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chrisrogers\OneDrive - Ridge and Partners LLP\Documents\Projects\NMRN\Lift Tender Pack\"/>
    </mc:Choice>
  </mc:AlternateContent>
  <xr:revisionPtr revIDLastSave="0" documentId="13_ncr:1_{DE48F534-9B54-48B4-A93C-E2FE32A74C36}" xr6:coauthVersionLast="47" xr6:coauthVersionMax="47" xr10:uidLastSave="{00000000-0000-0000-0000-000000000000}"/>
  <bookViews>
    <workbookView xWindow="-120" yWindow="-120" windowWidth="29040" windowHeight="15840" tabRatio="906" firstSheet="2" activeTab="4" xr2:uid="{00000000-000D-0000-FFFF-FFFF00000000}"/>
  </bookViews>
  <sheets>
    <sheet name="3.00  L1 Element Summary " sheetId="115" state="hidden" r:id="rId1"/>
    <sheet name="A. Level 1 Summary DN " sheetId="113" state="hidden" r:id="rId2"/>
    <sheet name="General Summary " sheetId="119" r:id="rId3"/>
    <sheet name="1.1 Preliminaries" sheetId="120" r:id="rId4"/>
    <sheet name="1.2 Design and Construction" sheetId="122" r:id="rId5"/>
    <sheet name="Form of Tender" sheetId="123" r:id="rId6"/>
    <sheet name="5.00 Elstree Studios - Do Noth" sheetId="111" state="hidden" r:id="rId7"/>
    <sheet name="A. Level 1 Summary DN  (2)" sheetId="114" state="hidden" r:id="rId8"/>
    <sheet name="5.00 Elstree Studios - Do N (2)" sheetId="112" state="hidden" r:id="rId9"/>
    <sheet name="A. Level 1 Summary (O1)" sheetId="103" state="hidden" r:id="rId10"/>
    <sheet name="5.00 Elstree Studios - O1 " sheetId="101" state="hidden" r:id="rId11"/>
    <sheet name="A. Level 1 Summary (O3)" sheetId="104" state="hidden" r:id="rId12"/>
    <sheet name="5.00 Elstree Studios - O3" sheetId="102" state="hidden" r:id="rId13"/>
    <sheet name="A. Level 1 Summary (O4) " sheetId="109" state="hidden" r:id="rId14"/>
    <sheet name="5.00 Elstree Studios - O4" sheetId="107" state="hidden" r:id="rId15"/>
    <sheet name="6.1 RIBA Stage 3 - Breakdown" sheetId="87" state="hidden" r:id="rId16"/>
    <sheet name="A. Level 1 Summary (Office L4L)" sheetId="110" state="hidden" r:id="rId17"/>
    <sheet name="A. Level 1 Summary (Office NTH)" sheetId="108" state="hidden" r:id="rId18"/>
    <sheet name="Exclusions and Qualifications" sheetId="106" state="hidden" r:id="rId19"/>
    <sheet name="8.0 Benchmarking (A)" sheetId="69" state="hidden" r:id="rId20"/>
    <sheet name="8.0 Benchmarking (B)" sheetId="89"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AUTOEXEC" localSheetId="3">'[1]Cash Flow'!#REF!</definedName>
    <definedName name="\AUTOEXEC" localSheetId="4">'[1]Cash Flow'!#REF!</definedName>
    <definedName name="\AUTOEXEC" localSheetId="0">'[1]Cash Flow'!#REF!</definedName>
    <definedName name="\AUTOEXEC" localSheetId="15">'[1]Cash Flow'!#REF!</definedName>
    <definedName name="\AUTOEXEC" localSheetId="20">'[1]Cash Flow'!#REF!</definedName>
    <definedName name="\AUTOEXEC" localSheetId="18">'[1]Cash Flow'!#REF!</definedName>
    <definedName name="\AUTOEXEC" localSheetId="5">'[1]Cash Flow'!#REF!</definedName>
    <definedName name="\AUTOEXEC" localSheetId="2">'[1]Cash Flow'!#REF!</definedName>
    <definedName name="\AUTOEXEC">'[1]Cash Flow'!#REF!</definedName>
    <definedName name="\g" localSheetId="3">'[1]Cash Flow'!#REF!</definedName>
    <definedName name="\g" localSheetId="4">'[1]Cash Flow'!#REF!</definedName>
    <definedName name="\g" localSheetId="0">'[1]Cash Flow'!#REF!</definedName>
    <definedName name="\g" localSheetId="15">'[1]Cash Flow'!#REF!</definedName>
    <definedName name="\g" localSheetId="20">'[1]Cash Flow'!#REF!</definedName>
    <definedName name="\g" localSheetId="18">'[1]Cash Flow'!#REF!</definedName>
    <definedName name="\g" localSheetId="5">'[1]Cash Flow'!#REF!</definedName>
    <definedName name="\g" localSheetId="2">'[1]Cash Flow'!#REF!</definedName>
    <definedName name="\g">'[1]Cash Flow'!#REF!</definedName>
    <definedName name="\l" localSheetId="3">'[1]Cash Flow'!#REF!</definedName>
    <definedName name="\l" localSheetId="4">'[1]Cash Flow'!#REF!</definedName>
    <definedName name="\l" localSheetId="18">'[1]Cash Flow'!#REF!</definedName>
    <definedName name="\l" localSheetId="5">'[1]Cash Flow'!#REF!</definedName>
    <definedName name="\l" localSheetId="2">'[1]Cash Flow'!#REF!</definedName>
    <definedName name="\l">'[1]Cash Flow'!#REF!</definedName>
    <definedName name="_______________EJx2" localSheetId="3">#REF!</definedName>
    <definedName name="_______________EJx2" localSheetId="0">#REF!</definedName>
    <definedName name="_______________EJx2" localSheetId="15">#REF!</definedName>
    <definedName name="_______________EJx2" localSheetId="20">#REF!</definedName>
    <definedName name="_______________EJx2" localSheetId="18">#REF!</definedName>
    <definedName name="_______________EJx2" localSheetId="2">#REF!</definedName>
    <definedName name="_______________EJx2">#REF!</definedName>
    <definedName name="______________EJx2" localSheetId="3">#REF!</definedName>
    <definedName name="______________EJx2" localSheetId="0">#REF!</definedName>
    <definedName name="______________EJx2" localSheetId="15">#REF!</definedName>
    <definedName name="______________EJx2" localSheetId="20">#REF!</definedName>
    <definedName name="______________EJx2" localSheetId="18">#REF!</definedName>
    <definedName name="______________EJx2" localSheetId="2">#REF!</definedName>
    <definedName name="______________EJx2">#REF!</definedName>
    <definedName name="_____________EJx2" localSheetId="3">#REF!</definedName>
    <definedName name="_____________EJx2" localSheetId="0">#REF!</definedName>
    <definedName name="_____________EJx2" localSheetId="15">#REF!</definedName>
    <definedName name="_____________EJx2" localSheetId="20">#REF!</definedName>
    <definedName name="_____________EJx2" localSheetId="18">#REF!</definedName>
    <definedName name="_____________EJx2" localSheetId="2">#REF!</definedName>
    <definedName name="_____________EJx2">#REF!</definedName>
    <definedName name="____________EJx2">#REF!</definedName>
    <definedName name="___________EJx2">#REF!</definedName>
    <definedName name="__________EJx2">#REF!</definedName>
    <definedName name="_________EJx2">#REF!</definedName>
    <definedName name="________EJx2">#REF!</definedName>
    <definedName name="_______EJx2">#REF!</definedName>
    <definedName name="_______end1">#REF!</definedName>
    <definedName name="_______end2">#REF!</definedName>
    <definedName name="______EJx2">#REF!</definedName>
    <definedName name="______end1">#REF!</definedName>
    <definedName name="______end2">#REF!</definedName>
    <definedName name="_____EJx2">#REF!</definedName>
    <definedName name="_____end1">#REF!</definedName>
    <definedName name="_____end2">#REF!</definedName>
    <definedName name="_____plt2">#REF!</definedName>
    <definedName name="____EJx2">#REF!</definedName>
    <definedName name="____end1">#REF!</definedName>
    <definedName name="____end2">#REF!</definedName>
    <definedName name="____New1" localSheetId="3" hidden="1">{#N/A,#N/A,FALSE,"Aging Summary";#N/A,#N/A,FALSE,"Ratio Analysis";#N/A,#N/A,FALSE,"Test 120 Day Accts";#N/A,#N/A,FALSE,"Tickmarks"}</definedName>
    <definedName name="____New1" localSheetId="4" hidden="1">{#N/A,#N/A,FALSE,"Aging Summary";#N/A,#N/A,FALSE,"Ratio Analysis";#N/A,#N/A,FALSE,"Test 120 Day Accts";#N/A,#N/A,FALSE,"Tickmarks"}</definedName>
    <definedName name="____New1" localSheetId="0" hidden="1">{#N/A,#N/A,FALSE,"Aging Summary";#N/A,#N/A,FALSE,"Ratio Analysis";#N/A,#N/A,FALSE,"Test 120 Day Accts";#N/A,#N/A,FALSE,"Tickmarks"}</definedName>
    <definedName name="____New1" localSheetId="15" hidden="1">{#N/A,#N/A,FALSE,"Aging Summary";#N/A,#N/A,FALSE,"Ratio Analysis";#N/A,#N/A,FALSE,"Test 120 Day Accts";#N/A,#N/A,FALSE,"Tickmarks"}</definedName>
    <definedName name="____New1" localSheetId="20" hidden="1">{#N/A,#N/A,FALSE,"Aging Summary";#N/A,#N/A,FALSE,"Ratio Analysis";#N/A,#N/A,FALSE,"Test 120 Day Accts";#N/A,#N/A,FALSE,"Tickmarks"}</definedName>
    <definedName name="____New1" localSheetId="18" hidden="1">{#N/A,#N/A,FALSE,"Aging Summary";#N/A,#N/A,FALSE,"Ratio Analysis";#N/A,#N/A,FALSE,"Test 120 Day Accts";#N/A,#N/A,FALSE,"Tickmarks"}</definedName>
    <definedName name="____New1" localSheetId="5" hidden="1">{#N/A,#N/A,FALSE,"Aging Summary";#N/A,#N/A,FALSE,"Ratio Analysis";#N/A,#N/A,FALSE,"Test 120 Day Accts";#N/A,#N/A,FALSE,"Tickmarks"}</definedName>
    <definedName name="____New1" localSheetId="2" hidden="1">{#N/A,#N/A,FALSE,"Aging Summary";#N/A,#N/A,FALSE,"Ratio Analysis";#N/A,#N/A,FALSE,"Test 120 Day Accts";#N/A,#N/A,FALSE,"Tickmarks"}</definedName>
    <definedName name="____New1" hidden="1">{#N/A,#N/A,FALSE,"Aging Summary";#N/A,#N/A,FALSE,"Ratio Analysis";#N/A,#N/A,FALSE,"Test 120 Day Accts";#N/A,#N/A,FALSE,"Tickmarks"}</definedName>
    <definedName name="____plt2">#REF!</definedName>
    <definedName name="___EJx2" localSheetId="3">#REF!</definedName>
    <definedName name="___EJx2" localSheetId="0">#REF!</definedName>
    <definedName name="___EJx2" localSheetId="15">#REF!</definedName>
    <definedName name="___EJx2" localSheetId="20">#REF!</definedName>
    <definedName name="___EJx2" localSheetId="18">#REF!</definedName>
    <definedName name="___EJx2" localSheetId="2">#REF!</definedName>
    <definedName name="___EJx2">#REF!</definedName>
    <definedName name="___end1" localSheetId="3">#REF!</definedName>
    <definedName name="___end1" localSheetId="0">#REF!</definedName>
    <definedName name="___end1" localSheetId="15">#REF!</definedName>
    <definedName name="___end1" localSheetId="20">#REF!</definedName>
    <definedName name="___end1" localSheetId="18">#REF!</definedName>
    <definedName name="___end1" localSheetId="2">#REF!</definedName>
    <definedName name="___end1">#REF!</definedName>
    <definedName name="___end2">#REF!</definedName>
    <definedName name="___New1" localSheetId="3" hidden="1">{#N/A,#N/A,FALSE,"Aging Summary";#N/A,#N/A,FALSE,"Ratio Analysis";#N/A,#N/A,FALSE,"Test 120 Day Accts";#N/A,#N/A,FALSE,"Tickmarks"}</definedName>
    <definedName name="___New1" localSheetId="4" hidden="1">{#N/A,#N/A,FALSE,"Aging Summary";#N/A,#N/A,FALSE,"Ratio Analysis";#N/A,#N/A,FALSE,"Test 120 Day Accts";#N/A,#N/A,FALSE,"Tickmarks"}</definedName>
    <definedName name="___New1" localSheetId="0" hidden="1">{#N/A,#N/A,FALSE,"Aging Summary";#N/A,#N/A,FALSE,"Ratio Analysis";#N/A,#N/A,FALSE,"Test 120 Day Accts";#N/A,#N/A,FALSE,"Tickmarks"}</definedName>
    <definedName name="___New1" localSheetId="15" hidden="1">{#N/A,#N/A,FALSE,"Aging Summary";#N/A,#N/A,FALSE,"Ratio Analysis";#N/A,#N/A,FALSE,"Test 120 Day Accts";#N/A,#N/A,FALSE,"Tickmarks"}</definedName>
    <definedName name="___New1" localSheetId="20" hidden="1">{#N/A,#N/A,FALSE,"Aging Summary";#N/A,#N/A,FALSE,"Ratio Analysis";#N/A,#N/A,FALSE,"Test 120 Day Accts";#N/A,#N/A,FALSE,"Tickmarks"}</definedName>
    <definedName name="___New1" localSheetId="18" hidden="1">{#N/A,#N/A,FALSE,"Aging Summary";#N/A,#N/A,FALSE,"Ratio Analysis";#N/A,#N/A,FALSE,"Test 120 Day Accts";#N/A,#N/A,FALSE,"Tickmarks"}</definedName>
    <definedName name="___New1" localSheetId="5" hidden="1">{#N/A,#N/A,FALSE,"Aging Summary";#N/A,#N/A,FALSE,"Ratio Analysis";#N/A,#N/A,FALSE,"Test 120 Day Accts";#N/A,#N/A,FALSE,"Tickmarks"}</definedName>
    <definedName name="___New1" localSheetId="2" hidden="1">{#N/A,#N/A,FALSE,"Aging Summary";#N/A,#N/A,FALSE,"Ratio Analysis";#N/A,#N/A,FALSE,"Test 120 Day Accts";#N/A,#N/A,FALSE,"Tickmarks"}</definedName>
    <definedName name="___New1" hidden="1">{#N/A,#N/A,FALSE,"Aging Summary";#N/A,#N/A,FALSE,"Ratio Analysis";#N/A,#N/A,FALSE,"Test 120 Day Accts";#N/A,#N/A,FALSE,"Tickmarks"}</definedName>
    <definedName name="___plt2">#REF!</definedName>
    <definedName name="___sum1">#N/A</definedName>
    <definedName name="___sum2">#N/A</definedName>
    <definedName name="___sum3">#N/A</definedName>
    <definedName name="___sum4">#N/A</definedName>
    <definedName name="___sum5">#N/A</definedName>
    <definedName name="___sum6">#N/A</definedName>
    <definedName name="__123Graph_A" localSheetId="3" hidden="1">#REF!</definedName>
    <definedName name="__123Graph_A" localSheetId="0" hidden="1">#REF!</definedName>
    <definedName name="__123Graph_A" localSheetId="15" hidden="1">#REF!</definedName>
    <definedName name="__123Graph_A" localSheetId="20" hidden="1">#REF!</definedName>
    <definedName name="__123Graph_A" localSheetId="18" hidden="1">#REF!</definedName>
    <definedName name="__123Graph_A" localSheetId="2" hidden="1">#REF!</definedName>
    <definedName name="__123Graph_A" hidden="1">#REF!</definedName>
    <definedName name="__123Graph_ARICHARDS" hidden="1">[2]CASHFLOW!$C$9:$C$30</definedName>
    <definedName name="__123Graph_X" localSheetId="3" hidden="1">#REF!</definedName>
    <definedName name="__123Graph_X" localSheetId="0" hidden="1">#REF!</definedName>
    <definedName name="__123Graph_X" localSheetId="15" hidden="1">#REF!</definedName>
    <definedName name="__123Graph_X" localSheetId="20" hidden="1">#REF!</definedName>
    <definedName name="__123Graph_X" localSheetId="18" hidden="1">#REF!</definedName>
    <definedName name="__123Graph_X" localSheetId="2" hidden="1">#REF!</definedName>
    <definedName name="__123Graph_X" hidden="1">#REF!</definedName>
    <definedName name="__123Graph_XRICHARDS" hidden="1">[2]CASHFLOW!$B$9:$B$30</definedName>
    <definedName name="__b1" localSheetId="3">#REF!</definedName>
    <definedName name="__b1" localSheetId="0">#REF!</definedName>
    <definedName name="__b1" localSheetId="15">#REF!</definedName>
    <definedName name="__b1" localSheetId="20">#REF!</definedName>
    <definedName name="__b1" localSheetId="18">#REF!</definedName>
    <definedName name="__b1" localSheetId="2">#REF!</definedName>
    <definedName name="__b1">#REF!</definedName>
    <definedName name="__d1" localSheetId="3">#REF!</definedName>
    <definedName name="__d1" localSheetId="0">#REF!</definedName>
    <definedName name="__d1" localSheetId="15">#REF!</definedName>
    <definedName name="__d1" localSheetId="20">#REF!</definedName>
    <definedName name="__d1" localSheetId="18">#REF!</definedName>
    <definedName name="__d1" localSheetId="2">#REF!</definedName>
    <definedName name="__d1">#REF!</definedName>
    <definedName name="__dr1">'[3]Core Services'!$D$3</definedName>
    <definedName name="__EJx2" localSheetId="3">#REF!</definedName>
    <definedName name="__EJx2" localSheetId="0">#REF!</definedName>
    <definedName name="__EJx2" localSheetId="15">#REF!</definedName>
    <definedName name="__EJx2" localSheetId="20">#REF!</definedName>
    <definedName name="__EJx2" localSheetId="18">#REF!</definedName>
    <definedName name="__EJx2" localSheetId="2">#REF!</definedName>
    <definedName name="__EJx2">#REF!</definedName>
    <definedName name="__end1" localSheetId="3">#REF!</definedName>
    <definedName name="__end1" localSheetId="0">#REF!</definedName>
    <definedName name="__end1" localSheetId="15">#REF!</definedName>
    <definedName name="__end1" localSheetId="20">#REF!</definedName>
    <definedName name="__end1" localSheetId="18">#REF!</definedName>
    <definedName name="__end1" localSheetId="2">#REF!</definedName>
    <definedName name="__end1">#REF!</definedName>
    <definedName name="__end2" localSheetId="3">#REF!</definedName>
    <definedName name="__end2" localSheetId="0">#REF!</definedName>
    <definedName name="__end2" localSheetId="15">#REF!</definedName>
    <definedName name="__end2" localSheetId="20">#REF!</definedName>
    <definedName name="__end2" localSheetId="18">#REF!</definedName>
    <definedName name="__end2" localSheetId="2">#REF!</definedName>
    <definedName name="__end2">#REF!</definedName>
    <definedName name="__gfa1">#REF!</definedName>
    <definedName name="__GFA2">#REF!</definedName>
    <definedName name="__New1" localSheetId="3" hidden="1">{#N/A,#N/A,FALSE,"Aging Summary";#N/A,#N/A,FALSE,"Ratio Analysis";#N/A,#N/A,FALSE,"Test 120 Day Accts";#N/A,#N/A,FALSE,"Tickmarks"}</definedName>
    <definedName name="__New1" localSheetId="4" hidden="1">{#N/A,#N/A,FALSE,"Aging Summary";#N/A,#N/A,FALSE,"Ratio Analysis";#N/A,#N/A,FALSE,"Test 120 Day Accts";#N/A,#N/A,FALSE,"Tickmarks"}</definedName>
    <definedName name="__New1" localSheetId="0" hidden="1">{#N/A,#N/A,FALSE,"Aging Summary";#N/A,#N/A,FALSE,"Ratio Analysis";#N/A,#N/A,FALSE,"Test 120 Day Accts";#N/A,#N/A,FALSE,"Tickmarks"}</definedName>
    <definedName name="__New1" localSheetId="15" hidden="1">{#N/A,#N/A,FALSE,"Aging Summary";#N/A,#N/A,FALSE,"Ratio Analysis";#N/A,#N/A,FALSE,"Test 120 Day Accts";#N/A,#N/A,FALSE,"Tickmarks"}</definedName>
    <definedName name="__New1" localSheetId="20" hidden="1">{#N/A,#N/A,FALSE,"Aging Summary";#N/A,#N/A,FALSE,"Ratio Analysis";#N/A,#N/A,FALSE,"Test 120 Day Accts";#N/A,#N/A,FALSE,"Tickmarks"}</definedName>
    <definedName name="__New1" localSheetId="18" hidden="1">{#N/A,#N/A,FALSE,"Aging Summary";#N/A,#N/A,FALSE,"Ratio Analysis";#N/A,#N/A,FALSE,"Test 120 Day Accts";#N/A,#N/A,FALSE,"Tickmarks"}</definedName>
    <definedName name="__New1" localSheetId="5" hidden="1">{#N/A,#N/A,FALSE,"Aging Summary";#N/A,#N/A,FALSE,"Ratio Analysis";#N/A,#N/A,FALSE,"Test 120 Day Accts";#N/A,#N/A,FALSE,"Tickmarks"}</definedName>
    <definedName name="__New1" localSheetId="2" hidden="1">{#N/A,#N/A,FALSE,"Aging Summary";#N/A,#N/A,FALSE,"Ratio Analysis";#N/A,#N/A,FALSE,"Test 120 Day Accts";#N/A,#N/A,FALSE,"Tickmarks"}</definedName>
    <definedName name="__New1" hidden="1">{#N/A,#N/A,FALSE,"Aging Summary";#N/A,#N/A,FALSE,"Ratio Analysis";#N/A,#N/A,FALSE,"Test 120 Day Accts";#N/A,#N/A,FALSE,"Tickmarks"}</definedName>
    <definedName name="__p7" localSheetId="3">#REF!</definedName>
    <definedName name="__p7" localSheetId="0">#REF!</definedName>
    <definedName name="__p7" localSheetId="15">#REF!</definedName>
    <definedName name="__p7" localSheetId="20">#REF!</definedName>
    <definedName name="__p7" localSheetId="18">#REF!</definedName>
    <definedName name="__p7" localSheetId="2">#REF!</definedName>
    <definedName name="__p7">#REF!</definedName>
    <definedName name="__pa1" localSheetId="3">#REF!</definedName>
    <definedName name="__pa1" localSheetId="0">#REF!</definedName>
    <definedName name="__pa1" localSheetId="15">#REF!</definedName>
    <definedName name="__pa1" localSheetId="20">#REF!</definedName>
    <definedName name="__pa1" localSheetId="18">#REF!</definedName>
    <definedName name="__pa1" localSheetId="2">#REF!</definedName>
    <definedName name="__pa1">#REF!</definedName>
    <definedName name="__pam1" localSheetId="3">#REF!</definedName>
    <definedName name="__pam1" localSheetId="0">#REF!</definedName>
    <definedName name="__pam1" localSheetId="15">#REF!</definedName>
    <definedName name="__pam1" localSheetId="20">#REF!</definedName>
    <definedName name="__pam1" localSheetId="18">#REF!</definedName>
    <definedName name="__pam1" localSheetId="2">#REF!</definedName>
    <definedName name="__pam1">#REF!</definedName>
    <definedName name="__plt2">#REF!</definedName>
    <definedName name="__pt1">#REF!</definedName>
    <definedName name="__sum1">#N/A</definedName>
    <definedName name="__sum2">#N/A</definedName>
    <definedName name="__sum3">#N/A</definedName>
    <definedName name="__sum4">#N/A</definedName>
    <definedName name="__sum5">#N/A</definedName>
    <definedName name="__sum6">#N/A</definedName>
    <definedName name="_1_2_hr_fire_door" localSheetId="3">#REF!</definedName>
    <definedName name="_1_2_hr_fire_door" localSheetId="0">#REF!</definedName>
    <definedName name="_1_2_hr_fire_door" localSheetId="15">#REF!</definedName>
    <definedName name="_1_2_hr_fire_door" localSheetId="20">#REF!</definedName>
    <definedName name="_1_2_hr_fire_door" localSheetId="18">#REF!</definedName>
    <definedName name="_1_2_hr_fire_door" localSheetId="2">#REF!</definedName>
    <definedName name="_1_2_hr_fire_door">#REF!</definedName>
    <definedName name="_1_4_turn_stair" localSheetId="3">#REF!</definedName>
    <definedName name="_1_4_turn_stair" localSheetId="0">#REF!</definedName>
    <definedName name="_1_4_turn_stair" localSheetId="15">#REF!</definedName>
    <definedName name="_1_4_turn_stair" localSheetId="20">#REF!</definedName>
    <definedName name="_1_4_turn_stair" localSheetId="18">#REF!</definedName>
    <definedName name="_1_4_turn_stair" localSheetId="2">#REF!</definedName>
    <definedName name="_1_4_turn_stair">#REF!</definedName>
    <definedName name="_100mm_Rockwool" localSheetId="3">#REF!</definedName>
    <definedName name="_100mm_Rockwool" localSheetId="0">#REF!</definedName>
    <definedName name="_100mm_Rockwool" localSheetId="15">#REF!</definedName>
    <definedName name="_100mm_Rockwool" localSheetId="20">#REF!</definedName>
    <definedName name="_100mm_Rockwool" localSheetId="18">#REF!</definedName>
    <definedName name="_100mm_Rockwool" localSheetId="2">#REF!</definedName>
    <definedName name="_100mm_Rockwool">#REF!</definedName>
    <definedName name="_1100____SITE_MANAGEMENT" localSheetId="3">'[4]Project Details'!#REF!</definedName>
    <definedName name="_1100____SITE_MANAGEMENT" localSheetId="0">'[4]Project Details'!#REF!</definedName>
    <definedName name="_1100____SITE_MANAGEMENT" localSheetId="15">'[4]Project Details'!#REF!</definedName>
    <definedName name="_1100____SITE_MANAGEMENT" localSheetId="20">'[4]Project Details'!#REF!</definedName>
    <definedName name="_1100____SITE_MANAGEMENT" localSheetId="18">'[4]Project Details'!#REF!</definedName>
    <definedName name="_1100____SITE_MANAGEMENT" localSheetId="2">'[4]Project Details'!#REF!</definedName>
    <definedName name="_1100____SITE_MANAGEMENT">'[4]Project Details'!#REF!</definedName>
    <definedName name="_1200_velux_incl_lintols" localSheetId="3">#REF!</definedName>
    <definedName name="_1200_velux_incl_lintols" localSheetId="0">#REF!</definedName>
    <definedName name="_1200_velux_incl_lintols" localSheetId="15">#REF!</definedName>
    <definedName name="_1200_velux_incl_lintols" localSheetId="20">#REF!</definedName>
    <definedName name="_1200_velux_incl_lintols" localSheetId="18">#REF!</definedName>
    <definedName name="_1200_velux_incl_lintols" localSheetId="2">#REF!</definedName>
    <definedName name="_1200_velux_incl_lintols">#REF!</definedName>
    <definedName name="_1300___INSURANCES" localSheetId="3">'[4]Project Details'!#REF!</definedName>
    <definedName name="_1300___INSURANCES" localSheetId="0">'[4]Project Details'!#REF!</definedName>
    <definedName name="_1300___INSURANCES" localSheetId="15">'[4]Project Details'!#REF!</definedName>
    <definedName name="_1300___INSURANCES" localSheetId="20">'[4]Project Details'!#REF!</definedName>
    <definedName name="_1300___INSURANCES" localSheetId="18">'[4]Project Details'!#REF!</definedName>
    <definedName name="_1300___INSURANCES" localSheetId="2">'[4]Project Details'!#REF!</definedName>
    <definedName name="_1300___INSURANCES">'[4]Project Details'!#REF!</definedName>
    <definedName name="_1ct_uc_2_ct_gloss_gen_surf" localSheetId="3">#REF!</definedName>
    <definedName name="_1ct_uc_2_ct_gloss_gen_surf" localSheetId="0">#REF!</definedName>
    <definedName name="_1ct_uc_2_ct_gloss_gen_surf" localSheetId="15">#REF!</definedName>
    <definedName name="_1ct_uc_2_ct_gloss_gen_surf" localSheetId="20">#REF!</definedName>
    <definedName name="_1ct_uc_2_ct_gloss_gen_surf" localSheetId="18">#REF!</definedName>
    <definedName name="_1ct_uc_2_ct_gloss_gen_surf" localSheetId="2">#REF!</definedName>
    <definedName name="_1ct_uc_2_ct_gloss_gen_surf">#REF!</definedName>
    <definedName name="_1ct_uc_2_ct_gloss_gen_surf." localSheetId="3">#REF!</definedName>
    <definedName name="_1ct_uc_2_ct_gloss_gen_surf." localSheetId="0">#REF!</definedName>
    <definedName name="_1ct_uc_2_ct_gloss_gen_surf." localSheetId="15">#REF!</definedName>
    <definedName name="_1ct_uc_2_ct_gloss_gen_surf." localSheetId="20">#REF!</definedName>
    <definedName name="_1ct_uc_2_ct_gloss_gen_surf." localSheetId="18">#REF!</definedName>
    <definedName name="_1ct_uc_2_ct_gloss_gen_surf." localSheetId="2">#REF!</definedName>
    <definedName name="_1ct_uc_2_ct_gloss_gen_surf.">#REF!</definedName>
    <definedName name="_1ct_uc_2_ct_gloss_glazed_doors" localSheetId="3">#REF!</definedName>
    <definedName name="_1ct_uc_2_ct_gloss_glazed_doors" localSheetId="0">#REF!</definedName>
    <definedName name="_1ct_uc_2_ct_gloss_glazed_doors" localSheetId="15">#REF!</definedName>
    <definedName name="_1ct_uc_2_ct_gloss_glazed_doors" localSheetId="20">#REF!</definedName>
    <definedName name="_1ct_uc_2_ct_gloss_glazed_doors" localSheetId="18">#REF!</definedName>
    <definedName name="_1ct_uc_2_ct_gloss_glazed_doors" localSheetId="2">#REF!</definedName>
    <definedName name="_1ct_uc_2_ct_gloss_glazed_doors">#REF!</definedName>
    <definedName name="_2_cts_stain__ne_300mm">#REF!</definedName>
    <definedName name="_2_cts_stain_over_300mm">#REF!</definedName>
    <definedName name="_2ct_uc_1_ct_gloss___ne_150">#REF!</definedName>
    <definedName name="_2ct_uc_1_ct_gloss___ne_300">#REF!</definedName>
    <definedName name="_3_ct_varnish___balustrades_m2">#REF!</definedName>
    <definedName name="_3_ct_varnish___ne_300mm">#REF!</definedName>
    <definedName name="_3_part_stair___2_qtr_landings">#REF!</definedName>
    <definedName name="_3800" localSheetId="3">+#REF!+#REF!+#REF!+#REF!+#REF!+#REF!+#REF!+#REF!+#REF!+#REF!+#REF!+#REF!+#REF!+#REF!+#REF!+#REF!+#REF!+#REF!+#REF!+#REF!+#REF!+#REF!+#REF!+#REF!+#REF!+#REF!+#REF!+#REF!</definedName>
    <definedName name="_3800" localSheetId="0">+#REF!+#REF!+#REF!+#REF!+#REF!+#REF!+#REF!+#REF!+#REF!+#REF!+#REF!+#REF!+#REF!+#REF!+#REF!+#REF!+#REF!+#REF!+#REF!+#REF!+#REF!+#REF!+#REF!+#REF!+#REF!+#REF!+#REF!+#REF!</definedName>
    <definedName name="_3800" localSheetId="15">+#REF!+#REF!+#REF!+#REF!+#REF!+#REF!+#REF!+#REF!+#REF!+#REF!+#REF!+#REF!+#REF!+#REF!+#REF!+#REF!+#REF!+#REF!+#REF!+#REF!+#REF!+#REF!+#REF!+#REF!+#REF!+#REF!+#REF!+#REF!</definedName>
    <definedName name="_3800" localSheetId="20">+#REF!+#REF!+#REF!+#REF!+#REF!+#REF!+#REF!+#REF!+#REF!+#REF!+#REF!+#REF!+#REF!+#REF!+#REF!+#REF!+#REF!+#REF!+#REF!+#REF!+#REF!+#REF!+#REF!+#REF!+#REF!+#REF!+#REF!+#REF!</definedName>
    <definedName name="_3800" localSheetId="18">+#REF!+#REF!+#REF!+#REF!+#REF!+#REF!+#REF!+#REF!+#REF!+#REF!+#REF!+#REF!+#REF!+#REF!+#REF!+#REF!+#REF!+#REF!+#REF!+#REF!+#REF!+#REF!+#REF!+#REF!+#REF!+#REF!+#REF!+#REF!</definedName>
    <definedName name="_3800" localSheetId="2">+#REF!+#REF!+#REF!+#REF!+#REF!+#REF!+#REF!+#REF!+#REF!+#REF!+#REF!+#REF!+#REF!+#REF!+#REF!+#REF!+#REF!+#REF!+#REF!+#REF!+#REF!+#REF!+#REF!+#REF!+#REF!+#REF!+#REF!+#REF!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 localSheetId="3">#REF!</definedName>
    <definedName name="_b1" localSheetId="0">#REF!</definedName>
    <definedName name="_b1" localSheetId="15">#REF!</definedName>
    <definedName name="_b1" localSheetId="20">#REF!</definedName>
    <definedName name="_b1" localSheetId="18">#REF!</definedName>
    <definedName name="_b1" localSheetId="2">#REF!</definedName>
    <definedName name="_b1">#REF!</definedName>
    <definedName name="_d1" localSheetId="3">#REF!</definedName>
    <definedName name="_d1" localSheetId="0">#REF!</definedName>
    <definedName name="_d1" localSheetId="15">#REF!</definedName>
    <definedName name="_d1" localSheetId="20">#REF!</definedName>
    <definedName name="_d1" localSheetId="18">#REF!</definedName>
    <definedName name="_d1" localSheetId="2">#REF!</definedName>
    <definedName name="_d1">#REF!</definedName>
    <definedName name="_da" localSheetId="3">#REF!</definedName>
    <definedName name="_da" localSheetId="0">#REF!</definedName>
    <definedName name="_da" localSheetId="15">#REF!</definedName>
    <definedName name="_da" localSheetId="20">#REF!</definedName>
    <definedName name="_da" localSheetId="18">#REF!</definedName>
    <definedName name="_da" localSheetId="2">#REF!</definedName>
    <definedName name="_da">#REF!</definedName>
    <definedName name="_dr1">'[3]Core Services'!$D$3</definedName>
    <definedName name="_EJx2" localSheetId="3">#REF!</definedName>
    <definedName name="_EJx2" localSheetId="0">#REF!</definedName>
    <definedName name="_EJx2" localSheetId="15">#REF!</definedName>
    <definedName name="_EJx2" localSheetId="20">#REF!</definedName>
    <definedName name="_EJx2" localSheetId="18">#REF!</definedName>
    <definedName name="_EJx2" localSheetId="2">#REF!</definedName>
    <definedName name="_EJx2">#REF!</definedName>
    <definedName name="_end1" localSheetId="3">#REF!</definedName>
    <definedName name="_end1" localSheetId="0">#REF!</definedName>
    <definedName name="_end1" localSheetId="15">#REF!</definedName>
    <definedName name="_end1" localSheetId="20">#REF!</definedName>
    <definedName name="_end1" localSheetId="18">#REF!</definedName>
    <definedName name="_end1" localSheetId="2">#REF!</definedName>
    <definedName name="_end1">#REF!</definedName>
    <definedName name="_end2" localSheetId="3">#REF!</definedName>
    <definedName name="_end2" localSheetId="0">#REF!</definedName>
    <definedName name="_end2" localSheetId="15">#REF!</definedName>
    <definedName name="_end2" localSheetId="18">#REF!</definedName>
    <definedName name="_end2" localSheetId="2">#REF!</definedName>
    <definedName name="_end2">#REF!</definedName>
    <definedName name="_Fill" hidden="1">#REF!</definedName>
    <definedName name="_xlnm._FilterDatabase" localSheetId="15" hidden="1">'6.1 RIBA Stage 3 - Breakdown'!$B$8:$AC$3770</definedName>
    <definedName name="_gfa1" localSheetId="0">#REF!</definedName>
    <definedName name="_gfa1" localSheetId="15">#REF!</definedName>
    <definedName name="_gfa1" localSheetId="20">#REF!</definedName>
    <definedName name="_gfa1">#REF!</definedName>
    <definedName name="_GFA2">#REF!</definedName>
    <definedName name="_kc2">#REF!</definedName>
    <definedName name="_kc3">#REF!</definedName>
    <definedName name="_kc4">#REF!</definedName>
    <definedName name="_kc5">#REF!</definedName>
    <definedName name="_kd2">#REF!</definedName>
    <definedName name="_kd3">#REF!</definedName>
    <definedName name="_kd4">#REF!</definedName>
    <definedName name="_kd5">#REF!</definedName>
    <definedName name="_Key1" localSheetId="3" hidden="1">#REF!</definedName>
    <definedName name="_Key1" localSheetId="15" hidden="1">#REF!</definedName>
    <definedName name="_Key1" localSheetId="20" hidden="1">#REF!</definedName>
    <definedName name="_Key1" localSheetId="9" hidden="1">#REF!</definedName>
    <definedName name="_Key1" localSheetId="11" hidden="1">#REF!</definedName>
    <definedName name="_Key1" localSheetId="13" hidden="1">#REF!</definedName>
    <definedName name="_Key1" localSheetId="16" hidden="1">#REF!</definedName>
    <definedName name="_Key1" localSheetId="17" hidden="1">#REF!</definedName>
    <definedName name="_Key1" localSheetId="1" hidden="1">#REF!</definedName>
    <definedName name="_Key1" localSheetId="7" hidden="1">#REF!</definedName>
    <definedName name="_Key1" localSheetId="2" hidden="1">#REF!</definedName>
    <definedName name="_Key1" hidden="1">#REF!</definedName>
    <definedName name="_Key2" hidden="1">#REF!</definedName>
    <definedName name="_kf2">#REF!</definedName>
    <definedName name="_kf3">#REF!</definedName>
    <definedName name="_kf4">#REF!</definedName>
    <definedName name="_kf5">#REF!</definedName>
    <definedName name="_kw2">#REF!</definedName>
    <definedName name="_kw3">#REF!</definedName>
    <definedName name="_kw4">#REF!</definedName>
    <definedName name="_kw5">#REF!</definedName>
    <definedName name="_New1" localSheetId="3" hidden="1">{#N/A,#N/A,FALSE,"Aging Summary";#N/A,#N/A,FALSE,"Ratio Analysis";#N/A,#N/A,FALSE,"Test 120 Day Accts";#N/A,#N/A,FALSE,"Tickmarks"}</definedName>
    <definedName name="_New1" localSheetId="4" hidden="1">{#N/A,#N/A,FALSE,"Aging Summary";#N/A,#N/A,FALSE,"Ratio Analysis";#N/A,#N/A,FALSE,"Test 120 Day Accts";#N/A,#N/A,FALSE,"Tickmarks"}</definedName>
    <definedName name="_New1" localSheetId="0" hidden="1">{#N/A,#N/A,FALSE,"Aging Summary";#N/A,#N/A,FALSE,"Ratio Analysis";#N/A,#N/A,FALSE,"Test 120 Day Accts";#N/A,#N/A,FALSE,"Tickmarks"}</definedName>
    <definedName name="_New1" localSheetId="15" hidden="1">{#N/A,#N/A,FALSE,"Aging Summary";#N/A,#N/A,FALSE,"Ratio Analysis";#N/A,#N/A,FALSE,"Test 120 Day Accts";#N/A,#N/A,FALSE,"Tickmarks"}</definedName>
    <definedName name="_New1" localSheetId="20" hidden="1">{#N/A,#N/A,FALSE,"Aging Summary";#N/A,#N/A,FALSE,"Ratio Analysis";#N/A,#N/A,FALSE,"Test 120 Day Accts";#N/A,#N/A,FALSE,"Tickmarks"}</definedName>
    <definedName name="_New1" localSheetId="18" hidden="1">{#N/A,#N/A,FALSE,"Aging Summary";#N/A,#N/A,FALSE,"Ratio Analysis";#N/A,#N/A,FALSE,"Test 120 Day Accts";#N/A,#N/A,FALSE,"Tickmarks"}</definedName>
    <definedName name="_New1" localSheetId="5" hidden="1">{#N/A,#N/A,FALSE,"Aging Summary";#N/A,#N/A,FALSE,"Ratio Analysis";#N/A,#N/A,FALSE,"Test 120 Day Accts";#N/A,#N/A,FALSE,"Tickmarks"}</definedName>
    <definedName name="_New1" localSheetId="2" hidden="1">{#N/A,#N/A,FALSE,"Aging Summary";#N/A,#N/A,FALSE,"Ratio Analysis";#N/A,#N/A,FALSE,"Test 120 Day Accts";#N/A,#N/A,FALSE,"Tickmarks"}</definedName>
    <definedName name="_New1" hidden="1">{#N/A,#N/A,FALSE,"Aging Summary";#N/A,#N/A,FALSE,"Ratio Analysis";#N/A,#N/A,FALSE,"Test 120 Day Accts";#N/A,#N/A,FALSE,"Tickmarks"}</definedName>
    <definedName name="_Order1" hidden="1">0</definedName>
    <definedName name="_Order2" hidden="1">255</definedName>
    <definedName name="_p1" localSheetId="3">#REF!</definedName>
    <definedName name="_p1" localSheetId="0">#REF!</definedName>
    <definedName name="_p1" localSheetId="15">#REF!</definedName>
    <definedName name="_p1" localSheetId="20">#REF!</definedName>
    <definedName name="_p1" localSheetId="18">#REF!</definedName>
    <definedName name="_p1" localSheetId="2">#REF!</definedName>
    <definedName name="_p1">#REF!</definedName>
    <definedName name="_p7" localSheetId="3">#REF!</definedName>
    <definedName name="_p7" localSheetId="0">#REF!</definedName>
    <definedName name="_p7" localSheetId="15">#REF!</definedName>
    <definedName name="_p7" localSheetId="20">#REF!</definedName>
    <definedName name="_p7" localSheetId="18">#REF!</definedName>
    <definedName name="_p7" localSheetId="2">#REF!</definedName>
    <definedName name="_p7">#REF!</definedName>
    <definedName name="_pa1" localSheetId="3">#REF!</definedName>
    <definedName name="_pa1" localSheetId="0">#REF!</definedName>
    <definedName name="_pa1" localSheetId="15">#REF!</definedName>
    <definedName name="_pa1" localSheetId="20">#REF!</definedName>
    <definedName name="_pa1" localSheetId="18">#REF!</definedName>
    <definedName name="_pa1" localSheetId="2">#REF!</definedName>
    <definedName name="_pa1">#REF!</definedName>
    <definedName name="_pam1">#REF!</definedName>
    <definedName name="_pc1">#REF!</definedName>
    <definedName name="_pf1">#REF!</definedName>
    <definedName name="_plt2">#REF!</definedName>
    <definedName name="_pt1">#REF!</definedName>
    <definedName name="_rev6">#REF!</definedName>
    <definedName name="_Row1">#REF!</definedName>
    <definedName name="_Row2">#REF!</definedName>
    <definedName name="_Row3">#REF!</definedName>
    <definedName name="_Row4">#REF!</definedName>
    <definedName name="_Sort" localSheetId="3" hidden="1">#REF!</definedName>
    <definedName name="_Sort" localSheetId="15" hidden="1">#REF!</definedName>
    <definedName name="_Sort" localSheetId="20" hidden="1">#REF!</definedName>
    <definedName name="_Sort" localSheetId="9" hidden="1">#REF!</definedName>
    <definedName name="_Sort" localSheetId="11" hidden="1">#REF!</definedName>
    <definedName name="_Sort" localSheetId="13" hidden="1">#REF!</definedName>
    <definedName name="_Sort" localSheetId="16" hidden="1">#REF!</definedName>
    <definedName name="_Sort" localSheetId="17" hidden="1">#REF!</definedName>
    <definedName name="_Sort" localSheetId="1" hidden="1">#REF!</definedName>
    <definedName name="_Sort" localSheetId="7" hidden="1">#REF!</definedName>
    <definedName name="_Sort" localSheetId="2" hidden="1">#REF!</definedName>
    <definedName name="_Sort" hidden="1">#REF!</definedName>
    <definedName name="_Unc1" localSheetId="3">'[5]Elemental Summary'!$I$24:$I$1415,'[5]Elemental Summary'!#REF!,'[5]Elemental Summary'!#REF!</definedName>
    <definedName name="_Unc1" localSheetId="0">'[5]Elemental Summary'!$I$24:$I$1415,'[5]Elemental Summary'!#REF!,'[5]Elemental Summary'!#REF!</definedName>
    <definedName name="_Unc1" localSheetId="15">'[5]Elemental Summary'!$I$24:$I$1415,'[5]Elemental Summary'!#REF!,'[5]Elemental Summary'!#REF!</definedName>
    <definedName name="_Unc1" localSheetId="20">'[5]Elemental Summary'!$I$24:$I$1415,'[5]Elemental Summary'!#REF!,'[5]Elemental Summary'!#REF!</definedName>
    <definedName name="_Unc1" localSheetId="18">'[5]Elemental Summary'!$I$24:$I$1415,'[5]Elemental Summary'!#REF!,'[5]Elemental Summary'!#REF!</definedName>
    <definedName name="_Unc1" localSheetId="2">'[5]Elemental Summary'!$I$24:$I$1415,'[5]Elemental Summary'!#REF!,'[5]Elemental Summary'!#REF!</definedName>
    <definedName name="_Unc1">'[5]Elemental Summary'!$I$24:$I$1415,'[5]Elemental Summary'!#REF!,'[5]Elemental Summary'!#REF!</definedName>
    <definedName name="A">[6]Summary!$G$10</definedName>
    <definedName name="aa" localSheetId="3" hidden="1">{#N/A,#N/A,FALSE,"Aging Summary";#N/A,#N/A,FALSE,"Ratio Analysis";#N/A,#N/A,FALSE,"Test 120 Day Accts";#N/A,#N/A,FALSE,"Tickmarks"}</definedName>
    <definedName name="aa" localSheetId="4" hidden="1">{#N/A,#N/A,FALSE,"Aging Summary";#N/A,#N/A,FALSE,"Ratio Analysis";#N/A,#N/A,FALSE,"Test 120 Day Accts";#N/A,#N/A,FALSE,"Tickmarks"}</definedName>
    <definedName name="aa" localSheetId="0" hidden="1">{#N/A,#N/A,FALSE,"Aging Summary";#N/A,#N/A,FALSE,"Ratio Analysis";#N/A,#N/A,FALSE,"Test 120 Day Accts";#N/A,#N/A,FALSE,"Tickmarks"}</definedName>
    <definedName name="aa" localSheetId="15" hidden="1">{#N/A,#N/A,FALSE,"Aging Summary";#N/A,#N/A,FALSE,"Ratio Analysis";#N/A,#N/A,FALSE,"Test 120 Day Accts";#N/A,#N/A,FALSE,"Tickmarks"}</definedName>
    <definedName name="aa" localSheetId="20" hidden="1">{#N/A,#N/A,FALSE,"Aging Summary";#N/A,#N/A,FALSE,"Ratio Analysis";#N/A,#N/A,FALSE,"Test 120 Day Accts";#N/A,#N/A,FALSE,"Tickmarks"}</definedName>
    <definedName name="aa" localSheetId="18" hidden="1">{#N/A,#N/A,FALSE,"Aging Summary";#N/A,#N/A,FALSE,"Ratio Analysis";#N/A,#N/A,FALSE,"Test 120 Day Accts";#N/A,#N/A,FALSE,"Tickmarks"}</definedName>
    <definedName name="aa" localSheetId="5" hidden="1">{#N/A,#N/A,FALSE,"Aging Summary";#N/A,#N/A,FALSE,"Ratio Analysis";#N/A,#N/A,FALSE,"Test 120 Day Accts";#N/A,#N/A,FALSE,"Tickmarks"}</definedName>
    <definedName name="aa" localSheetId="2" hidden="1">{#N/A,#N/A,FALSE,"Aging Summary";#N/A,#N/A,FALSE,"Ratio Analysis";#N/A,#N/A,FALSE,"Test 120 Day Accts";#N/A,#N/A,FALSE,"Tickmarks"}</definedName>
    <definedName name="aa" hidden="1">{#N/A,#N/A,FALSE,"Aging Summary";#N/A,#N/A,FALSE,"Ratio Analysis";#N/A,#N/A,FALSE,"Test 120 Day Accts";#N/A,#N/A,FALSE,"Tickmarks"}</definedName>
    <definedName name="AAA">'[7]Summary (original)'!$D$5</definedName>
    <definedName name="aaaa">'[8]Drop Down List Sources'!$A$2:$A$7</definedName>
    <definedName name="aaaaaa" localSheetId="3">'[9]Mats Enquiry Forms'!#REF!</definedName>
    <definedName name="aaaaaa" localSheetId="0">'[9]Mats Enquiry Forms'!#REF!</definedName>
    <definedName name="aaaaaa" localSheetId="15">'[9]Mats Enquiry Forms'!#REF!</definedName>
    <definedName name="aaaaaa" localSheetId="20">'[9]Mats Enquiry Forms'!#REF!</definedName>
    <definedName name="aaaaaa" localSheetId="18">'[9]Mats Enquiry Forms'!#REF!</definedName>
    <definedName name="aaaaaa" localSheetId="2">'[9]Mats Enquiry Forms'!#REF!</definedName>
    <definedName name="aaaaaa">'[9]Mats Enquiry Forms'!#REF!</definedName>
    <definedName name="AB">'[7]Summary (original)'!$D$4</definedName>
    <definedName name="ABC" localSheetId="3">'[1]Cash Flow'!#REF!</definedName>
    <definedName name="ABC" localSheetId="0">'[1]Cash Flow'!#REF!</definedName>
    <definedName name="ABC" localSheetId="15">'[1]Cash Flow'!#REF!</definedName>
    <definedName name="ABC" localSheetId="20">'[1]Cash Flow'!#REF!</definedName>
    <definedName name="ABC" localSheetId="18">'[1]Cash Flow'!#REF!</definedName>
    <definedName name="ABC" localSheetId="2">'[1]Cash Flow'!#REF!</definedName>
    <definedName name="ABC">'[1]Cash Flow'!#REF!</definedName>
    <definedName name="ABCD" localSheetId="3">'[1]Cash Flow'!#REF!</definedName>
    <definedName name="ABCD" localSheetId="0">'[1]Cash Flow'!#REF!</definedName>
    <definedName name="ABCD" localSheetId="15">'[1]Cash Flow'!#REF!</definedName>
    <definedName name="ABCD" localSheetId="20">'[1]Cash Flow'!#REF!</definedName>
    <definedName name="ABCD" localSheetId="18">'[1]Cash Flow'!#REF!</definedName>
    <definedName name="ABCD" localSheetId="2">'[1]Cash Flow'!#REF!</definedName>
    <definedName name="ABCD">'[1]Cash Flow'!#REF!</definedName>
    <definedName name="abcde" localSheetId="3">#REF!</definedName>
    <definedName name="abcde" localSheetId="0">#REF!</definedName>
    <definedName name="abcde" localSheetId="15">#REF!</definedName>
    <definedName name="abcde" localSheetId="20">#REF!</definedName>
    <definedName name="abcde" localSheetId="18">#REF!</definedName>
    <definedName name="abcde" localSheetId="2">#REF!</definedName>
    <definedName name="abcde">#REF!</definedName>
    <definedName name="AccessDatabase" hidden="1">"C:\My Documents\Datatest.mdb"</definedName>
    <definedName name="accounts_prefix">'[10]Project Details'!$C$33</definedName>
    <definedName name="ACOCHANNEL" localSheetId="3">#REF!</definedName>
    <definedName name="ACOCHANNEL" localSheetId="0">#REF!</definedName>
    <definedName name="ACOCHANNEL" localSheetId="15">#REF!</definedName>
    <definedName name="ACOCHANNEL" localSheetId="20">#REF!</definedName>
    <definedName name="ACOCHANNEL" localSheetId="18">#REF!</definedName>
    <definedName name="ACOCHANNEL" localSheetId="2">#REF!</definedName>
    <definedName name="ACOCHANNEL">#REF!</definedName>
    <definedName name="add_line" localSheetId="3">[11]Electrical!#REF!</definedName>
    <definedName name="add_line" localSheetId="4">[11]Electrical!#REF!</definedName>
    <definedName name="add_line" localSheetId="0">#REF!</definedName>
    <definedName name="add_line" localSheetId="15">[11]Electrical!#REF!</definedName>
    <definedName name="add_line" localSheetId="20">[11]Electrical!#REF!</definedName>
    <definedName name="add_line" localSheetId="18">[11]Electrical!#REF!</definedName>
    <definedName name="add_line" localSheetId="5">[11]Electrical!#REF!</definedName>
    <definedName name="add_line" localSheetId="2">[11]Electrical!#REF!</definedName>
    <definedName name="add_line">[11]Electrical!#REF!</definedName>
    <definedName name="add_line2" localSheetId="3">'[12]Base Build M&amp;E'!#REF!</definedName>
    <definedName name="add_line2" localSheetId="0">'[12]Base Build M&amp;E'!#REF!</definedName>
    <definedName name="add_line2" localSheetId="18">'[12]Base Build M&amp;E'!#REF!</definedName>
    <definedName name="add_line2" localSheetId="2">'[12]Base Build M&amp;E'!#REF!</definedName>
    <definedName name="add_line2">'[12]Base Build M&amp;E'!#REF!</definedName>
    <definedName name="additional_payment_for_L_shaped_or_one___a_half_storey" localSheetId="3">#REF!</definedName>
    <definedName name="additional_payment_for_L_shaped_or_one___a_half_storey" localSheetId="0">#REF!</definedName>
    <definedName name="additional_payment_for_L_shaped_or_one___a_half_storey" localSheetId="15">#REF!</definedName>
    <definedName name="additional_payment_for_L_shaped_or_one___a_half_storey" localSheetId="20">#REF!</definedName>
    <definedName name="additional_payment_for_L_shaped_or_one___a_half_storey" localSheetId="18">#REF!</definedName>
    <definedName name="additional_payment_for_L_shaped_or_one___a_half_storey" localSheetId="2">#REF!</definedName>
    <definedName name="additional_payment_for_L_shaped_or_one___a_half_storey">#REF!</definedName>
    <definedName name="ADDR1">"CAVERN       WALKS"</definedName>
    <definedName name="ADDR2">"8 MATHEW STREET"</definedName>
    <definedName name="ADDR3">"LIVERPOOL  L2 6RE"</definedName>
    <definedName name="ADDR4">" "</definedName>
    <definedName name="ADMIN" localSheetId="3">#REF!</definedName>
    <definedName name="ADMIN" localSheetId="0">#REF!</definedName>
    <definedName name="ADMIN" localSheetId="15">#REF!</definedName>
    <definedName name="ADMIN" localSheetId="20">#REF!</definedName>
    <definedName name="ADMIN" localSheetId="18">#REF!</definedName>
    <definedName name="ADMIN" localSheetId="2">#REF!</definedName>
    <definedName name="ADMIN">#REF!</definedName>
    <definedName name="agerange" localSheetId="3">#REF!</definedName>
    <definedName name="agerange" localSheetId="0">#REF!</definedName>
    <definedName name="agerange" localSheetId="15">#REF!</definedName>
    <definedName name="agerange" localSheetId="20">#REF!</definedName>
    <definedName name="agerange" localSheetId="18">#REF!</definedName>
    <definedName name="agerange" localSheetId="2">#REF!</definedName>
    <definedName name="agerange">#REF!</definedName>
    <definedName name="Agrerange">#REF!</definedName>
    <definedName name="appx1">#REF!</definedName>
    <definedName name="appx2">#REF!</definedName>
    <definedName name="appx3">#REF!</definedName>
    <definedName name="appx4">#REF!</definedName>
    <definedName name="appx5">#REF!</definedName>
    <definedName name="appx6">#REF!</definedName>
    <definedName name="appx7">#REF!</definedName>
    <definedName name="appx8">#REF!</definedName>
    <definedName name="appx9">#REF!</definedName>
    <definedName name="arae4" localSheetId="3">[13]Summary!#REF!</definedName>
    <definedName name="arae4" localSheetId="0">[13]Summary!#REF!</definedName>
    <definedName name="arae4" localSheetId="15">[13]Summary!#REF!</definedName>
    <definedName name="arae4" localSheetId="20">[13]Summary!#REF!</definedName>
    <definedName name="arae4" localSheetId="18">[13]Summary!#REF!</definedName>
    <definedName name="arae4" localSheetId="2">[13]Summary!#REF!</definedName>
    <definedName name="arae4">[13]Summary!#REF!</definedName>
    <definedName name="arae5" localSheetId="3">[13]Summary!#REF!</definedName>
    <definedName name="arae5" localSheetId="0">[13]Summary!#REF!</definedName>
    <definedName name="arae5" localSheetId="15">[13]Summary!#REF!</definedName>
    <definedName name="arae5" localSheetId="20">[13]Summary!#REF!</definedName>
    <definedName name="arae5" localSheetId="18">[13]Summary!#REF!</definedName>
    <definedName name="arae5" localSheetId="2">[13]Summary!#REF!</definedName>
    <definedName name="arae5">[13]Summary!#REF!</definedName>
    <definedName name="area" localSheetId="3">#REF!</definedName>
    <definedName name="area" localSheetId="0">#REF!</definedName>
    <definedName name="area" localSheetId="15">#REF!</definedName>
    <definedName name="area" localSheetId="20">#REF!</definedName>
    <definedName name="area" localSheetId="18">#REF!</definedName>
    <definedName name="area" localSheetId="2">#REF!</definedName>
    <definedName name="area">#REF!</definedName>
    <definedName name="area_of_roof___osb_sarking__felt___battens" localSheetId="3">#REF!</definedName>
    <definedName name="area_of_roof___osb_sarking__felt___battens" localSheetId="0">#REF!</definedName>
    <definedName name="area_of_roof___osb_sarking__felt___battens" localSheetId="15">#REF!</definedName>
    <definedName name="area_of_roof___osb_sarking__felt___battens" localSheetId="20">#REF!</definedName>
    <definedName name="area_of_roof___osb_sarking__felt___battens" localSheetId="18">#REF!</definedName>
    <definedName name="area_of_roof___osb_sarking__felt___battens" localSheetId="2">#REF!</definedName>
    <definedName name="area_of_roof___osb_sarking__felt___battens">#REF!</definedName>
    <definedName name="area1" localSheetId="3">[13]Summary!#REF!</definedName>
    <definedName name="area1" localSheetId="0">[13]Summary!#REF!</definedName>
    <definedName name="area1" localSheetId="15">[13]Summary!#REF!</definedName>
    <definedName name="area1" localSheetId="20">[13]Summary!#REF!</definedName>
    <definedName name="area1" localSheetId="18">[13]Summary!#REF!</definedName>
    <definedName name="area1" localSheetId="2">[13]Summary!#REF!</definedName>
    <definedName name="area1">[13]Summary!#REF!</definedName>
    <definedName name="area2" localSheetId="3">[13]Summary!#REF!</definedName>
    <definedName name="area2" localSheetId="0">[13]Summary!#REF!</definedName>
    <definedName name="area2" localSheetId="15">[13]Summary!#REF!</definedName>
    <definedName name="area2" localSheetId="20">[13]Summary!#REF!</definedName>
    <definedName name="area2" localSheetId="18">[13]Summary!#REF!</definedName>
    <definedName name="area2" localSheetId="2">[13]Summary!#REF!</definedName>
    <definedName name="area2">[13]Summary!#REF!</definedName>
    <definedName name="area3" localSheetId="3">[13]Summary!#REF!</definedName>
    <definedName name="area3" localSheetId="0">[13]Summary!#REF!</definedName>
    <definedName name="area3" localSheetId="15">[13]Summary!#REF!</definedName>
    <definedName name="area3" localSheetId="20">[13]Summary!#REF!</definedName>
    <definedName name="area3" localSheetId="18">[13]Summary!#REF!</definedName>
    <definedName name="area3" localSheetId="2">[13]Summary!#REF!</definedName>
    <definedName name="area3">[13]Summary!#REF!</definedName>
    <definedName name="area6" localSheetId="3">[13]Summary!#REF!</definedName>
    <definedName name="area6" localSheetId="0">[13]Summary!#REF!</definedName>
    <definedName name="area6" localSheetId="15">[13]Summary!#REF!</definedName>
    <definedName name="area6" localSheetId="20">[13]Summary!#REF!</definedName>
    <definedName name="area6" localSheetId="18">[13]Summary!#REF!</definedName>
    <definedName name="area6" localSheetId="2">[13]Summary!#REF!</definedName>
    <definedName name="area6">[13]Summary!#REF!</definedName>
    <definedName name="area7" localSheetId="3">[13]Summary!#REF!</definedName>
    <definedName name="area7" localSheetId="0">[13]Summary!#REF!</definedName>
    <definedName name="area7" localSheetId="15">[13]Summary!#REF!</definedName>
    <definedName name="area7" localSheetId="20">[13]Summary!#REF!</definedName>
    <definedName name="area7" localSheetId="18">[13]Summary!#REF!</definedName>
    <definedName name="area7" localSheetId="2">[13]Summary!#REF!</definedName>
    <definedName name="area7">[13]Summary!#REF!</definedName>
    <definedName name="ARUNSUB">'[14]FINAL SUMMARY '!#REF!</definedName>
    <definedName name="AS2DocOpenMode" hidden="1">"AS2DocumentEdit"</definedName>
    <definedName name="asf" localSheetId="3">#REF!</definedName>
    <definedName name="asf" localSheetId="0">#REF!</definedName>
    <definedName name="asf" localSheetId="15">#REF!</definedName>
    <definedName name="asf" localSheetId="20">#REF!</definedName>
    <definedName name="asf" localSheetId="18">#REF!</definedName>
    <definedName name="asf" localSheetId="2">#REF!</definedName>
    <definedName name="asf">#REF!</definedName>
    <definedName name="Auth_List">[15]Names!$A:$A</definedName>
    <definedName name="Author">'[16]Cover '!$C$12</definedName>
    <definedName name="AutomateArrisca" localSheetId="3">#REF!</definedName>
    <definedName name="AutomateArrisca" localSheetId="0">#REF!</definedName>
    <definedName name="AutomateArrisca" localSheetId="15">#REF!</definedName>
    <definedName name="AutomateArrisca" localSheetId="20">#REF!</definedName>
    <definedName name="AutomateArrisca" localSheetId="18">#REF!</definedName>
    <definedName name="AutomateArrisca" localSheetId="2">#REF!</definedName>
    <definedName name="AutomateArrisca">#REF!</definedName>
    <definedName name="avconst" localSheetId="3">#REF!</definedName>
    <definedName name="avconst" localSheetId="0">#REF!</definedName>
    <definedName name="avconst" localSheetId="15">#REF!</definedName>
    <definedName name="avconst" localSheetId="20">#REF!</definedName>
    <definedName name="avconst" localSheetId="18">#REF!</definedName>
    <definedName name="avconst" localSheetId="2">#REF!</definedName>
    <definedName name="avconst">#REF!</definedName>
    <definedName name="avfees" localSheetId="3">#REF!</definedName>
    <definedName name="avfees" localSheetId="0">#REF!</definedName>
    <definedName name="avfees" localSheetId="15">#REF!</definedName>
    <definedName name="avfees" localSheetId="20">#REF!</definedName>
    <definedName name="avfees" localSheetId="18">#REF!</definedName>
    <definedName name="avfees" localSheetId="2">#REF!</definedName>
    <definedName name="avfees">#REF!</definedName>
    <definedName name="AVLAND">#REF!</definedName>
    <definedName name="avrefurb">#REF!</definedName>
    <definedName name="B">[6]Summary!$D$3</definedName>
    <definedName name="B_GIA" localSheetId="3">#REF!</definedName>
    <definedName name="B_GIA" localSheetId="0">#REF!</definedName>
    <definedName name="B_GIA" localSheetId="15">#REF!</definedName>
    <definedName name="B_GIA" localSheetId="20">#REF!</definedName>
    <definedName name="B_GIA" localSheetId="18">#REF!</definedName>
    <definedName name="B_GIA" localSheetId="2">#REF!</definedName>
    <definedName name="B_GIA">#REF!</definedName>
    <definedName name="Bas" localSheetId="3">#REF!</definedName>
    <definedName name="Bas" localSheetId="0">#REF!</definedName>
    <definedName name="Bas" localSheetId="15">#REF!</definedName>
    <definedName name="Bas" localSheetId="20">#REF!</definedName>
    <definedName name="Bas" localSheetId="18">#REF!</definedName>
    <definedName name="Bas" localSheetId="2">#REF!</definedName>
    <definedName name="Bas">#REF!</definedName>
    <definedName name="Base_course_render" localSheetId="3">#REF!</definedName>
    <definedName name="Base_course_render" localSheetId="0">#REF!</definedName>
    <definedName name="Base_course_render" localSheetId="15">#REF!</definedName>
    <definedName name="Base_course_render" localSheetId="20">#REF!</definedName>
    <definedName name="Base_course_render" localSheetId="18">#REF!</definedName>
    <definedName name="Base_course_render" localSheetId="2">#REF!</definedName>
    <definedName name="Base_course_render">#REF!</definedName>
    <definedName name="basecostfactor">'[17]Built In On Costs'!$B$13</definedName>
    <definedName name="Basis" localSheetId="3">#REF!</definedName>
    <definedName name="Basis" localSheetId="0">#REF!</definedName>
    <definedName name="Basis" localSheetId="15">#REF!</definedName>
    <definedName name="Basis" localSheetId="20">#REF!</definedName>
    <definedName name="Basis" localSheetId="18">#REF!</definedName>
    <definedName name="Basis" localSheetId="2">#REF!</definedName>
    <definedName name="Basis">#REF!</definedName>
    <definedName name="Basis1" localSheetId="3">#REF!</definedName>
    <definedName name="Basis1" localSheetId="0">#REF!</definedName>
    <definedName name="Basis1" localSheetId="15">#REF!</definedName>
    <definedName name="Basis1" localSheetId="20">#REF!</definedName>
    <definedName name="Basis1" localSheetId="18">#REF!</definedName>
    <definedName name="Basis1" localSheetId="2">#REF!</definedName>
    <definedName name="Basis1">#REF!</definedName>
    <definedName name="Bathroom_Type1" localSheetId="3">#REF!</definedName>
    <definedName name="Bathroom_Type1" localSheetId="0">#REF!</definedName>
    <definedName name="Bathroom_Type1" localSheetId="15">#REF!</definedName>
    <definedName name="Bathroom_Type1" localSheetId="20">#REF!</definedName>
    <definedName name="Bathroom_Type1" localSheetId="18">#REF!</definedName>
    <definedName name="Bathroom_Type1" localSheetId="2">#REF!</definedName>
    <definedName name="Bathroom_Type1">#REF!</definedName>
    <definedName name="bay_roof">#REF!</definedName>
    <definedName name="bc">#REF!</definedName>
    <definedName name="bd">#REF!</definedName>
    <definedName name="BEDS">#REF!</definedName>
    <definedName name="Bellcast">#REF!</definedName>
    <definedName name="bf">#REF!</definedName>
    <definedName name="Bid_Fees" localSheetId="3">'[4]Project Details'!#REF!</definedName>
    <definedName name="Bid_Fees" localSheetId="0">'[4]Project Details'!#REF!</definedName>
    <definedName name="Bid_Fees" localSheetId="15">'[4]Project Details'!#REF!</definedName>
    <definedName name="Bid_Fees" localSheetId="20">'[4]Project Details'!#REF!</definedName>
    <definedName name="Bid_Fees" localSheetId="18">'[4]Project Details'!#REF!</definedName>
    <definedName name="Bid_Fees" localSheetId="2">'[4]Project Details'!#REF!</definedName>
    <definedName name="Bid_Fees">'[4]Project Details'!#REF!</definedName>
    <definedName name="BL07N100" localSheetId="3">#REF!</definedName>
    <definedName name="BL07N100" localSheetId="0">#REF!</definedName>
    <definedName name="BL07N100" localSheetId="15">#REF!</definedName>
    <definedName name="BL07N100" localSheetId="20">#REF!</definedName>
    <definedName name="BL07N100" localSheetId="18">#REF!</definedName>
    <definedName name="BL07N100" localSheetId="2">#REF!</definedName>
    <definedName name="BL07N100">#REF!</definedName>
    <definedName name="BL07N140" localSheetId="3">#REF!</definedName>
    <definedName name="BL07N140" localSheetId="0">#REF!</definedName>
    <definedName name="BL07N140" localSheetId="15">#REF!</definedName>
    <definedName name="BL07N140" localSheetId="20">#REF!</definedName>
    <definedName name="BL07N140" localSheetId="18">#REF!</definedName>
    <definedName name="BL07N140" localSheetId="2">#REF!</definedName>
    <definedName name="BL07N140">#REF!</definedName>
    <definedName name="blankline" localSheetId="3">#REF!</definedName>
    <definedName name="blankline" localSheetId="0">#REF!</definedName>
    <definedName name="blankline" localSheetId="15">#REF!</definedName>
    <definedName name="blankline" localSheetId="20">#REF!</definedName>
    <definedName name="blankline" localSheetId="18">#REF!</definedName>
    <definedName name="blankline" localSheetId="2">#REF!</definedName>
    <definedName name="blankline">#REF!</definedName>
    <definedName name="BLKELITETUMBLE">#REF!</definedName>
    <definedName name="BLSUADM200">#REF!</definedName>
    <definedName name="BLSUWT250DT">'[18]Basic Materials'!$C$11</definedName>
    <definedName name="BLTR250" localSheetId="3">#REF!</definedName>
    <definedName name="BLTR250" localSheetId="0">#REF!</definedName>
    <definedName name="BLTR250" localSheetId="15">#REF!</definedName>
    <definedName name="BLTR250" localSheetId="20">#REF!</definedName>
    <definedName name="BLTR250" localSheetId="18">#REF!</definedName>
    <definedName name="BLTR250" localSheetId="2">#REF!</definedName>
    <definedName name="BLTR250">#REF!</definedName>
    <definedName name="BLTR300" localSheetId="3">#REF!</definedName>
    <definedName name="BLTR300" localSheetId="0">#REF!</definedName>
    <definedName name="BLTR300" localSheetId="15">#REF!</definedName>
    <definedName name="BLTR300" localSheetId="20">#REF!</definedName>
    <definedName name="BLTR300" localSheetId="18">#REF!</definedName>
    <definedName name="BLTR300" localSheetId="2">#REF!</definedName>
    <definedName name="BLTR300">#REF!</definedName>
    <definedName name="Bomag120AD" localSheetId="3">#REF!</definedName>
    <definedName name="Bomag120AD" localSheetId="0">#REF!</definedName>
    <definedName name="Bomag120AD" localSheetId="15">#REF!</definedName>
    <definedName name="Bomag120AD" localSheetId="20">#REF!</definedName>
    <definedName name="Bomag120AD" localSheetId="18">#REF!</definedName>
    <definedName name="Bomag120AD" localSheetId="2">#REF!</definedName>
    <definedName name="Bomag120AD">#REF!</definedName>
    <definedName name="Boxing_in_cooker_hood">#REF!</definedName>
    <definedName name="Budget">#REF!</definedName>
    <definedName name="Budget_Total">'[19]Bill of Quants'!$P$3:$P$1792</definedName>
    <definedName name="Build_Period" localSheetId="3">#REF!</definedName>
    <definedName name="Build_Period" localSheetId="0">#REF!</definedName>
    <definedName name="Build_Period" localSheetId="15">#REF!</definedName>
    <definedName name="Build_Period" localSheetId="20">#REF!</definedName>
    <definedName name="Build_Period" localSheetId="18">#REF!</definedName>
    <definedName name="Build_Period" localSheetId="2">#REF!</definedName>
    <definedName name="Build_Period">#REF!</definedName>
    <definedName name="Building">[20]Val!$I$4:$I$23</definedName>
    <definedName name="buildingera" localSheetId="3">#REF!</definedName>
    <definedName name="buildingera" localSheetId="0">#REF!</definedName>
    <definedName name="buildingera" localSheetId="15">#REF!</definedName>
    <definedName name="buildingera" localSheetId="20">#REF!</definedName>
    <definedName name="buildingera" localSheetId="18">#REF!</definedName>
    <definedName name="buildingera" localSheetId="2">#REF!</definedName>
    <definedName name="buildingera">#REF!</definedName>
    <definedName name="burbridge_balustrade_incl_newels___rails" localSheetId="3">#REF!</definedName>
    <definedName name="burbridge_balustrade_incl_newels___rails" localSheetId="0">#REF!</definedName>
    <definedName name="burbridge_balustrade_incl_newels___rails" localSheetId="15">#REF!</definedName>
    <definedName name="burbridge_balustrade_incl_newels___rails" localSheetId="20">#REF!</definedName>
    <definedName name="burbridge_balustrade_incl_newels___rails" localSheetId="18">#REF!</definedName>
    <definedName name="burbridge_balustrade_incl_newels___rails" localSheetId="2">#REF!</definedName>
    <definedName name="burbridge_balustrade_incl_newels___rails">#REF!</definedName>
    <definedName name="BusUnit">[21]Data!$B$4:$B$17</definedName>
    <definedName name="bw" localSheetId="3">#REF!</definedName>
    <definedName name="bw" localSheetId="0">#REF!</definedName>
    <definedName name="bw" localSheetId="15">#REF!</definedName>
    <definedName name="bw" localSheetId="20">#REF!</definedName>
    <definedName name="bw" localSheetId="18">#REF!</definedName>
    <definedName name="bw" localSheetId="2">#REF!</definedName>
    <definedName name="bw">#REF!</definedName>
    <definedName name="Calculation" localSheetId="3">#REF!</definedName>
    <definedName name="Calculation" localSheetId="0">#REF!</definedName>
    <definedName name="Calculation" localSheetId="15">#REF!</definedName>
    <definedName name="Calculation" localSheetId="20">#REF!</definedName>
    <definedName name="Calculation" localSheetId="18">#REF!</definedName>
    <definedName name="Calculation" localSheetId="2">#REF!</definedName>
    <definedName name="Calculation">#REF!</definedName>
    <definedName name="Categories">'[22]Data Sheet'!$A$1:$A$11</definedName>
    <definedName name="Category">[20]Val!$G$11:$G$18</definedName>
    <definedName name="CAVITYTRAY_ENDS" localSheetId="3">#REF!</definedName>
    <definedName name="CAVITYTRAY_ENDS" localSheetId="0">#REF!</definedName>
    <definedName name="CAVITYTRAY_ENDS" localSheetId="15">#REF!</definedName>
    <definedName name="CAVITYTRAY_ENDS" localSheetId="20">#REF!</definedName>
    <definedName name="CAVITYTRAY_ENDS" localSheetId="18">#REF!</definedName>
    <definedName name="CAVITYTRAY_ENDS" localSheetId="2">#REF!</definedName>
    <definedName name="CAVITYTRAY_ENDS">#REF!</definedName>
    <definedName name="CAVITYTRAY_HORIZONTAL" localSheetId="3">#REF!</definedName>
    <definedName name="CAVITYTRAY_HORIZONTAL" localSheetId="0">#REF!</definedName>
    <definedName name="CAVITYTRAY_HORIZONTAL" localSheetId="15">#REF!</definedName>
    <definedName name="CAVITYTRAY_HORIZONTAL" localSheetId="20">#REF!</definedName>
    <definedName name="CAVITYTRAY_HORIZONTAL" localSheetId="18">#REF!</definedName>
    <definedName name="CAVITYTRAY_HORIZONTAL" localSheetId="2">#REF!</definedName>
    <definedName name="CAVITYTRAY_HORIZONTAL">#REF!</definedName>
    <definedName name="CAVITYTRAY_SADDLE" localSheetId="3">#REF!</definedName>
    <definedName name="CAVITYTRAY_SADDLE" localSheetId="0">#REF!</definedName>
    <definedName name="CAVITYTRAY_SADDLE" localSheetId="15">#REF!</definedName>
    <definedName name="CAVITYTRAY_SADDLE" localSheetId="20">#REF!</definedName>
    <definedName name="CAVITYTRAY_SADDLE" localSheetId="18">#REF!</definedName>
    <definedName name="CAVITYTRAY_SADDLE" localSheetId="2">#REF!</definedName>
    <definedName name="CAVITYTRAY_SADDLE">#REF!</definedName>
    <definedName name="CAVITYTRAY_SLOPE">#REF!</definedName>
    <definedName name="CBWorkbookPriority" hidden="1">-1394266301</definedName>
    <definedName name="cd" localSheetId="3">#REF!</definedName>
    <definedName name="cd" localSheetId="0">#REF!</definedName>
    <definedName name="cd" localSheetId="15">#REF!</definedName>
    <definedName name="cd" localSheetId="20">#REF!</definedName>
    <definedName name="cd" localSheetId="18">#REF!</definedName>
    <definedName name="cd" localSheetId="2">#REF!</definedName>
    <definedName name="cd">#REF!</definedName>
    <definedName name="CECEBLUE" localSheetId="3">#REF!</definedName>
    <definedName name="CECEBLUE" localSheetId="0">#REF!</definedName>
    <definedName name="CECEBLUE" localSheetId="15">#REF!</definedName>
    <definedName name="CECEBLUE" localSheetId="20">#REF!</definedName>
    <definedName name="CECEBLUE" localSheetId="18">#REF!</definedName>
    <definedName name="CECEBLUE" localSheetId="2">#REF!</definedName>
    <definedName name="CECEBLUE">#REF!</definedName>
    <definedName name="CECELIME" localSheetId="3">#REF!</definedName>
    <definedName name="CECELIME" localSheetId="0">#REF!</definedName>
    <definedName name="CECELIME" localSheetId="15">#REF!</definedName>
    <definedName name="CECELIME" localSheetId="20">#REF!</definedName>
    <definedName name="CECELIME" localSheetId="18">#REF!</definedName>
    <definedName name="CECELIME" localSheetId="2">#REF!</definedName>
    <definedName name="CECELIME">#REF!</definedName>
    <definedName name="CEILINGHATCH">#REF!</definedName>
    <definedName name="CEILINGHATCH_LADDER">#REF!</definedName>
    <definedName name="CEILINGHATCHWITHLADDER">#REF!</definedName>
    <definedName name="CHCAN">#REF!</definedName>
    <definedName name="CHCOPE">#REF!</definedName>
    <definedName name="checks">#REF!</definedName>
    <definedName name="ChipAshtonCream">#REF!</definedName>
    <definedName name="ChipBeigeMarble">#REF!</definedName>
    <definedName name="chipboard_first_floor">#REF!</definedName>
    <definedName name="CHIPBOARD22MM">#REF!</definedName>
    <definedName name="ChipDerbySpar">#REF!</definedName>
    <definedName name="CHIPS_10MM">#REF!</definedName>
    <definedName name="CHIPS10MM">#REF!</definedName>
    <definedName name="CICOVERANDFRAME">#REF!</definedName>
    <definedName name="CiSfb">#REF!</definedName>
    <definedName name="CJB">'[23]Appendix B (1)'!$A$1:$K$55</definedName>
    <definedName name="CLEAN" localSheetId="3">#REF!</definedName>
    <definedName name="CLEAN" localSheetId="0">#REF!</definedName>
    <definedName name="CLEAN" localSheetId="15">#REF!</definedName>
    <definedName name="CLEAN" localSheetId="20">#REF!</definedName>
    <definedName name="CLEAN" localSheetId="18">#REF!</definedName>
    <definedName name="CLEAN" localSheetId="2">#REF!</definedName>
    <definedName name="CLEAN">#REF!</definedName>
    <definedName name="CODE">'[24]Bills_of QuantsNEW'!$S$6:$S$512</definedName>
    <definedName name="Code_Oth">[20]Val!$M$43:$M$59</definedName>
    <definedName name="Code_Pks">[20]Val!$M$3:$M$42</definedName>
    <definedName name="Code_Rsk">[20]Val!$M$55:$M$58</definedName>
    <definedName name="comments">[25]Lists!$B$1:$B$6</definedName>
    <definedName name="COMMISSIONING" localSheetId="3">#REF!</definedName>
    <definedName name="COMMISSIONING" localSheetId="0">#REF!</definedName>
    <definedName name="COMMISSIONING" localSheetId="15">#REF!</definedName>
    <definedName name="COMMISSIONING" localSheetId="20">#REF!</definedName>
    <definedName name="COMMISSIONING" localSheetId="18">#REF!</definedName>
    <definedName name="COMMISSIONING" localSheetId="2">#REF!</definedName>
    <definedName name="COMMISSIONING">#REF!</definedName>
    <definedName name="Comp2">[26]Ref!$C$11</definedName>
    <definedName name="Comp3">[26]Ref!$C$12</definedName>
    <definedName name="complexity">'[27]%'!$B$5</definedName>
    <definedName name="conf" localSheetId="3">#REF!</definedName>
    <definedName name="conf" localSheetId="0">#REF!</definedName>
    <definedName name="conf" localSheetId="15">#REF!</definedName>
    <definedName name="conf" localSheetId="20">#REF!</definedName>
    <definedName name="conf" localSheetId="18">#REF!</definedName>
    <definedName name="conf" localSheetId="2">#REF!</definedName>
    <definedName name="conf">#REF!</definedName>
    <definedName name="conf50" localSheetId="3">#REF!</definedName>
    <definedName name="conf50" localSheetId="0">#REF!</definedName>
    <definedName name="conf50" localSheetId="15">#REF!</definedName>
    <definedName name="conf50" localSheetId="20">#REF!</definedName>
    <definedName name="conf50" localSheetId="18">#REF!</definedName>
    <definedName name="conf50" localSheetId="2">#REF!</definedName>
    <definedName name="conf50">#REF!</definedName>
    <definedName name="conf90" localSheetId="3">#REF!</definedName>
    <definedName name="conf90" localSheetId="0">#REF!</definedName>
    <definedName name="conf90" localSheetId="15">#REF!</definedName>
    <definedName name="conf90" localSheetId="20">#REF!</definedName>
    <definedName name="conf90" localSheetId="18">#REF!</definedName>
    <definedName name="conf90" localSheetId="2">#REF!</definedName>
    <definedName name="conf90">#REF!</definedName>
    <definedName name="conservatory_roof_13_14m2">#REF!</definedName>
    <definedName name="conservatory_roof_linings_13_14m2">#REF!</definedName>
    <definedName name="Construction">[20]Val!$K$51:$K$55</definedName>
    <definedName name="contract">'[4]2. MC Prelims'!$G$40</definedName>
    <definedName name="contracttype" localSheetId="3">#REF!</definedName>
    <definedName name="contracttype" localSheetId="0">#REF!</definedName>
    <definedName name="contracttype" localSheetId="15">#REF!</definedName>
    <definedName name="contracttype" localSheetId="20">#REF!</definedName>
    <definedName name="contracttype" localSheetId="18">#REF!</definedName>
    <definedName name="contracttype" localSheetId="2">#REF!</definedName>
    <definedName name="contracttype">#REF!</definedName>
    <definedName name="contractype" localSheetId="3">#REF!</definedName>
    <definedName name="contractype" localSheetId="0">#REF!</definedName>
    <definedName name="contractype" localSheetId="15">#REF!</definedName>
    <definedName name="contractype" localSheetId="20">#REF!</definedName>
    <definedName name="contractype" localSheetId="18">#REF!</definedName>
    <definedName name="contractype" localSheetId="2">#REF!</definedName>
    <definedName name="contractype">#REF!</definedName>
    <definedName name="ControlEffectiveness">[21]Data!$D$139:$D$142</definedName>
    <definedName name="ContVal">'[4]2. MC Prelims'!$G$46</definedName>
    <definedName name="Correlation" localSheetId="4">'[28]@RISK Correlations'!#REF!</definedName>
    <definedName name="Correlation" localSheetId="5">'[28]@RISK Correlations'!#REF!</definedName>
    <definedName name="Correlation">'[28]@RISK Correlations'!#REF!</definedName>
    <definedName name="CostRangeCol" localSheetId="3">#REF!</definedName>
    <definedName name="CostRangeCol" localSheetId="0">#REF!</definedName>
    <definedName name="CostRangeCol" localSheetId="15">#REF!</definedName>
    <definedName name="CostRangeCol" localSheetId="20">#REF!</definedName>
    <definedName name="CostRangeCol" localSheetId="18">#REF!</definedName>
    <definedName name="CostRangeCol" localSheetId="2">#REF!</definedName>
    <definedName name="CostRangeCol">#REF!</definedName>
    <definedName name="Cover" localSheetId="3" hidden="1">{#N/A,#N/A,FALSE,"Aging Summary";#N/A,#N/A,FALSE,"Ratio Analysis";#N/A,#N/A,FALSE,"Test 120 Day Accts";#N/A,#N/A,FALSE,"Tickmarks"}</definedName>
    <definedName name="Cover" localSheetId="4" hidden="1">{#N/A,#N/A,FALSE,"Aging Summary";#N/A,#N/A,FALSE,"Ratio Analysis";#N/A,#N/A,FALSE,"Test 120 Day Accts";#N/A,#N/A,FALSE,"Tickmarks"}</definedName>
    <definedName name="Cover" localSheetId="0" hidden="1">{#N/A,#N/A,FALSE,"Aging Summary";#N/A,#N/A,FALSE,"Ratio Analysis";#N/A,#N/A,FALSE,"Test 120 Day Accts";#N/A,#N/A,FALSE,"Tickmarks"}</definedName>
    <definedName name="Cover" localSheetId="15" hidden="1">{#N/A,#N/A,FALSE,"Aging Summary";#N/A,#N/A,FALSE,"Ratio Analysis";#N/A,#N/A,FALSE,"Test 120 Day Accts";#N/A,#N/A,FALSE,"Tickmarks"}</definedName>
    <definedName name="Cover" localSheetId="20" hidden="1">{#N/A,#N/A,FALSE,"Aging Summary";#N/A,#N/A,FALSE,"Ratio Analysis";#N/A,#N/A,FALSE,"Test 120 Day Accts";#N/A,#N/A,FALSE,"Tickmarks"}</definedName>
    <definedName name="Cover" localSheetId="18" hidden="1">{#N/A,#N/A,FALSE,"Aging Summary";#N/A,#N/A,FALSE,"Ratio Analysis";#N/A,#N/A,FALSE,"Test 120 Day Accts";#N/A,#N/A,FALSE,"Tickmarks"}</definedName>
    <definedName name="Cover" localSheetId="5" hidden="1">{#N/A,#N/A,FALSE,"Aging Summary";#N/A,#N/A,FALSE,"Ratio Analysis";#N/A,#N/A,FALSE,"Test 120 Day Accts";#N/A,#N/A,FALSE,"Tickmarks"}</definedName>
    <definedName name="Cover" localSheetId="2" hidden="1">{#N/A,#N/A,FALSE,"Aging Summary";#N/A,#N/A,FALSE,"Ratio Analysis";#N/A,#N/A,FALSE,"Test 120 Day Accts";#N/A,#N/A,FALSE,"Tickmarks"}</definedName>
    <definedName name="Cover" hidden="1">{#N/A,#N/A,FALSE,"Aging Summary";#N/A,#N/A,FALSE,"Ratio Analysis";#N/A,#N/A,FALSE,"Test 120 Day Accts";#N/A,#N/A,FALSE,"Tickmarks"}</definedName>
    <definedName name="Cover_2" localSheetId="3" hidden="1">{#N/A,#N/A,FALSE,"Aging Summary";#N/A,#N/A,FALSE,"Ratio Analysis";#N/A,#N/A,FALSE,"Test 120 Day Accts";#N/A,#N/A,FALSE,"Tickmarks"}</definedName>
    <definedName name="Cover_2" localSheetId="4" hidden="1">{#N/A,#N/A,FALSE,"Aging Summary";#N/A,#N/A,FALSE,"Ratio Analysis";#N/A,#N/A,FALSE,"Test 120 Day Accts";#N/A,#N/A,FALSE,"Tickmarks"}</definedName>
    <definedName name="Cover_2" localSheetId="0" hidden="1">{#N/A,#N/A,FALSE,"Aging Summary";#N/A,#N/A,FALSE,"Ratio Analysis";#N/A,#N/A,FALSE,"Test 120 Day Accts";#N/A,#N/A,FALSE,"Tickmarks"}</definedName>
    <definedName name="Cover_2" localSheetId="15" hidden="1">{#N/A,#N/A,FALSE,"Aging Summary";#N/A,#N/A,FALSE,"Ratio Analysis";#N/A,#N/A,FALSE,"Test 120 Day Accts";#N/A,#N/A,FALSE,"Tickmarks"}</definedName>
    <definedName name="Cover_2" localSheetId="20" hidden="1">{#N/A,#N/A,FALSE,"Aging Summary";#N/A,#N/A,FALSE,"Ratio Analysis";#N/A,#N/A,FALSE,"Test 120 Day Accts";#N/A,#N/A,FALSE,"Tickmarks"}</definedName>
    <definedName name="Cover_2" localSheetId="18" hidden="1">{#N/A,#N/A,FALSE,"Aging Summary";#N/A,#N/A,FALSE,"Ratio Analysis";#N/A,#N/A,FALSE,"Test 120 Day Accts";#N/A,#N/A,FALSE,"Tickmarks"}</definedName>
    <definedName name="Cover_2" localSheetId="5" hidden="1">{#N/A,#N/A,FALSE,"Aging Summary";#N/A,#N/A,FALSE,"Ratio Analysis";#N/A,#N/A,FALSE,"Test 120 Day Accts";#N/A,#N/A,FALSE,"Tickmarks"}</definedName>
    <definedName name="Cover_2" localSheetId="2" hidden="1">{#N/A,#N/A,FALSE,"Aging Summary";#N/A,#N/A,FALSE,"Ratio Analysis";#N/A,#N/A,FALSE,"Test 120 Day Accts";#N/A,#N/A,FALSE,"Tickmarks"}</definedName>
    <definedName name="Cover_2" hidden="1">{#N/A,#N/A,FALSE,"Aging Summary";#N/A,#N/A,FALSE,"Ratio Analysis";#N/A,#N/A,FALSE,"Test 120 Day Accts";#N/A,#N/A,FALSE,"Tickmarks"}</definedName>
    <definedName name="Cover_plates_for_coupled_windows__int___ext">#REF!</definedName>
    <definedName name="CPBaseDate" localSheetId="3">#REF!</definedName>
    <definedName name="CPBaseDate" localSheetId="0">#REF!</definedName>
    <definedName name="CPBaseDate" localSheetId="15">#REF!</definedName>
    <definedName name="CPBaseDate" localSheetId="20">#REF!</definedName>
    <definedName name="CPBaseDate" localSheetId="18">#REF!</definedName>
    <definedName name="CPBaseDate" localSheetId="2">#REF!</definedName>
    <definedName name="CPBaseDate">#REF!</definedName>
    <definedName name="CPIndex" localSheetId="3">#REF!</definedName>
    <definedName name="CPIndex" localSheetId="0">#REF!</definedName>
    <definedName name="CPIndex" localSheetId="15">#REF!</definedName>
    <definedName name="CPIndex" localSheetId="20">#REF!</definedName>
    <definedName name="CPIndex" localSheetId="18">#REF!</definedName>
    <definedName name="CPIndex" localSheetId="2">#REF!</definedName>
    <definedName name="CPIndex">#REF!</definedName>
    <definedName name="CPType">#REF!</definedName>
    <definedName name="CR20DESIGN20MM">#REF!</definedName>
    <definedName name="CR35DESIGN20MM">#REF!</definedName>
    <definedName name="CR8DESIGN20MM">#REF!</definedName>
    <definedName name="crane_finish">'[10]Project Details'!$C$40</definedName>
    <definedName name="crane_start">'[10]Project Details'!$C$39</definedName>
    <definedName name="cs" localSheetId="3">#REF!</definedName>
    <definedName name="cs" localSheetId="0">#REF!</definedName>
    <definedName name="cs" localSheetId="15">#REF!</definedName>
    <definedName name="cs" localSheetId="20">#REF!</definedName>
    <definedName name="cs" localSheetId="18">#REF!</definedName>
    <definedName name="cs" localSheetId="2">#REF!</definedName>
    <definedName name="cs">#REF!</definedName>
    <definedName name="csa">'[29]Contract Sum Analysis'!$A$5:$A$25</definedName>
    <definedName name="csect_alos" localSheetId="3">#REF!</definedName>
    <definedName name="csect_alos" localSheetId="0">#REF!</definedName>
    <definedName name="csect_alos" localSheetId="15">#REF!</definedName>
    <definedName name="csect_alos" localSheetId="20">#REF!</definedName>
    <definedName name="csect_alos" localSheetId="18">#REF!</definedName>
    <definedName name="csect_alos" localSheetId="2">#REF!</definedName>
    <definedName name="csect_alos">#REF!</definedName>
    <definedName name="csect_deliv" localSheetId="3">#REF!</definedName>
    <definedName name="csect_deliv" localSheetId="0">#REF!</definedName>
    <definedName name="csect_deliv" localSheetId="15">#REF!</definedName>
    <definedName name="csect_deliv" localSheetId="20">#REF!</definedName>
    <definedName name="csect_deliv" localSheetId="18">#REF!</definedName>
    <definedName name="csect_deliv" localSheetId="2">#REF!</definedName>
    <definedName name="csect_deliv">#REF!</definedName>
    <definedName name="CT5LINTOL1050" localSheetId="3">#REF!</definedName>
    <definedName name="CT5LINTOL1050" localSheetId="0">#REF!</definedName>
    <definedName name="CT5LINTOL1050" localSheetId="15">#REF!</definedName>
    <definedName name="CT5LINTOL1050" localSheetId="20">#REF!</definedName>
    <definedName name="CT5LINTOL1050" localSheetId="18">#REF!</definedName>
    <definedName name="CT5LINTOL1050" localSheetId="2">#REF!</definedName>
    <definedName name="CT5LINTOL1050">#REF!</definedName>
    <definedName name="CT5LINTOL1050MM">#REF!</definedName>
    <definedName name="CT5LINTOL1350">#REF!</definedName>
    <definedName name="CT5LINTOL1350MM">#REF!</definedName>
    <definedName name="CT5LINTOL1500">#REF!</definedName>
    <definedName name="CT5LINTOL1650">#REF!</definedName>
    <definedName name="CT5LINTOL1800">#REF!</definedName>
    <definedName name="CT5LINTOL1800MM">#REF!</definedName>
    <definedName name="CT5LINTOL1950">#REF!</definedName>
    <definedName name="CT5LINTOL2250">#REF!</definedName>
    <definedName name="CT5LINTOL2250MM">#REF!</definedName>
    <definedName name="CT5LINTOL2700">#REF!</definedName>
    <definedName name="CT5LINTOL2850">#REF!</definedName>
    <definedName name="CT5LINTOL2850MM">#REF!</definedName>
    <definedName name="CT5LINTOL3150">#REF!</definedName>
    <definedName name="CT5LINTOL3150MM">#REF!</definedName>
    <definedName name="CT5LINTOL3300">#REF!</definedName>
    <definedName name="ctpi" localSheetId="3">'[30]Risk Analysis'!#REF!</definedName>
    <definedName name="ctpi" localSheetId="0">'[30]Risk Analysis'!#REF!</definedName>
    <definedName name="ctpi" localSheetId="15">'[30]Risk Analysis'!#REF!</definedName>
    <definedName name="ctpi" localSheetId="20">'[30]Risk Analysis'!#REF!</definedName>
    <definedName name="ctpi" localSheetId="18">'[30]Risk Analysis'!#REF!</definedName>
    <definedName name="ctpi" localSheetId="2">'[30]Risk Analysis'!#REF!</definedName>
    <definedName name="ctpi">'[30]Risk Analysis'!#REF!</definedName>
    <definedName name="cunt" localSheetId="3">[31]Summary!#REF!</definedName>
    <definedName name="cunt" localSheetId="0">[31]Summary!#REF!</definedName>
    <definedName name="cunt" localSheetId="15">[31]Summary!#REF!</definedName>
    <definedName name="cunt" localSheetId="20">[31]Summary!#REF!</definedName>
    <definedName name="cunt" localSheetId="18">[31]Summary!#REF!</definedName>
    <definedName name="cunt" localSheetId="2">[31]Summary!#REF!</definedName>
    <definedName name="cunt">[31]Summary!#REF!</definedName>
    <definedName name="cupboard_shelves___slatted_double_cubd" localSheetId="3">#REF!</definedName>
    <definedName name="cupboard_shelves___slatted_double_cubd" localSheetId="0">#REF!</definedName>
    <definedName name="cupboard_shelves___slatted_double_cubd" localSheetId="15">#REF!</definedName>
    <definedName name="cupboard_shelves___slatted_double_cubd" localSheetId="20">#REF!</definedName>
    <definedName name="cupboard_shelves___slatted_double_cubd" localSheetId="18">#REF!</definedName>
    <definedName name="cupboard_shelves___slatted_double_cubd" localSheetId="2">#REF!</definedName>
    <definedName name="cupboard_shelves___slatted_double_cubd">#REF!</definedName>
    <definedName name="cupboard_shelves___slatted_single_cubd" localSheetId="3">#REF!</definedName>
    <definedName name="cupboard_shelves___slatted_single_cubd" localSheetId="0">#REF!</definedName>
    <definedName name="cupboard_shelves___slatted_single_cubd" localSheetId="15">#REF!</definedName>
    <definedName name="cupboard_shelves___slatted_single_cubd" localSheetId="20">#REF!</definedName>
    <definedName name="cupboard_shelves___slatted_single_cubd" localSheetId="18">#REF!</definedName>
    <definedName name="cupboard_shelves___slatted_single_cubd" localSheetId="2">#REF!</definedName>
    <definedName name="cupboard_shelves___slatted_single_cubd">#REF!</definedName>
    <definedName name="CurrentCostCol" localSheetId="3">#REF!</definedName>
    <definedName name="CurrentCostCol" localSheetId="0">#REF!</definedName>
    <definedName name="CurrentCostCol" localSheetId="15">#REF!</definedName>
    <definedName name="CurrentCostCol" localSheetId="20">#REF!</definedName>
    <definedName name="CurrentCostCol" localSheetId="18">#REF!</definedName>
    <definedName name="CurrentCostCol" localSheetId="2">#REF!</definedName>
    <definedName name="CurrentCostCol">#REF!</definedName>
    <definedName name="Customer">[20]Val!$I$26:$I$42</definedName>
    <definedName name="CYLINDER">[32]Material!$D$219</definedName>
    <definedName name="d" localSheetId="3">#REF!</definedName>
    <definedName name="d" localSheetId="0">#REF!</definedName>
    <definedName name="d" localSheetId="15">#REF!</definedName>
    <definedName name="d" localSheetId="20">#REF!</definedName>
    <definedName name="d" localSheetId="18">#REF!</definedName>
    <definedName name="d" localSheetId="2">#REF!</definedName>
    <definedName name="d">#REF!</definedName>
    <definedName name="DATA" localSheetId="3">#REF!</definedName>
    <definedName name="DATA" localSheetId="0">#REF!</definedName>
    <definedName name="DATA" localSheetId="15">#REF!</definedName>
    <definedName name="DATA" localSheetId="20">#REF!</definedName>
    <definedName name="DATA" localSheetId="18">#REF!</definedName>
    <definedName name="DATA" localSheetId="2">#REF!</definedName>
    <definedName name="DATA">#REF!</definedName>
    <definedName name="Data1" localSheetId="3">#REF!</definedName>
    <definedName name="Data1" localSheetId="0">#REF!</definedName>
    <definedName name="Data1" localSheetId="15">#REF!</definedName>
    <definedName name="Data1" localSheetId="20">#REF!</definedName>
    <definedName name="Data1" localSheetId="18">#REF!</definedName>
    <definedName name="Data1" localSheetId="2">#REF!</definedName>
    <definedName name="Data1">#REF!</definedName>
    <definedName name="DataArea">#REF!</definedName>
    <definedName name="_xlnm.Database">#REF!</definedName>
    <definedName name="date">#REF!</definedName>
    <definedName name="Date_Finish">#REF!</definedName>
    <definedName name="Date_Start">#REF!</definedName>
    <definedName name="Dayworks">#REF!</definedName>
    <definedName name="DBA">#REF!</definedName>
    <definedName name="DbBaseDate">#REF!</definedName>
    <definedName name="DbIndex">#REF!</definedName>
    <definedName name="DBL">#REF!</definedName>
    <definedName name="DBL100BLKSS">#REF!</definedName>
    <definedName name="DBL100BLKUB">#REF!</definedName>
    <definedName name="DBL100ELITESS">#REF!</definedName>
    <definedName name="DBL100ELITEUB">#REF!</definedName>
    <definedName name="DBL140BLKSS">#REF!</definedName>
    <definedName name="DBL140BLKUB">#REF!</definedName>
    <definedName name="DBL215BLKSS">#REF!</definedName>
    <definedName name="DBL215BLKUB">#REF!</definedName>
    <definedName name="DBL300TBLKUB">#REF!</definedName>
    <definedName name="DBLCATNIC">#REF!</definedName>
    <definedName name="DBLCTRAY">#REF!</definedName>
    <definedName name="DBLLINTOL">#REF!</definedName>
    <definedName name="DbLocation">#REF!</definedName>
    <definedName name="DBLSILL">#REF!</definedName>
    <definedName name="DBLTHRESH">#REF!</definedName>
    <definedName name="DBLWALLTIES">#REF!</definedName>
    <definedName name="ddd" localSheetId="3">#N/A</definedName>
    <definedName name="ddd" localSheetId="4">#N/A</definedName>
    <definedName name="ddd" localSheetId="0">'3.00  L1 Element Summary '!ddd</definedName>
    <definedName name="ddd" localSheetId="15">'[33]A. Level 1 Summary (O 2) '!ddd</definedName>
    <definedName name="ddd" localSheetId="20">'6.1 RIBA Stage 3 - Breakdown'!ddd</definedName>
    <definedName name="ddd" localSheetId="18">#N/A</definedName>
    <definedName name="ddd" localSheetId="5">#N/A</definedName>
    <definedName name="ddd" localSheetId="2">#N/A</definedName>
    <definedName name="ddd">'6.1 RIBA Stage 3 - Breakdown'!ddd</definedName>
    <definedName name="dddd" localSheetId="3">'[1]Cash Flow'!#REF!</definedName>
    <definedName name="dddd" localSheetId="0">'[1]Cash Flow'!#REF!</definedName>
    <definedName name="dddd" localSheetId="15">'[1]Cash Flow'!#REF!</definedName>
    <definedName name="dddd" localSheetId="20">'[1]Cash Flow'!#REF!</definedName>
    <definedName name="dddd" localSheetId="18">'[1]Cash Flow'!#REF!</definedName>
    <definedName name="dddd" localSheetId="2">'[1]Cash Flow'!#REF!</definedName>
    <definedName name="dddd">'[1]Cash Flow'!#REF!</definedName>
    <definedName name="ddff" localSheetId="3">'[34]Maidenhead RCEstimating @ 1.5 '!#REF!</definedName>
    <definedName name="ddff" localSheetId="0">'[34]Maidenhead RCEstimating @ 1.5 '!#REF!</definedName>
    <definedName name="ddff" localSheetId="15">'[34]Maidenhead RCEstimating @ 1.5 '!#REF!</definedName>
    <definedName name="ddff" localSheetId="20">'[34]Maidenhead RCEstimating @ 1.5 '!#REF!</definedName>
    <definedName name="ddff" localSheetId="18">'[34]Maidenhead RCEstimating @ 1.5 '!#REF!</definedName>
    <definedName name="ddff" localSheetId="2">'[34]Maidenhead RCEstimating @ 1.5 '!#REF!</definedName>
    <definedName name="ddff">'[34]Maidenhead RCEstimating @ 1.5 '!#REF!</definedName>
    <definedName name="DECOR" localSheetId="3">#REF!</definedName>
    <definedName name="DECOR" localSheetId="0">#REF!</definedName>
    <definedName name="DECOR" localSheetId="15">#REF!</definedName>
    <definedName name="DECOR" localSheetId="20">#REF!</definedName>
    <definedName name="DECOR" localSheetId="18">#REF!</definedName>
    <definedName name="DECOR" localSheetId="2">#REF!</definedName>
    <definedName name="DECOR">#REF!</definedName>
    <definedName name="Delay_pctg">'[28]A1- Data Input'!$B$35</definedName>
    <definedName name="Department">[20]Val!$H$45:$H$48</definedName>
    <definedName name="Depth" localSheetId="3">#REF!</definedName>
    <definedName name="Depth" localSheetId="0">#REF!</definedName>
    <definedName name="Depth" localSheetId="15">#REF!</definedName>
    <definedName name="Depth" localSheetId="20">#REF!</definedName>
    <definedName name="Depth" localSheetId="18">#REF!</definedName>
    <definedName name="Depth" localSheetId="2">#REF!</definedName>
    <definedName name="Depth">#REF!</definedName>
    <definedName name="DesDev" localSheetId="3">#REF!</definedName>
    <definedName name="DesDev" localSheetId="0">#REF!</definedName>
    <definedName name="DesDev" localSheetId="15">#REF!</definedName>
    <definedName name="DesDev" localSheetId="20">#REF!</definedName>
    <definedName name="DesDev" localSheetId="18">#REF!</definedName>
    <definedName name="DesDev" localSheetId="2">#REF!</definedName>
    <definedName name="DesDev">#REF!</definedName>
    <definedName name="Design_Ext" localSheetId="3">#REF!</definedName>
    <definedName name="Design_Ext" localSheetId="0">#REF!</definedName>
    <definedName name="Design_Ext" localSheetId="15">#REF!</definedName>
    <definedName name="Design_Ext" localSheetId="20">#REF!</definedName>
    <definedName name="Design_Ext" localSheetId="18">#REF!</definedName>
    <definedName name="Design_Ext" localSheetId="2">#REF!</definedName>
    <definedName name="Design_Ext">#REF!</definedName>
    <definedName name="Design_Int">#REF!</definedName>
    <definedName name="Design_Levy" localSheetId="3">'[4]Project Details'!#REF!</definedName>
    <definedName name="Design_Levy" localSheetId="0">'[4]Project Details'!#REF!</definedName>
    <definedName name="Design_Levy" localSheetId="15">'[4]Project Details'!#REF!</definedName>
    <definedName name="Design_Levy" localSheetId="20">'[4]Project Details'!#REF!</definedName>
    <definedName name="Design_Levy" localSheetId="18">'[4]Project Details'!#REF!</definedName>
    <definedName name="Design_Levy" localSheetId="2">'[4]Project Details'!#REF!</definedName>
    <definedName name="Design_Levy">'[4]Project Details'!#REF!</definedName>
    <definedName name="destro" localSheetId="3">#REF!</definedName>
    <definedName name="destro" localSheetId="0">#REF!</definedName>
    <definedName name="destro" localSheetId="15">#REF!</definedName>
    <definedName name="destro" localSheetId="20">#REF!</definedName>
    <definedName name="destro" localSheetId="18">#REF!</definedName>
    <definedName name="destro" localSheetId="2">#REF!</definedName>
    <definedName name="destro">#REF!</definedName>
    <definedName name="df" localSheetId="3">#REF!</definedName>
    <definedName name="df" localSheetId="0">#REF!</definedName>
    <definedName name="df" localSheetId="15">#REF!</definedName>
    <definedName name="df" localSheetId="20">#REF!</definedName>
    <definedName name="df" localSheetId="18">#REF!</definedName>
    <definedName name="df" localSheetId="2">#REF!</definedName>
    <definedName name="df">#REF!</definedName>
    <definedName name="df243r" localSheetId="3">#N/A</definedName>
    <definedName name="df243r" localSheetId="4">#N/A</definedName>
    <definedName name="df243r" localSheetId="0">'3.00  L1 Element Summary '!df243r</definedName>
    <definedName name="df243r" localSheetId="15">'[33]A. Level 1 Summary (O 2) '!df243r</definedName>
    <definedName name="df243r" localSheetId="20">'6.1 RIBA Stage 3 - Breakdown'!df243r</definedName>
    <definedName name="df243r" localSheetId="18">#N/A</definedName>
    <definedName name="df243r" localSheetId="5">#N/A</definedName>
    <definedName name="df243r" localSheetId="2">#N/A</definedName>
    <definedName name="df243r">'6.1 RIBA Stage 3 - Breakdown'!df243r</definedName>
    <definedName name="DGW">'[35]Labour Rates'!$J$11</definedName>
    <definedName name="dialytot" localSheetId="3">#REF!</definedName>
    <definedName name="dialytot" localSheetId="0">#REF!</definedName>
    <definedName name="dialytot" localSheetId="15">#REF!</definedName>
    <definedName name="dialytot" localSheetId="20">#REF!</definedName>
    <definedName name="dialytot" localSheetId="18">#REF!</definedName>
    <definedName name="dialytot" localSheetId="2">#REF!</definedName>
    <definedName name="dialytot">#REF!</definedName>
    <definedName name="DirectPercent" localSheetId="3">#REF!</definedName>
    <definedName name="DirectPercent" localSheetId="0">#REF!</definedName>
    <definedName name="DirectPercent" localSheetId="15">#REF!</definedName>
    <definedName name="DirectPercent" localSheetId="20">#REF!</definedName>
    <definedName name="DirectPercent" localSheetId="18">#REF!</definedName>
    <definedName name="DirectPercent" localSheetId="2">#REF!</definedName>
    <definedName name="DirectPercent">#REF!</definedName>
    <definedName name="DISC" localSheetId="3">#REF!</definedName>
    <definedName name="DISC" localSheetId="0">#REF!</definedName>
    <definedName name="DISC" localSheetId="15">#REF!</definedName>
    <definedName name="DISC" localSheetId="20">#REF!</definedName>
    <definedName name="DISC" localSheetId="18">#REF!</definedName>
    <definedName name="DISC" localSheetId="2">#REF!</definedName>
    <definedName name="DISC">#REF!</definedName>
    <definedName name="DISCONNECTINGMANHOLES">#REF!</definedName>
    <definedName name="Discount_Rate">#REF!</definedName>
    <definedName name="DiscountRate">'[36]Core Services'!$D$3</definedName>
    <definedName name="DiscountRate1">'[36]Core Services'!$D$3</definedName>
    <definedName name="Division">[20]Val!$H$4:$H$8</definedName>
    <definedName name="Divisions">'[37]PEA Part 1_Summary'!$AH$2:$AO$2</definedName>
    <definedName name="DJO">'[38]Labour Rates'!$H$37</definedName>
    <definedName name="DLA">'[39]Labour Rates'!$J$13</definedName>
    <definedName name="Door_Stop">[32]Material!$D$226</definedName>
    <definedName name="Door_Stop_Floor">[32]Material!$D$227</definedName>
    <definedName name="dormer_with_hipped_end" localSheetId="3">#REF!</definedName>
    <definedName name="dormer_with_hipped_end" localSheetId="0">#REF!</definedName>
    <definedName name="dormer_with_hipped_end" localSheetId="15">#REF!</definedName>
    <definedName name="dormer_with_hipped_end" localSheetId="20">#REF!</definedName>
    <definedName name="dormer_with_hipped_end" localSheetId="18">#REF!</definedName>
    <definedName name="dormer_with_hipped_end" localSheetId="2">#REF!</definedName>
    <definedName name="dormer_with_hipped_end">#REF!</definedName>
    <definedName name="double_base_unit" localSheetId="3">#REF!</definedName>
    <definedName name="double_base_unit" localSheetId="0">#REF!</definedName>
    <definedName name="double_base_unit" localSheetId="15">#REF!</definedName>
    <definedName name="double_base_unit" localSheetId="20">#REF!</definedName>
    <definedName name="double_base_unit" localSheetId="18">#REF!</definedName>
    <definedName name="double_base_unit" localSheetId="2">#REF!</definedName>
    <definedName name="double_base_unit">#REF!</definedName>
    <definedName name="double_glazed_pass_door___facings" localSheetId="3">#REF!</definedName>
    <definedName name="double_glazed_pass_door___facings" localSheetId="0">#REF!</definedName>
    <definedName name="double_glazed_pass_door___facings" localSheetId="15">#REF!</definedName>
    <definedName name="double_glazed_pass_door___facings" localSheetId="20">#REF!</definedName>
    <definedName name="double_glazed_pass_door___facings" localSheetId="18">#REF!</definedName>
    <definedName name="double_glazed_pass_door___facings" localSheetId="2">#REF!</definedName>
    <definedName name="double_glazed_pass_door___facings">#REF!</definedName>
    <definedName name="double_pass_door___facings">#REF!</definedName>
    <definedName name="double_up___over_door">#REF!</definedName>
    <definedName name="double_wall_unit">#REF!</definedName>
    <definedName name="double_winder_stair">#REF!</definedName>
    <definedName name="DPAE">'[40]Labour Rates'!$J$14</definedName>
    <definedName name="DPAI">'[40]Labour Rates'!$J$15</definedName>
    <definedName name="DPC100MMPVC" localSheetId="3">#REF!</definedName>
    <definedName name="DPC100MMPVC" localSheetId="0">#REF!</definedName>
    <definedName name="DPC100MMPVC" localSheetId="15">#REF!</definedName>
    <definedName name="DPC100MMPVC" localSheetId="20">#REF!</definedName>
    <definedName name="DPC100MMPVC" localSheetId="18">#REF!</definedName>
    <definedName name="DPC100MMPVC" localSheetId="2">#REF!</definedName>
    <definedName name="DPC100MMPVC">#REF!</definedName>
    <definedName name="DPC150mmPVC" localSheetId="3">#REF!</definedName>
    <definedName name="DPC150mmPVC" localSheetId="0">#REF!</definedName>
    <definedName name="DPC150mmPVC" localSheetId="15">#REF!</definedName>
    <definedName name="DPC150mmPVC" localSheetId="20">#REF!</definedName>
    <definedName name="DPC150mmPVC" localSheetId="18">#REF!</definedName>
    <definedName name="DPC150mmPVC" localSheetId="2">#REF!</definedName>
    <definedName name="DPC150mmPVC">#REF!</definedName>
    <definedName name="DPL" localSheetId="3">#REF!</definedName>
    <definedName name="DPL" localSheetId="0">#REF!</definedName>
    <definedName name="DPL" localSheetId="15">#REF!</definedName>
    <definedName name="DPL" localSheetId="20">#REF!</definedName>
    <definedName name="DPL" localSheetId="18">#REF!</definedName>
    <definedName name="DPL" localSheetId="2">#REF!</definedName>
    <definedName name="DPL">#REF!</definedName>
    <definedName name="DPO">#REF!</definedName>
    <definedName name="DPOTC">#REF!</definedName>
    <definedName name="DR6PNLFD30SET">#REF!</definedName>
    <definedName name="DR6PNLSET">#REF!</definedName>
    <definedName name="drawer_pack">#REF!</definedName>
    <definedName name="DRFURNBATHLOCK">#REF!</definedName>
    <definedName name="DRFURNDBDR">#REF!</definedName>
    <definedName name="DRFURNDBLDR">#REF!</definedName>
    <definedName name="DRFURNGARALOCK">#REF!</definedName>
    <definedName name="DRFURNSTD">#REF!</definedName>
    <definedName name="DRFURNVIEWER">[32]Material!$D$217</definedName>
    <definedName name="drg" localSheetId="3">#N/A</definedName>
    <definedName name="drg" localSheetId="4">#N/A</definedName>
    <definedName name="drg" localSheetId="0">'3.00  L1 Element Summary '!drg</definedName>
    <definedName name="drg" localSheetId="15">'[33]A. Level 1 Summary (O 2) '!drg</definedName>
    <definedName name="drg" localSheetId="20">'6.1 RIBA Stage 3 - Breakdown'!drg</definedName>
    <definedName name="drg" localSheetId="18">#N/A</definedName>
    <definedName name="drg" localSheetId="5">#N/A</definedName>
    <definedName name="drg" localSheetId="2">#N/A</definedName>
    <definedName name="drg">'6.1 RIBA Stage 3 - Breakdown'!drg</definedName>
    <definedName name="DRGLAMANHDOUB" localSheetId="3">#REF!</definedName>
    <definedName name="DRGLAMANHDOUB" localSheetId="0">#REF!</definedName>
    <definedName name="DRGLAMANHDOUB" localSheetId="15">#REF!</definedName>
    <definedName name="DRGLAMANHDOUB" localSheetId="20">#REF!</definedName>
    <definedName name="DRGLAMANHDOUB" localSheetId="18">#REF!</definedName>
    <definedName name="DRGLAMANHDOUB" localSheetId="2">#REF!</definedName>
    <definedName name="DRGLAMANHDOUB">#REF!</definedName>
    <definedName name="DRGLAMANHSING" localSheetId="3">#REF!</definedName>
    <definedName name="DRGLAMANHSING" localSheetId="0">#REF!</definedName>
    <definedName name="DRGLAMANHSING" localSheetId="15">#REF!</definedName>
    <definedName name="DRGLAMANHSING" localSheetId="20">#REF!</definedName>
    <definedName name="DRGLAMANHSING" localSheetId="18">#REF!</definedName>
    <definedName name="DRGLAMANHSING" localSheetId="2">#REF!</definedName>
    <definedName name="DRGLAMANHSING">#REF!</definedName>
    <definedName name="Drill">'[41]Plant Rates'!$G$18</definedName>
    <definedName name="DSC" localSheetId="3">#REF!</definedName>
    <definedName name="DSC" localSheetId="0">#REF!</definedName>
    <definedName name="DSC" localSheetId="15">#REF!</definedName>
    <definedName name="DSC" localSheetId="20">#REF!</definedName>
    <definedName name="DSC" localSheetId="18">#REF!</definedName>
    <definedName name="DSC" localSheetId="2">#REF!</definedName>
    <definedName name="DSC">#REF!</definedName>
    <definedName name="dt" localSheetId="3">#REF!</definedName>
    <definedName name="dt" localSheetId="0">#REF!</definedName>
    <definedName name="dt" localSheetId="15">#REF!</definedName>
    <definedName name="dt" localSheetId="20">#REF!</definedName>
    <definedName name="dt" localSheetId="18">#REF!</definedName>
    <definedName name="dt" localSheetId="2">#REF!</definedName>
    <definedName name="dt">#REF!</definedName>
    <definedName name="DTI" localSheetId="3">#REF!</definedName>
    <definedName name="DTI" localSheetId="0">#REF!</definedName>
    <definedName name="DTI" localSheetId="15">#REF!</definedName>
    <definedName name="DTI" localSheetId="20">#REF!</definedName>
    <definedName name="DTI" localSheetId="18">#REF!</definedName>
    <definedName name="DTI" localSheetId="2">#REF!</definedName>
    <definedName name="DTI">#REF!</definedName>
    <definedName name="dummy">#REF!</definedName>
    <definedName name="Duration">#REF!</definedName>
    <definedName name="dwang___plasterboard_ceiling">#REF!</definedName>
    <definedName name="dwang_glasswool___plasterboard_attic_wall_based_on_3.00m_high">#REF!</definedName>
    <definedName name="dwang_glaswool___plasterboard_garage_ceiling">#REF!</definedName>
    <definedName name="e" hidden="1">#REF!</definedName>
    <definedName name="E_O_w_w_sarking">#REF!</definedName>
    <definedName name="Edit">#REF!</definedName>
    <definedName name="EH2ehs">#REF!</definedName>
    <definedName name="eight">#REF!</definedName>
    <definedName name="EJ">#REF!</definedName>
    <definedName name="Element_Value">#REF!</definedName>
    <definedName name="eleven">#REF!</definedName>
    <definedName name="EO_breakfast_bar_back_panel">#REF!</definedName>
    <definedName name="EOD">#REF!</definedName>
    <definedName name="erect_external_panels_140mm_2.4">#REF!</definedName>
    <definedName name="erect_internal_partition">#REF!</definedName>
    <definedName name="Erect_Shell_kit">#REF!</definedName>
    <definedName name="ES_Type_1">#REF!</definedName>
    <definedName name="Escalation">#REF!</definedName>
    <definedName name="Escalation_index">'[28]Escalation % Input'!$A$6:$A$17</definedName>
    <definedName name="Est_Adjust" localSheetId="3">#REF!</definedName>
    <definedName name="Est_Adjust" localSheetId="0">#REF!</definedName>
    <definedName name="Est_Adjust" localSheetId="15">#REF!</definedName>
    <definedName name="Est_Adjust" localSheetId="20">#REF!</definedName>
    <definedName name="Est_Adjust" localSheetId="18">#REF!</definedName>
    <definedName name="Est_Adjust" localSheetId="2">#REF!</definedName>
    <definedName name="Est_Adjust">#REF!</definedName>
    <definedName name="estcor" localSheetId="3">#REF!</definedName>
    <definedName name="estcor" localSheetId="0">#REF!</definedName>
    <definedName name="estcor" localSheetId="15">#REF!</definedName>
    <definedName name="estcor" localSheetId="20">#REF!</definedName>
    <definedName name="estcor" localSheetId="18">#REF!</definedName>
    <definedName name="estcor" localSheetId="2">#REF!</definedName>
    <definedName name="estcor">#REF!</definedName>
    <definedName name="estcorr">'[42]Facilities breakdown'!$D$67</definedName>
    <definedName name="estcorr1">'[42]@RISK Correlations'!$C$83:$AW$129</definedName>
    <definedName name="ESTCOST" localSheetId="3">#REF!</definedName>
    <definedName name="ESTCOST" localSheetId="0">#REF!</definedName>
    <definedName name="ESTCOST" localSheetId="15">#REF!</definedName>
    <definedName name="ESTCOST" localSheetId="20">#REF!</definedName>
    <definedName name="ESTCOST" localSheetId="18">#REF!</definedName>
    <definedName name="ESTCOST" localSheetId="2">#REF!</definedName>
    <definedName name="ESTCOST">#REF!</definedName>
    <definedName name="Estimate" localSheetId="3">#REF!</definedName>
    <definedName name="Estimate" localSheetId="0">#REF!</definedName>
    <definedName name="Estimate" localSheetId="15">#REF!</definedName>
    <definedName name="Estimate" localSheetId="20">#REF!</definedName>
    <definedName name="Estimate" localSheetId="18">#REF!</definedName>
    <definedName name="Estimate" localSheetId="2">#REF!</definedName>
    <definedName name="Estimate">#REF!</definedName>
    <definedName name="etpi" localSheetId="3">'[30]Risk Analysis'!#REF!</definedName>
    <definedName name="etpi" localSheetId="0">'[30]Risk Analysis'!#REF!</definedName>
    <definedName name="etpi" localSheetId="15">'[30]Risk Analysis'!#REF!</definedName>
    <definedName name="etpi" localSheetId="20">'[30]Risk Analysis'!#REF!</definedName>
    <definedName name="etpi" localSheetId="18">'[30]Risk Analysis'!#REF!</definedName>
    <definedName name="etpi" localSheetId="2">'[30]Risk Analysis'!#REF!</definedName>
    <definedName name="etpi">'[30]Risk Analysis'!#REF!</definedName>
    <definedName name="EV__LASTREFTIME__" hidden="1">"(GMT)15/05/2013 13:55:47"</definedName>
    <definedName name="Ext">[43]Summary!$O$15</definedName>
    <definedName name="Ext_Angle" localSheetId="3">#REF!</definedName>
    <definedName name="Ext_Angle" localSheetId="0">#REF!</definedName>
    <definedName name="Ext_Angle" localSheetId="15">#REF!</definedName>
    <definedName name="Ext_Angle" localSheetId="20">#REF!</definedName>
    <definedName name="Ext_Angle" localSheetId="18">#REF!</definedName>
    <definedName name="Ext_Angle" localSheetId="2">#REF!</definedName>
    <definedName name="Ext_Angle">#REF!</definedName>
    <definedName name="EXT1A">[44]Data!$E$7</definedName>
    <definedName name="EXT1B">[44]Data!$F$7</definedName>
    <definedName name="EXT1C">[44]Data!$G$7</definedName>
    <definedName name="ext1x">[45]Data!$E$7</definedName>
    <definedName name="EXT2A">[44]Data!$E$8</definedName>
    <definedName name="EXT2B">[44]Data!$F$8</definedName>
    <definedName name="EXT2C">[44]Data!$G$8</definedName>
    <definedName name="EXT3A">[44]Data!$E$9</definedName>
    <definedName name="EXT3B">[44]Data!$F$9</definedName>
    <definedName name="EXT3C">[44]Data!$G$9</definedName>
    <definedName name="external_door____screen" localSheetId="3">#REF!</definedName>
    <definedName name="external_door____screen" localSheetId="0">#REF!</definedName>
    <definedName name="external_door____screen" localSheetId="15">#REF!</definedName>
    <definedName name="external_door____screen" localSheetId="20">#REF!</definedName>
    <definedName name="external_door____screen" localSheetId="18">#REF!</definedName>
    <definedName name="external_door____screen" localSheetId="2">#REF!</definedName>
    <definedName name="external_door____screen">#REF!</definedName>
    <definedName name="external_door_only" localSheetId="3">#REF!</definedName>
    <definedName name="external_door_only" localSheetId="0">#REF!</definedName>
    <definedName name="external_door_only" localSheetId="15">#REF!</definedName>
    <definedName name="external_door_only" localSheetId="20">#REF!</definedName>
    <definedName name="external_door_only" localSheetId="18">#REF!</definedName>
    <definedName name="external_door_only" localSheetId="2">#REF!</definedName>
    <definedName name="external_door_only">#REF!</definedName>
    <definedName name="EXTL" localSheetId="3">#REF!</definedName>
    <definedName name="EXTL" localSheetId="0">#REF!</definedName>
    <definedName name="EXTL" localSheetId="15">#REF!</definedName>
    <definedName name="EXTL" localSheetId="20">#REF!</definedName>
    <definedName name="EXTL" localSheetId="18">#REF!</definedName>
    <definedName name="EXTL" localSheetId="2">#REF!</definedName>
    <definedName name="EXTL">#REF!</definedName>
    <definedName name="f">#REF!</definedName>
    <definedName name="FABRIC">#REF!</definedName>
    <definedName name="FAX">"FACSIMILE:   0151 236 0346 "</definedName>
    <definedName name="fd" localSheetId="3" hidden="1">#REF!</definedName>
    <definedName name="fd" localSheetId="0" hidden="1">#REF!</definedName>
    <definedName name="fd" localSheetId="15" hidden="1">#REF!</definedName>
    <definedName name="fd" localSheetId="20" hidden="1">#REF!</definedName>
    <definedName name="fd" localSheetId="18" hidden="1">#REF!</definedName>
    <definedName name="fd" localSheetId="2" hidden="1">#REF!</definedName>
    <definedName name="fd" hidden="1">#REF!</definedName>
    <definedName name="feature_timbers_to_gables" localSheetId="3">#REF!</definedName>
    <definedName name="feature_timbers_to_gables" localSheetId="0">#REF!</definedName>
    <definedName name="feature_timbers_to_gables" localSheetId="15">#REF!</definedName>
    <definedName name="feature_timbers_to_gables" localSheetId="20">#REF!</definedName>
    <definedName name="feature_timbers_to_gables" localSheetId="18">#REF!</definedName>
    <definedName name="feature_timbers_to_gables" localSheetId="2">#REF!</definedName>
    <definedName name="feature_timbers_to_gables">#REF!</definedName>
    <definedName name="FEEA">[44]Data!$E$15</definedName>
    <definedName name="FEEB">[44]Data!$F$15</definedName>
    <definedName name="FEEC">[44]Data!$G$15</definedName>
    <definedName name="Fees" localSheetId="3">#REF!</definedName>
    <definedName name="Fees" localSheetId="0">#REF!</definedName>
    <definedName name="Fees" localSheetId="15">#REF!</definedName>
    <definedName name="Fees" localSheetId="20">#REF!</definedName>
    <definedName name="Fees" localSheetId="18">#REF!</definedName>
    <definedName name="Fees" localSheetId="2">#REF!</definedName>
    <definedName name="Fees">#REF!</definedName>
    <definedName name="Fees_Design" localSheetId="3">#REF!</definedName>
    <definedName name="Fees_Design" localSheetId="0">#REF!</definedName>
    <definedName name="Fees_Design" localSheetId="15">#REF!</definedName>
    <definedName name="Fees_Design" localSheetId="20">#REF!</definedName>
    <definedName name="Fees_Design" localSheetId="18">#REF!</definedName>
    <definedName name="Fees_Design" localSheetId="2">#REF!</definedName>
    <definedName name="Fees_Design">#REF!</definedName>
    <definedName name="Fees_Stats" localSheetId="3">#REF!</definedName>
    <definedName name="Fees_Stats" localSheetId="0">#REF!</definedName>
    <definedName name="Fees_Stats" localSheetId="15">#REF!</definedName>
    <definedName name="Fees_Stats" localSheetId="20">#REF!</definedName>
    <definedName name="Fees_Stats" localSheetId="18">#REF!</definedName>
    <definedName name="Fees_Stats" localSheetId="2">#REF!</definedName>
    <definedName name="Fees_Stats">#REF!</definedName>
    <definedName name="fg" localSheetId="3">#N/A</definedName>
    <definedName name="fg" localSheetId="4">#N/A</definedName>
    <definedName name="fg" localSheetId="0">'3.00  L1 Element Summary '!fg</definedName>
    <definedName name="fg" localSheetId="15">'[33]A. Level 1 Summary (O 2) '!fg</definedName>
    <definedName name="fg" localSheetId="20">'6.1 RIBA Stage 3 - Breakdown'!fg</definedName>
    <definedName name="fg" localSheetId="18">#N/A</definedName>
    <definedName name="fg" localSheetId="5">#N/A</definedName>
    <definedName name="fg" localSheetId="2">#N/A</definedName>
    <definedName name="fg">'6.1 RIBA Stage 3 - Breakdown'!fg</definedName>
    <definedName name="fgd" localSheetId="3">#N/A</definedName>
    <definedName name="fgd" localSheetId="4">#N/A</definedName>
    <definedName name="fgd" localSheetId="0">'3.00  L1 Element Summary '!fgd</definedName>
    <definedName name="fgd" localSheetId="15">'[33]A. Level 1 Summary (O 2) '!fgd</definedName>
    <definedName name="fgd" localSheetId="20">'6.1 RIBA Stage 3 - Breakdown'!fgd</definedName>
    <definedName name="fgd" localSheetId="18">#N/A</definedName>
    <definedName name="fgd" localSheetId="5">#N/A</definedName>
    <definedName name="fgd" localSheetId="2">#N/A</definedName>
    <definedName name="fgd">'6.1 RIBA Stage 3 - Breakdown'!fgd</definedName>
    <definedName name="Finance">[20]Val!$A$34:$F$41</definedName>
    <definedName name="Finance_Title">[20]Val!$A$34:$A$41</definedName>
    <definedName name="Findit" localSheetId="3" hidden="1">{#N/A,#N/A,FALSE,"Aging Summary";#N/A,#N/A,FALSE,"Ratio Analysis";#N/A,#N/A,FALSE,"Test 120 Day Accts";#N/A,#N/A,FALSE,"Tickmarks"}</definedName>
    <definedName name="Findit" localSheetId="4" hidden="1">{#N/A,#N/A,FALSE,"Aging Summary";#N/A,#N/A,FALSE,"Ratio Analysis";#N/A,#N/A,FALSE,"Test 120 Day Accts";#N/A,#N/A,FALSE,"Tickmarks"}</definedName>
    <definedName name="Findit" localSheetId="0" hidden="1">{#N/A,#N/A,FALSE,"Aging Summary";#N/A,#N/A,FALSE,"Ratio Analysis";#N/A,#N/A,FALSE,"Test 120 Day Accts";#N/A,#N/A,FALSE,"Tickmarks"}</definedName>
    <definedName name="Findit" localSheetId="15" hidden="1">{#N/A,#N/A,FALSE,"Aging Summary";#N/A,#N/A,FALSE,"Ratio Analysis";#N/A,#N/A,FALSE,"Test 120 Day Accts";#N/A,#N/A,FALSE,"Tickmarks"}</definedName>
    <definedName name="Findit" localSheetId="20" hidden="1">{#N/A,#N/A,FALSE,"Aging Summary";#N/A,#N/A,FALSE,"Ratio Analysis";#N/A,#N/A,FALSE,"Test 120 Day Accts";#N/A,#N/A,FALSE,"Tickmarks"}</definedName>
    <definedName name="Findit" localSheetId="18" hidden="1">{#N/A,#N/A,FALSE,"Aging Summary";#N/A,#N/A,FALSE,"Ratio Analysis";#N/A,#N/A,FALSE,"Test 120 Day Accts";#N/A,#N/A,FALSE,"Tickmarks"}</definedName>
    <definedName name="Findit" localSheetId="5" hidden="1">{#N/A,#N/A,FALSE,"Aging Summary";#N/A,#N/A,FALSE,"Ratio Analysis";#N/A,#N/A,FALSE,"Test 120 Day Accts";#N/A,#N/A,FALSE,"Tickmarks"}</definedName>
    <definedName name="Findit" localSheetId="2" hidden="1">{#N/A,#N/A,FALSE,"Aging Summary";#N/A,#N/A,FALSE,"Ratio Analysis";#N/A,#N/A,FALSE,"Test 120 Day Accts";#N/A,#N/A,FALSE,"Tickmarks"}</definedName>
    <definedName name="Findit" hidden="1">{#N/A,#N/A,FALSE,"Aging Summary";#N/A,#N/A,FALSE,"Ratio Analysis";#N/A,#N/A,FALSE,"Test 120 Day Accts";#N/A,#N/A,FALSE,"Tickmarks"}</definedName>
    <definedName name="first_floor_chipboard">#REF!</definedName>
    <definedName name="first_floor_joists" localSheetId="3">#REF!</definedName>
    <definedName name="first_floor_joists" localSheetId="0">#REF!</definedName>
    <definedName name="first_floor_joists" localSheetId="15">#REF!</definedName>
    <definedName name="first_floor_joists" localSheetId="20">#REF!</definedName>
    <definedName name="first_floor_joists" localSheetId="18">#REF!</definedName>
    <definedName name="first_floor_joists" localSheetId="2">#REF!</definedName>
    <definedName name="first_floor_joists">#REF!</definedName>
    <definedName name="fit_appliances" localSheetId="3">#REF!</definedName>
    <definedName name="fit_appliances" localSheetId="0">#REF!</definedName>
    <definedName name="fit_appliances" localSheetId="15">#REF!</definedName>
    <definedName name="fit_appliances" localSheetId="20">#REF!</definedName>
    <definedName name="fit_appliances" localSheetId="18">#REF!</definedName>
    <definedName name="fit_appliances" localSheetId="2">#REF!</definedName>
    <definedName name="fit_appliances">#REF!</definedName>
    <definedName name="fit_bath_panel_in_frame">#REF!</definedName>
    <definedName name="Fit_Bath_Screen">#REF!</definedName>
    <definedName name="fit_ceiling_hatch___loft_eaves_access">#REF!</definedName>
    <definedName name="fit_ceiling_hatch_c_w_loft_ladder">#REF!</definedName>
    <definedName name="Fit_Cove">#REF!</definedName>
    <definedName name="Fit_D_handles___Cupboard_knob">#REF!</definedName>
    <definedName name="fit_door_ironmongery">#REF!</definedName>
    <definedName name="fit_ironmongery___vents">#REF!</definedName>
    <definedName name="fit_metal_sills">#REF!</definedName>
    <definedName name="Fit_Piviot_Door">#REF!</definedName>
    <definedName name="fit_shower_door__side_screen">#REF!</definedName>
    <definedName name="fit_vents_etc">#REF!</definedName>
    <definedName name="fittings">#REF!</definedName>
    <definedName name="five">#REF!</definedName>
    <definedName name="Fixed_Price">#REF!</definedName>
    <definedName name="FLATDUCT">[32]Material!$D$231</definedName>
    <definedName name="FLEXIDUCT">[32]Material!$D$232</definedName>
    <definedName name="flitch_beam" localSheetId="3">#REF!</definedName>
    <definedName name="flitch_beam" localSheetId="0">#REF!</definedName>
    <definedName name="flitch_beam" localSheetId="15">#REF!</definedName>
    <definedName name="flitch_beam" localSheetId="20">#REF!</definedName>
    <definedName name="flitch_beam" localSheetId="18">#REF!</definedName>
    <definedName name="flitch_beam" localSheetId="2">#REF!</definedName>
    <definedName name="flitch_beam">#REF!</definedName>
    <definedName name="floor_joists___dwangs" localSheetId="3">#REF!</definedName>
    <definedName name="floor_joists___dwangs" localSheetId="0">#REF!</definedName>
    <definedName name="floor_joists___dwangs" localSheetId="15">#REF!</definedName>
    <definedName name="floor_joists___dwangs" localSheetId="20">#REF!</definedName>
    <definedName name="floor_joists___dwangs" localSheetId="18">#REF!</definedName>
    <definedName name="floor_joists___dwangs" localSheetId="2">#REF!</definedName>
    <definedName name="floor_joists___dwangs">#REF!</definedName>
    <definedName name="Flush_Bolts" localSheetId="3">#REF!</definedName>
    <definedName name="Flush_Bolts" localSheetId="0">#REF!</definedName>
    <definedName name="Flush_Bolts" localSheetId="15">#REF!</definedName>
    <definedName name="Flush_Bolts" localSheetId="20">#REF!</definedName>
    <definedName name="Flush_Bolts" localSheetId="18">#REF!</definedName>
    <definedName name="Flush_Bolts" localSheetId="2">#REF!</definedName>
    <definedName name="Flush_Bolts">#REF!</definedName>
    <definedName name="Form">#REF!</definedName>
    <definedName name="form_opening_for_ceiling_hatch">#REF!</definedName>
    <definedName name="form_stair_opening">#REF!</definedName>
    <definedName name="form_tank_stool">#REF!</definedName>
    <definedName name="four">#REF!</definedName>
    <definedName name="Fr___St___Facing">#REF!</definedName>
    <definedName name="Fr___St___Facing__int_seal">#REF!</definedName>
    <definedName name="FRACTptcare_space" localSheetId="3">SUM(#REF!)</definedName>
    <definedName name="FRACTptcare_space" localSheetId="0">SUM(#REF!)</definedName>
    <definedName name="FRACTptcare_space" localSheetId="15">SUM(#REF!)</definedName>
    <definedName name="FRACTptcare_space" localSheetId="20">SUM(#REF!)</definedName>
    <definedName name="FRACTptcare_space" localSheetId="18">SUM(#REF!)</definedName>
    <definedName name="FRACTptcare_space" localSheetId="2">SUM(#REF!)</definedName>
    <definedName name="FRACTptcare_space">SUM(#REF!)</definedName>
    <definedName name="Function" localSheetId="3">[46]Comshare!#REF!</definedName>
    <definedName name="Function" localSheetId="0">[46]Comshare!#REF!</definedName>
    <definedName name="Function" localSheetId="15">[46]Comshare!#REF!</definedName>
    <definedName name="Function" localSheetId="20">[46]Comshare!#REF!</definedName>
    <definedName name="Function" localSheetId="18">[46]Comshare!#REF!</definedName>
    <definedName name="Function" localSheetId="2">[46]Comshare!#REF!</definedName>
    <definedName name="Function">[46]Comshare!#REF!</definedName>
    <definedName name="functionaltype" localSheetId="3">#REF!</definedName>
    <definedName name="functionaltype" localSheetId="0">#REF!</definedName>
    <definedName name="functionaltype" localSheetId="15">#REF!</definedName>
    <definedName name="functionaltype" localSheetId="20">#REF!</definedName>
    <definedName name="functionaltype" localSheetId="18">#REF!</definedName>
    <definedName name="functionaltype" localSheetId="2">#REF!</definedName>
    <definedName name="functionaltype">#REF!</definedName>
    <definedName name="functionaluse" localSheetId="3">#REF!</definedName>
    <definedName name="functionaluse" localSheetId="0">#REF!</definedName>
    <definedName name="functionaluse" localSheetId="15">#REF!</definedName>
    <definedName name="functionaluse" localSheetId="20">#REF!</definedName>
    <definedName name="functionaluse" localSheetId="18">#REF!</definedName>
    <definedName name="functionaluse" localSheetId="2">#REF!</definedName>
    <definedName name="functionaluse">#REF!</definedName>
    <definedName name="fundingtype" localSheetId="3">#REF!</definedName>
    <definedName name="fundingtype" localSheetId="0">#REF!</definedName>
    <definedName name="fundingtype" localSheetId="15">#REF!</definedName>
    <definedName name="fundingtype" localSheetId="20">#REF!</definedName>
    <definedName name="fundingtype" localSheetId="18">#REF!</definedName>
    <definedName name="fundingtype" localSheetId="2">#REF!</definedName>
    <definedName name="fundingtype">#REF!</definedName>
    <definedName name="FUOGDIESEL">#REF!</definedName>
    <definedName name="FUOGWHD">#REF!</definedName>
    <definedName name="FUT_CSECT">#REF!</definedName>
    <definedName name="FUT_TOTDELIV">#REF!</definedName>
    <definedName name="FUT_VAG">#REF!</definedName>
    <definedName name="FUT_VAGDELIV">#REF!</definedName>
    <definedName name="FUTCSECT_ALOS">#REF!</definedName>
    <definedName name="FUTLD_ALOS">#REF!</definedName>
    <definedName name="FUTVAG_ALOS">#REF!</definedName>
    <definedName name="gable_panel_30deg">#REF!</definedName>
    <definedName name="gable_panel_35deg">#REF!</definedName>
    <definedName name="gable_panel_attic">#REF!</definedName>
    <definedName name="gafamm">#REF!</definedName>
    <definedName name="GalvBellcast">#REF!</definedName>
    <definedName name="GalvStop">#REF!</definedName>
    <definedName name="gang1lab">'[47]Price Note Master'!$R$17</definedName>
    <definedName name="gang2plt">'[47]Price Note Master'!$S$36</definedName>
    <definedName name="garage_pass_door" localSheetId="3">#REF!</definedName>
    <definedName name="garage_pass_door" localSheetId="0">#REF!</definedName>
    <definedName name="garage_pass_door" localSheetId="15">#REF!</definedName>
    <definedName name="garage_pass_door" localSheetId="20">#REF!</definedName>
    <definedName name="garage_pass_door" localSheetId="18">#REF!</definedName>
    <definedName name="garage_pass_door" localSheetId="2">#REF!</definedName>
    <definedName name="garage_pass_door">#REF!</definedName>
    <definedName name="GARDOORHOR75X70DECOGRAIN" localSheetId="3">#REF!</definedName>
    <definedName name="GARDOORHOR75X70DECOGRAIN" localSheetId="0">#REF!</definedName>
    <definedName name="GARDOORHOR75X70DECOGRAIN" localSheetId="15">#REF!</definedName>
    <definedName name="GARDOORHOR75X70DECOGRAIN" localSheetId="20">#REF!</definedName>
    <definedName name="GARDOORHOR75X70DECOGRAIN" localSheetId="18">#REF!</definedName>
    <definedName name="GARDOORHOR75X70DECOGRAIN" localSheetId="2">#REF!</definedName>
    <definedName name="GARDOORHOR75X70DECOGRAIN">#REF!</definedName>
    <definedName name="GARDOORSUBFRAME" localSheetId="3">#REF!</definedName>
    <definedName name="GARDOORSUBFRAME" localSheetId="0">#REF!</definedName>
    <definedName name="GARDOORSUBFRAME" localSheetId="15">#REF!</definedName>
    <definedName name="GARDOORSUBFRAME" localSheetId="20">#REF!</definedName>
    <definedName name="GARDOORSUBFRAME" localSheetId="18">#REF!</definedName>
    <definedName name="GARDOORSUBFRAME" localSheetId="2">#REF!</definedName>
    <definedName name="GARDOORSUBFRAME">#REF!</definedName>
    <definedName name="Gen_Fees">#REF!</definedName>
    <definedName name="Gender">#REF!</definedName>
    <definedName name="geodispersal">#REF!</definedName>
    <definedName name="GFA">#REF!</definedName>
    <definedName name="GFA_Part_7">#REF!</definedName>
    <definedName name="gfaft">#REF!</definedName>
    <definedName name="gfaftt">'[48]Summary (original)'!$E$10</definedName>
    <definedName name="gfam" localSheetId="3">#REF!</definedName>
    <definedName name="gfam" localSheetId="0">#REF!</definedName>
    <definedName name="gfam" localSheetId="15">#REF!</definedName>
    <definedName name="gfam" localSheetId="20">#REF!</definedName>
    <definedName name="gfam" localSheetId="18">#REF!</definedName>
    <definedName name="gfam" localSheetId="2">#REF!</definedName>
    <definedName name="gfam">#REF!</definedName>
    <definedName name="gfamm">'[48]Summary (original)'!$G$10</definedName>
    <definedName name="ggg" localSheetId="3">#REF!</definedName>
    <definedName name="ggg" localSheetId="0">#REF!</definedName>
    <definedName name="ggg" localSheetId="15">#REF!</definedName>
    <definedName name="ggg" localSheetId="20">#REF!</definedName>
    <definedName name="ggg" localSheetId="18">#REF!</definedName>
    <definedName name="ggg" localSheetId="2">#REF!</definedName>
    <definedName name="ggg">#REF!</definedName>
    <definedName name="GGG1LLL" localSheetId="3">#REF!</definedName>
    <definedName name="GGG1LLL" localSheetId="0">#REF!</definedName>
    <definedName name="GGG1LLL" localSheetId="15">#REF!</definedName>
    <definedName name="GGG1LLL" localSheetId="20">#REF!</definedName>
    <definedName name="GGG1LLL" localSheetId="18">#REF!</definedName>
    <definedName name="GGG1LLL" localSheetId="2">#REF!</definedName>
    <definedName name="GGG1LLL">#REF!</definedName>
    <definedName name="GGG3LLL" localSheetId="3">#REF!</definedName>
    <definedName name="GGG3LLL" localSheetId="0">#REF!</definedName>
    <definedName name="GGG3LLL" localSheetId="15">#REF!</definedName>
    <definedName name="GGG3LLL" localSheetId="20">#REF!</definedName>
    <definedName name="GGG3LLL" localSheetId="18">#REF!</definedName>
    <definedName name="GGG3LLL" localSheetId="2">#REF!</definedName>
    <definedName name="GGG3LLL">#REF!</definedName>
    <definedName name="GIA" localSheetId="0">'[49]Pears Building'!$AC$14</definedName>
    <definedName name="GIA" localSheetId="15">'[49]Pears Building'!$AC$14</definedName>
    <definedName name="GIA" localSheetId="20">'[49]Pears Building'!$AC$14</definedName>
    <definedName name="GIA">'[50]Pears Building'!$AC$14</definedName>
    <definedName name="GIAImp" localSheetId="3">#REF!</definedName>
    <definedName name="GIAImp" localSheetId="0">#REF!</definedName>
    <definedName name="GIAImp" localSheetId="15">#REF!</definedName>
    <definedName name="GIAImp" localSheetId="20">#REF!</definedName>
    <definedName name="GIAImp" localSheetId="18">#REF!</definedName>
    <definedName name="GIAImp" localSheetId="2">#REF!</definedName>
    <definedName name="GIAImp">#REF!</definedName>
    <definedName name="GIAMetric" localSheetId="3">#REF!</definedName>
    <definedName name="GIAMetric" localSheetId="0">#REF!</definedName>
    <definedName name="GIAMetric" localSheetId="15">#REF!</definedName>
    <definedName name="GIAMetric" localSheetId="20">#REF!</definedName>
    <definedName name="GIAMetric" localSheetId="18">#REF!</definedName>
    <definedName name="GIAMetric" localSheetId="2">#REF!</definedName>
    <definedName name="GIAMetric">#REF!</definedName>
    <definedName name="GIFA" localSheetId="3">#REF!</definedName>
    <definedName name="GIFA" localSheetId="0">#REF!</definedName>
    <definedName name="GIFA" localSheetId="15">#REF!</definedName>
    <definedName name="GIFA" localSheetId="20">#REF!</definedName>
    <definedName name="GIFA" localSheetId="18">#REF!</definedName>
    <definedName name="GIFA" localSheetId="2">#REF!</definedName>
    <definedName name="GIFA">#REF!</definedName>
    <definedName name="glasswool___plasterboard_external_walls">#REF!</definedName>
    <definedName name="glasswool_internal_partitions">#REF!</definedName>
    <definedName name="glasswool_loft_100mm">#REF!</definedName>
    <definedName name="glasswool_loft_150mm">#REF!</definedName>
    <definedName name="gng1lab">#REF!</definedName>
    <definedName name="gng1plt">#REF!</definedName>
    <definedName name="gng2lab">#REF!</definedName>
    <definedName name="gng2plt">#REF!</definedName>
    <definedName name="gng3lab">#REF!</definedName>
    <definedName name="gng3plt">#REF!</definedName>
    <definedName name="go_end">#REF!</definedName>
    <definedName name="go_top">#REF!</definedName>
    <definedName name="grade">[51]People!$C$14:$V$14</definedName>
    <definedName name="gross_duration" localSheetId="4">'[52]PROJECT DETAILS'!#REF!</definedName>
    <definedName name="gross_duration" localSheetId="5">'[52]PROJECT DETAILS'!#REF!</definedName>
    <definedName name="gross_duration">'[52]PROJECT DETAILS'!#REF!</definedName>
    <definedName name="GRPCHIMNEYTWIN" localSheetId="3">#REF!</definedName>
    <definedName name="GRPCHIMNEYTWIN" localSheetId="0">#REF!</definedName>
    <definedName name="GRPCHIMNEYTWIN" localSheetId="15">#REF!</definedName>
    <definedName name="GRPCHIMNEYTWIN" localSheetId="20">#REF!</definedName>
    <definedName name="GRPCHIMNEYTWIN" localSheetId="18">#REF!</definedName>
    <definedName name="GRPCHIMNEYTWIN" localSheetId="2">#REF!</definedName>
    <definedName name="GRPCHIMNEYTWIN">#REF!</definedName>
    <definedName name="guyj" localSheetId="3">'[1]Cash Flow'!#REF!</definedName>
    <definedName name="guyj" localSheetId="0">'[1]Cash Flow'!#REF!</definedName>
    <definedName name="guyj" localSheetId="15">'[1]Cash Flow'!#REF!</definedName>
    <definedName name="guyj" localSheetId="20">'[1]Cash Flow'!#REF!</definedName>
    <definedName name="guyj" localSheetId="18">'[1]Cash Flow'!#REF!</definedName>
    <definedName name="guyj" localSheetId="2">'[1]Cash Flow'!#REF!</definedName>
    <definedName name="guyj">'[1]Cash Flow'!#REF!</definedName>
    <definedName name="half_turn_stair" localSheetId="3">#REF!</definedName>
    <definedName name="half_turn_stair" localSheetId="0">#REF!</definedName>
    <definedName name="half_turn_stair" localSheetId="15">#REF!</definedName>
    <definedName name="half_turn_stair" localSheetId="20">#REF!</definedName>
    <definedName name="half_turn_stair" localSheetId="18">#REF!</definedName>
    <definedName name="half_turn_stair" localSheetId="2">#REF!</definedName>
    <definedName name="half_turn_stair">#REF!</definedName>
    <definedName name="halls" localSheetId="3">#REF!</definedName>
    <definedName name="halls" localSheetId="0">#REF!</definedName>
    <definedName name="halls" localSheetId="15">#REF!</definedName>
    <definedName name="halls" localSheetId="20">#REF!</definedName>
    <definedName name="halls" localSheetId="18">#REF!</definedName>
    <definedName name="halls" localSheetId="2">#REF!</definedName>
    <definedName name="halls">#REF!</definedName>
    <definedName name="handrail_only" localSheetId="3">#REF!</definedName>
    <definedName name="handrail_only" localSheetId="0">#REF!</definedName>
    <definedName name="handrail_only" localSheetId="15">#REF!</definedName>
    <definedName name="handrail_only" localSheetId="20">#REF!</definedName>
    <definedName name="handrail_only" localSheetId="18">#REF!</definedName>
    <definedName name="handrail_only" localSheetId="2">#REF!</definedName>
    <definedName name="handrail_only">#REF!</definedName>
    <definedName name="hghhhhhh" hidden="1">#REF!</definedName>
    <definedName name="hidden_columns" localSheetId="0">#REF!,#REF!,#REF!,#REF!,#REF!</definedName>
    <definedName name="hidden_columns">[11]Electrical!$J$1:$J$65536,[11]Electrical!$H$1:$H$65536,[11]Electrical!$G$1:$G$65536,[11]Electrical!$F$1:$F$65536,[11]Electrical!$D$1:$D$65536</definedName>
    <definedName name="Hidden_Formulas_Col" localSheetId="3">#REF!</definedName>
    <definedName name="Hidden_Formulas_Col" localSheetId="0">#REF!</definedName>
    <definedName name="Hidden_Formulas_Col" localSheetId="15">#REF!</definedName>
    <definedName name="Hidden_Formulas_Col" localSheetId="20">#REF!</definedName>
    <definedName name="Hidden_Formulas_Col" localSheetId="18">#REF!</definedName>
    <definedName name="Hidden_Formulas_Col" localSheetId="2">#REF!</definedName>
    <definedName name="Hidden_Formulas_Col">#REF!</definedName>
    <definedName name="Hidden_Formulas_Col_2" localSheetId="3">#REF!</definedName>
    <definedName name="Hidden_Formulas_Col_2" localSheetId="0">#REF!</definedName>
    <definedName name="Hidden_Formulas_Col_2" localSheetId="15">#REF!</definedName>
    <definedName name="Hidden_Formulas_Col_2" localSheetId="20">#REF!</definedName>
    <definedName name="Hidden_Formulas_Col_2" localSheetId="18">#REF!</definedName>
    <definedName name="Hidden_Formulas_Col_2" localSheetId="2">#REF!</definedName>
    <definedName name="Hidden_Formulas_Col_2">#REF!</definedName>
    <definedName name="HIGHSUB" localSheetId="3">'[14]FINAL SUMMARY '!#REF!</definedName>
    <definedName name="HIGHSUB" localSheetId="0">'[14]FINAL SUMMARY '!#REF!</definedName>
    <definedName name="HIGHSUB" localSheetId="15">'[14]FINAL SUMMARY '!#REF!</definedName>
    <definedName name="HIGHSUB" localSheetId="20">'[14]FINAL SUMMARY '!#REF!</definedName>
    <definedName name="HIGHSUB" localSheetId="18">'[14]FINAL SUMMARY '!#REF!</definedName>
    <definedName name="HIGHSUB" localSheetId="2">'[14]FINAL SUMMARY '!#REF!</definedName>
    <definedName name="HIGHSUB">'[14]FINAL SUMMARY '!#REF!</definedName>
    <definedName name="Hino" localSheetId="3">#REF!</definedName>
    <definedName name="Hino" localSheetId="0">#REF!</definedName>
    <definedName name="Hino" localSheetId="15">#REF!</definedName>
    <definedName name="Hino" localSheetId="20">#REF!</definedName>
    <definedName name="Hino" localSheetId="18">#REF!</definedName>
    <definedName name="Hino" localSheetId="2">#REF!</definedName>
    <definedName name="Hino">#REF!</definedName>
    <definedName name="hipped_end_to_roof" localSheetId="3">#REF!</definedName>
    <definedName name="hipped_end_to_roof" localSheetId="0">#REF!</definedName>
    <definedName name="hipped_end_to_roof" localSheetId="15">#REF!</definedName>
    <definedName name="hipped_end_to_roof" localSheetId="20">#REF!</definedName>
    <definedName name="hipped_end_to_roof" localSheetId="18">#REF!</definedName>
    <definedName name="hipped_end_to_roof" localSheetId="2">#REF!</definedName>
    <definedName name="hipped_end_to_roof">#REF!</definedName>
    <definedName name="Hitachi_ZX210" localSheetId="3">#REF!</definedName>
    <definedName name="Hitachi_ZX210" localSheetId="0">#REF!</definedName>
    <definedName name="Hitachi_ZX210" localSheetId="15">#REF!</definedName>
    <definedName name="Hitachi_ZX210" localSheetId="20">#REF!</definedName>
    <definedName name="Hitachi_ZX210" localSheetId="18">#REF!</definedName>
    <definedName name="Hitachi_ZX210" localSheetId="2">#REF!</definedName>
    <definedName name="Hitachi_ZX210">#REF!</definedName>
    <definedName name="HitachiZX210">#REF!</definedName>
    <definedName name="hj">#REF!</definedName>
    <definedName name="hju">#REF!</definedName>
    <definedName name="HL2accom">#REF!</definedName>
    <definedName name="HL2ehs">#REF!</definedName>
    <definedName name="HL2hoists">#REF!</definedName>
    <definedName name="HL2it">#REF!</definedName>
    <definedName name="HL2rates">#REF!</definedName>
    <definedName name="HL2version">#REF!</definedName>
    <definedName name="HLversion" localSheetId="3">'[53]PRIME PRELIMS'!#REF!</definedName>
    <definedName name="HLversion" localSheetId="0">'[53]PRIME PRELIMS'!#REF!</definedName>
    <definedName name="HLversion" localSheetId="15">'[53]PRIME PRELIMS'!#REF!</definedName>
    <definedName name="HLversion" localSheetId="20">'[53]PRIME PRELIMS'!#REF!</definedName>
    <definedName name="HLversion" localSheetId="18">'[53]PRIME PRELIMS'!#REF!</definedName>
    <definedName name="HLversion" localSheetId="2">'[53]PRIME PRELIMS'!#REF!</definedName>
    <definedName name="HLversion">'[53]PRIME PRELIMS'!#REF!</definedName>
    <definedName name="hoist_finish">'[10]Project Details'!$C$42</definedName>
    <definedName name="hoist_start">'[10]Project Details'!$C$41</definedName>
    <definedName name="Hoistcalcprnt" localSheetId="3">#REF!</definedName>
    <definedName name="Hoistcalcprnt" localSheetId="0">#REF!</definedName>
    <definedName name="Hoistcalcprnt" localSheetId="15">#REF!</definedName>
    <definedName name="Hoistcalcprnt" localSheetId="20">#REF!</definedName>
    <definedName name="Hoistcalcprnt" localSheetId="18">#REF!</definedName>
    <definedName name="Hoistcalcprnt" localSheetId="2">#REF!</definedName>
    <definedName name="Hoistcalcprnt">#REF!</definedName>
    <definedName name="Hoistinputprnt" localSheetId="3">#REF!</definedName>
    <definedName name="Hoistinputprnt" localSheetId="0">#REF!</definedName>
    <definedName name="Hoistinputprnt" localSheetId="15">#REF!</definedName>
    <definedName name="Hoistinputprnt" localSheetId="20">#REF!</definedName>
    <definedName name="Hoistinputprnt" localSheetId="18">#REF!</definedName>
    <definedName name="Hoistinputprnt" localSheetId="2">#REF!</definedName>
    <definedName name="Hoistinputprnt">#REF!</definedName>
    <definedName name="home" localSheetId="3">#REF!</definedName>
    <definedName name="home" localSheetId="0">#REF!</definedName>
    <definedName name="home" localSheetId="15">#REF!</definedName>
    <definedName name="home" localSheetId="20">#REF!</definedName>
    <definedName name="home" localSheetId="18">#REF!</definedName>
    <definedName name="home" localSheetId="2">#REF!</definedName>
    <definedName name="home">#REF!</definedName>
    <definedName name="hrs_yr">8760</definedName>
    <definedName name="HTML_CodePage" hidden="1">1252</definedName>
    <definedName name="HTML_Control" localSheetId="3" hidden="1">{"'Final Summary'!$A$1:$G$86"}</definedName>
    <definedName name="HTML_Control" localSheetId="4" hidden="1">{"'Final Summary'!$A$1:$G$86"}</definedName>
    <definedName name="HTML_Control" localSheetId="0" hidden="1">{"'Final Summary'!$A$1:$G$86"}</definedName>
    <definedName name="HTML_Control" localSheetId="15" hidden="1">{"'Final Summary'!$A$1:$G$86"}</definedName>
    <definedName name="HTML_Control" localSheetId="20" hidden="1">{"'Final Summary'!$A$1:$G$86"}</definedName>
    <definedName name="HTML_Control" localSheetId="18" hidden="1">{"'Final Summary'!$A$1:$G$86"}</definedName>
    <definedName name="HTML_Control" localSheetId="5"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hvjm" localSheetId="3">#REF!</definedName>
    <definedName name="hvjm" localSheetId="0">#REF!</definedName>
    <definedName name="hvjm" localSheetId="15">#REF!</definedName>
    <definedName name="hvjm" localSheetId="20">#REF!</definedName>
    <definedName name="hvjm" localSheetId="18">#REF!</definedName>
    <definedName name="hvjm" localSheetId="2">#REF!</definedName>
    <definedName name="hvjm">#REF!</definedName>
    <definedName name="Ict_Mist_2ct_Emuls___m2" localSheetId="3">#REF!</definedName>
    <definedName name="Ict_Mist_2ct_Emuls___m2" localSheetId="0">#REF!</definedName>
    <definedName name="Ict_Mist_2ct_Emuls___m2" localSheetId="15">#REF!</definedName>
    <definedName name="Ict_Mist_2ct_Emuls___m2" localSheetId="20">#REF!</definedName>
    <definedName name="Ict_Mist_2ct_Emuls___m2" localSheetId="18">#REF!</definedName>
    <definedName name="Ict_Mist_2ct_Emuls___m2" localSheetId="2">#REF!</definedName>
    <definedName name="Ict_Mist_2ct_Emuls___m2">#REF!</definedName>
    <definedName name="ILE_ADHESIVE">[54]Material!$D$210</definedName>
    <definedName name="ImpactNrCol" localSheetId="3">#REF!</definedName>
    <definedName name="ImpactNrCol" localSheetId="0">#REF!</definedName>
    <definedName name="ImpactNrCol" localSheetId="15">#REF!</definedName>
    <definedName name="ImpactNrCol" localSheetId="20">#REF!</definedName>
    <definedName name="ImpactNrCol" localSheetId="18">#REF!</definedName>
    <definedName name="ImpactNrCol" localSheetId="2">#REF!</definedName>
    <definedName name="ImpactNrCol">#REF!</definedName>
    <definedName name="ImpactsDrop">[55]Fields!$H$9:$H$14</definedName>
    <definedName name="income" localSheetId="3">#REF!</definedName>
    <definedName name="income" localSheetId="0">#REF!</definedName>
    <definedName name="income" localSheetId="15">#REF!</definedName>
    <definedName name="income" localSheetId="20">#REF!</definedName>
    <definedName name="income" localSheetId="18">#REF!</definedName>
    <definedName name="income" localSheetId="2">#REF!</definedName>
    <definedName name="income">#REF!</definedName>
    <definedName name="Indiasalary">'[56]India Salary'!$C$5:$X$283</definedName>
    <definedName name="Infl" localSheetId="3">#REF!</definedName>
    <definedName name="Infl" localSheetId="0">#REF!</definedName>
    <definedName name="Infl" localSheetId="15">#REF!</definedName>
    <definedName name="Infl" localSheetId="20">#REF!</definedName>
    <definedName name="Infl" localSheetId="18">#REF!</definedName>
    <definedName name="Infl" localSheetId="2">#REF!</definedName>
    <definedName name="Infl">#REF!</definedName>
    <definedName name="inflate" localSheetId="3">#REF!</definedName>
    <definedName name="inflate" localSheetId="0">#REF!</definedName>
    <definedName name="inflate" localSheetId="15">#REF!</definedName>
    <definedName name="inflate" localSheetId="20">#REF!</definedName>
    <definedName name="inflate" localSheetId="18">#REF!</definedName>
    <definedName name="inflate" localSheetId="2">#REF!</definedName>
    <definedName name="inflate">#REF!</definedName>
    <definedName name="info" localSheetId="3">#REF!</definedName>
    <definedName name="info" localSheetId="0">#REF!</definedName>
    <definedName name="info" localSheetId="15">#REF!</definedName>
    <definedName name="info" localSheetId="20">#REF!</definedName>
    <definedName name="info" localSheetId="18">#REF!</definedName>
    <definedName name="info" localSheetId="2">#REF!</definedName>
    <definedName name="info">#REF!</definedName>
    <definedName name="InformationExchange" localSheetId="3">OFFSET('[57]Setup - Pick Lists'!$C$6,0,0,COUNTA('[57]Setup - Pick Lists'!$C:$C)-1,1)</definedName>
    <definedName name="InformationExchange" localSheetId="0">OFFSET('[57]Setup - Pick Lists'!$C$6,0,0,COUNTA('[57]Setup - Pick Lists'!$C:$C)-1,1)</definedName>
    <definedName name="InformationExchange" localSheetId="2">OFFSET('[57]Setup - Pick Lists'!$C$6,0,0,COUNTA('[57]Setup - Pick Lists'!$C:$C)-1,1)</definedName>
    <definedName name="InformationExchange">OFFSET('[57]Setup - Pick Lists'!$C$6,0,0,COUNTA('[57]Setup - Pick Lists'!$C:$C)-1,1)</definedName>
    <definedName name="Infra" localSheetId="3">#REF!</definedName>
    <definedName name="Infra" localSheetId="0">#REF!</definedName>
    <definedName name="Infra" localSheetId="15">#REF!</definedName>
    <definedName name="Infra" localSheetId="20">#REF!</definedName>
    <definedName name="Infra" localSheetId="18">#REF!</definedName>
    <definedName name="Infra" localSheetId="2">#REF!</definedName>
    <definedName name="Infra">#REF!</definedName>
    <definedName name="infvatlcc">'[58]Elemental Summary'!$I$85,'[58]Elemental Summary'!$I$94,'[58]Elemental Summary'!$I$102</definedName>
    <definedName name="Ingoes" localSheetId="3">#REF!</definedName>
    <definedName name="Ingoes" localSheetId="0">#REF!</definedName>
    <definedName name="Ingoes" localSheetId="15">#REF!</definedName>
    <definedName name="Ingoes" localSheetId="20">#REF!</definedName>
    <definedName name="Ingoes" localSheetId="18">#REF!</definedName>
    <definedName name="Ingoes" localSheetId="2">#REF!</definedName>
    <definedName name="Ingoes">#REF!</definedName>
    <definedName name="Input" localSheetId="3">#REF!</definedName>
    <definedName name="Input" localSheetId="0">#REF!</definedName>
    <definedName name="Input" localSheetId="15">#REF!</definedName>
    <definedName name="Input" localSheetId="20">#REF!</definedName>
    <definedName name="Input" localSheetId="18">#REF!</definedName>
    <definedName name="Input" localSheetId="2">#REF!</definedName>
    <definedName name="Input">#REF!</definedName>
    <definedName name="INS100FTHERM40" localSheetId="3">#REF!</definedName>
    <definedName name="INS100FTHERM40" localSheetId="0">#REF!</definedName>
    <definedName name="INS100FTHERM40" localSheetId="15">#REF!</definedName>
    <definedName name="INS100FTHERM40" localSheetId="20">#REF!</definedName>
    <definedName name="INS100FTHERM40" localSheetId="18">#REF!</definedName>
    <definedName name="INS100FTHERM40" localSheetId="2">#REF!</definedName>
    <definedName name="INS100FTHERM40">#REF!</definedName>
    <definedName name="INS100KSPANTF70">#REF!</definedName>
    <definedName name="INS140FTHERM35">#REF!</definedName>
    <definedName name="INS140FTHERM40">#REF!</definedName>
    <definedName name="INS200FTHERM40">#REF!</definedName>
    <definedName name="INS25XTRATHERM">#REF!</definedName>
    <definedName name="INS2L2">#REF!</definedName>
    <definedName name="INS60KSPANTF70">#REF!</definedName>
    <definedName name="INS60KSPANTP10">#REF!</definedName>
    <definedName name="INS60KSPANTTF70">#REF!</definedName>
    <definedName name="INSACCOUSTIC100MM">#REF!</definedName>
    <definedName name="INSACCOUSTIC50MM">#REF!</definedName>
    <definedName name="INSFTHERM35">#REF!</definedName>
    <definedName name="insp">#REF!</definedName>
    <definedName name="inspcost">#REF!</definedName>
    <definedName name="INSPOLYEPS70">#REF!</definedName>
    <definedName name="INSRWFLEXI100MM">#REF!</definedName>
    <definedName name="INSRWFLEXI60MM">#REF!</definedName>
    <definedName name="INSSLABEDGE">#REF!</definedName>
    <definedName name="Insurance">[20]Val!$L$4:$L$18</definedName>
    <definedName name="Intercompany">[20]Val!$K$39:$K$48</definedName>
    <definedName name="issue" localSheetId="3">#REF!</definedName>
    <definedName name="issue" localSheetId="0">#REF!</definedName>
    <definedName name="issue" localSheetId="15">#REF!</definedName>
    <definedName name="issue" localSheetId="20">#REF!</definedName>
    <definedName name="issue" localSheetId="18">#REF!</definedName>
    <definedName name="issue" localSheetId="2">#REF!</definedName>
    <definedName name="issue">#REF!</definedName>
    <definedName name="ItemCheck" localSheetId="3">#REF!</definedName>
    <definedName name="ItemCheck" localSheetId="0">#REF!</definedName>
    <definedName name="ItemCheck" localSheetId="15">#REF!</definedName>
    <definedName name="ItemCheck" localSheetId="20">#REF!</definedName>
    <definedName name="ItemCheck" localSheetId="18">#REF!</definedName>
    <definedName name="ItemCheck" localSheetId="2">#REF!</definedName>
    <definedName name="ItemCheck">#REF!</definedName>
    <definedName name="ItemNrCol" localSheetId="3">#REF!</definedName>
    <definedName name="ItemNrCol" localSheetId="0">#REF!</definedName>
    <definedName name="ItemNrCol" localSheetId="15">#REF!</definedName>
    <definedName name="ItemNrCol" localSheetId="20">#REF!</definedName>
    <definedName name="ItemNrCol" localSheetId="18">#REF!</definedName>
    <definedName name="ItemNrCol" localSheetId="2">#REF!</definedName>
    <definedName name="ItemNrCol">#REF!</definedName>
    <definedName name="JCB_3CX">#REF!</definedName>
    <definedName name="JCB3CX">#REF!</definedName>
    <definedName name="JETSET">#REF!</definedName>
    <definedName name="jjjjjj">#REF!</definedName>
    <definedName name="JO">'[7]Summary (original)'!$D$3</definedName>
    <definedName name="jobno" localSheetId="3">#REF!</definedName>
    <definedName name="jobno" localSheetId="0">#REF!</definedName>
    <definedName name="jobno" localSheetId="15">#REF!</definedName>
    <definedName name="jobno" localSheetId="20">#REF!</definedName>
    <definedName name="jobno" localSheetId="18">#REF!</definedName>
    <definedName name="jobno" localSheetId="2">#REF!</definedName>
    <definedName name="jobno">#REF!</definedName>
    <definedName name="jobnoo" localSheetId="3">#REF!</definedName>
    <definedName name="jobnoo" localSheetId="0">#REF!</definedName>
    <definedName name="jobnoo" localSheetId="15">#REF!</definedName>
    <definedName name="jobnoo" localSheetId="20">#REF!</definedName>
    <definedName name="jobnoo" localSheetId="18">#REF!</definedName>
    <definedName name="jobnoo" localSheetId="2">#REF!</definedName>
    <definedName name="jobnoo">#REF!</definedName>
    <definedName name="KeyResults1" localSheetId="3">#REF!</definedName>
    <definedName name="KeyResults1" localSheetId="0">#REF!</definedName>
    <definedName name="KeyResults1" localSheetId="15">#REF!</definedName>
    <definedName name="KeyResults1" localSheetId="20">#REF!</definedName>
    <definedName name="KeyResults1" localSheetId="18">#REF!</definedName>
    <definedName name="KeyResults1" localSheetId="2">#REF!</definedName>
    <definedName name="KeyResults1">#REF!</definedName>
    <definedName name="KeyResults2">#REF!</definedName>
    <definedName name="Kitchen_units">#REF!</definedName>
    <definedName name="KITCHSINKBLBONUS65">#REF!</definedName>
    <definedName name="KITCHTAPBLANCLEO6100">#REF!</definedName>
    <definedName name="KITSINKUNDERMNTBLAN533U">#REF!</definedName>
    <definedName name="kk" hidden="1">#REF!</definedName>
    <definedName name="KNAUFE100MM">#REF!</definedName>
    <definedName name="KNAUFE150MM">#REF!</definedName>
    <definedName name="KNAUFE200MM">#REF!</definedName>
    <definedName name="KRENDFT">#REF!</definedName>
    <definedName name="KRENDUFBASE">#REF!</definedName>
    <definedName name="KU_FIT">#REF!</definedName>
    <definedName name="KU_LEICHT_PG2">#REF!</definedName>
    <definedName name="KU_LEICHT_WTOPS">#REF!</definedName>
    <definedName name="KU_NR_VAT_ON_APPL">#REF!</definedName>
    <definedName name="KU_NR_VAT_ON_APPL.">#REF!</definedName>
    <definedName name="KU_STONE_WT">#REF!</definedName>
    <definedName name="KUAPPDISHWASH">#REF!</definedName>
    <definedName name="KUAPPFRIDGEFREEZER">#REF!</definedName>
    <definedName name="KUAPPFRIDGEFREEZER_2">#REF!</definedName>
    <definedName name="KUAPPFRIDGEFREEZER2">#REF!</definedName>
    <definedName name="KUAPPHOB">#REF!</definedName>
    <definedName name="KUAPPHOB_2">#REF!</definedName>
    <definedName name="KUAPPHOB_ISLAND">#REF!</definedName>
    <definedName name="KUAPPHOBISLAND">#REF!</definedName>
    <definedName name="KUAPPHOOD">#REF!</definedName>
    <definedName name="KUAPPHOOD_2">#REF!</definedName>
    <definedName name="KUAPPHOOD_3">#REF!</definedName>
    <definedName name="KUAPPHOOD_ISLAND">#REF!</definedName>
    <definedName name="KUAPPHOODISLAND">#REF!</definedName>
    <definedName name="KUAPPMICROWAVE">#REF!</definedName>
    <definedName name="KUAPPOVEN">#REF!</definedName>
    <definedName name="KUAPPOVEN_2">#REF!</definedName>
    <definedName name="KUAPPOVEN2">#REF!</definedName>
    <definedName name="KUNOBILIA_FIT">#REF!</definedName>
    <definedName name="KUNOBILIA_PG2">#REF!</definedName>
    <definedName name="KUNOBILIA_PG3">#REF!</definedName>
    <definedName name="KUNOBILIA_WTOPS">#REF!</definedName>
    <definedName name="Labour_l">#REF!</definedName>
    <definedName name="labour_rates">#REF!</definedName>
    <definedName name="Labour_T">#REF!</definedName>
    <definedName name="lagals">#REF!</definedName>
    <definedName name="Laing__Duravit_Hansgrohe_Kaldewei">#REF!</definedName>
    <definedName name="LaingWork1">#REF!</definedName>
    <definedName name="LaingWork2">#REF!</definedName>
    <definedName name="LaingWork3">#REF!</definedName>
    <definedName name="LAND">#REF!</definedName>
    <definedName name="Land_area">#REF!</definedName>
    <definedName name="Last_Update">'[16]Cover '!$C$8</definedName>
    <definedName name="lay_hardwood_flooring" localSheetId="3">#REF!</definedName>
    <definedName name="lay_hardwood_flooring" localSheetId="0">#REF!</definedName>
    <definedName name="lay_hardwood_flooring" localSheetId="15">#REF!</definedName>
    <definedName name="lay_hardwood_flooring" localSheetId="20">#REF!</definedName>
    <definedName name="lay_hardwood_flooring" localSheetId="18">#REF!</definedName>
    <definedName name="lay_hardwood_flooring" localSheetId="2">#REF!</definedName>
    <definedName name="lay_hardwood_flooring">#REF!</definedName>
    <definedName name="lay_loft_flooring" localSheetId="3">#REF!</definedName>
    <definedName name="lay_loft_flooring" localSheetId="0">#REF!</definedName>
    <definedName name="lay_loft_flooring" localSheetId="15">#REF!</definedName>
    <definedName name="lay_loft_flooring" localSheetId="20">#REF!</definedName>
    <definedName name="lay_loft_flooring" localSheetId="18">#REF!</definedName>
    <definedName name="lay_loft_flooring" localSheetId="2">#REF!</definedName>
    <definedName name="lay_loft_flooring">#REF!</definedName>
    <definedName name="LD_alos" localSheetId="3">#REF!</definedName>
    <definedName name="LD_alos" localSheetId="0">#REF!</definedName>
    <definedName name="LD_alos" localSheetId="15">#REF!</definedName>
    <definedName name="LD_alos" localSheetId="20">#REF!</definedName>
    <definedName name="LD_alos" localSheetId="18">#REF!</definedName>
    <definedName name="LD_alos" localSheetId="2">#REF!</definedName>
    <definedName name="LD_alos">#REF!</definedName>
    <definedName name="LE_GIA" localSheetId="0">#REF!</definedName>
    <definedName name="LE_GIA" localSheetId="15">#REF!</definedName>
    <definedName name="LE_GIA" localSheetId="20">#REF!</definedName>
    <definedName name="LE_GIA">#REF!</definedName>
    <definedName name="Legal">[20]Val!$K$34:$K$36</definedName>
    <definedName name="legals" localSheetId="3">#REF!</definedName>
    <definedName name="legals" localSheetId="0">#REF!</definedName>
    <definedName name="legals" localSheetId="15">#REF!</definedName>
    <definedName name="legals" localSheetId="20">#REF!</definedName>
    <definedName name="legals" localSheetId="18">#REF!</definedName>
    <definedName name="legals" localSheetId="2">#REF!</definedName>
    <definedName name="legals">#REF!</definedName>
    <definedName name="LEICHTBALDGAR" localSheetId="3">#REF!</definedName>
    <definedName name="LEICHTBALDGAR" localSheetId="0">#REF!</definedName>
    <definedName name="LEICHTBALDGAR" localSheetId="15">#REF!</definedName>
    <definedName name="LEICHTBALDGAR" localSheetId="20">#REF!</definedName>
    <definedName name="LEICHTBALDGAR" localSheetId="18">#REF!</definedName>
    <definedName name="LEICHTBALDGAR" localSheetId="2">#REF!</definedName>
    <definedName name="LEICHTBALDGAR">#REF!</definedName>
    <definedName name="LEICHTBALDMID" localSheetId="3">#REF!</definedName>
    <definedName name="LEICHTBALDMID" localSheetId="0">#REF!</definedName>
    <definedName name="LEICHTBALDMID" localSheetId="15">#REF!</definedName>
    <definedName name="LEICHTBALDMID" localSheetId="20">#REF!</definedName>
    <definedName name="LEICHTBALDMID" localSheetId="18">#REF!</definedName>
    <definedName name="LEICHTBALDMID" localSheetId="2">#REF!</definedName>
    <definedName name="LEICHTBALDMID">#REF!</definedName>
    <definedName name="LEICHTBALDSEM">#REF!</definedName>
    <definedName name="LEICHTCEDAR">#REF!</definedName>
    <definedName name="LEICHTLARGEOAK">#REF!</definedName>
    <definedName name="LEICHTLAURELB">#REF!</definedName>
    <definedName name="LEICHTMAPLE">#REF!</definedName>
    <definedName name="LEICHTSMALLOAK">#REF!</definedName>
    <definedName name="Letter">[26]Ref!$C$9:$D$12</definedName>
    <definedName name="LevelOfDesign" localSheetId="3">OFFSET('[57]Setup - Pick Lists'!$D$6,0,0,COUNTA('[57]Setup - Pick Lists'!$D:$D)-1,1)</definedName>
    <definedName name="LevelOfDesign" localSheetId="0">OFFSET('[57]Setup - Pick Lists'!$D$6,0,0,COUNTA('[57]Setup - Pick Lists'!$D:$D)-1,1)</definedName>
    <definedName name="LevelOfDesign" localSheetId="2">OFFSET('[57]Setup - Pick Lists'!$D$6,0,0,COUNTA('[57]Setup - Pick Lists'!$D:$D)-1,1)</definedName>
    <definedName name="LevelOfDesign">OFFSET('[57]Setup - Pick Lists'!$D$6,0,0,COUNTA('[57]Setup - Pick Lists'!$D:$D)-1,1)</definedName>
    <definedName name="LiklihoodCol" localSheetId="3">#REF!</definedName>
    <definedName name="LiklihoodCol" localSheetId="0">#REF!</definedName>
    <definedName name="LiklihoodCol" localSheetId="15">#REF!</definedName>
    <definedName name="LiklihoodCol" localSheetId="20">#REF!</definedName>
    <definedName name="LiklihoodCol" localSheetId="18">#REF!</definedName>
    <definedName name="LiklihoodCol" localSheetId="2">#REF!</definedName>
    <definedName name="LiklihoodCol">#REF!</definedName>
    <definedName name="LiklihoodNrCol" localSheetId="3">#REF!</definedName>
    <definedName name="LiklihoodNrCol" localSheetId="0">#REF!</definedName>
    <definedName name="LiklihoodNrCol" localSheetId="15">#REF!</definedName>
    <definedName name="LiklihoodNrCol" localSheetId="20">#REF!</definedName>
    <definedName name="LiklihoodNrCol" localSheetId="18">#REF!</definedName>
    <definedName name="LiklihoodNrCol" localSheetId="2">#REF!</definedName>
    <definedName name="LiklihoodNrCol">#REF!</definedName>
    <definedName name="ListOfParties" comment="Help page:http://blog.contextures.com/archives/2012/08/30/excel-drop-down-opens-at-end/" localSheetId="3">OFFSET('[57]Setup - Pick Lists'!$B$6,0,0,COUNTA('[57]Setup - Pick Lists'!$B:$B)-1,1)</definedName>
    <definedName name="ListOfParties" comment="Help page:http://blog.contextures.com/archives/2012/08/30/excel-drop-down-opens-at-end/" localSheetId="0">OFFSET('[57]Setup - Pick Lists'!$B$6,0,0,COUNTA('[57]Setup - Pick Lists'!$B:$B)-1,1)</definedName>
    <definedName name="ListOfParties" comment="Help page:http://blog.contextures.com/archives/2012/08/30/excel-drop-down-opens-at-end/" localSheetId="2">OFFSET('[57]Setup - Pick Lists'!$B$6,0,0,COUNTA('[57]Setup - Pick Lists'!$B:$B)-1,1)</definedName>
    <definedName name="ListOfParties" comment="Help page:http://blog.contextures.com/archives/2012/08/30/excel-drop-down-opens-at-end/">OFFSET('[57]Setup - Pick Lists'!$B$6,0,0,COUNTA('[57]Setup - Pick Lists'!$B:$B)-1,1)</definedName>
    <definedName name="lll" localSheetId="3">#REF!</definedName>
    <definedName name="lll" localSheetId="0">#REF!</definedName>
    <definedName name="lll" localSheetId="15">#REF!</definedName>
    <definedName name="lll" localSheetId="20">#REF!</definedName>
    <definedName name="lll" localSheetId="18">#REF!</definedName>
    <definedName name="lll" localSheetId="2">#REF!</definedName>
    <definedName name="lll">#REF!</definedName>
    <definedName name="Location">[20]Val!$J$4:$J$53</definedName>
    <definedName name="LocationIndex" localSheetId="3">#REF!</definedName>
    <definedName name="LocationIndex" localSheetId="0">#REF!</definedName>
    <definedName name="LocationIndex" localSheetId="15">#REF!</definedName>
    <definedName name="LocationIndex" localSheetId="20">#REF!</definedName>
    <definedName name="LocationIndex" localSheetId="18">#REF!</definedName>
    <definedName name="LocationIndex" localSheetId="2">#REF!</definedName>
    <definedName name="LocationIndex">#REF!</definedName>
    <definedName name="LOCBLOC" localSheetId="3">#REF!</definedName>
    <definedName name="LOCBLOC" localSheetId="0">#REF!</definedName>
    <definedName name="LOCBLOC" localSheetId="15">#REF!</definedName>
    <definedName name="LOCBLOC" localSheetId="20">#REF!</definedName>
    <definedName name="LOCBLOC" localSheetId="18">#REF!</definedName>
    <definedName name="LOCBLOC" localSheetId="2">#REF!</definedName>
    <definedName name="LOCBLOC">#REF!</definedName>
    <definedName name="LoggingLocation" localSheetId="3">#REF!</definedName>
    <definedName name="LoggingLocation" localSheetId="0">#REF!</definedName>
    <definedName name="LoggingLocation" localSheetId="15">#REF!</definedName>
    <definedName name="LoggingLocation" localSheetId="20">#REF!</definedName>
    <definedName name="LoggingLocation" localSheetId="18">#REF!</definedName>
    <definedName name="LoggingLocation" localSheetId="2">#REF!</definedName>
    <definedName name="LoggingLocation">#REF!</definedName>
    <definedName name="M_Est_Adjust">#REF!</definedName>
    <definedName name="M_Fixed_Price">#REF!</definedName>
    <definedName name="Macro1" localSheetId="3">#N/A</definedName>
    <definedName name="Macro1" localSheetId="4">#N/A</definedName>
    <definedName name="Macro1" localSheetId="0">'3.00  L1 Element Summary '!Macro1</definedName>
    <definedName name="Macro1" localSheetId="15">'[33]A. Level 1 Summary (O 2) '!Macro1</definedName>
    <definedName name="Macro1" localSheetId="20">'6.1 RIBA Stage 3 - Breakdown'!Macro1</definedName>
    <definedName name="Macro1" localSheetId="18">#N/A</definedName>
    <definedName name="Macro1" localSheetId="5">#N/A</definedName>
    <definedName name="Macro1" localSheetId="2">#N/A</definedName>
    <definedName name="Macro1">'6.1 RIBA Stage 3 - Breakdown'!Macro1</definedName>
    <definedName name="Macro2" localSheetId="3">#N/A</definedName>
    <definedName name="Macro2" localSheetId="4">#N/A</definedName>
    <definedName name="Macro2" localSheetId="0">'3.00  L1 Element Summary '!Macro2</definedName>
    <definedName name="Macro2" localSheetId="15">'[33]A. Level 1 Summary (O 2) '!Macro2</definedName>
    <definedName name="Macro2" localSheetId="20">'6.1 RIBA Stage 3 - Breakdown'!Macro2</definedName>
    <definedName name="Macro2" localSheetId="18">#N/A</definedName>
    <definedName name="Macro2" localSheetId="5">#N/A</definedName>
    <definedName name="Macro2" localSheetId="2">#N/A</definedName>
    <definedName name="Macro2">'6.1 RIBA Stage 3 - Breakdown'!Macro2</definedName>
    <definedName name="mainprint" localSheetId="3">#REF!</definedName>
    <definedName name="mainprint" localSheetId="0">#REF!</definedName>
    <definedName name="mainprint" localSheetId="15">#REF!</definedName>
    <definedName name="mainprint" localSheetId="20">#REF!</definedName>
    <definedName name="mainprint" localSheetId="18">#REF!</definedName>
    <definedName name="mainprint" localSheetId="2">#REF!</definedName>
    <definedName name="mainprint">#REF!</definedName>
    <definedName name="make_up_units__flat_pack" localSheetId="3">#REF!</definedName>
    <definedName name="make_up_units__flat_pack" localSheetId="0">#REF!</definedName>
    <definedName name="make_up_units__flat_pack" localSheetId="15">#REF!</definedName>
    <definedName name="make_up_units__flat_pack" localSheetId="20">#REF!</definedName>
    <definedName name="make_up_units__flat_pack" localSheetId="18">#REF!</definedName>
    <definedName name="make_up_units__flat_pack" localSheetId="2">#REF!</definedName>
    <definedName name="make_up_units__flat_pack">#REF!</definedName>
    <definedName name="manh">[59]Data!$R$5:$X$15</definedName>
    <definedName name="Master_ES_Type_1" localSheetId="3">#REF!</definedName>
    <definedName name="Master_ES_Type_1" localSheetId="0">#REF!</definedName>
    <definedName name="Master_ES_Type_1" localSheetId="15">#REF!</definedName>
    <definedName name="Master_ES_Type_1" localSheetId="20">#REF!</definedName>
    <definedName name="Master_ES_Type_1" localSheetId="18">#REF!</definedName>
    <definedName name="Master_ES_Type_1" localSheetId="2">#REF!</definedName>
    <definedName name="Master_ES_Type_1">#REF!</definedName>
    <definedName name="mat_analysis">'[29]Analysis by Codes'!$O$5:$T$70</definedName>
    <definedName name="mat_codes">'[29]Analysis by Codes'!$O$5:$O$70</definedName>
    <definedName name="Materials_l" localSheetId="3">#REF!</definedName>
    <definedName name="Materials_l" localSheetId="0">#REF!</definedName>
    <definedName name="Materials_l" localSheetId="15">#REF!</definedName>
    <definedName name="Materials_l" localSheetId="20">#REF!</definedName>
    <definedName name="Materials_l" localSheetId="18">#REF!</definedName>
    <definedName name="Materials_l" localSheetId="2">#REF!</definedName>
    <definedName name="Materials_l">#REF!</definedName>
    <definedName name="Materials_T" localSheetId="3">#REF!</definedName>
    <definedName name="Materials_T" localSheetId="0">#REF!</definedName>
    <definedName name="Materials_T" localSheetId="15">#REF!</definedName>
    <definedName name="Materials_T" localSheetId="20">#REF!</definedName>
    <definedName name="Materials_T" localSheetId="18">#REF!</definedName>
    <definedName name="Materials_T" localSheetId="2">#REF!</definedName>
    <definedName name="Materials_T">#REF!</definedName>
    <definedName name="Mats_01_A" localSheetId="3">#REF!</definedName>
    <definedName name="Mats_01_A" localSheetId="0">#REF!</definedName>
    <definedName name="Mats_01_A" localSheetId="15">#REF!</definedName>
    <definedName name="Mats_01_A" localSheetId="20">#REF!</definedName>
    <definedName name="Mats_01_A" localSheetId="18">#REF!</definedName>
    <definedName name="Mats_01_A" localSheetId="2">#REF!</definedName>
    <definedName name="Mats_01_A">#REF!</definedName>
    <definedName name="Mats_01_E" localSheetId="3">'[9]Mats Enquiry Forms'!#REF!</definedName>
    <definedName name="Mats_01_E" localSheetId="0">'[9]Mats Enquiry Forms'!#REF!</definedName>
    <definedName name="Mats_01_E" localSheetId="15">'[9]Mats Enquiry Forms'!#REF!</definedName>
    <definedName name="Mats_01_E" localSheetId="20">'[9]Mats Enquiry Forms'!#REF!</definedName>
    <definedName name="Mats_01_E" localSheetId="18">'[9]Mats Enquiry Forms'!#REF!</definedName>
    <definedName name="Mats_01_E" localSheetId="2">'[9]Mats Enquiry Forms'!#REF!</definedName>
    <definedName name="Mats_01_E">'[9]Mats Enquiry Forms'!#REF!</definedName>
    <definedName name="Mats_01_L" localSheetId="3">#REF!</definedName>
    <definedName name="Mats_01_L" localSheetId="0">#REF!</definedName>
    <definedName name="Mats_01_L" localSheetId="15">#REF!</definedName>
    <definedName name="Mats_01_L" localSheetId="20">#REF!</definedName>
    <definedName name="Mats_01_L" localSheetId="18">#REF!</definedName>
    <definedName name="Mats_01_L" localSheetId="2">#REF!</definedName>
    <definedName name="Mats_01_L">#REF!</definedName>
    <definedName name="Mats_02_A" localSheetId="3">#REF!</definedName>
    <definedName name="Mats_02_A" localSheetId="0">#REF!</definedName>
    <definedName name="Mats_02_A" localSheetId="15">#REF!</definedName>
    <definedName name="Mats_02_A" localSheetId="20">#REF!</definedName>
    <definedName name="Mats_02_A" localSheetId="18">#REF!</definedName>
    <definedName name="Mats_02_A" localSheetId="2">#REF!</definedName>
    <definedName name="Mats_02_A">#REF!</definedName>
    <definedName name="Mats_02_E" localSheetId="3">'[9]Mats Enquiry Forms'!#REF!</definedName>
    <definedName name="Mats_02_E" localSheetId="0">'[9]Mats Enquiry Forms'!#REF!</definedName>
    <definedName name="Mats_02_E" localSheetId="15">'[9]Mats Enquiry Forms'!#REF!</definedName>
    <definedName name="Mats_02_E" localSheetId="20">'[9]Mats Enquiry Forms'!#REF!</definedName>
    <definedName name="Mats_02_E" localSheetId="18">'[9]Mats Enquiry Forms'!#REF!</definedName>
    <definedName name="Mats_02_E" localSheetId="2">'[9]Mats Enquiry Forms'!#REF!</definedName>
    <definedName name="Mats_02_E">'[9]Mats Enquiry Forms'!#REF!</definedName>
    <definedName name="Mats_02_L" localSheetId="3">#REF!</definedName>
    <definedName name="Mats_02_L" localSheetId="0">#REF!</definedName>
    <definedName name="Mats_02_L" localSheetId="15">#REF!</definedName>
    <definedName name="Mats_02_L" localSheetId="20">#REF!</definedName>
    <definedName name="Mats_02_L" localSheetId="18">#REF!</definedName>
    <definedName name="Mats_02_L" localSheetId="2">#REF!</definedName>
    <definedName name="Mats_02_L">#REF!</definedName>
    <definedName name="Mats_03_A" localSheetId="3">#REF!</definedName>
    <definedName name="Mats_03_A" localSheetId="0">#REF!</definedName>
    <definedName name="Mats_03_A" localSheetId="15">#REF!</definedName>
    <definedName name="Mats_03_A" localSheetId="20">#REF!</definedName>
    <definedName name="Mats_03_A" localSheetId="18">#REF!</definedName>
    <definedName name="Mats_03_A" localSheetId="2">#REF!</definedName>
    <definedName name="Mats_03_A">#REF!</definedName>
    <definedName name="Mats_03_E" localSheetId="3">'[9]Mats Enquiry Forms'!#REF!</definedName>
    <definedName name="Mats_03_E" localSheetId="0">'[9]Mats Enquiry Forms'!#REF!</definedName>
    <definedName name="Mats_03_E" localSheetId="15">'[9]Mats Enquiry Forms'!#REF!</definedName>
    <definedName name="Mats_03_E" localSheetId="20">'[9]Mats Enquiry Forms'!#REF!</definedName>
    <definedName name="Mats_03_E" localSheetId="18">'[9]Mats Enquiry Forms'!#REF!</definedName>
    <definedName name="Mats_03_E" localSheetId="2">'[9]Mats Enquiry Forms'!#REF!</definedName>
    <definedName name="Mats_03_E">'[9]Mats Enquiry Forms'!#REF!</definedName>
    <definedName name="Mats_03_L" localSheetId="3">#REF!</definedName>
    <definedName name="Mats_03_L" localSheetId="0">#REF!</definedName>
    <definedName name="Mats_03_L" localSheetId="15">#REF!</definedName>
    <definedName name="Mats_03_L" localSheetId="20">#REF!</definedName>
    <definedName name="Mats_03_L" localSheetId="18">#REF!</definedName>
    <definedName name="Mats_03_L" localSheetId="2">#REF!</definedName>
    <definedName name="Mats_03_L">#REF!</definedName>
    <definedName name="Mats_04_A" localSheetId="3">#REF!</definedName>
    <definedName name="Mats_04_A" localSheetId="0">#REF!</definedName>
    <definedName name="Mats_04_A" localSheetId="15">#REF!</definedName>
    <definedName name="Mats_04_A" localSheetId="20">#REF!</definedName>
    <definedName name="Mats_04_A" localSheetId="18">#REF!</definedName>
    <definedName name="Mats_04_A" localSheetId="2">#REF!</definedName>
    <definedName name="Mats_04_A">#REF!</definedName>
    <definedName name="Mats_04_E" localSheetId="3">'[9]Mats Enquiry Forms'!#REF!</definedName>
    <definedName name="Mats_04_E" localSheetId="0">'[9]Mats Enquiry Forms'!#REF!</definedName>
    <definedName name="Mats_04_E" localSheetId="15">'[9]Mats Enquiry Forms'!#REF!</definedName>
    <definedName name="Mats_04_E" localSheetId="20">'[9]Mats Enquiry Forms'!#REF!</definedName>
    <definedName name="Mats_04_E" localSheetId="18">'[9]Mats Enquiry Forms'!#REF!</definedName>
    <definedName name="Mats_04_E" localSheetId="2">'[9]Mats Enquiry Forms'!#REF!</definedName>
    <definedName name="Mats_04_E">'[9]Mats Enquiry Forms'!#REF!</definedName>
    <definedName name="Mats_04_L" localSheetId="3">#REF!</definedName>
    <definedName name="Mats_04_L" localSheetId="0">#REF!</definedName>
    <definedName name="Mats_04_L" localSheetId="15">#REF!</definedName>
    <definedName name="Mats_04_L" localSheetId="20">#REF!</definedName>
    <definedName name="Mats_04_L" localSheetId="18">#REF!</definedName>
    <definedName name="Mats_04_L" localSheetId="2">#REF!</definedName>
    <definedName name="Mats_04_L">#REF!</definedName>
    <definedName name="Mats_05_A" localSheetId="3">#REF!</definedName>
    <definedName name="Mats_05_A" localSheetId="0">#REF!</definedName>
    <definedName name="Mats_05_A" localSheetId="15">#REF!</definedName>
    <definedName name="Mats_05_A" localSheetId="20">#REF!</definedName>
    <definedName name="Mats_05_A" localSheetId="18">#REF!</definedName>
    <definedName name="Mats_05_A" localSheetId="2">#REF!</definedName>
    <definedName name="Mats_05_A">#REF!</definedName>
    <definedName name="Mats_05_E" localSheetId="3">'[9]Mats Enquiry Forms'!#REF!</definedName>
    <definedName name="Mats_05_E" localSheetId="0">'[9]Mats Enquiry Forms'!#REF!</definedName>
    <definedName name="Mats_05_E" localSheetId="15">'[9]Mats Enquiry Forms'!#REF!</definedName>
    <definedName name="Mats_05_E" localSheetId="20">'[9]Mats Enquiry Forms'!#REF!</definedName>
    <definedName name="Mats_05_E" localSheetId="18">'[9]Mats Enquiry Forms'!#REF!</definedName>
    <definedName name="Mats_05_E" localSheetId="2">'[9]Mats Enquiry Forms'!#REF!</definedName>
    <definedName name="Mats_05_E">'[9]Mats Enquiry Forms'!#REF!</definedName>
    <definedName name="Mats_05_L" localSheetId="3">#REF!</definedName>
    <definedName name="Mats_05_L" localSheetId="0">#REF!</definedName>
    <definedName name="Mats_05_L" localSheetId="15">#REF!</definedName>
    <definedName name="Mats_05_L" localSheetId="20">#REF!</definedName>
    <definedName name="Mats_05_L" localSheetId="18">#REF!</definedName>
    <definedName name="Mats_05_L" localSheetId="2">#REF!</definedName>
    <definedName name="Mats_05_L">#REF!</definedName>
    <definedName name="Mats_06_A" localSheetId="3">#REF!</definedName>
    <definedName name="Mats_06_A" localSheetId="0">#REF!</definedName>
    <definedName name="Mats_06_A" localSheetId="15">#REF!</definedName>
    <definedName name="Mats_06_A" localSheetId="20">#REF!</definedName>
    <definedName name="Mats_06_A" localSheetId="18">#REF!</definedName>
    <definedName name="Mats_06_A" localSheetId="2">#REF!</definedName>
    <definedName name="Mats_06_A">#REF!</definedName>
    <definedName name="Mats_06_E" localSheetId="3">'[9]Mats Enquiry Forms'!#REF!</definedName>
    <definedName name="Mats_06_E" localSheetId="0">'[9]Mats Enquiry Forms'!#REF!</definedName>
    <definedName name="Mats_06_E" localSheetId="15">'[9]Mats Enquiry Forms'!#REF!</definedName>
    <definedName name="Mats_06_E" localSheetId="20">'[9]Mats Enquiry Forms'!#REF!</definedName>
    <definedName name="Mats_06_E" localSheetId="18">'[9]Mats Enquiry Forms'!#REF!</definedName>
    <definedName name="Mats_06_E" localSheetId="2">'[9]Mats Enquiry Forms'!#REF!</definedName>
    <definedName name="Mats_06_E">'[9]Mats Enquiry Forms'!#REF!</definedName>
    <definedName name="Mats_06_L" localSheetId="3">#REF!</definedName>
    <definedName name="Mats_06_L" localSheetId="0">#REF!</definedName>
    <definedName name="Mats_06_L" localSheetId="15">#REF!</definedName>
    <definedName name="Mats_06_L" localSheetId="20">#REF!</definedName>
    <definedName name="Mats_06_L" localSheetId="18">#REF!</definedName>
    <definedName name="Mats_06_L" localSheetId="2">#REF!</definedName>
    <definedName name="Mats_06_L">#REF!</definedName>
    <definedName name="Mats_07_A" localSheetId="3">#REF!</definedName>
    <definedName name="Mats_07_A" localSheetId="0">#REF!</definedName>
    <definedName name="Mats_07_A" localSheetId="15">#REF!</definedName>
    <definedName name="Mats_07_A" localSheetId="20">#REF!</definedName>
    <definedName name="Mats_07_A" localSheetId="18">#REF!</definedName>
    <definedName name="Mats_07_A" localSheetId="2">#REF!</definedName>
    <definedName name="Mats_07_A">#REF!</definedName>
    <definedName name="Mats_07_E" localSheetId="3">'[9]Mats Enquiry Forms'!#REF!</definedName>
    <definedName name="Mats_07_E" localSheetId="0">'[9]Mats Enquiry Forms'!#REF!</definedName>
    <definedName name="Mats_07_E" localSheetId="15">'[9]Mats Enquiry Forms'!#REF!</definedName>
    <definedName name="Mats_07_E" localSheetId="20">'[9]Mats Enquiry Forms'!#REF!</definedName>
    <definedName name="Mats_07_E" localSheetId="18">'[9]Mats Enquiry Forms'!#REF!</definedName>
    <definedName name="Mats_07_E" localSheetId="2">'[9]Mats Enquiry Forms'!#REF!</definedName>
    <definedName name="Mats_07_E">'[9]Mats Enquiry Forms'!#REF!</definedName>
    <definedName name="Mats_07_L" localSheetId="3">#REF!</definedName>
    <definedName name="Mats_07_L" localSheetId="0">#REF!</definedName>
    <definedName name="Mats_07_L" localSheetId="15">#REF!</definedName>
    <definedName name="Mats_07_L" localSheetId="20">#REF!</definedName>
    <definedName name="Mats_07_L" localSheetId="18">#REF!</definedName>
    <definedName name="Mats_07_L" localSheetId="2">#REF!</definedName>
    <definedName name="Mats_07_L">#REF!</definedName>
    <definedName name="Mats_08_A" localSheetId="3">#REF!</definedName>
    <definedName name="Mats_08_A" localSheetId="0">#REF!</definedName>
    <definedName name="Mats_08_A" localSheetId="15">#REF!</definedName>
    <definedName name="Mats_08_A" localSheetId="20">#REF!</definedName>
    <definedName name="Mats_08_A" localSheetId="18">#REF!</definedName>
    <definedName name="Mats_08_A" localSheetId="2">#REF!</definedName>
    <definedName name="Mats_08_A">#REF!</definedName>
    <definedName name="Mats_08_E" localSheetId="3">'[9]Mats Enquiry Forms'!#REF!</definedName>
    <definedName name="Mats_08_E" localSheetId="0">'[9]Mats Enquiry Forms'!#REF!</definedName>
    <definedName name="Mats_08_E" localSheetId="15">'[9]Mats Enquiry Forms'!#REF!</definedName>
    <definedName name="Mats_08_E" localSheetId="20">'[9]Mats Enquiry Forms'!#REF!</definedName>
    <definedName name="Mats_08_E" localSheetId="18">'[9]Mats Enquiry Forms'!#REF!</definedName>
    <definedName name="Mats_08_E" localSheetId="2">'[9]Mats Enquiry Forms'!#REF!</definedName>
    <definedName name="Mats_08_E">'[9]Mats Enquiry Forms'!#REF!</definedName>
    <definedName name="Mats_08_L" localSheetId="3">#REF!</definedName>
    <definedName name="Mats_08_L" localSheetId="0">#REF!</definedName>
    <definedName name="Mats_08_L" localSheetId="15">#REF!</definedName>
    <definedName name="Mats_08_L" localSheetId="20">#REF!</definedName>
    <definedName name="Mats_08_L" localSheetId="18">#REF!</definedName>
    <definedName name="Mats_08_L" localSheetId="2">#REF!</definedName>
    <definedName name="Mats_08_L">#REF!</definedName>
    <definedName name="Mats_09_A" localSheetId="3">#REF!</definedName>
    <definedName name="Mats_09_A" localSheetId="0">#REF!</definedName>
    <definedName name="Mats_09_A" localSheetId="15">#REF!</definedName>
    <definedName name="Mats_09_A" localSheetId="20">#REF!</definedName>
    <definedName name="Mats_09_A" localSheetId="18">#REF!</definedName>
    <definedName name="Mats_09_A" localSheetId="2">#REF!</definedName>
    <definedName name="Mats_09_A">#REF!</definedName>
    <definedName name="Mats_09_E" localSheetId="3">'[9]Mats Enquiry Forms'!#REF!</definedName>
    <definedName name="Mats_09_E" localSheetId="0">'[9]Mats Enquiry Forms'!#REF!</definedName>
    <definedName name="Mats_09_E" localSheetId="15">'[9]Mats Enquiry Forms'!#REF!</definedName>
    <definedName name="Mats_09_E" localSheetId="20">'[9]Mats Enquiry Forms'!#REF!</definedName>
    <definedName name="Mats_09_E" localSheetId="18">'[9]Mats Enquiry Forms'!#REF!</definedName>
    <definedName name="Mats_09_E" localSheetId="2">'[9]Mats Enquiry Forms'!#REF!</definedName>
    <definedName name="Mats_09_E">'[9]Mats Enquiry Forms'!#REF!</definedName>
    <definedName name="Mats_09_L" localSheetId="3">#REF!</definedName>
    <definedName name="Mats_09_L" localSheetId="0">#REF!</definedName>
    <definedName name="Mats_09_L" localSheetId="15">#REF!</definedName>
    <definedName name="Mats_09_L" localSheetId="20">#REF!</definedName>
    <definedName name="Mats_09_L" localSheetId="18">#REF!</definedName>
    <definedName name="Mats_09_L" localSheetId="2">#REF!</definedName>
    <definedName name="Mats_09_L">#REF!</definedName>
    <definedName name="Mats_10_A" localSheetId="3">#REF!</definedName>
    <definedName name="Mats_10_A" localSheetId="0">#REF!</definedName>
    <definedName name="Mats_10_A" localSheetId="15">#REF!</definedName>
    <definedName name="Mats_10_A" localSheetId="20">#REF!</definedName>
    <definedName name="Mats_10_A" localSheetId="18">#REF!</definedName>
    <definedName name="Mats_10_A" localSheetId="2">#REF!</definedName>
    <definedName name="Mats_10_A">#REF!</definedName>
    <definedName name="Mats_10_E" localSheetId="3">'[9]Mats Enquiry Forms'!#REF!</definedName>
    <definedName name="Mats_10_E" localSheetId="0">'[9]Mats Enquiry Forms'!#REF!</definedName>
    <definedName name="Mats_10_E" localSheetId="15">'[9]Mats Enquiry Forms'!#REF!</definedName>
    <definedName name="Mats_10_E" localSheetId="20">'[9]Mats Enquiry Forms'!#REF!</definedName>
    <definedName name="Mats_10_E" localSheetId="18">'[9]Mats Enquiry Forms'!#REF!</definedName>
    <definedName name="Mats_10_E" localSheetId="2">'[9]Mats Enquiry Forms'!#REF!</definedName>
    <definedName name="Mats_10_E">'[9]Mats Enquiry Forms'!#REF!</definedName>
    <definedName name="Mats_10_L" localSheetId="3">#REF!</definedName>
    <definedName name="Mats_10_L" localSheetId="0">#REF!</definedName>
    <definedName name="Mats_10_L" localSheetId="15">#REF!</definedName>
    <definedName name="Mats_10_L" localSheetId="20">#REF!</definedName>
    <definedName name="Mats_10_L" localSheetId="18">#REF!</definedName>
    <definedName name="Mats_10_L" localSheetId="2">#REF!</definedName>
    <definedName name="Mats_10_L">#REF!</definedName>
    <definedName name="Mats_11_A" localSheetId="3">#REF!</definedName>
    <definedName name="Mats_11_A" localSheetId="0">#REF!</definedName>
    <definedName name="Mats_11_A" localSheetId="15">#REF!</definedName>
    <definedName name="Mats_11_A" localSheetId="20">#REF!</definedName>
    <definedName name="Mats_11_A" localSheetId="18">#REF!</definedName>
    <definedName name="Mats_11_A" localSheetId="2">#REF!</definedName>
    <definedName name="Mats_11_A">#REF!</definedName>
    <definedName name="Mats_11_E" localSheetId="3">'[9]Mats Enquiry Forms'!#REF!</definedName>
    <definedName name="Mats_11_E" localSheetId="0">'[9]Mats Enquiry Forms'!#REF!</definedName>
    <definedName name="Mats_11_E" localSheetId="15">'[9]Mats Enquiry Forms'!#REF!</definedName>
    <definedName name="Mats_11_E" localSheetId="20">'[9]Mats Enquiry Forms'!#REF!</definedName>
    <definedName name="Mats_11_E" localSheetId="18">'[9]Mats Enquiry Forms'!#REF!</definedName>
    <definedName name="Mats_11_E" localSheetId="2">'[9]Mats Enquiry Forms'!#REF!</definedName>
    <definedName name="Mats_11_E">'[9]Mats Enquiry Forms'!#REF!</definedName>
    <definedName name="Mats_11_L" localSheetId="3">#REF!</definedName>
    <definedName name="Mats_11_L" localSheetId="0">#REF!</definedName>
    <definedName name="Mats_11_L" localSheetId="15">#REF!</definedName>
    <definedName name="Mats_11_L" localSheetId="20">#REF!</definedName>
    <definedName name="Mats_11_L" localSheetId="18">#REF!</definedName>
    <definedName name="Mats_11_L" localSheetId="2">#REF!</definedName>
    <definedName name="Mats_11_L">#REF!</definedName>
    <definedName name="Mats_12_A" localSheetId="3">#REF!</definedName>
    <definedName name="Mats_12_A" localSheetId="0">#REF!</definedName>
    <definedName name="Mats_12_A" localSheetId="15">#REF!</definedName>
    <definedName name="Mats_12_A" localSheetId="20">#REF!</definedName>
    <definedName name="Mats_12_A" localSheetId="18">#REF!</definedName>
    <definedName name="Mats_12_A" localSheetId="2">#REF!</definedName>
    <definedName name="Mats_12_A">#REF!</definedName>
    <definedName name="Mats_12_E" localSheetId="3">'[9]Mats Enquiry Forms'!#REF!</definedName>
    <definedName name="Mats_12_E" localSheetId="0">'[9]Mats Enquiry Forms'!#REF!</definedName>
    <definedName name="Mats_12_E" localSheetId="15">'[9]Mats Enquiry Forms'!#REF!</definedName>
    <definedName name="Mats_12_E" localSheetId="20">'[9]Mats Enquiry Forms'!#REF!</definedName>
    <definedName name="Mats_12_E" localSheetId="18">'[9]Mats Enquiry Forms'!#REF!</definedName>
    <definedName name="Mats_12_E" localSheetId="2">'[9]Mats Enquiry Forms'!#REF!</definedName>
    <definedName name="Mats_12_E">'[9]Mats Enquiry Forms'!#REF!</definedName>
    <definedName name="Mats_12_L" localSheetId="3">#REF!</definedName>
    <definedName name="Mats_12_L" localSheetId="0">#REF!</definedName>
    <definedName name="Mats_12_L" localSheetId="15">#REF!</definedName>
    <definedName name="Mats_12_L" localSheetId="20">#REF!</definedName>
    <definedName name="Mats_12_L" localSheetId="18">#REF!</definedName>
    <definedName name="Mats_12_L" localSheetId="2">#REF!</definedName>
    <definedName name="Mats_12_L">#REF!</definedName>
    <definedName name="Mats_13_A" localSheetId="3">#REF!</definedName>
    <definedName name="Mats_13_A" localSheetId="0">#REF!</definedName>
    <definedName name="Mats_13_A" localSheetId="15">#REF!</definedName>
    <definedName name="Mats_13_A" localSheetId="20">#REF!</definedName>
    <definedName name="Mats_13_A" localSheetId="18">#REF!</definedName>
    <definedName name="Mats_13_A" localSheetId="2">#REF!</definedName>
    <definedName name="Mats_13_A">#REF!</definedName>
    <definedName name="Mats_13_E" localSheetId="3">'[9]Mats Enquiry Forms'!#REF!</definedName>
    <definedName name="Mats_13_E" localSheetId="0">'[9]Mats Enquiry Forms'!#REF!</definedName>
    <definedName name="Mats_13_E" localSheetId="15">'[9]Mats Enquiry Forms'!#REF!</definedName>
    <definedName name="Mats_13_E" localSheetId="20">'[9]Mats Enquiry Forms'!#REF!</definedName>
    <definedName name="Mats_13_E" localSheetId="18">'[9]Mats Enquiry Forms'!#REF!</definedName>
    <definedName name="Mats_13_E" localSheetId="2">'[9]Mats Enquiry Forms'!#REF!</definedName>
    <definedName name="Mats_13_E">'[9]Mats Enquiry Forms'!#REF!</definedName>
    <definedName name="Mats_13_L" localSheetId="3">#REF!</definedName>
    <definedName name="Mats_13_L" localSheetId="0">#REF!</definedName>
    <definedName name="Mats_13_L" localSheetId="15">#REF!</definedName>
    <definedName name="Mats_13_L" localSheetId="20">#REF!</definedName>
    <definedName name="Mats_13_L" localSheetId="18">#REF!</definedName>
    <definedName name="Mats_13_L" localSheetId="2">#REF!</definedName>
    <definedName name="Mats_13_L">#REF!</definedName>
    <definedName name="Mats_14_A" localSheetId="3">#REF!</definedName>
    <definedName name="Mats_14_A" localSheetId="0">#REF!</definedName>
    <definedName name="Mats_14_A" localSheetId="15">#REF!</definedName>
    <definedName name="Mats_14_A" localSheetId="20">#REF!</definedName>
    <definedName name="Mats_14_A" localSheetId="18">#REF!</definedName>
    <definedName name="Mats_14_A" localSheetId="2">#REF!</definedName>
    <definedName name="Mats_14_A">#REF!</definedName>
    <definedName name="Mats_14_E" localSheetId="3">'[9]Mats Enquiry Forms'!#REF!</definedName>
    <definedName name="Mats_14_E" localSheetId="0">'[9]Mats Enquiry Forms'!#REF!</definedName>
    <definedName name="Mats_14_E" localSheetId="15">'[9]Mats Enquiry Forms'!#REF!</definedName>
    <definedName name="Mats_14_E" localSheetId="20">'[9]Mats Enquiry Forms'!#REF!</definedName>
    <definedName name="Mats_14_E" localSheetId="18">'[9]Mats Enquiry Forms'!#REF!</definedName>
    <definedName name="Mats_14_E" localSheetId="2">'[9]Mats Enquiry Forms'!#REF!</definedName>
    <definedName name="Mats_14_E">'[9]Mats Enquiry Forms'!#REF!</definedName>
    <definedName name="Mats_14_L" localSheetId="3">#REF!</definedName>
    <definedName name="Mats_14_L" localSheetId="0">#REF!</definedName>
    <definedName name="Mats_14_L" localSheetId="15">#REF!</definedName>
    <definedName name="Mats_14_L" localSheetId="20">#REF!</definedName>
    <definedName name="Mats_14_L" localSheetId="18">#REF!</definedName>
    <definedName name="Mats_14_L" localSheetId="2">#REF!</definedName>
    <definedName name="Mats_14_L">#REF!</definedName>
    <definedName name="Mats_15_A" localSheetId="3">#REF!</definedName>
    <definedName name="Mats_15_A" localSheetId="0">#REF!</definedName>
    <definedName name="Mats_15_A" localSheetId="15">#REF!</definedName>
    <definedName name="Mats_15_A" localSheetId="20">#REF!</definedName>
    <definedName name="Mats_15_A" localSheetId="18">#REF!</definedName>
    <definedName name="Mats_15_A" localSheetId="2">#REF!</definedName>
    <definedName name="Mats_15_A">#REF!</definedName>
    <definedName name="Mats_15_E" localSheetId="3">'[9]Mats Enquiry Forms'!#REF!</definedName>
    <definedName name="Mats_15_E" localSheetId="0">'[9]Mats Enquiry Forms'!#REF!</definedName>
    <definedName name="Mats_15_E" localSheetId="15">'[9]Mats Enquiry Forms'!#REF!</definedName>
    <definedName name="Mats_15_E" localSheetId="20">'[9]Mats Enquiry Forms'!#REF!</definedName>
    <definedName name="Mats_15_E" localSheetId="18">'[9]Mats Enquiry Forms'!#REF!</definedName>
    <definedName name="Mats_15_E" localSheetId="2">'[9]Mats Enquiry Forms'!#REF!</definedName>
    <definedName name="Mats_15_E">'[9]Mats Enquiry Forms'!#REF!</definedName>
    <definedName name="Mats_15_L" localSheetId="3">#REF!</definedName>
    <definedName name="Mats_15_L" localSheetId="0">#REF!</definedName>
    <definedName name="Mats_15_L" localSheetId="15">#REF!</definedName>
    <definedName name="Mats_15_L" localSheetId="20">#REF!</definedName>
    <definedName name="Mats_15_L" localSheetId="18">#REF!</definedName>
    <definedName name="Mats_15_L" localSheetId="2">#REF!</definedName>
    <definedName name="Mats_15_L">#REF!</definedName>
    <definedName name="Mats_16_A" localSheetId="3">#REF!</definedName>
    <definedName name="Mats_16_A" localSheetId="0">#REF!</definedName>
    <definedName name="Mats_16_A" localSheetId="15">#REF!</definedName>
    <definedName name="Mats_16_A" localSheetId="20">#REF!</definedName>
    <definedName name="Mats_16_A" localSheetId="18">#REF!</definedName>
    <definedName name="Mats_16_A" localSheetId="2">#REF!</definedName>
    <definedName name="Mats_16_A">#REF!</definedName>
    <definedName name="Mats_16_E" localSheetId="3">'[9]Mats Enquiry Forms'!#REF!</definedName>
    <definedName name="Mats_16_E" localSheetId="0">'[9]Mats Enquiry Forms'!#REF!</definedName>
    <definedName name="Mats_16_E" localSheetId="15">'[9]Mats Enquiry Forms'!#REF!</definedName>
    <definedName name="Mats_16_E" localSheetId="20">'[9]Mats Enquiry Forms'!#REF!</definedName>
    <definedName name="Mats_16_E" localSheetId="18">'[9]Mats Enquiry Forms'!#REF!</definedName>
    <definedName name="Mats_16_E" localSheetId="2">'[9]Mats Enquiry Forms'!#REF!</definedName>
    <definedName name="Mats_16_E">'[9]Mats Enquiry Forms'!#REF!</definedName>
    <definedName name="Mats_16_L" localSheetId="3">#REF!</definedName>
    <definedName name="Mats_16_L" localSheetId="0">#REF!</definedName>
    <definedName name="Mats_16_L" localSheetId="15">#REF!</definedName>
    <definedName name="Mats_16_L" localSheetId="20">#REF!</definedName>
    <definedName name="Mats_16_L" localSheetId="18">#REF!</definedName>
    <definedName name="Mats_16_L" localSheetId="2">#REF!</definedName>
    <definedName name="Mats_16_L">#REF!</definedName>
    <definedName name="Mats_17_A" localSheetId="3">#REF!</definedName>
    <definedName name="Mats_17_A" localSheetId="0">#REF!</definedName>
    <definedName name="Mats_17_A" localSheetId="15">#REF!</definedName>
    <definedName name="Mats_17_A" localSheetId="20">#REF!</definedName>
    <definedName name="Mats_17_A" localSheetId="18">#REF!</definedName>
    <definedName name="Mats_17_A" localSheetId="2">#REF!</definedName>
    <definedName name="Mats_17_A">#REF!</definedName>
    <definedName name="Mats_17_E" localSheetId="3">'[9]Mats Enquiry Forms'!#REF!</definedName>
    <definedName name="Mats_17_E" localSheetId="0">'[9]Mats Enquiry Forms'!#REF!</definedName>
    <definedName name="Mats_17_E" localSheetId="15">'[9]Mats Enquiry Forms'!#REF!</definedName>
    <definedName name="Mats_17_E" localSheetId="20">'[9]Mats Enquiry Forms'!#REF!</definedName>
    <definedName name="Mats_17_E" localSheetId="18">'[9]Mats Enquiry Forms'!#REF!</definedName>
    <definedName name="Mats_17_E" localSheetId="2">'[9]Mats Enquiry Forms'!#REF!</definedName>
    <definedName name="Mats_17_E">'[9]Mats Enquiry Forms'!#REF!</definedName>
    <definedName name="Mats_17_L" localSheetId="3">#REF!</definedName>
    <definedName name="Mats_17_L" localSheetId="0">#REF!</definedName>
    <definedName name="Mats_17_L" localSheetId="15">#REF!</definedName>
    <definedName name="Mats_17_L" localSheetId="20">#REF!</definedName>
    <definedName name="Mats_17_L" localSheetId="18">#REF!</definedName>
    <definedName name="Mats_17_L" localSheetId="2">#REF!</definedName>
    <definedName name="Mats_17_L">#REF!</definedName>
    <definedName name="Mats_18_A" localSheetId="3">#REF!</definedName>
    <definedName name="Mats_18_A" localSheetId="0">#REF!</definedName>
    <definedName name="Mats_18_A" localSheetId="15">#REF!</definedName>
    <definedName name="Mats_18_A" localSheetId="20">#REF!</definedName>
    <definedName name="Mats_18_A" localSheetId="18">#REF!</definedName>
    <definedName name="Mats_18_A" localSheetId="2">#REF!</definedName>
    <definedName name="Mats_18_A">#REF!</definedName>
    <definedName name="Mats_18_E" localSheetId="3">'[9]Mats Enquiry Forms'!#REF!</definedName>
    <definedName name="Mats_18_E" localSheetId="0">'[9]Mats Enquiry Forms'!#REF!</definedName>
    <definedName name="Mats_18_E" localSheetId="15">'[9]Mats Enquiry Forms'!#REF!</definedName>
    <definedName name="Mats_18_E" localSheetId="20">'[9]Mats Enquiry Forms'!#REF!</definedName>
    <definedName name="Mats_18_E" localSheetId="18">'[9]Mats Enquiry Forms'!#REF!</definedName>
    <definedName name="Mats_18_E" localSheetId="2">'[9]Mats Enquiry Forms'!#REF!</definedName>
    <definedName name="Mats_18_E">'[9]Mats Enquiry Forms'!#REF!</definedName>
    <definedName name="Mats_18_L" localSheetId="3">#REF!</definedName>
    <definedName name="Mats_18_L" localSheetId="0">#REF!</definedName>
    <definedName name="Mats_18_L" localSheetId="15">#REF!</definedName>
    <definedName name="Mats_18_L" localSheetId="20">#REF!</definedName>
    <definedName name="Mats_18_L" localSheetId="18">#REF!</definedName>
    <definedName name="Mats_18_L" localSheetId="2">#REF!</definedName>
    <definedName name="Mats_18_L">#REF!</definedName>
    <definedName name="Mats_19_A" localSheetId="3">#REF!</definedName>
    <definedName name="Mats_19_A" localSheetId="0">#REF!</definedName>
    <definedName name="Mats_19_A" localSheetId="15">#REF!</definedName>
    <definedName name="Mats_19_A" localSheetId="20">#REF!</definedName>
    <definedName name="Mats_19_A" localSheetId="18">#REF!</definedName>
    <definedName name="Mats_19_A" localSheetId="2">#REF!</definedName>
    <definedName name="Mats_19_A">#REF!</definedName>
    <definedName name="Mats_19_E" localSheetId="3">'[9]Mats Enquiry Forms'!#REF!</definedName>
    <definedName name="Mats_19_E" localSheetId="0">'[9]Mats Enquiry Forms'!#REF!</definedName>
    <definedName name="Mats_19_E" localSheetId="15">'[9]Mats Enquiry Forms'!#REF!</definedName>
    <definedName name="Mats_19_E" localSheetId="20">'[9]Mats Enquiry Forms'!#REF!</definedName>
    <definedName name="Mats_19_E" localSheetId="18">'[9]Mats Enquiry Forms'!#REF!</definedName>
    <definedName name="Mats_19_E" localSheetId="2">'[9]Mats Enquiry Forms'!#REF!</definedName>
    <definedName name="Mats_19_E">'[9]Mats Enquiry Forms'!#REF!</definedName>
    <definedName name="Mats_19_L" localSheetId="3">#REF!</definedName>
    <definedName name="Mats_19_L" localSheetId="0">#REF!</definedName>
    <definedName name="Mats_19_L" localSheetId="15">#REF!</definedName>
    <definedName name="Mats_19_L" localSheetId="20">#REF!</definedName>
    <definedName name="Mats_19_L" localSheetId="18">#REF!</definedName>
    <definedName name="Mats_19_L" localSheetId="2">#REF!</definedName>
    <definedName name="Mats_19_L">#REF!</definedName>
    <definedName name="Mats_20_A" localSheetId="3">#REF!</definedName>
    <definedName name="Mats_20_A" localSheetId="0">#REF!</definedName>
    <definedName name="Mats_20_A" localSheetId="15">#REF!</definedName>
    <definedName name="Mats_20_A" localSheetId="20">#REF!</definedName>
    <definedName name="Mats_20_A" localSheetId="18">#REF!</definedName>
    <definedName name="Mats_20_A" localSheetId="2">#REF!</definedName>
    <definedName name="Mats_20_A">#REF!</definedName>
    <definedName name="Mats_20_E" localSheetId="3">'[9]Mats Enquiry Forms'!#REF!</definedName>
    <definedName name="Mats_20_E" localSheetId="0">'[9]Mats Enquiry Forms'!#REF!</definedName>
    <definedName name="Mats_20_E" localSheetId="15">'[9]Mats Enquiry Forms'!#REF!</definedName>
    <definedName name="Mats_20_E" localSheetId="20">'[9]Mats Enquiry Forms'!#REF!</definedName>
    <definedName name="Mats_20_E" localSheetId="18">'[9]Mats Enquiry Forms'!#REF!</definedName>
    <definedName name="Mats_20_E" localSheetId="2">'[9]Mats Enquiry Forms'!#REF!</definedName>
    <definedName name="Mats_20_E">'[9]Mats Enquiry Forms'!#REF!</definedName>
    <definedName name="Mats_20_L" localSheetId="3">#REF!</definedName>
    <definedName name="Mats_20_L" localSheetId="0">#REF!</definedName>
    <definedName name="Mats_20_L" localSheetId="15">#REF!</definedName>
    <definedName name="Mats_20_L" localSheetId="20">#REF!</definedName>
    <definedName name="Mats_20_L" localSheetId="18">#REF!</definedName>
    <definedName name="Mats_20_L" localSheetId="2">#REF!</definedName>
    <definedName name="Mats_20_L">#REF!</definedName>
    <definedName name="Mats_21_A" localSheetId="3">#REF!</definedName>
    <definedName name="Mats_21_A" localSheetId="0">#REF!</definedName>
    <definedName name="Mats_21_A" localSheetId="15">#REF!</definedName>
    <definedName name="Mats_21_A" localSheetId="20">#REF!</definedName>
    <definedName name="Mats_21_A" localSheetId="18">#REF!</definedName>
    <definedName name="Mats_21_A" localSheetId="2">#REF!</definedName>
    <definedName name="Mats_21_A">#REF!</definedName>
    <definedName name="Mats_21_E" localSheetId="3">'[9]Mats Enquiry Forms'!#REF!</definedName>
    <definedName name="Mats_21_E" localSheetId="0">'[9]Mats Enquiry Forms'!#REF!</definedName>
    <definedName name="Mats_21_E" localSheetId="15">'[9]Mats Enquiry Forms'!#REF!</definedName>
    <definedName name="Mats_21_E" localSheetId="20">'[9]Mats Enquiry Forms'!#REF!</definedName>
    <definedName name="Mats_21_E" localSheetId="18">'[9]Mats Enquiry Forms'!#REF!</definedName>
    <definedName name="Mats_21_E" localSheetId="2">'[9]Mats Enquiry Forms'!#REF!</definedName>
    <definedName name="Mats_21_E">'[9]Mats Enquiry Forms'!#REF!</definedName>
    <definedName name="Mats_21_L" localSheetId="3">#REF!</definedName>
    <definedName name="Mats_21_L" localSheetId="0">#REF!</definedName>
    <definedName name="Mats_21_L" localSheetId="15">#REF!</definedName>
    <definedName name="Mats_21_L" localSheetId="20">#REF!</definedName>
    <definedName name="Mats_21_L" localSheetId="18">#REF!</definedName>
    <definedName name="Mats_21_L" localSheetId="2">#REF!</definedName>
    <definedName name="Mats_21_L">#REF!</definedName>
    <definedName name="Mats_22_A" localSheetId="3">#REF!</definedName>
    <definedName name="Mats_22_A" localSheetId="0">#REF!</definedName>
    <definedName name="Mats_22_A" localSheetId="15">#REF!</definedName>
    <definedName name="Mats_22_A" localSheetId="20">#REF!</definedName>
    <definedName name="Mats_22_A" localSheetId="18">#REF!</definedName>
    <definedName name="Mats_22_A" localSheetId="2">#REF!</definedName>
    <definedName name="Mats_22_A">#REF!</definedName>
    <definedName name="Mats_22_E" localSheetId="3">'[9]Mats Enquiry Forms'!#REF!</definedName>
    <definedName name="Mats_22_E" localSheetId="0">'[9]Mats Enquiry Forms'!#REF!</definedName>
    <definedName name="Mats_22_E" localSheetId="15">'[9]Mats Enquiry Forms'!#REF!</definedName>
    <definedName name="Mats_22_E" localSheetId="20">'[9]Mats Enquiry Forms'!#REF!</definedName>
    <definedName name="Mats_22_E" localSheetId="18">'[9]Mats Enquiry Forms'!#REF!</definedName>
    <definedName name="Mats_22_E" localSheetId="2">'[9]Mats Enquiry Forms'!#REF!</definedName>
    <definedName name="Mats_22_E">'[9]Mats Enquiry Forms'!#REF!</definedName>
    <definedName name="Mats_22_L" localSheetId="3">#REF!</definedName>
    <definedName name="Mats_22_L" localSheetId="0">#REF!</definedName>
    <definedName name="Mats_22_L" localSheetId="15">#REF!</definedName>
    <definedName name="Mats_22_L" localSheetId="20">#REF!</definedName>
    <definedName name="Mats_22_L" localSheetId="18">#REF!</definedName>
    <definedName name="Mats_22_L" localSheetId="2">#REF!</definedName>
    <definedName name="Mats_22_L">#REF!</definedName>
    <definedName name="Mats_23_A" localSheetId="3">#REF!</definedName>
    <definedName name="Mats_23_A" localSheetId="0">#REF!</definedName>
    <definedName name="Mats_23_A" localSheetId="15">#REF!</definedName>
    <definedName name="Mats_23_A" localSheetId="20">#REF!</definedName>
    <definedName name="Mats_23_A" localSheetId="18">#REF!</definedName>
    <definedName name="Mats_23_A" localSheetId="2">#REF!</definedName>
    <definedName name="Mats_23_A">#REF!</definedName>
    <definedName name="Mats_23_E" localSheetId="3">'[9]Mats Enquiry Forms'!#REF!</definedName>
    <definedName name="Mats_23_E" localSheetId="0">'[9]Mats Enquiry Forms'!#REF!</definedName>
    <definedName name="Mats_23_E" localSheetId="15">'[9]Mats Enquiry Forms'!#REF!</definedName>
    <definedName name="Mats_23_E" localSheetId="20">'[9]Mats Enquiry Forms'!#REF!</definedName>
    <definedName name="Mats_23_E" localSheetId="18">'[9]Mats Enquiry Forms'!#REF!</definedName>
    <definedName name="Mats_23_E" localSheetId="2">'[9]Mats Enquiry Forms'!#REF!</definedName>
    <definedName name="Mats_23_E">'[9]Mats Enquiry Forms'!#REF!</definedName>
    <definedName name="Mats_23_L" localSheetId="3">#REF!</definedName>
    <definedName name="Mats_23_L" localSheetId="0">#REF!</definedName>
    <definedName name="Mats_23_L" localSheetId="15">#REF!</definedName>
    <definedName name="Mats_23_L" localSheetId="20">#REF!</definedName>
    <definedName name="Mats_23_L" localSheetId="18">#REF!</definedName>
    <definedName name="Mats_23_L" localSheetId="2">#REF!</definedName>
    <definedName name="Mats_23_L">#REF!</definedName>
    <definedName name="Mats_24_A" localSheetId="3">#REF!</definedName>
    <definedName name="Mats_24_A" localSheetId="0">#REF!</definedName>
    <definedName name="Mats_24_A" localSheetId="15">#REF!</definedName>
    <definedName name="Mats_24_A" localSheetId="20">#REF!</definedName>
    <definedName name="Mats_24_A" localSheetId="18">#REF!</definedName>
    <definedName name="Mats_24_A" localSheetId="2">#REF!</definedName>
    <definedName name="Mats_24_A">#REF!</definedName>
    <definedName name="Mats_24_E" localSheetId="3">'[9]Mats Enquiry Forms'!#REF!</definedName>
    <definedName name="Mats_24_E" localSheetId="0">'[9]Mats Enquiry Forms'!#REF!</definedName>
    <definedName name="Mats_24_E" localSheetId="15">'[9]Mats Enquiry Forms'!#REF!</definedName>
    <definedName name="Mats_24_E" localSheetId="20">'[9]Mats Enquiry Forms'!#REF!</definedName>
    <definedName name="Mats_24_E" localSheetId="18">'[9]Mats Enquiry Forms'!#REF!</definedName>
    <definedName name="Mats_24_E" localSheetId="2">'[9]Mats Enquiry Forms'!#REF!</definedName>
    <definedName name="Mats_24_E">'[9]Mats Enquiry Forms'!#REF!</definedName>
    <definedName name="Mats_24_L" localSheetId="3">#REF!</definedName>
    <definedName name="Mats_24_L" localSheetId="0">#REF!</definedName>
    <definedName name="Mats_24_L" localSheetId="15">#REF!</definedName>
    <definedName name="Mats_24_L" localSheetId="20">#REF!</definedName>
    <definedName name="Mats_24_L" localSheetId="18">#REF!</definedName>
    <definedName name="Mats_24_L" localSheetId="2">#REF!</definedName>
    <definedName name="Mats_24_L">#REF!</definedName>
    <definedName name="Mats_25_A" localSheetId="3">#REF!</definedName>
    <definedName name="Mats_25_A" localSheetId="0">#REF!</definedName>
    <definedName name="Mats_25_A" localSheetId="15">#REF!</definedName>
    <definedName name="Mats_25_A" localSheetId="20">#REF!</definedName>
    <definedName name="Mats_25_A" localSheetId="18">#REF!</definedName>
    <definedName name="Mats_25_A" localSheetId="2">#REF!</definedName>
    <definedName name="Mats_25_A">#REF!</definedName>
    <definedName name="Mats_25_E" localSheetId="3">'[9]Mats Enquiry Forms'!#REF!</definedName>
    <definedName name="Mats_25_E" localSheetId="0">'[9]Mats Enquiry Forms'!#REF!</definedName>
    <definedName name="Mats_25_E" localSheetId="15">'[9]Mats Enquiry Forms'!#REF!</definedName>
    <definedName name="Mats_25_E" localSheetId="20">'[9]Mats Enquiry Forms'!#REF!</definedName>
    <definedName name="Mats_25_E" localSheetId="18">'[9]Mats Enquiry Forms'!#REF!</definedName>
    <definedName name="Mats_25_E" localSheetId="2">'[9]Mats Enquiry Forms'!#REF!</definedName>
    <definedName name="Mats_25_E">'[9]Mats Enquiry Forms'!#REF!</definedName>
    <definedName name="Mats_25_L" localSheetId="3">#REF!</definedName>
    <definedName name="Mats_25_L" localSheetId="0">#REF!</definedName>
    <definedName name="Mats_25_L" localSheetId="15">#REF!</definedName>
    <definedName name="Mats_25_L" localSheetId="20">#REF!</definedName>
    <definedName name="Mats_25_L" localSheetId="18">#REF!</definedName>
    <definedName name="Mats_25_L" localSheetId="2">#REF!</definedName>
    <definedName name="Mats_25_L">#REF!</definedName>
    <definedName name="Mats_26_A" localSheetId="3">#REF!</definedName>
    <definedName name="Mats_26_A" localSheetId="0">#REF!</definedName>
    <definedName name="Mats_26_A" localSheetId="15">#REF!</definedName>
    <definedName name="Mats_26_A" localSheetId="20">#REF!</definedName>
    <definedName name="Mats_26_A" localSheetId="18">#REF!</definedName>
    <definedName name="Mats_26_A" localSheetId="2">#REF!</definedName>
    <definedName name="Mats_26_A">#REF!</definedName>
    <definedName name="Mats_26_E" localSheetId="3">'[9]Mats Enquiry Forms'!#REF!</definedName>
    <definedName name="Mats_26_E" localSheetId="0">'[9]Mats Enquiry Forms'!#REF!</definedName>
    <definedName name="Mats_26_E" localSheetId="15">'[9]Mats Enquiry Forms'!#REF!</definedName>
    <definedName name="Mats_26_E" localSheetId="20">'[9]Mats Enquiry Forms'!#REF!</definedName>
    <definedName name="Mats_26_E" localSheetId="18">'[9]Mats Enquiry Forms'!#REF!</definedName>
    <definedName name="Mats_26_E" localSheetId="2">'[9]Mats Enquiry Forms'!#REF!</definedName>
    <definedName name="Mats_26_E">'[9]Mats Enquiry Forms'!#REF!</definedName>
    <definedName name="Mats_26_L" localSheetId="3">#REF!</definedName>
    <definedName name="Mats_26_L" localSheetId="0">#REF!</definedName>
    <definedName name="Mats_26_L" localSheetId="15">#REF!</definedName>
    <definedName name="Mats_26_L" localSheetId="20">#REF!</definedName>
    <definedName name="Mats_26_L" localSheetId="18">#REF!</definedName>
    <definedName name="Mats_26_L" localSheetId="2">#REF!</definedName>
    <definedName name="Mats_26_L">#REF!</definedName>
    <definedName name="Mats_27_A" localSheetId="3">#REF!</definedName>
    <definedName name="Mats_27_A" localSheetId="0">#REF!</definedName>
    <definedName name="Mats_27_A" localSheetId="15">#REF!</definedName>
    <definedName name="Mats_27_A" localSheetId="20">#REF!</definedName>
    <definedName name="Mats_27_A" localSheetId="18">#REF!</definedName>
    <definedName name="Mats_27_A" localSheetId="2">#REF!</definedName>
    <definedName name="Mats_27_A">#REF!</definedName>
    <definedName name="Mats_27_E" localSheetId="3">'[9]Mats Enquiry Forms'!#REF!</definedName>
    <definedName name="Mats_27_E" localSheetId="0">'[9]Mats Enquiry Forms'!#REF!</definedName>
    <definedName name="Mats_27_E" localSheetId="15">'[9]Mats Enquiry Forms'!#REF!</definedName>
    <definedName name="Mats_27_E" localSheetId="20">'[9]Mats Enquiry Forms'!#REF!</definedName>
    <definedName name="Mats_27_E" localSheetId="18">'[9]Mats Enquiry Forms'!#REF!</definedName>
    <definedName name="Mats_27_E" localSheetId="2">'[9]Mats Enquiry Forms'!#REF!</definedName>
    <definedName name="Mats_27_E">'[9]Mats Enquiry Forms'!#REF!</definedName>
    <definedName name="Mats_27_L" localSheetId="3">#REF!</definedName>
    <definedName name="Mats_27_L" localSheetId="0">#REF!</definedName>
    <definedName name="Mats_27_L" localSheetId="15">#REF!</definedName>
    <definedName name="Mats_27_L" localSheetId="20">#REF!</definedName>
    <definedName name="Mats_27_L" localSheetId="18">#REF!</definedName>
    <definedName name="Mats_27_L" localSheetId="2">#REF!</definedName>
    <definedName name="Mats_27_L">#REF!</definedName>
    <definedName name="Mats_28_A" localSheetId="3">#REF!</definedName>
    <definedName name="Mats_28_A" localSheetId="0">#REF!</definedName>
    <definedName name="Mats_28_A" localSheetId="15">#REF!</definedName>
    <definedName name="Mats_28_A" localSheetId="20">#REF!</definedName>
    <definedName name="Mats_28_A" localSheetId="18">#REF!</definedName>
    <definedName name="Mats_28_A" localSheetId="2">#REF!</definedName>
    <definedName name="Mats_28_A">#REF!</definedName>
    <definedName name="Mats_28_E" localSheetId="3">'[9]Mats Enquiry Forms'!#REF!</definedName>
    <definedName name="Mats_28_E" localSheetId="0">'[9]Mats Enquiry Forms'!#REF!</definedName>
    <definedName name="Mats_28_E" localSheetId="15">'[9]Mats Enquiry Forms'!#REF!</definedName>
    <definedName name="Mats_28_E" localSheetId="20">'[9]Mats Enquiry Forms'!#REF!</definedName>
    <definedName name="Mats_28_E" localSheetId="18">'[9]Mats Enquiry Forms'!#REF!</definedName>
    <definedName name="Mats_28_E" localSheetId="2">'[9]Mats Enquiry Forms'!#REF!</definedName>
    <definedName name="Mats_28_E">'[9]Mats Enquiry Forms'!#REF!</definedName>
    <definedName name="Mats_28_L" localSheetId="3">#REF!</definedName>
    <definedName name="Mats_28_L" localSheetId="0">#REF!</definedName>
    <definedName name="Mats_28_L" localSheetId="15">#REF!</definedName>
    <definedName name="Mats_28_L" localSheetId="20">#REF!</definedName>
    <definedName name="Mats_28_L" localSheetId="18">#REF!</definedName>
    <definedName name="Mats_28_L" localSheetId="2">#REF!</definedName>
    <definedName name="Mats_28_L">#REF!</definedName>
    <definedName name="Mats_29_A" localSheetId="3">#REF!</definedName>
    <definedName name="Mats_29_A" localSheetId="0">#REF!</definedName>
    <definedName name="Mats_29_A" localSheetId="15">#REF!</definedName>
    <definedName name="Mats_29_A" localSheetId="20">#REF!</definedName>
    <definedName name="Mats_29_A" localSheetId="18">#REF!</definedName>
    <definedName name="Mats_29_A" localSheetId="2">#REF!</definedName>
    <definedName name="Mats_29_A">#REF!</definedName>
    <definedName name="Mats_29_E" localSheetId="3">'[9]Mats Enquiry Forms'!#REF!</definedName>
    <definedName name="Mats_29_E" localSheetId="0">'[9]Mats Enquiry Forms'!#REF!</definedName>
    <definedName name="Mats_29_E" localSheetId="15">'[9]Mats Enquiry Forms'!#REF!</definedName>
    <definedName name="Mats_29_E" localSheetId="20">'[9]Mats Enquiry Forms'!#REF!</definedName>
    <definedName name="Mats_29_E" localSheetId="18">'[9]Mats Enquiry Forms'!#REF!</definedName>
    <definedName name="Mats_29_E" localSheetId="2">'[9]Mats Enquiry Forms'!#REF!</definedName>
    <definedName name="Mats_29_E">'[9]Mats Enquiry Forms'!#REF!</definedName>
    <definedName name="Mats_29_L" localSheetId="3">#REF!</definedName>
    <definedName name="Mats_29_L" localSheetId="0">#REF!</definedName>
    <definedName name="Mats_29_L" localSheetId="15">#REF!</definedName>
    <definedName name="Mats_29_L" localSheetId="20">#REF!</definedName>
    <definedName name="Mats_29_L" localSheetId="18">#REF!</definedName>
    <definedName name="Mats_29_L" localSheetId="2">#REF!</definedName>
    <definedName name="Mats_29_L">#REF!</definedName>
    <definedName name="Mats_30_A" localSheetId="3">#REF!</definedName>
    <definedName name="Mats_30_A" localSheetId="0">#REF!</definedName>
    <definedName name="Mats_30_A" localSheetId="15">#REF!</definedName>
    <definedName name="Mats_30_A" localSheetId="20">#REF!</definedName>
    <definedName name="Mats_30_A" localSheetId="18">#REF!</definedName>
    <definedName name="Mats_30_A" localSheetId="2">#REF!</definedName>
    <definedName name="Mats_30_A">#REF!</definedName>
    <definedName name="Mats_30_E" localSheetId="3">'[9]Mats Enquiry Forms'!#REF!</definedName>
    <definedName name="Mats_30_E" localSheetId="0">'[9]Mats Enquiry Forms'!#REF!</definedName>
    <definedName name="Mats_30_E" localSheetId="15">'[9]Mats Enquiry Forms'!#REF!</definedName>
    <definedName name="Mats_30_E" localSheetId="20">'[9]Mats Enquiry Forms'!#REF!</definedName>
    <definedName name="Mats_30_E" localSheetId="18">'[9]Mats Enquiry Forms'!#REF!</definedName>
    <definedName name="Mats_30_E" localSheetId="2">'[9]Mats Enquiry Forms'!#REF!</definedName>
    <definedName name="Mats_30_E">'[9]Mats Enquiry Forms'!#REF!</definedName>
    <definedName name="Mats_30_L" localSheetId="3">#REF!</definedName>
    <definedName name="Mats_30_L" localSheetId="0">#REF!</definedName>
    <definedName name="Mats_30_L" localSheetId="15">#REF!</definedName>
    <definedName name="Mats_30_L" localSheetId="20">#REF!</definedName>
    <definedName name="Mats_30_L" localSheetId="18">#REF!</definedName>
    <definedName name="Mats_30_L" localSheetId="2">#REF!</definedName>
    <definedName name="Mats_30_L">#REF!</definedName>
    <definedName name="Mats_31_A" localSheetId="3">#REF!</definedName>
    <definedName name="Mats_31_A" localSheetId="0">#REF!</definedName>
    <definedName name="Mats_31_A" localSheetId="15">#REF!</definedName>
    <definedName name="Mats_31_A" localSheetId="20">#REF!</definedName>
    <definedName name="Mats_31_A" localSheetId="18">#REF!</definedName>
    <definedName name="Mats_31_A" localSheetId="2">#REF!</definedName>
    <definedName name="Mats_31_A">#REF!</definedName>
    <definedName name="Mats_31_E" localSheetId="3">'[9]Mats Enquiry Forms'!#REF!</definedName>
    <definedName name="Mats_31_E" localSheetId="0">'[9]Mats Enquiry Forms'!#REF!</definedName>
    <definedName name="Mats_31_E" localSheetId="15">'[9]Mats Enquiry Forms'!#REF!</definedName>
    <definedName name="Mats_31_E" localSheetId="20">'[9]Mats Enquiry Forms'!#REF!</definedName>
    <definedName name="Mats_31_E" localSheetId="18">'[9]Mats Enquiry Forms'!#REF!</definedName>
    <definedName name="Mats_31_E" localSheetId="2">'[9]Mats Enquiry Forms'!#REF!</definedName>
    <definedName name="Mats_31_E">'[9]Mats Enquiry Forms'!#REF!</definedName>
    <definedName name="Mats_31_L" localSheetId="3">#REF!</definedName>
    <definedName name="Mats_31_L" localSheetId="0">#REF!</definedName>
    <definedName name="Mats_31_L" localSheetId="15">#REF!</definedName>
    <definedName name="Mats_31_L" localSheetId="20">#REF!</definedName>
    <definedName name="Mats_31_L" localSheetId="18">#REF!</definedName>
    <definedName name="Mats_31_L" localSheetId="2">#REF!</definedName>
    <definedName name="Mats_31_L">#REF!</definedName>
    <definedName name="Mats_32_A" localSheetId="3">#REF!</definedName>
    <definedName name="Mats_32_A" localSheetId="0">#REF!</definedName>
    <definedName name="Mats_32_A" localSheetId="15">#REF!</definedName>
    <definedName name="Mats_32_A" localSheetId="20">#REF!</definedName>
    <definedName name="Mats_32_A" localSheetId="18">#REF!</definedName>
    <definedName name="Mats_32_A" localSheetId="2">#REF!</definedName>
    <definedName name="Mats_32_A">#REF!</definedName>
    <definedName name="Mats_32_E" localSheetId="3">'[9]Mats Enquiry Forms'!#REF!</definedName>
    <definedName name="Mats_32_E" localSheetId="0">'[9]Mats Enquiry Forms'!#REF!</definedName>
    <definedName name="Mats_32_E" localSheetId="15">'[9]Mats Enquiry Forms'!#REF!</definedName>
    <definedName name="Mats_32_E" localSheetId="20">'[9]Mats Enquiry Forms'!#REF!</definedName>
    <definedName name="Mats_32_E" localSheetId="18">'[9]Mats Enquiry Forms'!#REF!</definedName>
    <definedName name="Mats_32_E" localSheetId="2">'[9]Mats Enquiry Forms'!#REF!</definedName>
    <definedName name="Mats_32_E">'[9]Mats Enquiry Forms'!#REF!</definedName>
    <definedName name="Mats_32_L" localSheetId="3">#REF!</definedName>
    <definedName name="Mats_32_L" localSheetId="0">#REF!</definedName>
    <definedName name="Mats_32_L" localSheetId="15">#REF!</definedName>
    <definedName name="Mats_32_L" localSheetId="20">#REF!</definedName>
    <definedName name="Mats_32_L" localSheetId="18">#REF!</definedName>
    <definedName name="Mats_32_L" localSheetId="2">#REF!</definedName>
    <definedName name="Mats_32_L">#REF!</definedName>
    <definedName name="Mats_33_A" localSheetId="3">#REF!</definedName>
    <definedName name="Mats_33_A" localSheetId="0">#REF!</definedName>
    <definedName name="Mats_33_A" localSheetId="15">#REF!</definedName>
    <definedName name="Mats_33_A" localSheetId="20">#REF!</definedName>
    <definedName name="Mats_33_A" localSheetId="18">#REF!</definedName>
    <definedName name="Mats_33_A" localSheetId="2">#REF!</definedName>
    <definedName name="Mats_33_A">#REF!</definedName>
    <definedName name="Mats_33_E" localSheetId="3">'[9]Mats Enquiry Forms'!#REF!</definedName>
    <definedName name="Mats_33_E" localSheetId="0">'[9]Mats Enquiry Forms'!#REF!</definedName>
    <definedName name="Mats_33_E" localSheetId="15">'[9]Mats Enquiry Forms'!#REF!</definedName>
    <definedName name="Mats_33_E" localSheetId="20">'[9]Mats Enquiry Forms'!#REF!</definedName>
    <definedName name="Mats_33_E" localSheetId="18">'[9]Mats Enquiry Forms'!#REF!</definedName>
    <definedName name="Mats_33_E" localSheetId="2">'[9]Mats Enquiry Forms'!#REF!</definedName>
    <definedName name="Mats_33_E">'[9]Mats Enquiry Forms'!#REF!</definedName>
    <definedName name="Mats_33_L" localSheetId="3">#REF!</definedName>
    <definedName name="Mats_33_L" localSheetId="0">#REF!</definedName>
    <definedName name="Mats_33_L" localSheetId="15">#REF!</definedName>
    <definedName name="Mats_33_L" localSheetId="20">#REF!</definedName>
    <definedName name="Mats_33_L" localSheetId="18">#REF!</definedName>
    <definedName name="Mats_33_L" localSheetId="2">#REF!</definedName>
    <definedName name="Mats_33_L">#REF!</definedName>
    <definedName name="Mats_34_A" localSheetId="3">#REF!</definedName>
    <definedName name="Mats_34_A" localSheetId="0">#REF!</definedName>
    <definedName name="Mats_34_A" localSheetId="15">#REF!</definedName>
    <definedName name="Mats_34_A" localSheetId="20">#REF!</definedName>
    <definedName name="Mats_34_A" localSheetId="18">#REF!</definedName>
    <definedName name="Mats_34_A" localSheetId="2">#REF!</definedName>
    <definedName name="Mats_34_A">#REF!</definedName>
    <definedName name="Mats_34_E" localSheetId="3">'[9]Mats Enquiry Forms'!#REF!</definedName>
    <definedName name="Mats_34_E" localSheetId="0">'[9]Mats Enquiry Forms'!#REF!</definedName>
    <definedName name="Mats_34_E" localSheetId="15">'[9]Mats Enquiry Forms'!#REF!</definedName>
    <definedName name="Mats_34_E" localSheetId="20">'[9]Mats Enquiry Forms'!#REF!</definedName>
    <definedName name="Mats_34_E" localSheetId="18">'[9]Mats Enquiry Forms'!#REF!</definedName>
    <definedName name="Mats_34_E" localSheetId="2">'[9]Mats Enquiry Forms'!#REF!</definedName>
    <definedName name="Mats_34_E">'[9]Mats Enquiry Forms'!#REF!</definedName>
    <definedName name="Mats_34_L" localSheetId="3">#REF!</definedName>
    <definedName name="Mats_34_L" localSheetId="0">#REF!</definedName>
    <definedName name="Mats_34_L" localSheetId="15">#REF!</definedName>
    <definedName name="Mats_34_L" localSheetId="20">#REF!</definedName>
    <definedName name="Mats_34_L" localSheetId="18">#REF!</definedName>
    <definedName name="Mats_34_L" localSheetId="2">#REF!</definedName>
    <definedName name="Mats_34_L">#REF!</definedName>
    <definedName name="Mats_35_A" localSheetId="3">#REF!</definedName>
    <definedName name="Mats_35_A" localSheetId="0">#REF!</definedName>
    <definedName name="Mats_35_A" localSheetId="15">#REF!</definedName>
    <definedName name="Mats_35_A" localSheetId="20">#REF!</definedName>
    <definedName name="Mats_35_A" localSheetId="18">#REF!</definedName>
    <definedName name="Mats_35_A" localSheetId="2">#REF!</definedName>
    <definedName name="Mats_35_A">#REF!</definedName>
    <definedName name="Mats_35_E" localSheetId="3">'[9]Mats Enquiry Forms'!#REF!</definedName>
    <definedName name="Mats_35_E" localSheetId="0">'[9]Mats Enquiry Forms'!#REF!</definedName>
    <definedName name="Mats_35_E" localSheetId="15">'[9]Mats Enquiry Forms'!#REF!</definedName>
    <definedName name="Mats_35_E" localSheetId="20">'[9]Mats Enquiry Forms'!#REF!</definedName>
    <definedName name="Mats_35_E" localSheetId="18">'[9]Mats Enquiry Forms'!#REF!</definedName>
    <definedName name="Mats_35_E" localSheetId="2">'[9]Mats Enquiry Forms'!#REF!</definedName>
    <definedName name="Mats_35_E">'[9]Mats Enquiry Forms'!#REF!</definedName>
    <definedName name="Mats_35_L" localSheetId="3">#REF!</definedName>
    <definedName name="Mats_35_L" localSheetId="0">#REF!</definedName>
    <definedName name="Mats_35_L" localSheetId="15">#REF!</definedName>
    <definedName name="Mats_35_L" localSheetId="20">#REF!</definedName>
    <definedName name="Mats_35_L" localSheetId="18">#REF!</definedName>
    <definedName name="Mats_35_L" localSheetId="2">#REF!</definedName>
    <definedName name="Mats_35_L">#REF!</definedName>
    <definedName name="Mats_36_A" localSheetId="3">#REF!</definedName>
    <definedName name="Mats_36_A" localSheetId="0">#REF!</definedName>
    <definedName name="Mats_36_A" localSheetId="15">#REF!</definedName>
    <definedName name="Mats_36_A" localSheetId="20">#REF!</definedName>
    <definedName name="Mats_36_A" localSheetId="18">#REF!</definedName>
    <definedName name="Mats_36_A" localSheetId="2">#REF!</definedName>
    <definedName name="Mats_36_A">#REF!</definedName>
    <definedName name="Mats_36_E" localSheetId="3">'[9]Mats Enquiry Forms'!#REF!</definedName>
    <definedName name="Mats_36_E" localSheetId="0">'[9]Mats Enquiry Forms'!#REF!</definedName>
    <definedName name="Mats_36_E" localSheetId="15">'[9]Mats Enquiry Forms'!#REF!</definedName>
    <definedName name="Mats_36_E" localSheetId="20">'[9]Mats Enquiry Forms'!#REF!</definedName>
    <definedName name="Mats_36_E" localSheetId="18">'[9]Mats Enquiry Forms'!#REF!</definedName>
    <definedName name="Mats_36_E" localSheetId="2">'[9]Mats Enquiry Forms'!#REF!</definedName>
    <definedName name="Mats_36_E">'[9]Mats Enquiry Forms'!#REF!</definedName>
    <definedName name="Mats_36_L" localSheetId="3">#REF!</definedName>
    <definedName name="Mats_36_L" localSheetId="0">#REF!</definedName>
    <definedName name="Mats_36_L" localSheetId="15">#REF!</definedName>
    <definedName name="Mats_36_L" localSheetId="20">#REF!</definedName>
    <definedName name="Mats_36_L" localSheetId="18">#REF!</definedName>
    <definedName name="Mats_36_L" localSheetId="2">#REF!</definedName>
    <definedName name="Mats_36_L">#REF!</definedName>
    <definedName name="Mats_37_A" localSheetId="3">#REF!</definedName>
    <definedName name="Mats_37_A" localSheetId="0">#REF!</definedName>
    <definedName name="Mats_37_A" localSheetId="15">#REF!</definedName>
    <definedName name="Mats_37_A" localSheetId="20">#REF!</definedName>
    <definedName name="Mats_37_A" localSheetId="18">#REF!</definedName>
    <definedName name="Mats_37_A" localSheetId="2">#REF!</definedName>
    <definedName name="Mats_37_A">#REF!</definedName>
    <definedName name="Mats_37_E" localSheetId="3">'[9]Mats Enquiry Forms'!#REF!</definedName>
    <definedName name="Mats_37_E" localSheetId="0">'[9]Mats Enquiry Forms'!#REF!</definedName>
    <definedName name="Mats_37_E" localSheetId="15">'[9]Mats Enquiry Forms'!#REF!</definedName>
    <definedName name="Mats_37_E" localSheetId="20">'[9]Mats Enquiry Forms'!#REF!</definedName>
    <definedName name="Mats_37_E" localSheetId="18">'[9]Mats Enquiry Forms'!#REF!</definedName>
    <definedName name="Mats_37_E" localSheetId="2">'[9]Mats Enquiry Forms'!#REF!</definedName>
    <definedName name="Mats_37_E">'[9]Mats Enquiry Forms'!#REF!</definedName>
    <definedName name="Mats_37_L" localSheetId="3">#REF!</definedName>
    <definedName name="Mats_37_L" localSheetId="0">#REF!</definedName>
    <definedName name="Mats_37_L" localSheetId="15">#REF!</definedName>
    <definedName name="Mats_37_L" localSheetId="20">#REF!</definedName>
    <definedName name="Mats_37_L" localSheetId="18">#REF!</definedName>
    <definedName name="Mats_37_L" localSheetId="2">#REF!</definedName>
    <definedName name="Mats_37_L">#REF!</definedName>
    <definedName name="Mats_38_A" localSheetId="3">#REF!</definedName>
    <definedName name="Mats_38_A" localSheetId="0">#REF!</definedName>
    <definedName name="Mats_38_A" localSheetId="15">#REF!</definedName>
    <definedName name="Mats_38_A" localSheetId="20">#REF!</definedName>
    <definedName name="Mats_38_A" localSheetId="18">#REF!</definedName>
    <definedName name="Mats_38_A" localSheetId="2">#REF!</definedName>
    <definedName name="Mats_38_A">#REF!</definedName>
    <definedName name="Mats_38_E" localSheetId="3">'[9]Mats Enquiry Forms'!#REF!</definedName>
    <definedName name="Mats_38_E" localSheetId="0">'[9]Mats Enquiry Forms'!#REF!</definedName>
    <definedName name="Mats_38_E" localSheetId="15">'[9]Mats Enquiry Forms'!#REF!</definedName>
    <definedName name="Mats_38_E" localSheetId="20">'[9]Mats Enquiry Forms'!#REF!</definedName>
    <definedName name="Mats_38_E" localSheetId="18">'[9]Mats Enquiry Forms'!#REF!</definedName>
    <definedName name="Mats_38_E" localSheetId="2">'[9]Mats Enquiry Forms'!#REF!</definedName>
    <definedName name="Mats_38_E">'[9]Mats Enquiry Forms'!#REF!</definedName>
    <definedName name="Mats_38_L" localSheetId="3">#REF!</definedName>
    <definedName name="Mats_38_L" localSheetId="0">#REF!</definedName>
    <definedName name="Mats_38_L" localSheetId="15">#REF!</definedName>
    <definedName name="Mats_38_L" localSheetId="20">#REF!</definedName>
    <definedName name="Mats_38_L" localSheetId="18">#REF!</definedName>
    <definedName name="Mats_38_L" localSheetId="2">#REF!</definedName>
    <definedName name="Mats_38_L">#REF!</definedName>
    <definedName name="Mats_39_A" localSheetId="3">#REF!</definedName>
    <definedName name="Mats_39_A" localSheetId="0">#REF!</definedName>
    <definedName name="Mats_39_A" localSheetId="15">#REF!</definedName>
    <definedName name="Mats_39_A" localSheetId="20">#REF!</definedName>
    <definedName name="Mats_39_A" localSheetId="18">#REF!</definedName>
    <definedName name="Mats_39_A" localSheetId="2">#REF!</definedName>
    <definedName name="Mats_39_A">#REF!</definedName>
    <definedName name="Mats_39_E" localSheetId="3">'[9]Mats Enquiry Forms'!#REF!</definedName>
    <definedName name="Mats_39_E" localSheetId="0">'[9]Mats Enquiry Forms'!#REF!</definedName>
    <definedName name="Mats_39_E" localSheetId="15">'[9]Mats Enquiry Forms'!#REF!</definedName>
    <definedName name="Mats_39_E" localSheetId="20">'[9]Mats Enquiry Forms'!#REF!</definedName>
    <definedName name="Mats_39_E" localSheetId="18">'[9]Mats Enquiry Forms'!#REF!</definedName>
    <definedName name="Mats_39_E" localSheetId="2">'[9]Mats Enquiry Forms'!#REF!</definedName>
    <definedName name="Mats_39_E">'[9]Mats Enquiry Forms'!#REF!</definedName>
    <definedName name="Mats_39_L" localSheetId="3">#REF!</definedName>
    <definedName name="Mats_39_L" localSheetId="0">#REF!</definedName>
    <definedName name="Mats_39_L" localSheetId="15">#REF!</definedName>
    <definedName name="Mats_39_L" localSheetId="20">#REF!</definedName>
    <definedName name="Mats_39_L" localSheetId="18">#REF!</definedName>
    <definedName name="Mats_39_L" localSheetId="2">#REF!</definedName>
    <definedName name="Mats_39_L">#REF!</definedName>
    <definedName name="Mats_40_A" localSheetId="3">#REF!</definedName>
    <definedName name="Mats_40_A" localSheetId="0">#REF!</definedName>
    <definedName name="Mats_40_A" localSheetId="15">#REF!</definedName>
    <definedName name="Mats_40_A" localSheetId="20">#REF!</definedName>
    <definedName name="Mats_40_A" localSheetId="18">#REF!</definedName>
    <definedName name="Mats_40_A" localSheetId="2">#REF!</definedName>
    <definedName name="Mats_40_A">#REF!</definedName>
    <definedName name="Mats_40_E" localSheetId="3">'[9]Mats Enquiry Forms'!#REF!</definedName>
    <definedName name="Mats_40_E" localSheetId="0">'[9]Mats Enquiry Forms'!#REF!</definedName>
    <definedName name="Mats_40_E" localSheetId="15">'[9]Mats Enquiry Forms'!#REF!</definedName>
    <definedName name="Mats_40_E" localSheetId="20">'[9]Mats Enquiry Forms'!#REF!</definedName>
    <definedName name="Mats_40_E" localSheetId="18">'[9]Mats Enquiry Forms'!#REF!</definedName>
    <definedName name="Mats_40_E" localSheetId="2">'[9]Mats Enquiry Forms'!#REF!</definedName>
    <definedName name="Mats_40_E">'[9]Mats Enquiry Forms'!#REF!</definedName>
    <definedName name="Mats_40_L" localSheetId="3">#REF!</definedName>
    <definedName name="Mats_40_L" localSheetId="0">#REF!</definedName>
    <definedName name="Mats_40_L" localSheetId="15">#REF!</definedName>
    <definedName name="Mats_40_L" localSheetId="20">#REF!</definedName>
    <definedName name="Mats_40_L" localSheetId="18">#REF!</definedName>
    <definedName name="Mats_40_L" localSheetId="2">#REF!</definedName>
    <definedName name="Mats_40_L">#REF!</definedName>
    <definedName name="Mats_41_A" localSheetId="3">#REF!</definedName>
    <definedName name="Mats_41_A" localSheetId="0">#REF!</definedName>
    <definedName name="Mats_41_A" localSheetId="15">#REF!</definedName>
    <definedName name="Mats_41_A" localSheetId="20">#REF!</definedName>
    <definedName name="Mats_41_A" localSheetId="18">#REF!</definedName>
    <definedName name="Mats_41_A" localSheetId="2">#REF!</definedName>
    <definedName name="Mats_41_A">#REF!</definedName>
    <definedName name="Mats_41_E" localSheetId="3">'[9]Mats Enquiry Forms'!#REF!</definedName>
    <definedName name="Mats_41_E" localSheetId="0">'[9]Mats Enquiry Forms'!#REF!</definedName>
    <definedName name="Mats_41_E" localSheetId="15">'[9]Mats Enquiry Forms'!#REF!</definedName>
    <definedName name="Mats_41_E" localSheetId="20">'[9]Mats Enquiry Forms'!#REF!</definedName>
    <definedName name="Mats_41_E" localSheetId="18">'[9]Mats Enquiry Forms'!#REF!</definedName>
    <definedName name="Mats_41_E" localSheetId="2">'[9]Mats Enquiry Forms'!#REF!</definedName>
    <definedName name="Mats_41_E">'[9]Mats Enquiry Forms'!#REF!</definedName>
    <definedName name="Mats_41_L" localSheetId="3">#REF!</definedName>
    <definedName name="Mats_41_L" localSheetId="0">#REF!</definedName>
    <definedName name="Mats_41_L" localSheetId="15">#REF!</definedName>
    <definedName name="Mats_41_L" localSheetId="20">#REF!</definedName>
    <definedName name="Mats_41_L" localSheetId="18">#REF!</definedName>
    <definedName name="Mats_41_L" localSheetId="2">#REF!</definedName>
    <definedName name="Mats_41_L">#REF!</definedName>
    <definedName name="Mats_42_A" localSheetId="3">#REF!</definedName>
    <definedName name="Mats_42_A" localSheetId="0">#REF!</definedName>
    <definedName name="Mats_42_A" localSheetId="15">#REF!</definedName>
    <definedName name="Mats_42_A" localSheetId="20">#REF!</definedName>
    <definedName name="Mats_42_A" localSheetId="18">#REF!</definedName>
    <definedName name="Mats_42_A" localSheetId="2">#REF!</definedName>
    <definedName name="Mats_42_A">#REF!</definedName>
    <definedName name="Mats_42_E" localSheetId="3">'[9]Mats Enquiry Forms'!#REF!</definedName>
    <definedName name="Mats_42_E" localSheetId="0">'[9]Mats Enquiry Forms'!#REF!</definedName>
    <definedName name="Mats_42_E" localSheetId="15">'[9]Mats Enquiry Forms'!#REF!</definedName>
    <definedName name="Mats_42_E" localSheetId="20">'[9]Mats Enquiry Forms'!#REF!</definedName>
    <definedName name="Mats_42_E" localSheetId="18">'[9]Mats Enquiry Forms'!#REF!</definedName>
    <definedName name="Mats_42_E" localSheetId="2">'[9]Mats Enquiry Forms'!#REF!</definedName>
    <definedName name="Mats_42_E">'[9]Mats Enquiry Forms'!#REF!</definedName>
    <definedName name="Mats_42_L" localSheetId="3">#REF!</definedName>
    <definedName name="Mats_42_L" localSheetId="0">#REF!</definedName>
    <definedName name="Mats_42_L" localSheetId="15">#REF!</definedName>
    <definedName name="Mats_42_L" localSheetId="20">#REF!</definedName>
    <definedName name="Mats_42_L" localSheetId="18">#REF!</definedName>
    <definedName name="Mats_42_L" localSheetId="2">#REF!</definedName>
    <definedName name="Mats_42_L">#REF!</definedName>
    <definedName name="Mats_43_A" localSheetId="3">#REF!</definedName>
    <definedName name="Mats_43_A" localSheetId="0">#REF!</definedName>
    <definedName name="Mats_43_A" localSheetId="15">#REF!</definedName>
    <definedName name="Mats_43_A" localSheetId="20">#REF!</definedName>
    <definedName name="Mats_43_A" localSheetId="18">#REF!</definedName>
    <definedName name="Mats_43_A" localSheetId="2">#REF!</definedName>
    <definedName name="Mats_43_A">#REF!</definedName>
    <definedName name="Mats_43_E" localSheetId="3">'[9]Mats Enquiry Forms'!#REF!</definedName>
    <definedName name="Mats_43_E" localSheetId="0">'[9]Mats Enquiry Forms'!#REF!</definedName>
    <definedName name="Mats_43_E" localSheetId="15">'[9]Mats Enquiry Forms'!#REF!</definedName>
    <definedName name="Mats_43_E" localSheetId="20">'[9]Mats Enquiry Forms'!#REF!</definedName>
    <definedName name="Mats_43_E" localSheetId="18">'[9]Mats Enquiry Forms'!#REF!</definedName>
    <definedName name="Mats_43_E" localSheetId="2">'[9]Mats Enquiry Forms'!#REF!</definedName>
    <definedName name="Mats_43_E">'[9]Mats Enquiry Forms'!#REF!</definedName>
    <definedName name="Mats_43_L" localSheetId="3">#REF!</definedName>
    <definedName name="Mats_43_L" localSheetId="0">#REF!</definedName>
    <definedName name="Mats_43_L" localSheetId="15">#REF!</definedName>
    <definedName name="Mats_43_L" localSheetId="20">#REF!</definedName>
    <definedName name="Mats_43_L" localSheetId="18">#REF!</definedName>
    <definedName name="Mats_43_L" localSheetId="2">#REF!</definedName>
    <definedName name="Mats_43_L">#REF!</definedName>
    <definedName name="Mats_44_A" localSheetId="3">#REF!</definedName>
    <definedName name="Mats_44_A" localSheetId="0">#REF!</definedName>
    <definedName name="Mats_44_A" localSheetId="15">#REF!</definedName>
    <definedName name="Mats_44_A" localSheetId="20">#REF!</definedName>
    <definedName name="Mats_44_A" localSheetId="18">#REF!</definedName>
    <definedName name="Mats_44_A" localSheetId="2">#REF!</definedName>
    <definedName name="Mats_44_A">#REF!</definedName>
    <definedName name="Mats_44_E" localSheetId="3">'[9]Mats Enquiry Forms'!#REF!</definedName>
    <definedName name="Mats_44_E" localSheetId="0">'[9]Mats Enquiry Forms'!#REF!</definedName>
    <definedName name="Mats_44_E" localSheetId="15">'[9]Mats Enquiry Forms'!#REF!</definedName>
    <definedName name="Mats_44_E" localSheetId="20">'[9]Mats Enquiry Forms'!#REF!</definedName>
    <definedName name="Mats_44_E" localSheetId="18">'[9]Mats Enquiry Forms'!#REF!</definedName>
    <definedName name="Mats_44_E" localSheetId="2">'[9]Mats Enquiry Forms'!#REF!</definedName>
    <definedName name="Mats_44_E">'[9]Mats Enquiry Forms'!#REF!</definedName>
    <definedName name="Mats_44_L" localSheetId="3">#REF!</definedName>
    <definedName name="Mats_44_L" localSheetId="0">#REF!</definedName>
    <definedName name="Mats_44_L" localSheetId="15">#REF!</definedName>
    <definedName name="Mats_44_L" localSheetId="20">#REF!</definedName>
    <definedName name="Mats_44_L" localSheetId="18">#REF!</definedName>
    <definedName name="Mats_44_L" localSheetId="2">#REF!</definedName>
    <definedName name="Mats_44_L">#REF!</definedName>
    <definedName name="Mats_45_A" localSheetId="3">#REF!</definedName>
    <definedName name="Mats_45_A" localSheetId="0">#REF!</definedName>
    <definedName name="Mats_45_A" localSheetId="15">#REF!</definedName>
    <definedName name="Mats_45_A" localSheetId="20">#REF!</definedName>
    <definedName name="Mats_45_A" localSheetId="18">#REF!</definedName>
    <definedName name="Mats_45_A" localSheetId="2">#REF!</definedName>
    <definedName name="Mats_45_A">#REF!</definedName>
    <definedName name="Mats_45_E" localSheetId="3">'[9]Mats Enquiry Forms'!#REF!</definedName>
    <definedName name="Mats_45_E" localSheetId="0">'[9]Mats Enquiry Forms'!#REF!</definedName>
    <definedName name="Mats_45_E" localSheetId="15">'[9]Mats Enquiry Forms'!#REF!</definedName>
    <definedName name="Mats_45_E" localSheetId="20">'[9]Mats Enquiry Forms'!#REF!</definedName>
    <definedName name="Mats_45_E" localSheetId="18">'[9]Mats Enquiry Forms'!#REF!</definedName>
    <definedName name="Mats_45_E" localSheetId="2">'[9]Mats Enquiry Forms'!#REF!</definedName>
    <definedName name="Mats_45_E">'[9]Mats Enquiry Forms'!#REF!</definedName>
    <definedName name="Mats_45_L" localSheetId="3">#REF!</definedName>
    <definedName name="Mats_45_L" localSheetId="0">#REF!</definedName>
    <definedName name="Mats_45_L" localSheetId="15">#REF!</definedName>
    <definedName name="Mats_45_L" localSheetId="20">#REF!</definedName>
    <definedName name="Mats_45_L" localSheetId="18">#REF!</definedName>
    <definedName name="Mats_45_L" localSheetId="2">#REF!</definedName>
    <definedName name="Mats_45_L">#REF!</definedName>
    <definedName name="Mats_46_A" localSheetId="3">#REF!</definedName>
    <definedName name="Mats_46_A" localSheetId="0">#REF!</definedName>
    <definedName name="Mats_46_A" localSheetId="15">#REF!</definedName>
    <definedName name="Mats_46_A" localSheetId="20">#REF!</definedName>
    <definedName name="Mats_46_A" localSheetId="18">#REF!</definedName>
    <definedName name="Mats_46_A" localSheetId="2">#REF!</definedName>
    <definedName name="Mats_46_A">#REF!</definedName>
    <definedName name="Mats_46_E" localSheetId="3">'[9]Mats Enquiry Forms'!#REF!</definedName>
    <definedName name="Mats_46_E" localSheetId="0">'[9]Mats Enquiry Forms'!#REF!</definedName>
    <definedName name="Mats_46_E" localSheetId="15">'[9]Mats Enquiry Forms'!#REF!</definedName>
    <definedName name="Mats_46_E" localSheetId="20">'[9]Mats Enquiry Forms'!#REF!</definedName>
    <definedName name="Mats_46_E" localSheetId="18">'[9]Mats Enquiry Forms'!#REF!</definedName>
    <definedName name="Mats_46_E" localSheetId="2">'[9]Mats Enquiry Forms'!#REF!</definedName>
    <definedName name="Mats_46_E">'[9]Mats Enquiry Forms'!#REF!</definedName>
    <definedName name="Mats_46_L" localSheetId="3">#REF!</definedName>
    <definedName name="Mats_46_L" localSheetId="0">#REF!</definedName>
    <definedName name="Mats_46_L" localSheetId="15">#REF!</definedName>
    <definedName name="Mats_46_L" localSheetId="20">#REF!</definedName>
    <definedName name="Mats_46_L" localSheetId="18">#REF!</definedName>
    <definedName name="Mats_46_L" localSheetId="2">#REF!</definedName>
    <definedName name="Mats_46_L">#REF!</definedName>
    <definedName name="Mats_47_A" localSheetId="3">#REF!</definedName>
    <definedName name="Mats_47_A" localSheetId="0">#REF!</definedName>
    <definedName name="Mats_47_A" localSheetId="15">#REF!</definedName>
    <definedName name="Mats_47_A" localSheetId="20">#REF!</definedName>
    <definedName name="Mats_47_A" localSheetId="18">#REF!</definedName>
    <definedName name="Mats_47_A" localSheetId="2">#REF!</definedName>
    <definedName name="Mats_47_A">#REF!</definedName>
    <definedName name="Mats_47_E" localSheetId="3">'[9]Mats Enquiry Forms'!#REF!</definedName>
    <definedName name="Mats_47_E" localSheetId="0">'[9]Mats Enquiry Forms'!#REF!</definedName>
    <definedName name="Mats_47_E" localSheetId="15">'[9]Mats Enquiry Forms'!#REF!</definedName>
    <definedName name="Mats_47_E" localSheetId="20">'[9]Mats Enquiry Forms'!#REF!</definedName>
    <definedName name="Mats_47_E" localSheetId="18">'[9]Mats Enquiry Forms'!#REF!</definedName>
    <definedName name="Mats_47_E" localSheetId="2">'[9]Mats Enquiry Forms'!#REF!</definedName>
    <definedName name="Mats_47_E">'[9]Mats Enquiry Forms'!#REF!</definedName>
    <definedName name="Mats_47_L" localSheetId="3">#REF!</definedName>
    <definedName name="Mats_47_L" localSheetId="0">#REF!</definedName>
    <definedName name="Mats_47_L" localSheetId="15">#REF!</definedName>
    <definedName name="Mats_47_L" localSheetId="20">#REF!</definedName>
    <definedName name="Mats_47_L" localSheetId="18">#REF!</definedName>
    <definedName name="Mats_47_L" localSheetId="2">#REF!</definedName>
    <definedName name="Mats_47_L">#REF!</definedName>
    <definedName name="Mats_48_A" localSheetId="3">#REF!</definedName>
    <definedName name="Mats_48_A" localSheetId="0">#REF!</definedName>
    <definedName name="Mats_48_A" localSheetId="15">#REF!</definedName>
    <definedName name="Mats_48_A" localSheetId="20">#REF!</definedName>
    <definedName name="Mats_48_A" localSheetId="18">#REF!</definedName>
    <definedName name="Mats_48_A" localSheetId="2">#REF!</definedName>
    <definedName name="Mats_48_A">#REF!</definedName>
    <definedName name="Mats_48_E" localSheetId="3">'[9]Mats Enquiry Forms'!#REF!</definedName>
    <definedName name="Mats_48_E" localSheetId="0">'[9]Mats Enquiry Forms'!#REF!</definedName>
    <definedName name="Mats_48_E" localSheetId="15">'[9]Mats Enquiry Forms'!#REF!</definedName>
    <definedName name="Mats_48_E" localSheetId="20">'[9]Mats Enquiry Forms'!#REF!</definedName>
    <definedName name="Mats_48_E" localSheetId="18">'[9]Mats Enquiry Forms'!#REF!</definedName>
    <definedName name="Mats_48_E" localSheetId="2">'[9]Mats Enquiry Forms'!#REF!</definedName>
    <definedName name="Mats_48_E">'[9]Mats Enquiry Forms'!#REF!</definedName>
    <definedName name="Mats_48_L" localSheetId="3">#REF!</definedName>
    <definedName name="Mats_48_L" localSheetId="0">#REF!</definedName>
    <definedName name="Mats_48_L" localSheetId="15">#REF!</definedName>
    <definedName name="Mats_48_L" localSheetId="20">#REF!</definedName>
    <definedName name="Mats_48_L" localSheetId="18">#REF!</definedName>
    <definedName name="Mats_48_L" localSheetId="2">#REF!</definedName>
    <definedName name="Mats_48_L">#REF!</definedName>
    <definedName name="MaxCostCol" localSheetId="3">#REF!</definedName>
    <definedName name="MaxCostCol" localSheetId="0">#REF!</definedName>
    <definedName name="MaxCostCol" localSheetId="15">#REF!</definedName>
    <definedName name="MaxCostCol" localSheetId="20">#REF!</definedName>
    <definedName name="MaxCostCol" localSheetId="18">#REF!</definedName>
    <definedName name="MaxCostCol" localSheetId="2">#REF!</definedName>
    <definedName name="MaxCostCol">#REF!</definedName>
    <definedName name="mc" localSheetId="3">#N/A</definedName>
    <definedName name="mc" localSheetId="4">#N/A</definedName>
    <definedName name="mc" localSheetId="0">'3.00  L1 Element Summary '!mc</definedName>
    <definedName name="mc" localSheetId="15">'[33]A. Level 1 Summary (O 2) '!mc</definedName>
    <definedName name="mc" localSheetId="20">'6.1 RIBA Stage 3 - Breakdown'!mc</definedName>
    <definedName name="mc" localSheetId="18">#N/A</definedName>
    <definedName name="mc" localSheetId="5">#N/A</definedName>
    <definedName name="mc" localSheetId="2">#N/A</definedName>
    <definedName name="mc">'6.1 RIBA Stage 3 - Breakdown'!mc</definedName>
    <definedName name="MDF_170_CILL" localSheetId="3">#REF!</definedName>
    <definedName name="MDF_170_CILL" localSheetId="0">#REF!</definedName>
    <definedName name="MDF_170_CILL" localSheetId="15">#REF!</definedName>
    <definedName name="MDF_170_CILL" localSheetId="20">#REF!</definedName>
    <definedName name="MDF_170_CILL" localSheetId="18">#REF!</definedName>
    <definedName name="MDF_170_CILL" localSheetId="2">#REF!</definedName>
    <definedName name="MDF_170_CILL">#REF!</definedName>
    <definedName name="MDF_45_APR" localSheetId="3">#REF!</definedName>
    <definedName name="MDF_45_APR" localSheetId="0">#REF!</definedName>
    <definedName name="MDF_45_APR" localSheetId="15">#REF!</definedName>
    <definedName name="MDF_45_APR" localSheetId="20">#REF!</definedName>
    <definedName name="MDF_45_APR" localSheetId="18">#REF!</definedName>
    <definedName name="MDF_45_APR" localSheetId="2">#REF!</definedName>
    <definedName name="MDF_45_APR">#REF!</definedName>
    <definedName name="MDF15X70SKIRTG" localSheetId="3">#REF!</definedName>
    <definedName name="MDF15X70SKIRTG" localSheetId="0">#REF!</definedName>
    <definedName name="MDF15X70SKIRTG" localSheetId="15">#REF!</definedName>
    <definedName name="MDF15X70SKIRTG" localSheetId="20">#REF!</definedName>
    <definedName name="MDF15X70SKIRTG" localSheetId="18">#REF!</definedName>
    <definedName name="MDF15X70SKIRTG" localSheetId="2">#REF!</definedName>
    <definedName name="MDF15X70SKIRTG">#REF!</definedName>
    <definedName name="MDF170CILL">#REF!</definedName>
    <definedName name="MDF18MM">#REF!</definedName>
    <definedName name="MDF18x125SKIRTG">#REF!</definedName>
    <definedName name="MDF18x150SKIRTG">#REF!</definedName>
    <definedName name="MDF45APR">#REF!</definedName>
    <definedName name="mean">#REF!</definedName>
    <definedName name="MEOHP">#REF!</definedName>
    <definedName name="MEPRELIMS">#REF!</definedName>
    <definedName name="MESHA142">#REF!</definedName>
    <definedName name="MESHA193">#REF!</definedName>
    <definedName name="MESHA252">#REF!</definedName>
    <definedName name="MESHA393">#REF!</definedName>
    <definedName name="mftot">#REF!</definedName>
    <definedName name="micu_beds">#REF!</definedName>
    <definedName name="Milestone">#REF!</definedName>
    <definedName name="MinCostCol">#REF!</definedName>
    <definedName name="MIRROR">[32]Material!$D$228</definedName>
    <definedName name="mixer" localSheetId="3">#REF!</definedName>
    <definedName name="mixer" localSheetId="0">#REF!</definedName>
    <definedName name="mixer" localSheetId="15">#REF!</definedName>
    <definedName name="mixer" localSheetId="20">#REF!</definedName>
    <definedName name="mixer" localSheetId="18">#REF!</definedName>
    <definedName name="mixer" localSheetId="2">#REF!</definedName>
    <definedName name="mixer">#REF!</definedName>
    <definedName name="mnth_x_mnth">'[60]S curve percentages'!$A$1:$DE$38</definedName>
    <definedName name="Mock_Chimney" localSheetId="3">#REF!</definedName>
    <definedName name="Mock_Chimney" localSheetId="0">#REF!</definedName>
    <definedName name="Mock_Chimney" localSheetId="15">#REF!</definedName>
    <definedName name="Mock_Chimney" localSheetId="20">#REF!</definedName>
    <definedName name="Mock_Chimney" localSheetId="18">#REF!</definedName>
    <definedName name="Mock_Chimney" localSheetId="2">#REF!</definedName>
    <definedName name="Mock_Chimney">#REF!</definedName>
    <definedName name="mon" localSheetId="3">#REF!</definedName>
    <definedName name="mon" localSheetId="0">#REF!</definedName>
    <definedName name="mon" localSheetId="15">#REF!</definedName>
    <definedName name="mon" localSheetId="20">#REF!</definedName>
    <definedName name="mon" localSheetId="18">#REF!</definedName>
    <definedName name="mon" localSheetId="2">#REF!</definedName>
    <definedName name="mon">#REF!</definedName>
    <definedName name="Month" localSheetId="3">#REF!</definedName>
    <definedName name="Month" localSheetId="0">#REF!</definedName>
    <definedName name="Month" localSheetId="15">#REF!</definedName>
    <definedName name="Month" localSheetId="20">#REF!</definedName>
    <definedName name="Month" localSheetId="18">#REF!</definedName>
    <definedName name="Month" localSheetId="2">#REF!</definedName>
    <definedName name="Month">#REF!</definedName>
    <definedName name="mrstot">#REF!</definedName>
    <definedName name="mtot">#REF!</definedName>
    <definedName name="n">#REF!</definedName>
    <definedName name="na">[61]Data!$E$7</definedName>
    <definedName name="Name_Part_7" localSheetId="3">#REF!</definedName>
    <definedName name="Name_Part_7" localSheetId="0">#REF!</definedName>
    <definedName name="Name_Part_7" localSheetId="15">#REF!</definedName>
    <definedName name="Name_Part_7" localSheetId="20">#REF!</definedName>
    <definedName name="Name_Part_7" localSheetId="18">#REF!</definedName>
    <definedName name="Name_Part_7" localSheetId="2">#REF!</definedName>
    <definedName name="Name_Part_7">#REF!</definedName>
    <definedName name="names" localSheetId="3">'[62]1.Staff Rate Table '!#REF!</definedName>
    <definedName name="names" localSheetId="0">'[62]1.Staff Rate Table '!#REF!</definedName>
    <definedName name="names" localSheetId="15">'[62]1.Staff Rate Table '!#REF!</definedName>
    <definedName name="names" localSheetId="20">'[62]1.Staff Rate Table '!#REF!</definedName>
    <definedName name="names" localSheetId="18">'[62]1.Staff Rate Table '!#REF!</definedName>
    <definedName name="names" localSheetId="2">'[62]1.Staff Rate Table '!#REF!</definedName>
    <definedName name="names">'[62]1.Staff Rate Table '!#REF!</definedName>
    <definedName name="Net_Let_Area" localSheetId="3">#REF!</definedName>
    <definedName name="Net_Let_Area" localSheetId="0">#REF!</definedName>
    <definedName name="Net_Let_Area" localSheetId="15">#REF!</definedName>
    <definedName name="Net_Let_Area" localSheetId="20">#REF!</definedName>
    <definedName name="Net_Let_Area" localSheetId="18">#REF!</definedName>
    <definedName name="Net_Let_Area" localSheetId="2">#REF!</definedName>
    <definedName name="Net_Let_Area">#REF!</definedName>
    <definedName name="netlon_glaswool___chipboard" localSheetId="3">#REF!</definedName>
    <definedName name="netlon_glaswool___chipboard" localSheetId="0">#REF!</definedName>
    <definedName name="netlon_glaswool___chipboard" localSheetId="15">#REF!</definedName>
    <definedName name="netlon_glaswool___chipboard" localSheetId="20">#REF!</definedName>
    <definedName name="netlon_glaswool___chipboard" localSheetId="18">#REF!</definedName>
    <definedName name="netlon_glaswool___chipboard" localSheetId="2">#REF!</definedName>
    <definedName name="netlon_glaswool___chipboard">#REF!</definedName>
    <definedName name="NetTrade">'[4]2. MC Prelims'!$G$44</definedName>
    <definedName name="new">'[34]Maidenhead RCEstimating @ 1.5 '!$D$4</definedName>
    <definedName name="NewMatrix" localSheetId="3">#REF!</definedName>
    <definedName name="NewMatrix" localSheetId="0">#REF!</definedName>
    <definedName name="NewMatrix" localSheetId="15">#REF!</definedName>
    <definedName name="NewMatrix" localSheetId="20">#REF!</definedName>
    <definedName name="NewMatrix" localSheetId="18">#REF!</definedName>
    <definedName name="NewMatrix" localSheetId="2">#REF!</definedName>
    <definedName name="NewMatrix">#REF!</definedName>
    <definedName name="NewMatrix1" localSheetId="3">#REF!</definedName>
    <definedName name="NewMatrix1" localSheetId="0">#REF!</definedName>
    <definedName name="NewMatrix1" localSheetId="15">#REF!</definedName>
    <definedName name="NewMatrix1" localSheetId="20">#REF!</definedName>
    <definedName name="NewMatrix1" localSheetId="18">#REF!</definedName>
    <definedName name="NewMatrix1" localSheetId="2">#REF!</definedName>
    <definedName name="NewMatrix1">#REF!</definedName>
    <definedName name="NewMatrix2">'[28]@RISK Correlations'!$C$5:$CW$103</definedName>
    <definedName name="newrefurb" localSheetId="3">#REF!</definedName>
    <definedName name="newrefurb" localSheetId="0">#REF!</definedName>
    <definedName name="newrefurb" localSheetId="15">#REF!</definedName>
    <definedName name="newrefurb" localSheetId="20">#REF!</definedName>
    <definedName name="newrefurb" localSheetId="18">#REF!</definedName>
    <definedName name="newrefurb" localSheetId="2">#REF!</definedName>
    <definedName name="newrefurb">#REF!</definedName>
    <definedName name="ngfng" localSheetId="3" hidden="1">{#N/A,#N/A,FALSE,"Aging Summary";#N/A,#N/A,FALSE,"Ratio Analysis";#N/A,#N/A,FALSE,"Test 120 Day Accts";#N/A,#N/A,FALSE,"Tickmarks"}</definedName>
    <definedName name="ngfng" localSheetId="4"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5" hidden="1">{#N/A,#N/A,FALSE,"Aging Summary";#N/A,#N/A,FALSE,"Ratio Analysis";#N/A,#N/A,FALSE,"Test 120 Day Accts";#N/A,#N/A,FALSE,"Tickmarks"}</definedName>
    <definedName name="ngfng" localSheetId="20" hidden="1">{#N/A,#N/A,FALSE,"Aging Summary";#N/A,#N/A,FALSE,"Ratio Analysis";#N/A,#N/A,FALSE,"Test 120 Day Accts";#N/A,#N/A,FALSE,"Tickmarks"}</definedName>
    <definedName name="ngfng" localSheetId="18" hidden="1">{#N/A,#N/A,FALSE,"Aging Summary";#N/A,#N/A,FALSE,"Ratio Analysis";#N/A,#N/A,FALSE,"Test 120 Day Accts";#N/A,#N/A,FALSE,"Tickmarks"}</definedName>
    <definedName name="ngfng" localSheetId="5"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gfng_2" localSheetId="3" hidden="1">{#N/A,#N/A,FALSE,"Aging Summary";#N/A,#N/A,FALSE,"Ratio Analysis";#N/A,#N/A,FALSE,"Test 120 Day Accts";#N/A,#N/A,FALSE,"Tickmarks"}</definedName>
    <definedName name="ngfng_2" localSheetId="4" hidden="1">{#N/A,#N/A,FALSE,"Aging Summary";#N/A,#N/A,FALSE,"Ratio Analysis";#N/A,#N/A,FALSE,"Test 120 Day Accts";#N/A,#N/A,FALSE,"Tickmarks"}</definedName>
    <definedName name="ngfng_2" localSheetId="0" hidden="1">{#N/A,#N/A,FALSE,"Aging Summary";#N/A,#N/A,FALSE,"Ratio Analysis";#N/A,#N/A,FALSE,"Test 120 Day Accts";#N/A,#N/A,FALSE,"Tickmarks"}</definedName>
    <definedName name="ngfng_2" localSheetId="15" hidden="1">{#N/A,#N/A,FALSE,"Aging Summary";#N/A,#N/A,FALSE,"Ratio Analysis";#N/A,#N/A,FALSE,"Test 120 Day Accts";#N/A,#N/A,FALSE,"Tickmarks"}</definedName>
    <definedName name="ngfng_2" localSheetId="20" hidden="1">{#N/A,#N/A,FALSE,"Aging Summary";#N/A,#N/A,FALSE,"Ratio Analysis";#N/A,#N/A,FALSE,"Test 120 Day Accts";#N/A,#N/A,FALSE,"Tickmarks"}</definedName>
    <definedName name="ngfng_2" localSheetId="18" hidden="1">{#N/A,#N/A,FALSE,"Aging Summary";#N/A,#N/A,FALSE,"Ratio Analysis";#N/A,#N/A,FALSE,"Test 120 Day Accts";#N/A,#N/A,FALSE,"Tickmarks"}</definedName>
    <definedName name="ngfng_2" localSheetId="5" hidden="1">{#N/A,#N/A,FALSE,"Aging Summary";#N/A,#N/A,FALSE,"Ratio Analysis";#N/A,#N/A,FALSE,"Test 120 Day Accts";#N/A,#N/A,FALSE,"Tickmarks"}</definedName>
    <definedName name="ngfng_2" localSheetId="2" hidden="1">{#N/A,#N/A,FALSE,"Aging Summary";#N/A,#N/A,FALSE,"Ratio Analysis";#N/A,#N/A,FALSE,"Test 120 Day Accts";#N/A,#N/A,FALSE,"Tickmarks"}</definedName>
    <definedName name="ngfng_2" hidden="1">{#N/A,#N/A,FALSE,"Aging Summary";#N/A,#N/A,FALSE,"Ratio Analysis";#N/A,#N/A,FALSE,"Test 120 Day Accts";#N/A,#N/A,FALSE,"Tickmarks"}</definedName>
    <definedName name="nhbc">'[63]INPUT BASIC DATA'!$C$15</definedName>
    <definedName name="nine" localSheetId="3">#REF!</definedName>
    <definedName name="nine" localSheetId="0">#REF!</definedName>
    <definedName name="nine" localSheetId="15">#REF!</definedName>
    <definedName name="nine" localSheetId="20">#REF!</definedName>
    <definedName name="nine" localSheetId="18">#REF!</definedName>
    <definedName name="nine" localSheetId="2">#REF!</definedName>
    <definedName name="nine">#REF!</definedName>
    <definedName name="no" localSheetId="3">#REF!</definedName>
    <definedName name="no" localSheetId="0">#REF!</definedName>
    <definedName name="no" localSheetId="15">#REF!</definedName>
    <definedName name="no" localSheetId="20">#REF!</definedName>
    <definedName name="no" localSheetId="18">#REF!</definedName>
    <definedName name="no" localSheetId="2">#REF!</definedName>
    <definedName name="no">#REF!</definedName>
    <definedName name="Noise" localSheetId="3">#REF!</definedName>
    <definedName name="Noise" localSheetId="0">#REF!</definedName>
    <definedName name="Noise" localSheetId="15">#REF!</definedName>
    <definedName name="Noise" localSheetId="20">#REF!</definedName>
    <definedName name="Noise" localSheetId="18">#REF!</definedName>
    <definedName name="Noise" localSheetId="2">#REF!</definedName>
    <definedName name="Noise">#REF!</definedName>
    <definedName name="NonInfra">#REF!</definedName>
    <definedName name="NPV">#REF!</definedName>
    <definedName name="npvb">#REF!</definedName>
    <definedName name="NTC">#REF!</definedName>
    <definedName name="NTC_ATK">#REF!</definedName>
    <definedName name="NTC_building">#REF!</definedName>
    <definedName name="NTC_civil">#REF!</definedName>
    <definedName name="NTC_process">#REF!</definedName>
    <definedName name="NTC_services">#REF!</definedName>
    <definedName name="Office">[20]Val!$H$11:$H$16</definedName>
    <definedName name="officemap">'[56]Office Map'!$C$3:$D$24</definedName>
    <definedName name="Offset">[20]Val!$B$1:$F$1</definedName>
    <definedName name="OFT_GIA" localSheetId="3">#REF!</definedName>
    <definedName name="OFT_GIA" localSheetId="0">#REF!</definedName>
    <definedName name="OFT_GIA" localSheetId="15">#REF!</definedName>
    <definedName name="OFT_GIA" localSheetId="20">#REF!</definedName>
    <definedName name="OFT_GIA" localSheetId="18">#REF!</definedName>
    <definedName name="OFT_GIA" localSheetId="2">#REF!</definedName>
    <definedName name="OFT_GIA">#REF!</definedName>
    <definedName name="OH" localSheetId="3">#REF!</definedName>
    <definedName name="OH" localSheetId="0">#REF!</definedName>
    <definedName name="OH" localSheetId="15">#REF!</definedName>
    <definedName name="OH" localSheetId="20">#REF!</definedName>
    <definedName name="OH" localSheetId="18">#REF!</definedName>
    <definedName name="OH" localSheetId="2">#REF!</definedName>
    <definedName name="OH">#REF!</definedName>
    <definedName name="OHPA">[44]Data!$E$13</definedName>
    <definedName name="OHPB">[44]Data!$F$13</definedName>
    <definedName name="OHPC">[44]Data!$G$13</definedName>
    <definedName name="OHtot" localSheetId="3">#REF!</definedName>
    <definedName name="OHtot" localSheetId="0">#REF!</definedName>
    <definedName name="OHtot" localSheetId="15">#REF!</definedName>
    <definedName name="OHtot" localSheetId="20">#REF!</definedName>
    <definedName name="OHtot" localSheetId="18">#REF!</definedName>
    <definedName name="OHtot" localSheetId="2">#REF!</definedName>
    <definedName name="OHtot">#REF!</definedName>
    <definedName name="one" localSheetId="3">#REF!</definedName>
    <definedName name="one" localSheetId="0">#REF!</definedName>
    <definedName name="one" localSheetId="15">#REF!</definedName>
    <definedName name="one" localSheetId="20">#REF!</definedName>
    <definedName name="one" localSheetId="18">#REF!</definedName>
    <definedName name="one" localSheetId="2">#REF!</definedName>
    <definedName name="one">#REF!</definedName>
    <definedName name="ONEPAGE" localSheetId="3">'[64]9151 (K)WALL FINS'!#REF!</definedName>
    <definedName name="ONEPAGE" localSheetId="0">'[64]9151 (K)WALL FINS'!#REF!</definedName>
    <definedName name="ONEPAGE" localSheetId="15">'[64]9151 (K)WALL FINS'!#REF!</definedName>
    <definedName name="ONEPAGE" localSheetId="20">'[64]9151 (K)WALL FINS'!#REF!</definedName>
    <definedName name="ONEPAGE" localSheetId="18">'[64]9151 (K)WALL FINS'!#REF!</definedName>
    <definedName name="ONEPAGE" localSheetId="2">'[64]9151 (K)WALL FINS'!#REF!</definedName>
    <definedName name="ONEPAGE">'[64]9151 (K)WALL FINS'!#REF!</definedName>
    <definedName name="Opp_Est_End_Cost" localSheetId="3">'[65]Com Risk'!$S$67</definedName>
    <definedName name="Opp_Est_End_Cost" localSheetId="0">'[65]Com Risk'!$S$67</definedName>
    <definedName name="Opp_Est_End_Cost" localSheetId="2">'[65]Com Risk'!$S$67</definedName>
    <definedName name="Opp_Est_End_Cost">'[65]Com Risk'!$S$67</definedName>
    <definedName name="Opp_Est_End_Value" localSheetId="3">'[65]Com Risk'!$M$67</definedName>
    <definedName name="Opp_Est_End_Value" localSheetId="0">'[65]Com Risk'!$M$67</definedName>
    <definedName name="Opp_Est_End_Value" localSheetId="2">'[65]Com Risk'!$M$67</definedName>
    <definedName name="Opp_Est_End_Value">'[65]Com Risk'!$M$67</definedName>
    <definedName name="Opportunity_Total" localSheetId="3">#REF!</definedName>
    <definedName name="Opportunity_Total" localSheetId="0">#REF!</definedName>
    <definedName name="Opportunity_Total" localSheetId="15">#REF!</definedName>
    <definedName name="Opportunity_Total" localSheetId="20">#REF!</definedName>
    <definedName name="Opportunity_Total" localSheetId="18">#REF!</definedName>
    <definedName name="Opportunity_Total" localSheetId="2">#REF!</definedName>
    <definedName name="Opportunity_Total">#REF!</definedName>
    <definedName name="option" localSheetId="3">#REF!</definedName>
    <definedName name="option" localSheetId="0">#REF!</definedName>
    <definedName name="option" localSheetId="15">#REF!</definedName>
    <definedName name="option" localSheetId="20">#REF!</definedName>
    <definedName name="option" localSheetId="18">#REF!</definedName>
    <definedName name="option" localSheetId="2">#REF!</definedName>
    <definedName name="option">#REF!</definedName>
    <definedName name="optionn" localSheetId="3">#REF!</definedName>
    <definedName name="optionn" localSheetId="0">#REF!</definedName>
    <definedName name="optionn" localSheetId="15">#REF!</definedName>
    <definedName name="optionn" localSheetId="20">#REF!</definedName>
    <definedName name="optionn" localSheetId="18">#REF!</definedName>
    <definedName name="optionn" localSheetId="2">#REF!</definedName>
    <definedName name="optionn">#REF!</definedName>
    <definedName name="otherstot">#REF!</definedName>
    <definedName name="OverallRatingCol">#REF!</definedName>
    <definedName name="Overhead_door_closer">#REF!</definedName>
    <definedName name="OVHDOORCLOSER">#REF!</definedName>
    <definedName name="P_S">#REF!</definedName>
    <definedName name="paddle_mixer">#REF!</definedName>
    <definedName name="paddlemixer">#REF!</definedName>
    <definedName name="Page">#REF!</definedName>
    <definedName name="page1">#REF!</definedName>
    <definedName name="Page1a">#REF!</definedName>
    <definedName name="pagee">#REF!</definedName>
    <definedName name="PAGES7">#REF!</definedName>
    <definedName name="Pages7a">#REF!</definedName>
    <definedName name="PAINTEMULSIONC">#REF!</definedName>
    <definedName name="PAINTEMULSIONMRC">#REF!</definedName>
    <definedName name="PAINTEMULSIONMRW">#REF!</definedName>
    <definedName name="PAINTEMULSIONW">#REF!</definedName>
    <definedName name="PAINTGLOSS">#REF!</definedName>
    <definedName name="PAINTMICROSTAIN">#REF!</definedName>
    <definedName name="PAINTUC">#REF!</definedName>
    <definedName name="PAINTVARNISH">#REF!</definedName>
    <definedName name="Pal_Workbook_GUID" hidden="1">"UB3XDIG4GE4D8HYH1XL1KL48"</definedName>
    <definedName name="PalisadeReportWorkbookCreatedBy">"AtRisk"</definedName>
    <definedName name="pams_db">#REF!</definedName>
    <definedName name="party_wall__measure_each_surface" localSheetId="3">#REF!</definedName>
    <definedName name="party_wall__measure_each_surface" localSheetId="0">#REF!</definedName>
    <definedName name="party_wall__measure_each_surface" localSheetId="15">#REF!</definedName>
    <definedName name="party_wall__measure_each_surface" localSheetId="20">#REF!</definedName>
    <definedName name="party_wall__measure_each_surface" localSheetId="18">#REF!</definedName>
    <definedName name="party_wall__measure_each_surface" localSheetId="2">#REF!</definedName>
    <definedName name="party_wall__measure_each_surface">#REF!</definedName>
    <definedName name="patio___french_door" localSheetId="3">#REF!</definedName>
    <definedName name="patio___french_door" localSheetId="0">#REF!</definedName>
    <definedName name="patio___french_door" localSheetId="15">#REF!</definedName>
    <definedName name="patio___french_door" localSheetId="20">#REF!</definedName>
    <definedName name="patio___french_door" localSheetId="18">#REF!</definedName>
    <definedName name="patio___french_door" localSheetId="2">#REF!</definedName>
    <definedName name="patio___french_door">#REF!</definedName>
    <definedName name="PBCBELL">'[66]Basic Materials'!$C$106</definedName>
    <definedName name="PBCORNERBEAD">[32]Material!$D$156</definedName>
    <definedName name="PBCOVE125MM" localSheetId="3">#REF!</definedName>
    <definedName name="PBCOVE125MM" localSheetId="0">#REF!</definedName>
    <definedName name="PBCOVE125MM" localSheetId="15">#REF!</definedName>
    <definedName name="PBCOVE125MM" localSheetId="20">#REF!</definedName>
    <definedName name="PBCOVE125MM" localSheetId="18">#REF!</definedName>
    <definedName name="PBCOVE125MM" localSheetId="2">#REF!</definedName>
    <definedName name="PBCOVE125MM">#REF!</definedName>
    <definedName name="PBOARD12.5TE" localSheetId="3">#REF!</definedName>
    <definedName name="PBOARD12.5TE" localSheetId="0">#REF!</definedName>
    <definedName name="PBOARD12.5TE" localSheetId="15">#REF!</definedName>
    <definedName name="PBOARD12.5TE" localSheetId="20">#REF!</definedName>
    <definedName name="PBOARD12.5TE" localSheetId="18">#REF!</definedName>
    <definedName name="PBOARD12.5TE" localSheetId="2">#REF!</definedName>
    <definedName name="PBOARD12.5TE">#REF!</definedName>
    <definedName name="PBOARD12.5TEDUPLEX" localSheetId="3">#REF!</definedName>
    <definedName name="PBOARD12.5TEDUPLEX" localSheetId="0">#REF!</definedName>
    <definedName name="PBOARD12.5TEDUPLEX" localSheetId="15">#REF!</definedName>
    <definedName name="PBOARD12.5TEDUPLEX" localSheetId="20">#REF!</definedName>
    <definedName name="PBOARD12.5TEDUPLEX" localSheetId="18">#REF!</definedName>
    <definedName name="PBOARD12.5TEDUPLEX" localSheetId="2">#REF!</definedName>
    <definedName name="PBOARD12.5TEDUPLEX">#REF!</definedName>
    <definedName name="PBOARD12.5TEMR">#REF!</definedName>
    <definedName name="PBOARD15.0TEFIRE">#REF!</definedName>
    <definedName name="PBOARD15TE">[32]Material!$D$152</definedName>
    <definedName name="PBOARD15TEMR">[32]Material!$D$153</definedName>
    <definedName name="PBSUBGCOLLATED38">[32]Material!$D$157</definedName>
    <definedName name="pc" localSheetId="3">#REF!</definedName>
    <definedName name="pc" localSheetId="0">#REF!</definedName>
    <definedName name="pc" localSheetId="15">#REF!</definedName>
    <definedName name="pc" localSheetId="20">#REF!</definedName>
    <definedName name="pc" localSheetId="18">#REF!</definedName>
    <definedName name="pc" localSheetId="2">#REF!</definedName>
    <definedName name="pc">#REF!</definedName>
    <definedName name="PC_Door_Stop" localSheetId="3">#REF!</definedName>
    <definedName name="PC_Door_Stop" localSheetId="0">#REF!</definedName>
    <definedName name="PC_Door_Stop" localSheetId="15">#REF!</definedName>
    <definedName name="PC_Door_Stop" localSheetId="20">#REF!</definedName>
    <definedName name="PC_Door_Stop" localSheetId="18">#REF!</definedName>
    <definedName name="PC_Door_Stop" localSheetId="2">#REF!</definedName>
    <definedName name="PC_Door_Stop">#REF!</definedName>
    <definedName name="PC_Stat" localSheetId="3">#REF!</definedName>
    <definedName name="PC_Stat" localSheetId="0">#REF!</definedName>
    <definedName name="PC_Stat" localSheetId="15">#REF!</definedName>
    <definedName name="PC_Stat" localSheetId="20">#REF!</definedName>
    <definedName name="PC_Stat" localSheetId="18">#REF!</definedName>
    <definedName name="PC_Stat" localSheetId="2">#REF!</definedName>
    <definedName name="PC_Stat">#REF!</definedName>
    <definedName name="PC_Suby">#REF!</definedName>
    <definedName name="PC_Supp">#REF!</definedName>
    <definedName name="PCCORBEL">#REF!</definedName>
    <definedName name="PCG">[20]Val!$L$21:$L$25</definedName>
    <definedName name="PCKERB150X50" localSheetId="3">#REF!</definedName>
    <definedName name="PCKERB150X50" localSheetId="0">#REF!</definedName>
    <definedName name="PCKERB150X50" localSheetId="15">#REF!</definedName>
    <definedName name="PCKERB150X50" localSheetId="20">#REF!</definedName>
    <definedName name="PCKERB150X50" localSheetId="18">#REF!</definedName>
    <definedName name="PCKERB150X50" localSheetId="2">#REF!</definedName>
    <definedName name="PCKERB150X50">#REF!</definedName>
    <definedName name="PCKERB160X50" localSheetId="3">#REF!</definedName>
    <definedName name="PCKERB160X50" localSheetId="0">#REF!</definedName>
    <definedName name="PCKERB160X50" localSheetId="15">#REF!</definedName>
    <definedName name="PCKERB160X50" localSheetId="20">#REF!</definedName>
    <definedName name="PCKERB160X50" localSheetId="18">#REF!</definedName>
    <definedName name="PCKERB160X50" localSheetId="2">#REF!</definedName>
    <definedName name="PCKERB160X50">#REF!</definedName>
    <definedName name="PCSILLSCOLOURED" localSheetId="3">#REF!</definedName>
    <definedName name="PCSILLSCOLOURED" localSheetId="0">#REF!</definedName>
    <definedName name="PCSILLSCOLOURED" localSheetId="15">#REF!</definedName>
    <definedName name="PCSILLSCOLOURED" localSheetId="20">#REF!</definedName>
    <definedName name="PCSILLSCOLOURED" localSheetId="18">#REF!</definedName>
    <definedName name="PCSILLSCOLOURED" localSheetId="2">#REF!</definedName>
    <definedName name="PCSILLSCOLOURED">#REF!</definedName>
    <definedName name="PCSLABRIVEN">#REF!</definedName>
    <definedName name="PEAGRAVEL">#REF!</definedName>
    <definedName name="performspaces">#REF!</definedName>
    <definedName name="period">#REF!</definedName>
    <definedName name="Period2">[26]Ref!$C$7</definedName>
    <definedName name="Period2name">[26]Ref!$C$19</definedName>
    <definedName name="Periodname">[26]Ref!$C$18</definedName>
    <definedName name="PINSUB" localSheetId="4">'[14]FINAL SUMMARY '!#REF!</definedName>
    <definedName name="PINSUB" localSheetId="5">'[14]FINAL SUMMARY '!#REF!</definedName>
    <definedName name="PINSUB">'[14]FINAL SUMMARY '!#REF!</definedName>
    <definedName name="PIPEUPVC110" localSheetId="3">#REF!</definedName>
    <definedName name="PIPEUPVC110" localSheetId="0">#REF!</definedName>
    <definedName name="PIPEUPVC110" localSheetId="15">#REF!</definedName>
    <definedName name="PIPEUPVC110" localSheetId="20">#REF!</definedName>
    <definedName name="PIPEUPVC110" localSheetId="18">#REF!</definedName>
    <definedName name="PIPEUPVC110" localSheetId="2">#REF!</definedName>
    <definedName name="PIPEUPVC110">#REF!</definedName>
    <definedName name="plancost" localSheetId="3">#REF!</definedName>
    <definedName name="plancost" localSheetId="0">#REF!</definedName>
    <definedName name="plancost" localSheetId="15">#REF!</definedName>
    <definedName name="plancost" localSheetId="20">#REF!</definedName>
    <definedName name="plancost" localSheetId="18">#REF!</definedName>
    <definedName name="plancost" localSheetId="2">#REF!</definedName>
    <definedName name="plancost">#REF!</definedName>
    <definedName name="Planning_Build_Warrant" localSheetId="3">'[67]Background Formatting'!$Y$7:$Y$15</definedName>
    <definedName name="Planning_Build_Warrant" localSheetId="0">'[67]Background Formatting'!$Y$7:$Y$15</definedName>
    <definedName name="Planning_Build_Warrant" localSheetId="2">'[67]Background Formatting'!$Y$7:$Y$15</definedName>
    <definedName name="Planning_Build_Warrant">'[67]Background Formatting'!$Y$7:$Y$15</definedName>
    <definedName name="plans" localSheetId="3">#REF!</definedName>
    <definedName name="plans" localSheetId="0">#REF!</definedName>
    <definedName name="plans" localSheetId="15">#REF!</definedName>
    <definedName name="plans" localSheetId="20">#REF!</definedName>
    <definedName name="plans" localSheetId="18">#REF!</definedName>
    <definedName name="plans" localSheetId="2">#REF!</definedName>
    <definedName name="plans">#REF!</definedName>
    <definedName name="Plant" localSheetId="3">#REF!</definedName>
    <definedName name="Plant" localSheetId="0">#REF!</definedName>
    <definedName name="Plant" localSheetId="15">#REF!</definedName>
    <definedName name="Plant" localSheetId="20">#REF!</definedName>
    <definedName name="Plant" localSheetId="18">#REF!</definedName>
    <definedName name="Plant" localSheetId="2">#REF!</definedName>
    <definedName name="Plant">#REF!</definedName>
    <definedName name="Plant_l" localSheetId="3">#REF!</definedName>
    <definedName name="Plant_l" localSheetId="0">#REF!</definedName>
    <definedName name="Plant_l" localSheetId="15">#REF!</definedName>
    <definedName name="Plant_l" localSheetId="20">#REF!</definedName>
    <definedName name="Plant_l" localSheetId="18">#REF!</definedName>
    <definedName name="Plant_l" localSheetId="2">#REF!</definedName>
    <definedName name="Plant_l">#REF!</definedName>
    <definedName name="Plant_T">#REF!</definedName>
    <definedName name="PLASTER">#REF!</definedName>
    <definedName name="PLASTER_DD">[32]Material!$D$148</definedName>
    <definedName name="plasterboard_internals___both_sides" localSheetId="3">#REF!</definedName>
    <definedName name="plasterboard_internals___both_sides" localSheetId="0">#REF!</definedName>
    <definedName name="plasterboard_internals___both_sides" localSheetId="15">#REF!</definedName>
    <definedName name="plasterboard_internals___both_sides" localSheetId="20">#REF!</definedName>
    <definedName name="plasterboard_internals___both_sides" localSheetId="18">#REF!</definedName>
    <definedName name="plasterboard_internals___both_sides" localSheetId="2">#REF!</definedName>
    <definedName name="plasterboard_internals___both_sides">#REF!</definedName>
    <definedName name="plasterboard_internals___one_side" localSheetId="3">#REF!</definedName>
    <definedName name="plasterboard_internals___one_side" localSheetId="0">#REF!</definedName>
    <definedName name="plasterboard_internals___one_side" localSheetId="15">#REF!</definedName>
    <definedName name="plasterboard_internals___one_side" localSheetId="20">#REF!</definedName>
    <definedName name="plasterboard_internals___one_side" localSheetId="18">#REF!</definedName>
    <definedName name="plasterboard_internals___one_side" localSheetId="2">#REF!</definedName>
    <definedName name="plasterboard_internals___one_side">#REF!</definedName>
    <definedName name="PLY12MM" localSheetId="3">#REF!</definedName>
    <definedName name="PLY12MM" localSheetId="0">#REF!</definedName>
    <definedName name="PLY12MM" localSheetId="15">#REF!</definedName>
    <definedName name="PLY12MM" localSheetId="20">#REF!</definedName>
    <definedName name="PLY12MM" localSheetId="18">#REF!</definedName>
    <definedName name="PLY12MM" localSheetId="2">#REF!</definedName>
    <definedName name="PLY12MM">#REF!</definedName>
    <definedName name="PLY18MM">#REF!</definedName>
    <definedName name="PLY6MM">#REF!</definedName>
    <definedName name="PLY9MM">#REF!</definedName>
    <definedName name="poker__unit">#REF!</definedName>
    <definedName name="pokerunit">#REF!</definedName>
    <definedName name="porch_roof">#REF!</definedName>
    <definedName name="Powerfloat">#REF!</definedName>
    <definedName name="ppw1tot">#REF!</definedName>
    <definedName name="precon">'[4]2. MC Prelims'!$G$34</definedName>
    <definedName name="Prelab1" localSheetId="3">#REF!</definedName>
    <definedName name="Prelab1" localSheetId="0">#REF!</definedName>
    <definedName name="Prelab1" localSheetId="15">#REF!</definedName>
    <definedName name="Prelab1" localSheetId="20">#REF!</definedName>
    <definedName name="Prelab1" localSheetId="18">#REF!</definedName>
    <definedName name="Prelab1" localSheetId="2">#REF!</definedName>
    <definedName name="Prelab1">#REF!</definedName>
    <definedName name="Prelab2" localSheetId="3">#REF!</definedName>
    <definedName name="Prelab2" localSheetId="0">#REF!</definedName>
    <definedName name="Prelab2" localSheetId="15">#REF!</definedName>
    <definedName name="Prelab2" localSheetId="20">#REF!</definedName>
    <definedName name="Prelab2" localSheetId="18">#REF!</definedName>
    <definedName name="Prelab2" localSheetId="2">#REF!</definedName>
    <definedName name="Prelab2">#REF!</definedName>
    <definedName name="Prelab3" localSheetId="3">#REF!</definedName>
    <definedName name="Prelab3" localSheetId="0">#REF!</definedName>
    <definedName name="Prelab3" localSheetId="15">#REF!</definedName>
    <definedName name="Prelab3" localSheetId="20">#REF!</definedName>
    <definedName name="Prelab3" localSheetId="18">#REF!</definedName>
    <definedName name="Prelab3" localSheetId="2">#REF!</definedName>
    <definedName name="Prelab3">#REF!</definedName>
    <definedName name="PRELIMA">[68]Data!$E$11</definedName>
    <definedName name="PRELIMB">[68]Data!$F$11</definedName>
    <definedName name="PRELIMC">[68]Data!$G$11</definedName>
    <definedName name="PrelimLink" localSheetId="3">#REF!</definedName>
    <definedName name="PrelimLink" localSheetId="0">#REF!</definedName>
    <definedName name="PrelimLink" localSheetId="15">#REF!</definedName>
    <definedName name="PrelimLink" localSheetId="20">#REF!</definedName>
    <definedName name="PrelimLink" localSheetId="18">#REF!</definedName>
    <definedName name="PrelimLink" localSheetId="2">#REF!</definedName>
    <definedName name="PrelimLink">#REF!</definedName>
    <definedName name="prelims" localSheetId="3">#REF!</definedName>
    <definedName name="prelims" localSheetId="0">#REF!</definedName>
    <definedName name="prelims" localSheetId="15">#REF!</definedName>
    <definedName name="prelims" localSheetId="20">#REF!</definedName>
    <definedName name="prelims" localSheetId="18">#REF!</definedName>
    <definedName name="prelims" localSheetId="2">#REF!</definedName>
    <definedName name="prelims">#REF!</definedName>
    <definedName name="Prelims_A" localSheetId="3">#REF!</definedName>
    <definedName name="Prelims_A" localSheetId="0">#REF!</definedName>
    <definedName name="Prelims_A" localSheetId="15">#REF!</definedName>
    <definedName name="Prelims_A" localSheetId="20">#REF!</definedName>
    <definedName name="Prelims_A" localSheetId="18">#REF!</definedName>
    <definedName name="Prelims_A" localSheetId="2">#REF!</definedName>
    <definedName name="Prelims_A">#REF!</definedName>
    <definedName name="Prelims_B">#REF!</definedName>
    <definedName name="Prelims_C">#REF!</definedName>
    <definedName name="Prelims_D">#REF!</definedName>
    <definedName name="Prelims_E">#REF!</definedName>
    <definedName name="Prelims_F">#REF!</definedName>
    <definedName name="Prelims_G">#REF!</definedName>
    <definedName name="Prelims_H">#REF!</definedName>
    <definedName name="Prelims_I">#REF!</definedName>
    <definedName name="Prelims_J">#REF!</definedName>
    <definedName name="Prelims_Total">#REF!</definedName>
    <definedName name="Prelims_Week">#REF!</definedName>
    <definedName name="Prelims_X">#REF!</definedName>
    <definedName name="Prelims1">#REF!</definedName>
    <definedName name="Prelims2">#REF!</definedName>
    <definedName name="Prelims3">#REF!</definedName>
    <definedName name="Prelism_H">#REF!</definedName>
    <definedName name="presval">#REF!</definedName>
    <definedName name="_xlnm.Print_Area" localSheetId="3">'1.1 Preliminaries'!$A:$I</definedName>
    <definedName name="_xlnm.Print_Area" localSheetId="4">'1.2 Design and Construction'!$A$1:$H$146</definedName>
    <definedName name="_xlnm.Print_Area" localSheetId="0">'3.00  L1 Element Summary '!$A$1:$P$21</definedName>
    <definedName name="_xlnm.Print_Area" localSheetId="8">'5.00 Elstree Studios - Do N (2)'!$A$1:$H$298</definedName>
    <definedName name="_xlnm.Print_Area" localSheetId="6">'5.00 Elstree Studios - Do Noth'!$A$1:$H$298</definedName>
    <definedName name="_xlnm.Print_Area" localSheetId="10">'5.00 Elstree Studios - O1 '!$A$1:$H$671</definedName>
    <definedName name="_xlnm.Print_Area" localSheetId="12">'5.00 Elstree Studios - O3'!$A$1:$H$523</definedName>
    <definedName name="_xlnm.Print_Area" localSheetId="14">'5.00 Elstree Studios - O4'!$A$1:$H$524</definedName>
    <definedName name="_xlnm.Print_Area" localSheetId="15">'6.1 RIBA Stage 3 - Breakdown'!$A$1:$O$3771</definedName>
    <definedName name="_xlnm.Print_Area" localSheetId="19">'8.0 Benchmarking (A)'!$A$1:$E$35</definedName>
    <definedName name="_xlnm.Print_Area" localSheetId="20">'8.0 Benchmarking (B)'!$A$1:$Q$85</definedName>
    <definedName name="_xlnm.Print_Area" localSheetId="9">'A. Level 1 Summary (O1)'!$A:$F</definedName>
    <definedName name="_xlnm.Print_Area" localSheetId="11">'A. Level 1 Summary (O3)'!$A:$F</definedName>
    <definedName name="_xlnm.Print_Area" localSheetId="13">'A. Level 1 Summary (O4) '!$A:$F</definedName>
    <definedName name="_xlnm.Print_Area" localSheetId="16">'A. Level 1 Summary (Office L4L)'!$A:$F</definedName>
    <definedName name="_xlnm.Print_Area" localSheetId="17">'A. Level 1 Summary (Office NTH)'!$A:$F</definedName>
    <definedName name="_xlnm.Print_Area" localSheetId="1">'A. Level 1 Summary DN '!$A:$F</definedName>
    <definedName name="_xlnm.Print_Area" localSheetId="7">'A. Level 1 Summary DN  (2)'!$A:$F</definedName>
    <definedName name="_xlnm.Print_Area" localSheetId="18">#REF!</definedName>
    <definedName name="_xlnm.Print_Area" localSheetId="5">'Form of Tender'!$A$1:$E$66</definedName>
    <definedName name="_xlnm.Print_Area" localSheetId="2">'General Summary '!$A$1:$G$67</definedName>
    <definedName name="_xlnm.Print_Area">#REF!</definedName>
    <definedName name="PRINT_AREA_MI" localSheetId="3">#REF!</definedName>
    <definedName name="PRINT_AREA_MI" localSheetId="0">#REF!</definedName>
    <definedName name="PRINT_AREA_MI" localSheetId="15">#REF!</definedName>
    <definedName name="PRINT_AREA_MI" localSheetId="20">#REF!</definedName>
    <definedName name="PRINT_AREA_MI" localSheetId="18">#REF!</definedName>
    <definedName name="PRINT_AREA_MI" localSheetId="2">#REF!</definedName>
    <definedName name="PRINT_AREA_MI">#REF!</definedName>
    <definedName name="Print_area1" localSheetId="3">#REF!</definedName>
    <definedName name="Print_area1" localSheetId="0">#REF!</definedName>
    <definedName name="Print_area1" localSheetId="18">#REF!</definedName>
    <definedName name="Print_area1" localSheetId="2">#REF!</definedName>
    <definedName name="Print_area1">#REF!</definedName>
    <definedName name="Print_areaM2">#REF!</definedName>
    <definedName name="print_buildups">#REF!</definedName>
    <definedName name="print_quote">#REF!</definedName>
    <definedName name="_xlnm.Print_Titles" localSheetId="3">'1.1 Preliminaries'!$1:$6</definedName>
    <definedName name="_xlnm.Print_Titles" localSheetId="4">'1.2 Design and Construction'!$1:$7</definedName>
    <definedName name="_xlnm.Print_Titles" localSheetId="0">'3.00  L1 Element Summary '!$1:$7</definedName>
    <definedName name="_xlnm.Print_Titles" localSheetId="8">'5.00 Elstree Studios - Do N (2)'!$1:$8</definedName>
    <definedName name="_xlnm.Print_Titles" localSheetId="6">'5.00 Elstree Studios - Do Noth'!$1:$8</definedName>
    <definedName name="_xlnm.Print_Titles" localSheetId="10">'5.00 Elstree Studios - O1 '!$1:$8</definedName>
    <definedName name="_xlnm.Print_Titles" localSheetId="12">'5.00 Elstree Studios - O3'!$1:$8</definedName>
    <definedName name="_xlnm.Print_Titles" localSheetId="14">'5.00 Elstree Studios - O4'!$1:$8</definedName>
    <definedName name="_xlnm.Print_Titles" localSheetId="15">'6.1 RIBA Stage 3 - Breakdown'!$1:$9</definedName>
    <definedName name="_xlnm.Print_Titles" localSheetId="20">'8.0 Benchmarking (B)'!$1:$7</definedName>
    <definedName name="_xlnm.Print_Titles" localSheetId="9">'A. Level 1 Summary (O1)'!$6:$6</definedName>
    <definedName name="_xlnm.Print_Titles" localSheetId="11">'A. Level 1 Summary (O3)'!$6:$6</definedName>
    <definedName name="_xlnm.Print_Titles" localSheetId="13">'A. Level 1 Summary (O4) '!$6:$6</definedName>
    <definedName name="_xlnm.Print_Titles" localSheetId="16">'A. Level 1 Summary (Office L4L)'!$6:$6</definedName>
    <definedName name="_xlnm.Print_Titles" localSheetId="17">'A. Level 1 Summary (Office NTH)'!$6:$6</definedName>
    <definedName name="_xlnm.Print_Titles" localSheetId="1">'A. Level 1 Summary DN '!$6:$6</definedName>
    <definedName name="_xlnm.Print_Titles" localSheetId="7">'A. Level 1 Summary DN  (2)'!$6:$6</definedName>
    <definedName name="_xlnm.Print_Titles" localSheetId="18">#REF!</definedName>
    <definedName name="_xlnm.Print_Titles" localSheetId="5">'Form of Tender'!$1:$7</definedName>
    <definedName name="_xlnm.Print_Titles" localSheetId="2">'General Summary '!$1:$6</definedName>
    <definedName name="_xlnm.Print_Titles">#REF!</definedName>
    <definedName name="Printing_Mats" localSheetId="3">#REF!</definedName>
    <definedName name="Printing_Mats" localSheetId="0">#REF!</definedName>
    <definedName name="Printing_Mats" localSheetId="15">#REF!</definedName>
    <definedName name="Printing_Mats" localSheetId="20">#REF!</definedName>
    <definedName name="Printing_Mats" localSheetId="18">#REF!</definedName>
    <definedName name="Printing_Mats" localSheetId="2">#REF!</definedName>
    <definedName name="Printing_Mats">#REF!</definedName>
    <definedName name="Printing_SC" localSheetId="3">#REF!</definedName>
    <definedName name="Printing_SC" localSheetId="0">#REF!</definedName>
    <definedName name="Printing_SC" localSheetId="15">#REF!</definedName>
    <definedName name="Printing_SC" localSheetId="20">#REF!</definedName>
    <definedName name="Printing_SC" localSheetId="18">#REF!</definedName>
    <definedName name="Printing_SC" localSheetId="2">#REF!</definedName>
    <definedName name="Printing_SC">#REF!</definedName>
    <definedName name="PRNTCON" localSheetId="3">#N/A</definedName>
    <definedName name="PRNTCON" localSheetId="4">#N/A</definedName>
    <definedName name="PRNTCON" localSheetId="0">'3.00  L1 Element Summary '!PRNTCON</definedName>
    <definedName name="PRNTCON" localSheetId="15">'[33]A. Level 1 Summary (O 2) '!PRNTCON</definedName>
    <definedName name="PRNTCON" localSheetId="20">'6.1 RIBA Stage 3 - Breakdown'!PRNTCON</definedName>
    <definedName name="PRNTCON" localSheetId="18">#N/A</definedName>
    <definedName name="PRNTCON" localSheetId="5">#N/A</definedName>
    <definedName name="PRNTCON" localSheetId="2">#N/A</definedName>
    <definedName name="PRNTCON">'6.1 RIBA Stage 3 - Breakdown'!PRNTCON</definedName>
    <definedName name="PRNTPRE" localSheetId="3">#N/A</definedName>
    <definedName name="PRNTPRE" localSheetId="4">#N/A</definedName>
    <definedName name="PRNTPRE" localSheetId="0">'3.00  L1 Element Summary '!PRNTPRE</definedName>
    <definedName name="PRNTPRE" localSheetId="15">'[33]A. Level 1 Summary (O 2) '!PRNTPRE</definedName>
    <definedName name="PRNTPRE" localSheetId="20">'6.1 RIBA Stage 3 - Breakdown'!PRNTPRE</definedName>
    <definedName name="PRNTPRE" localSheetId="18">#N/A</definedName>
    <definedName name="PRNTPRE" localSheetId="5">#N/A</definedName>
    <definedName name="PRNTPRE" localSheetId="2">#N/A</definedName>
    <definedName name="PRNTPRE">'6.1 RIBA Stage 3 - Breakdown'!PRNTPRE</definedName>
    <definedName name="Procurement">[20]Val!$G$21:$G$30</definedName>
    <definedName name="PROFIT_ANALYSIS" localSheetId="3">[11]Electrical!#REF!</definedName>
    <definedName name="PROFIT_ANALYSIS" localSheetId="4">[11]Electrical!#REF!</definedName>
    <definedName name="PROFIT_ANALYSIS" localSheetId="0">#REF!</definedName>
    <definedName name="PROFIT_ANALYSIS" localSheetId="15">[11]Electrical!#REF!</definedName>
    <definedName name="PROFIT_ANALYSIS" localSheetId="20">[11]Electrical!#REF!</definedName>
    <definedName name="PROFIT_ANALYSIS" localSheetId="18">[11]Electrical!#REF!</definedName>
    <definedName name="PROFIT_ANALYSIS" localSheetId="5">[11]Electrical!#REF!</definedName>
    <definedName name="PROFIT_ANALYSIS" localSheetId="2">[11]Electrical!#REF!</definedName>
    <definedName name="PROFIT_ANALYSIS">[11]Electrical!#REF!</definedName>
    <definedName name="prog_wks" localSheetId="3">#REF!</definedName>
    <definedName name="prog_wks" localSheetId="0">#REF!</definedName>
    <definedName name="prog_wks" localSheetId="15">#REF!</definedName>
    <definedName name="prog_wks" localSheetId="20">#REF!</definedName>
    <definedName name="prog_wks" localSheetId="18">#REF!</definedName>
    <definedName name="prog_wks" localSheetId="2">#REF!</definedName>
    <definedName name="prog_wks">#REF!</definedName>
    <definedName name="Programme" localSheetId="3">#REF!</definedName>
    <definedName name="Programme" localSheetId="0">#REF!</definedName>
    <definedName name="Programme" localSheetId="15">#REF!</definedName>
    <definedName name="Programme" localSheetId="20">#REF!</definedName>
    <definedName name="Programme" localSheetId="18">#REF!</definedName>
    <definedName name="Programme" localSheetId="2">#REF!</definedName>
    <definedName name="Programme">#REF!</definedName>
    <definedName name="project" localSheetId="3">#REF!</definedName>
    <definedName name="project" localSheetId="0">#REF!</definedName>
    <definedName name="project" localSheetId="15">#REF!</definedName>
    <definedName name="project" localSheetId="20">#REF!</definedName>
    <definedName name="project" localSheetId="18">#REF!</definedName>
    <definedName name="project" localSheetId="2">#REF!</definedName>
    <definedName name="project">#REF!</definedName>
    <definedName name="Project_Name">'[9]Project Directory'!$D$4</definedName>
    <definedName name="Project_Value" localSheetId="3">#REF!</definedName>
    <definedName name="Project_Value" localSheetId="0">#REF!</definedName>
    <definedName name="Project_Value" localSheetId="15">#REF!</definedName>
    <definedName name="Project_Value" localSheetId="20">#REF!</definedName>
    <definedName name="Project_Value" localSheetId="18">#REF!</definedName>
    <definedName name="Project_Value" localSheetId="2">#REF!</definedName>
    <definedName name="Project_Value">#REF!</definedName>
    <definedName name="projectt" localSheetId="3">#REF!</definedName>
    <definedName name="projectt" localSheetId="0">#REF!</definedName>
    <definedName name="projectt" localSheetId="15">#REF!</definedName>
    <definedName name="projectt" localSheetId="20">#REF!</definedName>
    <definedName name="projectt" localSheetId="18">#REF!</definedName>
    <definedName name="projectt" localSheetId="2">#REF!</definedName>
    <definedName name="projectt">#REF!</definedName>
    <definedName name="Protection_Summary">'[37]PEA Part 1_Summary'!$B$8:$B$17,'[37]PEA Part 1_Summary'!$F$9:$G$15,'[37]PEA Part 1_Summary'!$F$17:$G$17,'[37]PEA Part 1_Summary'!$B$20:$I$37,'[37]PEA Part 1_Summary'!$B$41:$I$43,'[37]PEA Part 1_Summary'!$B$44:$B$46,'[37]PEA Part 1_Summary'!$B$49,'[37]PEA Part 1_Summary'!$B$54:$I$63,'[37]PEA Part 1_Summary'!$G$64:$I$69,'[37]PEA Part 1_Summary'!$B$74:$I$83</definedName>
    <definedName name="Provs_Bls" localSheetId="3">#REF!</definedName>
    <definedName name="Provs_Bls" localSheetId="0">#REF!</definedName>
    <definedName name="Provs_Bls" localSheetId="15">#REF!</definedName>
    <definedName name="Provs_Bls" localSheetId="20">#REF!</definedName>
    <definedName name="Provs_Bls" localSheetId="18">#REF!</definedName>
    <definedName name="Provs_Bls" localSheetId="2">#REF!</definedName>
    <definedName name="Provs_Bls">#REF!</definedName>
    <definedName name="Provs_Gross" localSheetId="3">#REF!</definedName>
    <definedName name="Provs_Gross" localSheetId="0">#REF!</definedName>
    <definedName name="Provs_Gross" localSheetId="15">#REF!</definedName>
    <definedName name="Provs_Gross" localSheetId="20">#REF!</definedName>
    <definedName name="Provs_Gross" localSheetId="18">#REF!</definedName>
    <definedName name="Provs_Gross" localSheetId="2">#REF!</definedName>
    <definedName name="Provs_Gross">#REF!</definedName>
    <definedName name="Provs_Nett" localSheetId="3">#REF!</definedName>
    <definedName name="Provs_Nett" localSheetId="0">#REF!</definedName>
    <definedName name="Provs_Nett" localSheetId="15">#REF!</definedName>
    <definedName name="Provs_Nett" localSheetId="20">#REF!</definedName>
    <definedName name="Provs_Nett" localSheetId="18">#REF!</definedName>
    <definedName name="Provs_Nett" localSheetId="2">#REF!</definedName>
    <definedName name="Provs_Nett">#REF!</definedName>
    <definedName name="Provs_T">#REF!</definedName>
    <definedName name="PSLINTOL">#REF!</definedName>
    <definedName name="PT_SUM">#REF!</definedName>
    <definedName name="PUrange">#REF!</definedName>
    <definedName name="PVCANGLE">#REF!</definedName>
    <definedName name="PVCBELL">#REF!</definedName>
    <definedName name="PVCMJ">#REF!</definedName>
    <definedName name="PVCSTOP">#REF!</definedName>
    <definedName name="q" localSheetId="0" hidden="1">#REF!</definedName>
    <definedName name="q" hidden="1">#REF!</definedName>
    <definedName name="qqq">#REF!</definedName>
    <definedName name="QQQQQ">[6]Summary!$D$5</definedName>
    <definedName name="QQQQQQQ">[6]Summary!$D$4</definedName>
    <definedName name="QQQQQQQQ">[6]Summary!$D$7</definedName>
    <definedName name="Quantity" localSheetId="3">#REF!</definedName>
    <definedName name="Quantity" localSheetId="0">#REF!</definedName>
    <definedName name="Quantity" localSheetId="15">#REF!</definedName>
    <definedName name="Quantity" localSheetId="20">#REF!</definedName>
    <definedName name="Quantity" localSheetId="18">#REF!</definedName>
    <definedName name="Quantity" localSheetId="2">#REF!</definedName>
    <definedName name="Quantity">#REF!</definedName>
    <definedName name="rangeage" localSheetId="3">#REF!</definedName>
    <definedName name="rangeage" localSheetId="0">#REF!</definedName>
    <definedName name="rangeage" localSheetId="15">#REF!</definedName>
    <definedName name="rangeage" localSheetId="20">#REF!</definedName>
    <definedName name="rangeage" localSheetId="18">#REF!</definedName>
    <definedName name="rangeage" localSheetId="2">#REF!</definedName>
    <definedName name="rangeage">#REF!</definedName>
    <definedName name="rate">'[56]Comparison Summary'!$X$6</definedName>
    <definedName name="rates">'[56]Internal Rate Table '!$D$14:$AJ$1505</definedName>
    <definedName name="ratesbook">'[56]Rates Book - UK All'!$A$5:$N$3056</definedName>
    <definedName name="ratesbyname">'[56]Internal Rate Table '!$E$14:$AQ$12505</definedName>
    <definedName name="RateSource" localSheetId="4">'[69]Schedule of Rates'!#REF!</definedName>
    <definedName name="RateSource" localSheetId="5">'[69]Schedule of Rates'!#REF!</definedName>
    <definedName name="RateSource">'[69]Schedule of Rates'!#REF!</definedName>
    <definedName name="RC___Lath" localSheetId="3">#REF!</definedName>
    <definedName name="RC___Lath" localSheetId="0">#REF!</definedName>
    <definedName name="RC___Lath" localSheetId="15">#REF!</definedName>
    <definedName name="RC___Lath" localSheetId="20">#REF!</definedName>
    <definedName name="RC___Lath" localSheetId="18">#REF!</definedName>
    <definedName name="RC___Lath" localSheetId="2">#REF!</definedName>
    <definedName name="RC___Lath">#REF!</definedName>
    <definedName name="RC_Walls" localSheetId="3">#REF!</definedName>
    <definedName name="RC_Walls" localSheetId="0">#REF!</definedName>
    <definedName name="RC_Walls" localSheetId="15">#REF!</definedName>
    <definedName name="RC_Walls" localSheetId="20">#REF!</definedName>
    <definedName name="RC_Walls" localSheetId="18">#REF!</definedName>
    <definedName name="RC_Walls" localSheetId="2">#REF!</definedName>
    <definedName name="RC_Walls">#REF!</definedName>
    <definedName name="rec_beds" localSheetId="3">#REF!</definedName>
    <definedName name="rec_beds" localSheetId="0">#REF!</definedName>
    <definedName name="rec_beds" localSheetId="15">#REF!</definedName>
    <definedName name="rec_beds" localSheetId="20">#REF!</definedName>
    <definedName name="rec_beds" localSheetId="18">#REF!</definedName>
    <definedName name="rec_beds" localSheetId="2">#REF!</definedName>
    <definedName name="rec_beds">#REF!</definedName>
    <definedName name="_xlnm.Recorder">#REF!</definedName>
    <definedName name="Region">[20]Val!$B$2:$F$2</definedName>
    <definedName name="rehang_door_after_painters" localSheetId="3">#REF!</definedName>
    <definedName name="rehang_door_after_painters" localSheetId="0">#REF!</definedName>
    <definedName name="rehang_door_after_painters" localSheetId="15">#REF!</definedName>
    <definedName name="rehang_door_after_painters" localSheetId="20">#REF!</definedName>
    <definedName name="rehang_door_after_painters" localSheetId="18">#REF!</definedName>
    <definedName name="rehang_door_after_painters" localSheetId="2">#REF!</definedName>
    <definedName name="rehang_door_after_painters">#REF!</definedName>
    <definedName name="Rem" localSheetId="3">#REF!</definedName>
    <definedName name="Rem" localSheetId="0">#REF!</definedName>
    <definedName name="Rem" localSheetId="15">#REF!</definedName>
    <definedName name="Rem" localSheetId="20">#REF!</definedName>
    <definedName name="Rem" localSheetId="18">#REF!</definedName>
    <definedName name="Rem" localSheetId="2">#REF!</definedName>
    <definedName name="Rem">#REF!</definedName>
    <definedName name="Reminders">[20]Val!$A$43:$A$48</definedName>
    <definedName name="ren" localSheetId="3">'[34]Maidenhead RCEstimating @ 1.5 '!#REF!</definedName>
    <definedName name="ren" localSheetId="0">'[34]Maidenhead RCEstimating @ 1.5 '!#REF!</definedName>
    <definedName name="ren" localSheetId="15">'[34]Maidenhead RCEstimating @ 1.5 '!#REF!</definedName>
    <definedName name="ren" localSheetId="20">'[34]Maidenhead RCEstimating @ 1.5 '!#REF!</definedName>
    <definedName name="ren" localSheetId="18">'[34]Maidenhead RCEstimating @ 1.5 '!#REF!</definedName>
    <definedName name="ren" localSheetId="2">'[34]Maidenhead RCEstimating @ 1.5 '!#REF!</definedName>
    <definedName name="ren">'[34]Maidenhead RCEstimating @ 1.5 '!#REF!</definedName>
    <definedName name="Rent" localSheetId="3">#REF!</definedName>
    <definedName name="Rent" localSheetId="0">#REF!</definedName>
    <definedName name="Rent" localSheetId="15">#REF!</definedName>
    <definedName name="Rent" localSheetId="20">#REF!</definedName>
    <definedName name="Rent" localSheetId="18">#REF!</definedName>
    <definedName name="Rent" localSheetId="2">#REF!</definedName>
    <definedName name="Rent">#REF!</definedName>
    <definedName name="reo_total" localSheetId="3">#REF!</definedName>
    <definedName name="reo_total" localSheetId="0">#REF!</definedName>
    <definedName name="reo_total" localSheetId="15">#REF!</definedName>
    <definedName name="reo_total" localSheetId="20">#REF!</definedName>
    <definedName name="reo_total" localSheetId="18">#REF!</definedName>
    <definedName name="reo_total" localSheetId="2">#REF!</definedName>
    <definedName name="reo_total">#REF!</definedName>
    <definedName name="Rev" localSheetId="3">#REF!</definedName>
    <definedName name="Rev" localSheetId="0">#REF!</definedName>
    <definedName name="Rev" localSheetId="15">#REF!</definedName>
    <definedName name="Rev" localSheetId="20">#REF!</definedName>
    <definedName name="Rev" localSheetId="18">#REF!</definedName>
    <definedName name="Rev" localSheetId="2">#REF!</definedName>
    <definedName name="Rev">#REF!</definedName>
    <definedName name="Revision">#REF!</definedName>
    <definedName name="Rio_Round_Rose_Lever">#REF!</definedName>
    <definedName name="RISK" localSheetId="3">[70]Control!$A$2:$A$7</definedName>
    <definedName name="RISK" localSheetId="0">[70]Control!$A$2:$A$7</definedName>
    <definedName name="RISK" localSheetId="2">[70]Control!$A$2:$A$7</definedName>
    <definedName name="RISK">[70]Control!$A$2:$A$7</definedName>
    <definedName name="Risk_Est_End_Cost">[71]Risk!$R$92</definedName>
    <definedName name="Risk_Est_End_Value">[71]Risk!$L$92</definedName>
    <definedName name="Risk_Rank_Value">[71]Risk!$U$7:$U$92</definedName>
    <definedName name="Risk_Total" localSheetId="3">#REF!</definedName>
    <definedName name="Risk_Total" localSheetId="0">#REF!</definedName>
    <definedName name="Risk_Total" localSheetId="15">#REF!</definedName>
    <definedName name="Risk_Total" localSheetId="20">#REF!</definedName>
    <definedName name="Risk_Total" localSheetId="18">#REF!</definedName>
    <definedName name="Risk_Total" localSheetId="2">#REF!</definedName>
    <definedName name="Risk_Total">#REF!</definedName>
    <definedName name="Risk1" localSheetId="3">#REF!</definedName>
    <definedName name="Risk1" localSheetId="0">#REF!</definedName>
    <definedName name="Risk1" localSheetId="15">#REF!</definedName>
    <definedName name="Risk1" localSheetId="20">#REF!</definedName>
    <definedName name="Risk1" localSheetId="18">#REF!</definedName>
    <definedName name="Risk1" localSheetId="2">#REF!</definedName>
    <definedName name="Risk1">#REF!</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AutoStopPercChange">1.5</definedName>
    <definedName name="RiskBeforeRecalcMacro" hidden="1">""</definedName>
    <definedName name="RiskBeforeSimMacro" hidden="1">""</definedName>
    <definedName name="RiskCat">'[72]Drop-down Lists'!$B$6:$D$6</definedName>
    <definedName name="RiskCollectDistributionSamples" hidden="1">2</definedName>
    <definedName name="RiskControl">[21]Data!$E$139:$E$143</definedName>
    <definedName name="RiskControlDrop">[55]Fields!$F$9:$F$14</definedName>
    <definedName name="riskcor" localSheetId="3">#REF!</definedName>
    <definedName name="riskcor" localSheetId="0">#REF!</definedName>
    <definedName name="riskcor" localSheetId="15">#REF!</definedName>
    <definedName name="riskcor" localSheetId="20">#REF!</definedName>
    <definedName name="riskcor" localSheetId="18">#REF!</definedName>
    <definedName name="riskcor" localSheetId="2">#REF!</definedName>
    <definedName name="riskcor">#REF!</definedName>
    <definedName name="Riskcorr" localSheetId="3">#REF!</definedName>
    <definedName name="Riskcorr" localSheetId="0">#REF!</definedName>
    <definedName name="Riskcorr" localSheetId="15">#REF!</definedName>
    <definedName name="Riskcorr" localSheetId="20">#REF!</definedName>
    <definedName name="Riskcorr" localSheetId="18">#REF!</definedName>
    <definedName name="Riskcorr" localSheetId="2">#REF!</definedName>
    <definedName name="Riskcorr">#REF!</definedName>
    <definedName name="Riskcorr1">'[42]@RISK Correlations'!$C$5:$BX$78</definedName>
    <definedName name="RiskCorrelationSheet" localSheetId="3">#REF!</definedName>
    <definedName name="RiskCorrelationSheet" localSheetId="0">#REF!</definedName>
    <definedName name="RiskCorrelationSheet" localSheetId="15">#REF!</definedName>
    <definedName name="RiskCorrelationSheet" localSheetId="20">#REF!</definedName>
    <definedName name="RiskCorrelationSheet" localSheetId="18">#REF!</definedName>
    <definedName name="RiskCorrelationSheet" localSheetId="2">#REF!</definedName>
    <definedName name="RiskCorrelationSheet">#REF!</definedName>
    <definedName name="Riskcorrn">'[73]@RISK Correlations'!$C$40:$BL$101</definedName>
    <definedName name="RiskExcelReportsGoInNewWorkbook">FALSE</definedName>
    <definedName name="RiskExcelReportsToGenerate">6207</definedName>
    <definedName name="RiskFixedSeed" hidden="1">1</definedName>
    <definedName name="RiskGenerateExcelReportsAtEndOfSimulation">TRUE</definedName>
    <definedName name="RiskHasSettings" hidden="1">5</definedName>
    <definedName name="RiskImpact">[21]Data!$G$139:$G$144</definedName>
    <definedName name="RiskMinimizeOnStart" hidden="1">FALSE</definedName>
    <definedName name="RiskMonitorConvergence" hidden="1">TRUE</definedName>
    <definedName name="RiskMultipleCPUSupportEnabled" hidden="1">TRUE</definedName>
    <definedName name="RiskNrCol" localSheetId="4">#REF!</definedName>
    <definedName name="RiskNrCol" localSheetId="5">#REF!</definedName>
    <definedName name="RiskNrCol">#REF!</definedName>
    <definedName name="RiskNumIterations" hidden="1">1000</definedName>
    <definedName name="RiskNumSimulations" hidden="1">1</definedName>
    <definedName name="RiskOn" localSheetId="3">#REF!</definedName>
    <definedName name="RiskOn" localSheetId="0">#REF!</definedName>
    <definedName name="RiskOn" localSheetId="15">#REF!</definedName>
    <definedName name="RiskOn" localSheetId="20">#REF!</definedName>
    <definedName name="RiskOn" localSheetId="18">#REF!</definedName>
    <definedName name="RiskOn" localSheetId="2">#REF!</definedName>
    <definedName name="RiskOn">#REF!</definedName>
    <definedName name="RiskOwn">[21]Data!$B$139:$B$145</definedName>
    <definedName name="RISKOWNER" localSheetId="3">[70]Control!$C$2:$C$7</definedName>
    <definedName name="RISKOWNER" localSheetId="0">[70]Control!$C$2:$C$7</definedName>
    <definedName name="RISKOWNER" localSheetId="2">[70]Control!$C$2:$C$7</definedName>
    <definedName name="RISKOWNER">[70]Control!$C$2:$C$7</definedName>
    <definedName name="RiskPauseOnError" hidden="1">TRUE</definedName>
    <definedName name="RiskRate">[21]Data!$A$139:$A$144</definedName>
    <definedName name="RiskRating">[55]Fields!$B$9:$B$14</definedName>
    <definedName name="RiskRealTimeResults">FALSE</definedName>
    <definedName name="RiskReportGraphFormat">1</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"$V$43"</definedName>
    <definedName name="RiskSelectedNameCell1" hidden="1">"$B$29"</definedName>
    <definedName name="RiskSelectedNameCell2" hidden="1">"$AD$2"</definedName>
    <definedName name="RiskShowRiskWindowAtEndOfSimulation">FALSE</definedName>
    <definedName name="RiskStandardRecalc" hidden="1">2</definedName>
    <definedName name="RiskTarget" localSheetId="3">#REF!</definedName>
    <definedName name="RiskTarget" localSheetId="0">#REF!</definedName>
    <definedName name="RiskTarget" localSheetId="15">#REF!</definedName>
    <definedName name="RiskTarget" localSheetId="20">#REF!</definedName>
    <definedName name="RiskTarget" localSheetId="18">#REF!</definedName>
    <definedName name="RiskTarget" localSheetId="2">#REF!</definedName>
    <definedName name="RiskTarget">#REF!</definedName>
    <definedName name="RiskTemplateSheetName">"myTemplate"</definedName>
    <definedName name="RiskType">[21]Data!$C$139:$C$140</definedName>
    <definedName name="RiskUpdateDisplay" hidden="1">TRUE</definedName>
    <definedName name="RiskUseDifferentSeedForEachSim" hidden="1">FALSE</definedName>
    <definedName name="RiskUseFixedSeed" hidden="1">TRUE</definedName>
    <definedName name="RiskUseMultipleCPUs" hidden="1">FALSE</definedName>
    <definedName name="Roller_Catch" localSheetId="4">#REF!</definedName>
    <definedName name="Roller_Catch" localSheetId="5">#REF!</definedName>
    <definedName name="Roller_Catch">#REF!</definedName>
    <definedName name="ROOF" localSheetId="3">#REF!</definedName>
    <definedName name="ROOF" localSheetId="0">#REF!</definedName>
    <definedName name="ROOF" localSheetId="15">#REF!</definedName>
    <definedName name="ROOF" localSheetId="20">#REF!</definedName>
    <definedName name="ROOF" localSheetId="18">#REF!</definedName>
    <definedName name="ROOF" localSheetId="2">#REF!</definedName>
    <definedName name="ROOF">#REF!</definedName>
    <definedName name="roof_standard_attic" localSheetId="3">#REF!</definedName>
    <definedName name="roof_standard_attic" localSheetId="0">#REF!</definedName>
    <definedName name="roof_standard_attic" localSheetId="15">#REF!</definedName>
    <definedName name="roof_standard_attic" localSheetId="20">#REF!</definedName>
    <definedName name="roof_standard_attic" localSheetId="18">#REF!</definedName>
    <definedName name="roof_standard_attic" localSheetId="2">#REF!</definedName>
    <definedName name="roof_standard_attic">#REF!</definedName>
    <definedName name="roof_standard_attic_with_top_hat">#REF!</definedName>
    <definedName name="rooms">#REF!</definedName>
    <definedName name="Row4U">#REF!</definedName>
    <definedName name="Royal_London_House">#REF!</definedName>
    <definedName name="rppwtot">#REF!</definedName>
    <definedName name="s" localSheetId="3" hidden="1">{#N/A,#N/A,FALSE,"Aging Summary";#N/A,#N/A,FALSE,"Ratio Analysis";#N/A,#N/A,FALSE,"Test 120 Day Accts";#N/A,#N/A,FALSE,"Tickmarks"}</definedName>
    <definedName name="s" localSheetId="4" hidden="1">{#N/A,#N/A,FALSE,"Aging Summary";#N/A,#N/A,FALSE,"Ratio Analysis";#N/A,#N/A,FALSE,"Test 120 Day Accts";#N/A,#N/A,FALSE,"Tickmarks"}</definedName>
    <definedName name="s" localSheetId="0" hidden="1">{#N/A,#N/A,FALSE,"Aging Summary";#N/A,#N/A,FALSE,"Ratio Analysis";#N/A,#N/A,FALSE,"Test 120 Day Accts";#N/A,#N/A,FALSE,"Tickmarks"}</definedName>
    <definedName name="s" localSheetId="15" hidden="1">{#N/A,#N/A,FALSE,"Aging Summary";#N/A,#N/A,FALSE,"Ratio Analysis";#N/A,#N/A,FALSE,"Test 120 Day Accts";#N/A,#N/A,FALSE,"Tickmarks"}</definedName>
    <definedName name="s" localSheetId="20" hidden="1">{#N/A,#N/A,FALSE,"Aging Summary";#N/A,#N/A,FALSE,"Ratio Analysis";#N/A,#N/A,FALSE,"Test 120 Day Accts";#N/A,#N/A,FALSE,"Tickmarks"}</definedName>
    <definedName name="s" localSheetId="18" hidden="1">{#N/A,#N/A,FALSE,"Aging Summary";#N/A,#N/A,FALSE,"Ratio Analysis";#N/A,#N/A,FALSE,"Test 120 Day Accts";#N/A,#N/A,FALSE,"Tickmarks"}</definedName>
    <definedName name="s" localSheetId="5" hidden="1">{#N/A,#N/A,FALSE,"Aging Summary";#N/A,#N/A,FALSE,"Ratio Analysis";#N/A,#N/A,FALSE,"Test 120 Day Accts";#N/A,#N/A,FALSE,"Tickmarks"}</definedName>
    <definedName name="s" localSheetId="2" hidden="1">{#N/A,#N/A,FALSE,"Aging Summary";#N/A,#N/A,FALSE,"Ratio Analysis";#N/A,#N/A,FALSE,"Test 120 Day Accts";#N/A,#N/A,FALSE,"Tickmarks"}</definedName>
    <definedName name="s" hidden="1">{#N/A,#N/A,FALSE,"Aging Summary";#N/A,#N/A,FALSE,"Ratio Analysis";#N/A,#N/A,FALSE,"Test 120 Day Accts";#N/A,#N/A,FALSE,"Tickmarks"}</definedName>
    <definedName name="s_c_adjust_total">#REF!</definedName>
    <definedName name="s_Curve_table">'[28]S curve percentages'!$A$1:$DE$109</definedName>
    <definedName name="Salary">[56]Salary!$D$3:$BH$3495</definedName>
    <definedName name="SANDBUILD" localSheetId="3">#REF!</definedName>
    <definedName name="SANDBUILD" localSheetId="0">#REF!</definedName>
    <definedName name="SANDBUILD" localSheetId="15">#REF!</definedName>
    <definedName name="SANDBUILD" localSheetId="20">#REF!</definedName>
    <definedName name="SANDBUILD" localSheetId="18">#REF!</definedName>
    <definedName name="SANDBUILD" localSheetId="2">#REF!</definedName>
    <definedName name="SANDBUILD">#REF!</definedName>
    <definedName name="Saw">'[35]Plant Rates'!$G$19</definedName>
    <definedName name="SCC_Est_Adjust" localSheetId="3">#REF!</definedName>
    <definedName name="SCC_Est_Adjust" localSheetId="0">#REF!</definedName>
    <definedName name="SCC_Est_Adjust" localSheetId="15">#REF!</definedName>
    <definedName name="SCC_Est_Adjust" localSheetId="20">#REF!</definedName>
    <definedName name="SCC_Est_Adjust" localSheetId="18">#REF!</definedName>
    <definedName name="SCC_Est_Adjust" localSheetId="2">#REF!</definedName>
    <definedName name="SCC_Est_Adjust">#REF!</definedName>
    <definedName name="SCC_EstAdj" localSheetId="3">#REF!</definedName>
    <definedName name="SCC_EstAdj" localSheetId="0">#REF!</definedName>
    <definedName name="SCC_EstAdj" localSheetId="15">#REF!</definedName>
    <definedName name="SCC_EstAdj" localSheetId="20">#REF!</definedName>
    <definedName name="SCC_EstAdj" localSheetId="18">#REF!</definedName>
    <definedName name="SCC_EstAdj" localSheetId="2">#REF!</definedName>
    <definedName name="SCC_EstAdj">#REF!</definedName>
    <definedName name="SCC_Fixed_Price" localSheetId="3">#REF!</definedName>
    <definedName name="SCC_Fixed_Price" localSheetId="0">#REF!</definedName>
    <definedName name="SCC_Fixed_Price" localSheetId="15">#REF!</definedName>
    <definedName name="SCC_Fixed_Price" localSheetId="20">#REF!</definedName>
    <definedName name="SCC_Fixed_Price" localSheetId="18">#REF!</definedName>
    <definedName name="SCC_Fixed_Price" localSheetId="2">#REF!</definedName>
    <definedName name="SCC_Fixed_Price">#REF!</definedName>
    <definedName name="SCC_FP">#REF!</definedName>
    <definedName name="SCC_Scope">#REF!</definedName>
    <definedName name="SCC_Total_SC">#REF!</definedName>
    <definedName name="Scope">#REF!</definedName>
    <definedName name="Scope_SC_Comp">#REF!</definedName>
    <definedName name="SCOTTFRAMEBALDWINMID_LEG">#REF!</definedName>
    <definedName name="SCOTTFRAMEBALDWINSEMI_LEG">#REF!</definedName>
    <definedName name="SCOTTFRAMECEDAR_LEG">#REF!</definedName>
    <definedName name="SCOTTFRAMELAURELB_LEG">#REF!</definedName>
    <definedName name="SCOTTFRAMELGEOAK_LEG">#REF!</definedName>
    <definedName name="SCOTTFRAMEMAPLECORR_LEG">#REF!</definedName>
    <definedName name="SCOTTFRAMESMALLOAK_LEG">#REF!</definedName>
    <definedName name="ScPercent">#REF!</definedName>
    <definedName name="SCRIMTAPE">[32]Material!$D$155</definedName>
    <definedName name="sdfg" localSheetId="3" hidden="1">{"Comparison (Sheet1)",#N/A,FALSE,"Sheet1"}</definedName>
    <definedName name="sdfg" localSheetId="4" hidden="1">{"Comparison (Sheet1)",#N/A,FALSE,"Sheet1"}</definedName>
    <definedName name="sdfg" localSheetId="0" hidden="1">{"Comparison (Sheet1)",#N/A,FALSE,"Sheet1"}</definedName>
    <definedName name="sdfg" localSheetId="15" hidden="1">{"Comparison (Sheet1)",#N/A,FALSE,"Sheet1"}</definedName>
    <definedName name="sdfg" localSheetId="20" hidden="1">{"Comparison (Sheet1)",#N/A,FALSE,"Sheet1"}</definedName>
    <definedName name="sdfg" localSheetId="18" hidden="1">{"Comparison (Sheet1)",#N/A,FALSE,"Sheet1"}</definedName>
    <definedName name="sdfg" localSheetId="5" hidden="1">{"Comparison (Sheet1)",#N/A,FALSE,"Sheet1"}</definedName>
    <definedName name="sdfg" localSheetId="2" hidden="1">{"Comparison (Sheet1)",#N/A,FALSE,"Sheet1"}</definedName>
    <definedName name="sdfg" hidden="1">{"Comparison (Sheet1)",#N/A,FALSE,"Sheet1"}</definedName>
    <definedName name="sdg" localSheetId="3">#REF!</definedName>
    <definedName name="sdg" localSheetId="0">#REF!</definedName>
    <definedName name="sdg" localSheetId="15">#REF!</definedName>
    <definedName name="sdg" localSheetId="20">#REF!</definedName>
    <definedName name="sdg" localSheetId="18">#REF!</definedName>
    <definedName name="sdg" localSheetId="2">#REF!</definedName>
    <definedName name="sdg">#REF!</definedName>
    <definedName name="secn">'[63]INPUT BASIC DATA'!$C$17</definedName>
    <definedName name="Sector">[20]Val!$H$19:$H$42</definedName>
    <definedName name="SECURCHAIN" localSheetId="3">#REF!</definedName>
    <definedName name="SECURCHAIN" localSheetId="0">#REF!</definedName>
    <definedName name="SECURCHAIN" localSheetId="15">#REF!</definedName>
    <definedName name="SECURCHAIN" localSheetId="20">#REF!</definedName>
    <definedName name="SECURCHAIN" localSheetId="18">#REF!</definedName>
    <definedName name="SECURCHAIN" localSheetId="2">#REF!</definedName>
    <definedName name="SECURCHAIN">#REF!</definedName>
    <definedName name="Security_Chain" localSheetId="3">#REF!</definedName>
    <definedName name="Security_Chain" localSheetId="0">#REF!</definedName>
    <definedName name="Security_Chain" localSheetId="15">#REF!</definedName>
    <definedName name="Security_Chain" localSheetId="20">#REF!</definedName>
    <definedName name="Security_Chain" localSheetId="18">#REF!</definedName>
    <definedName name="Security_Chain" localSheetId="2">#REF!</definedName>
    <definedName name="Security_Chain">#REF!</definedName>
    <definedName name="SELECT" localSheetId="3">[70]Control!$B$2:$B$4</definedName>
    <definedName name="SELECT" localSheetId="0">[70]Control!$B$2:$B$4</definedName>
    <definedName name="SELECT" localSheetId="2">[70]Control!$B$2:$B$4</definedName>
    <definedName name="SELECT">[70]Control!$B$2:$B$4</definedName>
    <definedName name="senabc" localSheetId="3">#REF!</definedName>
    <definedName name="senabc" localSheetId="0">#REF!</definedName>
    <definedName name="senabc" localSheetId="15">#REF!</definedName>
    <definedName name="senabc" localSheetId="20">#REF!</definedName>
    <definedName name="senabc" localSheetId="18">#REF!</definedName>
    <definedName name="senabc" localSheetId="2">#REF!</definedName>
    <definedName name="senabc">#REF!</definedName>
    <definedName name="send" localSheetId="3">#REF!</definedName>
    <definedName name="send" localSheetId="0">#REF!</definedName>
    <definedName name="send" localSheetId="15">#REF!</definedName>
    <definedName name="send" localSheetId="20">#REF!</definedName>
    <definedName name="send" localSheetId="18">#REF!</definedName>
    <definedName name="send" localSheetId="2">#REF!</definedName>
    <definedName name="send">#REF!</definedName>
    <definedName name="Sensitive" localSheetId="3">#REF!</definedName>
    <definedName name="Sensitive" localSheetId="0">#REF!</definedName>
    <definedName name="Sensitive" localSheetId="15">#REF!</definedName>
    <definedName name="Sensitive" localSheetId="20">#REF!</definedName>
    <definedName name="Sensitive" localSheetId="18">#REF!</definedName>
    <definedName name="Sensitive" localSheetId="2">#REF!</definedName>
    <definedName name="Sensitive">#REF!</definedName>
    <definedName name="Series_100_02" localSheetId="3">'[69]Schedule of Rates'!#REF!</definedName>
    <definedName name="Series_100_02" localSheetId="0">'[69]Schedule of Rates'!#REF!</definedName>
    <definedName name="Series_100_02" localSheetId="15">'[69]Schedule of Rates'!#REF!</definedName>
    <definedName name="Series_100_02" localSheetId="20">'[69]Schedule of Rates'!#REF!</definedName>
    <definedName name="Series_100_02" localSheetId="18">'[69]Schedule of Rates'!#REF!</definedName>
    <definedName name="Series_100_02" localSheetId="2">'[69]Schedule of Rates'!#REF!</definedName>
    <definedName name="Series_100_02">'[69]Schedule of Rates'!#REF!</definedName>
    <definedName name="Series_100_03" localSheetId="3">'[69]Schedule of Rates'!#REF!</definedName>
    <definedName name="Series_100_03" localSheetId="0">'[69]Schedule of Rates'!#REF!</definedName>
    <definedName name="Series_100_03" localSheetId="15">'[69]Schedule of Rates'!#REF!</definedName>
    <definedName name="Series_100_03" localSheetId="20">'[69]Schedule of Rates'!#REF!</definedName>
    <definedName name="Series_100_03" localSheetId="18">'[69]Schedule of Rates'!#REF!</definedName>
    <definedName name="Series_100_03" localSheetId="2">'[69]Schedule of Rates'!#REF!</definedName>
    <definedName name="Series_100_03">'[69]Schedule of Rates'!#REF!</definedName>
    <definedName name="Series_100_04" localSheetId="3">'[69]Schedule of Rates'!#REF!</definedName>
    <definedName name="Series_100_04" localSheetId="0">'[69]Schedule of Rates'!#REF!</definedName>
    <definedName name="Series_100_04" localSheetId="15">'[69]Schedule of Rates'!#REF!</definedName>
    <definedName name="Series_100_04" localSheetId="20">'[69]Schedule of Rates'!#REF!</definedName>
    <definedName name="Series_100_04" localSheetId="18">'[69]Schedule of Rates'!#REF!</definedName>
    <definedName name="Series_100_04" localSheetId="2">'[69]Schedule of Rates'!#REF!</definedName>
    <definedName name="Series_100_04">'[69]Schedule of Rates'!#REF!</definedName>
    <definedName name="Series_1100_02" localSheetId="3">'[69]Schedule of Rates'!#REF!</definedName>
    <definedName name="Series_1100_02" localSheetId="0">'[69]Schedule of Rates'!#REF!</definedName>
    <definedName name="Series_1100_02" localSheetId="15">'[69]Schedule of Rates'!#REF!</definedName>
    <definedName name="Series_1100_02" localSheetId="20">'[69]Schedule of Rates'!#REF!</definedName>
    <definedName name="Series_1100_02" localSheetId="18">'[69]Schedule of Rates'!#REF!</definedName>
    <definedName name="Series_1100_02" localSheetId="2">'[69]Schedule of Rates'!#REF!</definedName>
    <definedName name="Series_1100_02">'[69]Schedule of Rates'!#REF!</definedName>
    <definedName name="Series_1500_01">'[69]Schedule of Rates'!#REF!</definedName>
    <definedName name="Series_1500_07">'[69]Schedule of Rates'!#REF!</definedName>
    <definedName name="Series_1700_02">'[69]Schedule of Rates'!#REF!</definedName>
    <definedName name="Series_1700_03">'[69]Schedule of Rates'!#REF!</definedName>
    <definedName name="Series_1700_04">'[69]Schedule of Rates'!#REF!</definedName>
    <definedName name="Series_1700_05">'[69]Schedule of Rates'!#REF!</definedName>
    <definedName name="Series_1900_00">'[69]Schedule of Rates'!#REF!</definedName>
    <definedName name="Series_2300_00">'[69]Schedule of Rates'!#REF!</definedName>
    <definedName name="Series_2400_03">'[69]Schedule of Rates'!#REF!</definedName>
    <definedName name="Series_300_02">'[69]Schedule of Rates'!#REF!</definedName>
    <definedName name="Series_400_00">'[69]Schedule of Rates'!#REF!</definedName>
    <definedName name="Series_400_01">'[69]Schedule of Rates'!#REF!</definedName>
    <definedName name="Series_400_03">'[69]Schedule of Rates'!#REF!</definedName>
    <definedName name="Series_400_04">'[69]Schedule of Rates'!#REF!</definedName>
    <definedName name="Series_400_05">'[69]Schedule of Rates'!#REF!</definedName>
    <definedName name="Series_500_02">'[69]Schedule of Rates'!#REF!</definedName>
    <definedName name="Series_500_04">'[69]Schedule of Rates'!#REF!</definedName>
    <definedName name="Series_500_05">'[69]Schedule of Rates'!#REF!</definedName>
    <definedName name="Series_500_07">'[69]Schedule of Rates'!#REF!</definedName>
    <definedName name="Series_500_10">'[69]Schedule of Rates'!#REF!</definedName>
    <definedName name="Series_500_14">'[69]Schedule of Rates'!#REF!</definedName>
    <definedName name="Series_600_01">'[69]Schedule of Rates'!#REF!</definedName>
    <definedName name="Series_600_14">'[69]Schedule of Rates'!#REF!</definedName>
    <definedName name="Series_600_32">'[69]Schedule of Rates'!#REF!</definedName>
    <definedName name="Series_600_33">'[69]Schedule of Rates'!#REF!</definedName>
    <definedName name="Series_700_00">'[69]Schedule of Rates'!#REF!</definedName>
    <definedName name="Series_700_01">'[69]Schedule of Rates'!#REF!</definedName>
    <definedName name="Series_700_02">'[69]Schedule of Rates'!#REF!</definedName>
    <definedName name="Series_700_03">'[69]Schedule of Rates'!#REF!</definedName>
    <definedName name="Series_700_04">'[69]Schedule of Rates'!#REF!</definedName>
    <definedName name="Series_700_05">'[69]Schedule of Rates'!#REF!</definedName>
    <definedName name="Series_700_06">'[69]Schedule of Rates'!#REF!</definedName>
    <definedName name="Series_700_08">'[69]Schedule of Rates'!#REF!</definedName>
    <definedName name="Series_700_11">'[69]Schedule of Rates'!#REF!</definedName>
    <definedName name="Series_700_12">'[69]Schedule of Rates'!#REF!</definedName>
    <definedName name="Series_700_13">'[69]Schedule of Rates'!#REF!</definedName>
    <definedName name="SERV1" localSheetId="3">#REF!</definedName>
    <definedName name="SERV1" localSheetId="0">#REF!</definedName>
    <definedName name="SERV1" localSheetId="15">#REF!</definedName>
    <definedName name="SERV1" localSheetId="20">#REF!</definedName>
    <definedName name="SERV1" localSheetId="18">#REF!</definedName>
    <definedName name="SERV1" localSheetId="2">#REF!</definedName>
    <definedName name="SERV1">#REF!</definedName>
    <definedName name="SERV2" localSheetId="3">#REF!</definedName>
    <definedName name="SERV2" localSheetId="0">#REF!</definedName>
    <definedName name="SERV2" localSheetId="15">#REF!</definedName>
    <definedName name="SERV2" localSheetId="20">#REF!</definedName>
    <definedName name="SERV2" localSheetId="18">#REF!</definedName>
    <definedName name="SERV2" localSheetId="2">#REF!</definedName>
    <definedName name="SERV2">#REF!</definedName>
    <definedName name="seven" localSheetId="3">#REF!</definedName>
    <definedName name="seven" localSheetId="0">#REF!</definedName>
    <definedName name="seven" localSheetId="15">#REF!</definedName>
    <definedName name="seven" localSheetId="20">#REF!</definedName>
    <definedName name="seven" localSheetId="18">#REF!</definedName>
    <definedName name="seven" localSheetId="2">#REF!</definedName>
    <definedName name="seven">#REF!</definedName>
    <definedName name="sfgg" localSheetId="3" hidden="1">{"Summary",#N/A,TRUE,"Summary";"Cost Plan",#N/A,TRUE,"Cost Plan"}</definedName>
    <definedName name="sfgg" localSheetId="4" hidden="1">{"Summary",#N/A,TRUE,"Summary";"Cost Plan",#N/A,TRUE,"Cost Plan"}</definedName>
    <definedName name="sfgg" localSheetId="0" hidden="1">{"Summary",#N/A,TRUE,"Summary";"Cost Plan",#N/A,TRUE,"Cost Plan"}</definedName>
    <definedName name="sfgg" localSheetId="15" hidden="1">{"Summary",#N/A,TRUE,"Summary";"Cost Plan",#N/A,TRUE,"Cost Plan"}</definedName>
    <definedName name="sfgg" localSheetId="20" hidden="1">{"Summary",#N/A,TRUE,"Summary";"Cost Plan",#N/A,TRUE,"Cost Plan"}</definedName>
    <definedName name="sfgg" localSheetId="18" hidden="1">{"Summary",#N/A,TRUE,"Summary";"Cost Plan",#N/A,TRUE,"Cost Plan"}</definedName>
    <definedName name="sfgg" localSheetId="5" hidden="1">{"Summary",#N/A,TRUE,"Summary";"Cost Plan",#N/A,TRUE,"Cost Plan"}</definedName>
    <definedName name="sfgg" localSheetId="2" hidden="1">{"Summary",#N/A,TRUE,"Summary";"Cost Plan",#N/A,TRUE,"Cost Plan"}</definedName>
    <definedName name="sfgg" hidden="1">{"Summary",#N/A,TRUE,"Summary";"Cost Plan",#N/A,TRUE,"Cost Plan"}</definedName>
    <definedName name="sh1tot">#REF!</definedName>
    <definedName name="shading" localSheetId="3">#REF!</definedName>
    <definedName name="shading" localSheetId="0">#REF!</definedName>
    <definedName name="shading" localSheetId="15">#REF!</definedName>
    <definedName name="shading" localSheetId="20">#REF!</definedName>
    <definedName name="shading" localSheetId="18">#REF!</definedName>
    <definedName name="shading" localSheetId="2">#REF!</definedName>
    <definedName name="shading">#REF!</definedName>
    <definedName name="sheet_external_wall_of_garage" localSheetId="3">#REF!</definedName>
    <definedName name="sheet_external_wall_of_garage" localSheetId="0">#REF!</definedName>
    <definedName name="sheet_external_wall_of_garage" localSheetId="15">#REF!</definedName>
    <definedName name="sheet_external_wall_of_garage" localSheetId="20">#REF!</definedName>
    <definedName name="sheet_external_wall_of_garage" localSheetId="18">#REF!</definedName>
    <definedName name="sheet_external_wall_of_garage" localSheetId="2">#REF!</definedName>
    <definedName name="sheet_external_wall_of_garage">#REF!</definedName>
    <definedName name="shgtot">#REF!</definedName>
    <definedName name="sicu_beds" localSheetId="3">'[74]Pre-Admission'!#REF!</definedName>
    <definedName name="sicu_beds" localSheetId="0">'[74]Pre-Admission'!#REF!</definedName>
    <definedName name="sicu_beds" localSheetId="15">'[74]Pre-Admission'!#REF!</definedName>
    <definedName name="sicu_beds" localSheetId="20">'[74]Pre-Admission'!#REF!</definedName>
    <definedName name="sicu_beds" localSheetId="18">'[74]Pre-Admission'!#REF!</definedName>
    <definedName name="sicu_beds" localSheetId="2">'[74]Pre-Admission'!#REF!</definedName>
    <definedName name="sicu_beds">'[74]Pre-Admission'!#REF!</definedName>
    <definedName name="SIEMENSCANGDLB233" localSheetId="3">#REF!</definedName>
    <definedName name="SIEMENSCANGDLB233" localSheetId="0">#REF!</definedName>
    <definedName name="SIEMENSCANGDLB233" localSheetId="15">#REF!</definedName>
    <definedName name="SIEMENSCANGDLB233" localSheetId="20">#REF!</definedName>
    <definedName name="SIEMENSCANGDLB233" localSheetId="18">#REF!</definedName>
    <definedName name="SIEMENSCANGDLB233" localSheetId="2">#REF!</definedName>
    <definedName name="SIEMENSCANGDLB233">#REF!</definedName>
    <definedName name="SIEMENSCANGDLB277" localSheetId="3">#REF!</definedName>
    <definedName name="SIEMENSCANGDLB277" localSheetId="0">#REF!</definedName>
    <definedName name="SIEMENSCANGDLB277" localSheetId="15">#REF!</definedName>
    <definedName name="SIEMENSCANGDLB277" localSheetId="20">#REF!</definedName>
    <definedName name="SIEMENSCANGDLB277" localSheetId="18">#REF!</definedName>
    <definedName name="SIEMENSCANGDLB277" localSheetId="2">#REF!</definedName>
    <definedName name="SIEMENSCANGDLB277">#REF!</definedName>
    <definedName name="SIEMENSCERAHOBET65" localSheetId="3">#REF!</definedName>
    <definedName name="SIEMENSCERAHOBET65" localSheetId="0">#REF!</definedName>
    <definedName name="SIEMENSCERAHOBET65" localSheetId="15">#REF!</definedName>
    <definedName name="SIEMENSCERAHOBET65" localSheetId="20">#REF!</definedName>
    <definedName name="SIEMENSCERAHOBET65" localSheetId="18">#REF!</definedName>
    <definedName name="SIEMENSCERAHOBET65" localSheetId="2">#REF!</definedName>
    <definedName name="SIEMENSCERAHOBET65">#REF!</definedName>
    <definedName name="SIEMENSCERAHOBET801">#REF!</definedName>
    <definedName name="SIEMENSCERAHOBET845">#REF!</definedName>
    <definedName name="SIEMENSDISHWSN65">#REF!</definedName>
    <definedName name="SIEMENSDOUBOVENHB13">#REF!</definedName>
    <definedName name="SIEMENSDOUBOVENHB15">#REF!</definedName>
    <definedName name="SIEMENSEB615PB80E">#REF!</definedName>
    <definedName name="SIEMENSET651EE11E">#REF!</definedName>
    <definedName name="SIEMENSET845TC11D">#REF!</definedName>
    <definedName name="SIEMENSFRIFREK138">#REF!</definedName>
    <definedName name="SIEMENSFRIFREK138VV">#REF!</definedName>
    <definedName name="SIEMENSHB13MB521B">#REF!</definedName>
    <definedName name="SIEMENSHF24M562B">#REF!</definedName>
    <definedName name="SIEMENSKI138VV20GB">#REF!</definedName>
    <definedName name="SIEMENSKI38VA50GB">#REF!</definedName>
    <definedName name="SIEMENSSN65E001GB">#REF!</definedName>
    <definedName name="SIEMENSSN65M031GB">#REF!</definedName>
    <definedName name="SIEMENSSSMICROHF24">#REF!</definedName>
    <definedName name="Silicon_sealing_at_details">#REF!</definedName>
    <definedName name="SILMAST">#REF!</definedName>
    <definedName name="single_base_unit">#REF!</definedName>
    <definedName name="single_Glazed_pass_door___facings">#REF!</definedName>
    <definedName name="single_hob_base_unit">#REF!</definedName>
    <definedName name="single_pass_door___facings">#REF!</definedName>
    <definedName name="single_up___over_door">#REF!</definedName>
    <definedName name="single_wall_unit">#REF!</definedName>
    <definedName name="single_winder_stair">#REF!</definedName>
    <definedName name="sink">#REF!</definedName>
    <definedName name="sink_base_unit">#REF!</definedName>
    <definedName name="sinkserv">#REF!</definedName>
    <definedName name="site" localSheetId="3">#N/A</definedName>
    <definedName name="site" localSheetId="4">#N/A</definedName>
    <definedName name="site" localSheetId="0">'3.00  L1 Element Summary '!site</definedName>
    <definedName name="site" localSheetId="15">'[33]A. Level 1 Summary (O 2) '!site</definedName>
    <definedName name="site" localSheetId="20">'6.1 RIBA Stage 3 - Breakdown'!site</definedName>
    <definedName name="site" localSheetId="18">#N/A</definedName>
    <definedName name="site" localSheetId="5">#N/A</definedName>
    <definedName name="site" localSheetId="2">#N/A</definedName>
    <definedName name="site">'6.1 RIBA Stage 3 - Breakdown'!site</definedName>
    <definedName name="sitelevels" localSheetId="3">#REF!</definedName>
    <definedName name="sitelevels" localSheetId="0">#REF!</definedName>
    <definedName name="sitelevels" localSheetId="15">#REF!</definedName>
    <definedName name="sitelevels" localSheetId="20">#REF!</definedName>
    <definedName name="sitelevels" localSheetId="18">#REF!</definedName>
    <definedName name="sitelevels" localSheetId="2">#REF!</definedName>
    <definedName name="sitelevels">#REF!</definedName>
    <definedName name="six" localSheetId="3">#REF!</definedName>
    <definedName name="six" localSheetId="0">#REF!</definedName>
    <definedName name="six" localSheetId="15">#REF!</definedName>
    <definedName name="six" localSheetId="20">#REF!</definedName>
    <definedName name="six" localSheetId="18">#REF!</definedName>
    <definedName name="six" localSheetId="2">#REF!</definedName>
    <definedName name="six">#REF!</definedName>
    <definedName name="skirting" localSheetId="3">#REF!</definedName>
    <definedName name="skirting" localSheetId="0">#REF!</definedName>
    <definedName name="skirting" localSheetId="15">#REF!</definedName>
    <definedName name="skirting" localSheetId="20">#REF!</definedName>
    <definedName name="skirting" localSheetId="18">#REF!</definedName>
    <definedName name="skirting" localSheetId="2">#REF!</definedName>
    <definedName name="skirting">#REF!</definedName>
    <definedName name="SLABINSULATION_140">#REF!</definedName>
    <definedName name="SLABINSULATION_25">#REF!</definedName>
    <definedName name="SMaterials_T">#REF!</definedName>
    <definedName name="SMEGKSEG7">#REF!</definedName>
    <definedName name="soilnature">#REF!</definedName>
    <definedName name="sP">#REF!</definedName>
    <definedName name="spin">#REF!</definedName>
    <definedName name="ss" hidden="1">#REF!</definedName>
    <definedName name="SSLATH">#REF!</definedName>
    <definedName name="Staff">[20]Val!$A$3:$F$32</definedName>
    <definedName name="Staff_Title">[20]Val!$A$3:$A$32</definedName>
    <definedName name="Staff1" localSheetId="3">#REF!</definedName>
    <definedName name="Staff1" localSheetId="0">#REF!</definedName>
    <definedName name="Staff1" localSheetId="15">#REF!</definedName>
    <definedName name="Staff1" localSheetId="20">#REF!</definedName>
    <definedName name="Staff1" localSheetId="18">#REF!</definedName>
    <definedName name="Staff1" localSheetId="2">#REF!</definedName>
    <definedName name="Staff1">#REF!</definedName>
    <definedName name="Staff2" localSheetId="3">#REF!</definedName>
    <definedName name="Staff2" localSheetId="0">#REF!</definedName>
    <definedName name="Staff2" localSheetId="15">#REF!</definedName>
    <definedName name="Staff2" localSheetId="20">#REF!</definedName>
    <definedName name="Staff2" localSheetId="18">#REF!</definedName>
    <definedName name="Staff2" localSheetId="2">#REF!</definedName>
    <definedName name="Staff2">#REF!</definedName>
    <definedName name="Staff3" localSheetId="3">#REF!</definedName>
    <definedName name="Staff3" localSheetId="0">#REF!</definedName>
    <definedName name="Staff3" localSheetId="15">#REF!</definedName>
    <definedName name="Staff3" localSheetId="20">#REF!</definedName>
    <definedName name="Staff3" localSheetId="18">#REF!</definedName>
    <definedName name="Staff3" localSheetId="2">#REF!</definedName>
    <definedName name="Staff3">#REF!</definedName>
    <definedName name="staffdetails">#REF!</definedName>
    <definedName name="stair">#REF!</definedName>
    <definedName name="stamp">#REF!</definedName>
    <definedName name="standard_fink_roof">#REF!</definedName>
    <definedName name="standard_mono_trusses">#REF!</definedName>
    <definedName name="steel_beam">#REF!</definedName>
    <definedName name="STEEL90SHS">#REF!</definedName>
    <definedName name="STEELBOLTS">#REF!</definedName>
    <definedName name="STEELPFC">#REF!</definedName>
    <definedName name="STICKLIKESH_T">[32]Material!$D$229</definedName>
    <definedName name="Stone" localSheetId="3">#REF!</definedName>
    <definedName name="Stone" localSheetId="0">#REF!</definedName>
    <definedName name="Stone" localSheetId="15">#REF!</definedName>
    <definedName name="Stone" localSheetId="20">#REF!</definedName>
    <definedName name="Stone" localSheetId="18">#REF!</definedName>
    <definedName name="Stone" localSheetId="2">#REF!</definedName>
    <definedName name="Stone">#REF!</definedName>
    <definedName name="STONELARGEOAK" localSheetId="3">#REF!</definedName>
    <definedName name="STONELARGEOAK" localSheetId="0">#REF!</definedName>
    <definedName name="STONELARGEOAK" localSheetId="15">#REF!</definedName>
    <definedName name="STONELARGEOAK" localSheetId="20">#REF!</definedName>
    <definedName name="STONELARGEOAK" localSheetId="18">#REF!</definedName>
    <definedName name="STONELARGEOAK" localSheetId="2">#REF!</definedName>
    <definedName name="STONELARGEOAK">#REF!</definedName>
    <definedName name="STONELAURELB" localSheetId="3">#REF!</definedName>
    <definedName name="STONELAURELB" localSheetId="0">#REF!</definedName>
    <definedName name="STONELAURELB" localSheetId="15">#REF!</definedName>
    <definedName name="STONELAURELB" localSheetId="20">#REF!</definedName>
    <definedName name="STONELAURELB" localSheetId="18">#REF!</definedName>
    <definedName name="STONELAURELB" localSheetId="2">#REF!</definedName>
    <definedName name="STONELAURELB">#REF!</definedName>
    <definedName name="STONEMAPLE">#REF!</definedName>
    <definedName name="STONESMALLOAK">#REF!</definedName>
    <definedName name="Stop_Bead">#REF!</definedName>
    <definedName name="stpi" localSheetId="3">'[30]Risk Analysis'!#REF!</definedName>
    <definedName name="stpi" localSheetId="0">'[30]Risk Analysis'!#REF!</definedName>
    <definedName name="stpi" localSheetId="15">'[30]Risk Analysis'!#REF!</definedName>
    <definedName name="stpi" localSheetId="20">'[30]Risk Analysis'!#REF!</definedName>
    <definedName name="stpi" localSheetId="18">'[30]Risk Analysis'!#REF!</definedName>
    <definedName name="stpi" localSheetId="2">'[30]Risk Analysis'!#REF!</definedName>
    <definedName name="stpi">'[30]Risk Analysis'!#REF!</definedName>
    <definedName name="straight_flight_stair" localSheetId="3">#REF!</definedName>
    <definedName name="straight_flight_stair" localSheetId="0">#REF!</definedName>
    <definedName name="straight_flight_stair" localSheetId="15">#REF!</definedName>
    <definedName name="straight_flight_stair" localSheetId="20">#REF!</definedName>
    <definedName name="straight_flight_stair" localSheetId="18">#REF!</definedName>
    <definedName name="straight_flight_stair" localSheetId="2">#REF!</definedName>
    <definedName name="straight_flight_stair">#REF!</definedName>
    <definedName name="Structure" localSheetId="3">#REF!</definedName>
    <definedName name="Structure" localSheetId="0">#REF!</definedName>
    <definedName name="Structure" localSheetId="15">#REF!</definedName>
    <definedName name="Structure" localSheetId="20">#REF!</definedName>
    <definedName name="Structure" localSheetId="18">#REF!</definedName>
    <definedName name="Structure" localSheetId="2">#REF!</definedName>
    <definedName name="Structure">#REF!</definedName>
    <definedName name="sub_analysis">'[29]Analysis by Codes'!$A$5:$M$70</definedName>
    <definedName name="sub_codes">'[29]Analysis by Codes'!$A$5:$A$70</definedName>
    <definedName name="SUBBASETYPE1" localSheetId="3">#REF!</definedName>
    <definedName name="SUBBASETYPE1" localSheetId="0">#REF!</definedName>
    <definedName name="SUBBASETYPE1" localSheetId="15">#REF!</definedName>
    <definedName name="SUBBASETYPE1" localSheetId="20">#REF!</definedName>
    <definedName name="SUBBASETYPE1" localSheetId="18">#REF!</definedName>
    <definedName name="SUBBASETYPE1" localSheetId="2">#REF!</definedName>
    <definedName name="SUBBASETYPE1">#REF!</definedName>
    <definedName name="Subguard" localSheetId="3">'[4]Project Details'!#REF!</definedName>
    <definedName name="Subguard" localSheetId="0">'[4]Project Details'!#REF!</definedName>
    <definedName name="Subguard" localSheetId="15">'[4]Project Details'!#REF!</definedName>
    <definedName name="Subguard" localSheetId="20">'[4]Project Details'!#REF!</definedName>
    <definedName name="Subguard" localSheetId="18">'[4]Project Details'!#REF!</definedName>
    <definedName name="Subguard" localSheetId="2">'[4]Project Details'!#REF!</definedName>
    <definedName name="Subguard">'[4]Project Details'!#REF!</definedName>
    <definedName name="SubOp">'[19]Bill of Quants'!$B$3:$B$1792</definedName>
    <definedName name="subtotal" localSheetId="3">#REF!</definedName>
    <definedName name="subtotal" localSheetId="0">#REF!</definedName>
    <definedName name="subtotal" localSheetId="15">#REF!</definedName>
    <definedName name="subtotal" localSheetId="20">#REF!</definedName>
    <definedName name="subtotal" localSheetId="18">#REF!</definedName>
    <definedName name="subtotal" localSheetId="2">#REF!</definedName>
    <definedName name="subtotal">#REF!</definedName>
    <definedName name="subtotal1" localSheetId="3">#REF!</definedName>
    <definedName name="subtotal1" localSheetId="0">#REF!</definedName>
    <definedName name="subtotal1" localSheetId="15">#REF!</definedName>
    <definedName name="subtotal1" localSheetId="20">#REF!</definedName>
    <definedName name="subtotal1" localSheetId="18">#REF!</definedName>
    <definedName name="subtotal1" localSheetId="2">#REF!</definedName>
    <definedName name="subtotal1">#REF!</definedName>
    <definedName name="subtotal2" localSheetId="3">#REF!</definedName>
    <definedName name="subtotal2" localSheetId="0">#REF!</definedName>
    <definedName name="subtotal2" localSheetId="15">#REF!</definedName>
    <definedName name="subtotal2" localSheetId="20">#REF!</definedName>
    <definedName name="subtotal2" localSheetId="18">#REF!</definedName>
    <definedName name="subtotal2" localSheetId="2">#REF!</definedName>
    <definedName name="subtotal2">#REF!</definedName>
    <definedName name="subtotal3">#REF!</definedName>
    <definedName name="subtotal4">#REF!</definedName>
    <definedName name="subtotal5">#REF!</definedName>
    <definedName name="subtotal6">#REF!</definedName>
    <definedName name="subtotal7">#REF!</definedName>
    <definedName name="subtotal8">#REF!</definedName>
    <definedName name="Suby_01_A">#REF!</definedName>
    <definedName name="Suby_01_E" localSheetId="3">'[9]SC Enquiry Forms'!#REF!</definedName>
    <definedName name="Suby_01_E" localSheetId="0">'[9]SC Enquiry Forms'!#REF!</definedName>
    <definedName name="Suby_01_E" localSheetId="15">'[9]SC Enquiry Forms'!#REF!</definedName>
    <definedName name="Suby_01_E" localSheetId="20">'[9]SC Enquiry Forms'!#REF!</definedName>
    <definedName name="Suby_01_E" localSheetId="18">'[9]SC Enquiry Forms'!#REF!</definedName>
    <definedName name="Suby_01_E" localSheetId="2">'[9]SC Enquiry Forms'!#REF!</definedName>
    <definedName name="Suby_01_E">'[9]SC Enquiry Forms'!#REF!</definedName>
    <definedName name="Suby_01_l" localSheetId="3">#REF!</definedName>
    <definedName name="Suby_01_l" localSheetId="0">#REF!</definedName>
    <definedName name="Suby_01_l" localSheetId="15">#REF!</definedName>
    <definedName name="Suby_01_l" localSheetId="20">#REF!</definedName>
    <definedName name="Suby_01_l" localSheetId="18">#REF!</definedName>
    <definedName name="Suby_01_l" localSheetId="2">#REF!</definedName>
    <definedName name="Suby_01_l">#REF!</definedName>
    <definedName name="Suby_02_A" localSheetId="3">#REF!</definedName>
    <definedName name="Suby_02_A" localSheetId="0">#REF!</definedName>
    <definedName name="Suby_02_A" localSheetId="15">#REF!</definedName>
    <definedName name="Suby_02_A" localSheetId="20">#REF!</definedName>
    <definedName name="Suby_02_A" localSheetId="18">#REF!</definedName>
    <definedName name="Suby_02_A" localSheetId="2">#REF!</definedName>
    <definedName name="Suby_02_A">#REF!</definedName>
    <definedName name="Suby_02_E" localSheetId="3">'[9]SC Enquiry Forms'!#REF!</definedName>
    <definedName name="Suby_02_E" localSheetId="0">'[9]SC Enquiry Forms'!#REF!</definedName>
    <definedName name="Suby_02_E" localSheetId="15">'[9]SC Enquiry Forms'!#REF!</definedName>
    <definedName name="Suby_02_E" localSheetId="20">'[9]SC Enquiry Forms'!#REF!</definedName>
    <definedName name="Suby_02_E" localSheetId="18">'[9]SC Enquiry Forms'!#REF!</definedName>
    <definedName name="Suby_02_E" localSheetId="2">'[9]SC Enquiry Forms'!#REF!</definedName>
    <definedName name="Suby_02_E">'[9]SC Enquiry Forms'!#REF!</definedName>
    <definedName name="Suby_02_l" localSheetId="3">#REF!</definedName>
    <definedName name="Suby_02_l" localSheetId="0">#REF!</definedName>
    <definedName name="Suby_02_l" localSheetId="15">#REF!</definedName>
    <definedName name="Suby_02_l" localSheetId="20">#REF!</definedName>
    <definedName name="Suby_02_l" localSheetId="18">#REF!</definedName>
    <definedName name="Suby_02_l" localSheetId="2">#REF!</definedName>
    <definedName name="Suby_02_l">#REF!</definedName>
    <definedName name="Suby_03_A" localSheetId="3">#REF!</definedName>
    <definedName name="Suby_03_A" localSheetId="0">#REF!</definedName>
    <definedName name="Suby_03_A" localSheetId="15">#REF!</definedName>
    <definedName name="Suby_03_A" localSheetId="20">#REF!</definedName>
    <definedName name="Suby_03_A" localSheetId="18">#REF!</definedName>
    <definedName name="Suby_03_A" localSheetId="2">#REF!</definedName>
    <definedName name="Suby_03_A">#REF!</definedName>
    <definedName name="Suby_03_E" localSheetId="3">'[9]SC Enquiry Forms'!#REF!</definedName>
    <definedName name="Suby_03_E" localSheetId="0">'[9]SC Enquiry Forms'!#REF!</definedName>
    <definedName name="Suby_03_E" localSheetId="15">'[9]SC Enquiry Forms'!#REF!</definedName>
    <definedName name="Suby_03_E" localSheetId="20">'[9]SC Enquiry Forms'!#REF!</definedName>
    <definedName name="Suby_03_E" localSheetId="18">'[9]SC Enquiry Forms'!#REF!</definedName>
    <definedName name="Suby_03_E" localSheetId="2">'[9]SC Enquiry Forms'!#REF!</definedName>
    <definedName name="Suby_03_E">'[9]SC Enquiry Forms'!#REF!</definedName>
    <definedName name="Suby_03_l" localSheetId="3">#REF!</definedName>
    <definedName name="Suby_03_l" localSheetId="0">#REF!</definedName>
    <definedName name="Suby_03_l" localSheetId="15">#REF!</definedName>
    <definedName name="Suby_03_l" localSheetId="20">#REF!</definedName>
    <definedName name="Suby_03_l" localSheetId="18">#REF!</definedName>
    <definedName name="Suby_03_l" localSheetId="2">#REF!</definedName>
    <definedName name="Suby_03_l">#REF!</definedName>
    <definedName name="Suby_04_A" localSheetId="3">#REF!</definedName>
    <definedName name="Suby_04_A" localSheetId="0">#REF!</definedName>
    <definedName name="Suby_04_A" localSheetId="15">#REF!</definedName>
    <definedName name="Suby_04_A" localSheetId="20">#REF!</definedName>
    <definedName name="Suby_04_A" localSheetId="18">#REF!</definedName>
    <definedName name="Suby_04_A" localSheetId="2">#REF!</definedName>
    <definedName name="Suby_04_A">#REF!</definedName>
    <definedName name="Suby_04_E" localSheetId="3">'[9]SC Enquiry Forms'!#REF!</definedName>
    <definedName name="Suby_04_E" localSheetId="0">'[9]SC Enquiry Forms'!#REF!</definedName>
    <definedName name="Suby_04_E" localSheetId="15">'[9]SC Enquiry Forms'!#REF!</definedName>
    <definedName name="Suby_04_E" localSheetId="20">'[9]SC Enquiry Forms'!#REF!</definedName>
    <definedName name="Suby_04_E" localSheetId="18">'[9]SC Enquiry Forms'!#REF!</definedName>
    <definedName name="Suby_04_E" localSheetId="2">'[9]SC Enquiry Forms'!#REF!</definedName>
    <definedName name="Suby_04_E">'[9]SC Enquiry Forms'!#REF!</definedName>
    <definedName name="Suby_04_l" localSheetId="3">#REF!</definedName>
    <definedName name="Suby_04_l" localSheetId="0">#REF!</definedName>
    <definedName name="Suby_04_l" localSheetId="15">#REF!</definedName>
    <definedName name="Suby_04_l" localSheetId="20">#REF!</definedName>
    <definedName name="Suby_04_l" localSheetId="18">#REF!</definedName>
    <definedName name="Suby_04_l" localSheetId="2">#REF!</definedName>
    <definedName name="Suby_04_l">#REF!</definedName>
    <definedName name="Suby_05_A" localSheetId="3">#REF!</definedName>
    <definedName name="Suby_05_A" localSheetId="0">#REF!</definedName>
    <definedName name="Suby_05_A" localSheetId="15">#REF!</definedName>
    <definedName name="Suby_05_A" localSheetId="20">#REF!</definedName>
    <definedName name="Suby_05_A" localSheetId="18">#REF!</definedName>
    <definedName name="Suby_05_A" localSheetId="2">#REF!</definedName>
    <definedName name="Suby_05_A">#REF!</definedName>
    <definedName name="Suby_05_E" localSheetId="3">'[9]SC Enquiry Forms'!#REF!</definedName>
    <definedName name="Suby_05_E" localSheetId="0">'[9]SC Enquiry Forms'!#REF!</definedName>
    <definedName name="Suby_05_E" localSheetId="15">'[9]SC Enquiry Forms'!#REF!</definedName>
    <definedName name="Suby_05_E" localSheetId="20">'[9]SC Enquiry Forms'!#REF!</definedName>
    <definedName name="Suby_05_E" localSheetId="18">'[9]SC Enquiry Forms'!#REF!</definedName>
    <definedName name="Suby_05_E" localSheetId="2">'[9]SC Enquiry Forms'!#REF!</definedName>
    <definedName name="Suby_05_E">'[9]SC Enquiry Forms'!#REF!</definedName>
    <definedName name="Suby_05_l" localSheetId="3">#REF!</definedName>
    <definedName name="Suby_05_l" localSheetId="0">#REF!</definedName>
    <definedName name="Suby_05_l" localSheetId="15">#REF!</definedName>
    <definedName name="Suby_05_l" localSheetId="20">#REF!</definedName>
    <definedName name="Suby_05_l" localSheetId="18">#REF!</definedName>
    <definedName name="Suby_05_l" localSheetId="2">#REF!</definedName>
    <definedName name="Suby_05_l">#REF!</definedName>
    <definedName name="Suby_06_A" localSheetId="3">#REF!</definedName>
    <definedName name="Suby_06_A" localSheetId="0">#REF!</definedName>
    <definedName name="Suby_06_A" localSheetId="15">#REF!</definedName>
    <definedName name="Suby_06_A" localSheetId="20">#REF!</definedName>
    <definedName name="Suby_06_A" localSheetId="18">#REF!</definedName>
    <definedName name="Suby_06_A" localSheetId="2">#REF!</definedName>
    <definedName name="Suby_06_A">#REF!</definedName>
    <definedName name="Suby_06_E" localSheetId="3">'[9]SC Enquiry Forms'!#REF!</definedName>
    <definedName name="Suby_06_E" localSheetId="0">'[9]SC Enquiry Forms'!#REF!</definedName>
    <definedName name="Suby_06_E" localSheetId="15">'[9]SC Enquiry Forms'!#REF!</definedName>
    <definedName name="Suby_06_E" localSheetId="20">'[9]SC Enquiry Forms'!#REF!</definedName>
    <definedName name="Suby_06_E" localSheetId="18">'[9]SC Enquiry Forms'!#REF!</definedName>
    <definedName name="Suby_06_E" localSheetId="2">'[9]SC Enquiry Forms'!#REF!</definedName>
    <definedName name="Suby_06_E">'[9]SC Enquiry Forms'!#REF!</definedName>
    <definedName name="Suby_06_l" localSheetId="3">#REF!</definedName>
    <definedName name="Suby_06_l" localSheetId="0">#REF!</definedName>
    <definedName name="Suby_06_l" localSheetId="15">#REF!</definedName>
    <definedName name="Suby_06_l" localSheetId="20">#REF!</definedName>
    <definedName name="Suby_06_l" localSheetId="18">#REF!</definedName>
    <definedName name="Suby_06_l" localSheetId="2">#REF!</definedName>
    <definedName name="Suby_06_l">#REF!</definedName>
    <definedName name="Suby_07_A" localSheetId="3">#REF!</definedName>
    <definedName name="Suby_07_A" localSheetId="0">#REF!</definedName>
    <definedName name="Suby_07_A" localSheetId="15">#REF!</definedName>
    <definedName name="Suby_07_A" localSheetId="20">#REF!</definedName>
    <definedName name="Suby_07_A" localSheetId="18">#REF!</definedName>
    <definedName name="Suby_07_A" localSheetId="2">#REF!</definedName>
    <definedName name="Suby_07_A">#REF!</definedName>
    <definedName name="Suby_07_E" localSheetId="3">'[9]SC Enquiry Forms'!#REF!</definedName>
    <definedName name="Suby_07_E" localSheetId="0">'[9]SC Enquiry Forms'!#REF!</definedName>
    <definedName name="Suby_07_E" localSheetId="15">'[9]SC Enquiry Forms'!#REF!</definedName>
    <definedName name="Suby_07_E" localSheetId="20">'[9]SC Enquiry Forms'!#REF!</definedName>
    <definedName name="Suby_07_E" localSheetId="18">'[9]SC Enquiry Forms'!#REF!</definedName>
    <definedName name="Suby_07_E" localSheetId="2">'[9]SC Enquiry Forms'!#REF!</definedName>
    <definedName name="Suby_07_E">'[9]SC Enquiry Forms'!#REF!</definedName>
    <definedName name="Suby_07_l" localSheetId="3">#REF!</definedName>
    <definedName name="Suby_07_l" localSheetId="0">#REF!</definedName>
    <definedName name="Suby_07_l" localSheetId="15">#REF!</definedName>
    <definedName name="Suby_07_l" localSheetId="20">#REF!</definedName>
    <definedName name="Suby_07_l" localSheetId="18">#REF!</definedName>
    <definedName name="Suby_07_l" localSheetId="2">#REF!</definedName>
    <definedName name="Suby_07_l">#REF!</definedName>
    <definedName name="Suby_08_A" localSheetId="3">#REF!</definedName>
    <definedName name="Suby_08_A" localSheetId="0">#REF!</definedName>
    <definedName name="Suby_08_A" localSheetId="15">#REF!</definedName>
    <definedName name="Suby_08_A" localSheetId="20">#REF!</definedName>
    <definedName name="Suby_08_A" localSheetId="18">#REF!</definedName>
    <definedName name="Suby_08_A" localSheetId="2">#REF!</definedName>
    <definedName name="Suby_08_A">#REF!</definedName>
    <definedName name="Suby_08_E" localSheetId="3">'[9]SC Enquiry Forms'!#REF!</definedName>
    <definedName name="Suby_08_E" localSheetId="0">'[9]SC Enquiry Forms'!#REF!</definedName>
    <definedName name="Suby_08_E" localSheetId="15">'[9]SC Enquiry Forms'!#REF!</definedName>
    <definedName name="Suby_08_E" localSheetId="20">'[9]SC Enquiry Forms'!#REF!</definedName>
    <definedName name="Suby_08_E" localSheetId="18">'[9]SC Enquiry Forms'!#REF!</definedName>
    <definedName name="Suby_08_E" localSheetId="2">'[9]SC Enquiry Forms'!#REF!</definedName>
    <definedName name="Suby_08_E">'[9]SC Enquiry Forms'!#REF!</definedName>
    <definedName name="Suby_08_l" localSheetId="3">#REF!</definedName>
    <definedName name="Suby_08_l" localSheetId="0">#REF!</definedName>
    <definedName name="Suby_08_l" localSheetId="15">#REF!</definedName>
    <definedName name="Suby_08_l" localSheetId="20">#REF!</definedName>
    <definedName name="Suby_08_l" localSheetId="18">#REF!</definedName>
    <definedName name="Suby_08_l" localSheetId="2">#REF!</definedName>
    <definedName name="Suby_08_l">#REF!</definedName>
    <definedName name="Suby_09_A" localSheetId="3">#REF!</definedName>
    <definedName name="Suby_09_A" localSheetId="0">#REF!</definedName>
    <definedName name="Suby_09_A" localSheetId="15">#REF!</definedName>
    <definedName name="Suby_09_A" localSheetId="20">#REF!</definedName>
    <definedName name="Suby_09_A" localSheetId="18">#REF!</definedName>
    <definedName name="Suby_09_A" localSheetId="2">#REF!</definedName>
    <definedName name="Suby_09_A">#REF!</definedName>
    <definedName name="Suby_09_E" localSheetId="3">'[9]SC Enquiry Forms'!#REF!</definedName>
    <definedName name="Suby_09_E" localSheetId="0">'[9]SC Enquiry Forms'!#REF!</definedName>
    <definedName name="Suby_09_E" localSheetId="15">'[9]SC Enquiry Forms'!#REF!</definedName>
    <definedName name="Suby_09_E" localSheetId="20">'[9]SC Enquiry Forms'!#REF!</definedName>
    <definedName name="Suby_09_E" localSheetId="18">'[9]SC Enquiry Forms'!#REF!</definedName>
    <definedName name="Suby_09_E" localSheetId="2">'[9]SC Enquiry Forms'!#REF!</definedName>
    <definedName name="Suby_09_E">'[9]SC Enquiry Forms'!#REF!</definedName>
    <definedName name="Suby_09_l" localSheetId="3">#REF!</definedName>
    <definedName name="Suby_09_l" localSheetId="0">#REF!</definedName>
    <definedName name="Suby_09_l" localSheetId="15">#REF!</definedName>
    <definedName name="Suby_09_l" localSheetId="20">#REF!</definedName>
    <definedName name="Suby_09_l" localSheetId="18">#REF!</definedName>
    <definedName name="Suby_09_l" localSheetId="2">#REF!</definedName>
    <definedName name="Suby_09_l">#REF!</definedName>
    <definedName name="Suby_10_A" localSheetId="3">#REF!</definedName>
    <definedName name="Suby_10_A" localSheetId="0">#REF!</definedName>
    <definedName name="Suby_10_A" localSheetId="15">#REF!</definedName>
    <definedName name="Suby_10_A" localSheetId="20">#REF!</definedName>
    <definedName name="Suby_10_A" localSheetId="18">#REF!</definedName>
    <definedName name="Suby_10_A" localSheetId="2">#REF!</definedName>
    <definedName name="Suby_10_A">#REF!</definedName>
    <definedName name="Suby_10_E" localSheetId="3">'[9]SC Enquiry Forms'!#REF!</definedName>
    <definedName name="Suby_10_E" localSheetId="0">'[9]SC Enquiry Forms'!#REF!</definedName>
    <definedName name="Suby_10_E" localSheetId="15">'[9]SC Enquiry Forms'!#REF!</definedName>
    <definedName name="Suby_10_E" localSheetId="20">'[9]SC Enquiry Forms'!#REF!</definedName>
    <definedName name="Suby_10_E" localSheetId="18">'[9]SC Enquiry Forms'!#REF!</definedName>
    <definedName name="Suby_10_E" localSheetId="2">'[9]SC Enquiry Forms'!#REF!</definedName>
    <definedName name="Suby_10_E">'[9]SC Enquiry Forms'!#REF!</definedName>
    <definedName name="Suby_10_l" localSheetId="3">#REF!</definedName>
    <definedName name="Suby_10_l" localSheetId="0">#REF!</definedName>
    <definedName name="Suby_10_l" localSheetId="15">#REF!</definedName>
    <definedName name="Suby_10_l" localSheetId="20">#REF!</definedName>
    <definedName name="Suby_10_l" localSheetId="18">#REF!</definedName>
    <definedName name="Suby_10_l" localSheetId="2">#REF!</definedName>
    <definedName name="Suby_10_l">#REF!</definedName>
    <definedName name="Suby_11_A" localSheetId="3">#REF!</definedName>
    <definedName name="Suby_11_A" localSheetId="0">#REF!</definedName>
    <definedName name="Suby_11_A" localSheetId="15">#REF!</definedName>
    <definedName name="Suby_11_A" localSheetId="20">#REF!</definedName>
    <definedName name="Suby_11_A" localSheetId="18">#REF!</definedName>
    <definedName name="Suby_11_A" localSheetId="2">#REF!</definedName>
    <definedName name="Suby_11_A">#REF!</definedName>
    <definedName name="Suby_11_E" localSheetId="3">'[9]SC Enquiry Forms'!#REF!</definedName>
    <definedName name="Suby_11_E" localSheetId="0">'[9]SC Enquiry Forms'!#REF!</definedName>
    <definedName name="Suby_11_E" localSheetId="15">'[9]SC Enquiry Forms'!#REF!</definedName>
    <definedName name="Suby_11_E" localSheetId="20">'[9]SC Enquiry Forms'!#REF!</definedName>
    <definedName name="Suby_11_E" localSheetId="18">'[9]SC Enquiry Forms'!#REF!</definedName>
    <definedName name="Suby_11_E" localSheetId="2">'[9]SC Enquiry Forms'!#REF!</definedName>
    <definedName name="Suby_11_E">'[9]SC Enquiry Forms'!#REF!</definedName>
    <definedName name="Suby_11_l" localSheetId="3">#REF!</definedName>
    <definedName name="Suby_11_l" localSheetId="0">#REF!</definedName>
    <definedName name="Suby_11_l" localSheetId="15">#REF!</definedName>
    <definedName name="Suby_11_l" localSheetId="20">#REF!</definedName>
    <definedName name="Suby_11_l" localSheetId="18">#REF!</definedName>
    <definedName name="Suby_11_l" localSheetId="2">#REF!</definedName>
    <definedName name="Suby_11_l">#REF!</definedName>
    <definedName name="Suby_12_A" localSheetId="3">#REF!</definedName>
    <definedName name="Suby_12_A" localSheetId="0">#REF!</definedName>
    <definedName name="Suby_12_A" localSheetId="15">#REF!</definedName>
    <definedName name="Suby_12_A" localSheetId="20">#REF!</definedName>
    <definedName name="Suby_12_A" localSheetId="18">#REF!</definedName>
    <definedName name="Suby_12_A" localSheetId="2">#REF!</definedName>
    <definedName name="Suby_12_A">#REF!</definedName>
    <definedName name="Suby_12_E" localSheetId="3">'[9]SC Enquiry Forms'!#REF!</definedName>
    <definedName name="Suby_12_E" localSheetId="0">'[9]SC Enquiry Forms'!#REF!</definedName>
    <definedName name="Suby_12_E" localSheetId="15">'[9]SC Enquiry Forms'!#REF!</definedName>
    <definedName name="Suby_12_E" localSheetId="20">'[9]SC Enquiry Forms'!#REF!</definedName>
    <definedName name="Suby_12_E" localSheetId="18">'[9]SC Enquiry Forms'!#REF!</definedName>
    <definedName name="Suby_12_E" localSheetId="2">'[9]SC Enquiry Forms'!#REF!</definedName>
    <definedName name="Suby_12_E">'[9]SC Enquiry Forms'!#REF!</definedName>
    <definedName name="Suby_12_l" localSheetId="3">#REF!</definedName>
    <definedName name="Suby_12_l" localSheetId="0">#REF!</definedName>
    <definedName name="Suby_12_l" localSheetId="15">#REF!</definedName>
    <definedName name="Suby_12_l" localSheetId="20">#REF!</definedName>
    <definedName name="Suby_12_l" localSheetId="18">#REF!</definedName>
    <definedName name="Suby_12_l" localSheetId="2">#REF!</definedName>
    <definedName name="Suby_12_l">#REF!</definedName>
    <definedName name="Suby_13_A" localSheetId="3">#REF!</definedName>
    <definedName name="Suby_13_A" localSheetId="0">#REF!</definedName>
    <definedName name="Suby_13_A" localSheetId="15">#REF!</definedName>
    <definedName name="Suby_13_A" localSheetId="20">#REF!</definedName>
    <definedName name="Suby_13_A" localSheetId="18">#REF!</definedName>
    <definedName name="Suby_13_A" localSheetId="2">#REF!</definedName>
    <definedName name="Suby_13_A">#REF!</definedName>
    <definedName name="Suby_13_E" localSheetId="3">'[9]SC Enquiry Forms'!#REF!</definedName>
    <definedName name="Suby_13_E" localSheetId="0">'[9]SC Enquiry Forms'!#REF!</definedName>
    <definedName name="Suby_13_E" localSheetId="15">'[9]SC Enquiry Forms'!#REF!</definedName>
    <definedName name="Suby_13_E" localSheetId="20">'[9]SC Enquiry Forms'!#REF!</definedName>
    <definedName name="Suby_13_E" localSheetId="18">'[9]SC Enquiry Forms'!#REF!</definedName>
    <definedName name="Suby_13_E" localSheetId="2">'[9]SC Enquiry Forms'!#REF!</definedName>
    <definedName name="Suby_13_E">'[9]SC Enquiry Forms'!#REF!</definedName>
    <definedName name="Suby_13_l" localSheetId="3">#REF!</definedName>
    <definedName name="Suby_13_l" localSheetId="0">#REF!</definedName>
    <definedName name="Suby_13_l" localSheetId="15">#REF!</definedName>
    <definedName name="Suby_13_l" localSheetId="20">#REF!</definedName>
    <definedName name="Suby_13_l" localSheetId="18">#REF!</definedName>
    <definedName name="Suby_13_l" localSheetId="2">#REF!</definedName>
    <definedName name="Suby_13_l">#REF!</definedName>
    <definedName name="Suby_14_A" localSheetId="3">#REF!</definedName>
    <definedName name="Suby_14_A" localSheetId="0">#REF!</definedName>
    <definedName name="Suby_14_A" localSheetId="15">#REF!</definedName>
    <definedName name="Suby_14_A" localSheetId="20">#REF!</definedName>
    <definedName name="Suby_14_A" localSheetId="18">#REF!</definedName>
    <definedName name="Suby_14_A" localSheetId="2">#REF!</definedName>
    <definedName name="Suby_14_A">#REF!</definedName>
    <definedName name="Suby_14_E" localSheetId="3">'[9]SC Enquiry Forms'!#REF!</definedName>
    <definedName name="Suby_14_E" localSheetId="0">'[9]SC Enquiry Forms'!#REF!</definedName>
    <definedName name="Suby_14_E" localSheetId="15">'[9]SC Enquiry Forms'!#REF!</definedName>
    <definedName name="Suby_14_E" localSheetId="20">'[9]SC Enquiry Forms'!#REF!</definedName>
    <definedName name="Suby_14_E" localSheetId="18">'[9]SC Enquiry Forms'!#REF!</definedName>
    <definedName name="Suby_14_E" localSheetId="2">'[9]SC Enquiry Forms'!#REF!</definedName>
    <definedName name="Suby_14_E">'[9]SC Enquiry Forms'!#REF!</definedName>
    <definedName name="Suby_14_l" localSheetId="3">#REF!</definedName>
    <definedName name="Suby_14_l" localSheetId="0">#REF!</definedName>
    <definedName name="Suby_14_l" localSheetId="15">#REF!</definedName>
    <definedName name="Suby_14_l" localSheetId="20">#REF!</definedName>
    <definedName name="Suby_14_l" localSheetId="18">#REF!</definedName>
    <definedName name="Suby_14_l" localSheetId="2">#REF!</definedName>
    <definedName name="Suby_14_l">#REF!</definedName>
    <definedName name="Suby_15_A" localSheetId="3">#REF!</definedName>
    <definedName name="Suby_15_A" localSheetId="0">#REF!</definedName>
    <definedName name="Suby_15_A" localSheetId="15">#REF!</definedName>
    <definedName name="Suby_15_A" localSheetId="20">#REF!</definedName>
    <definedName name="Suby_15_A" localSheetId="18">#REF!</definedName>
    <definedName name="Suby_15_A" localSheetId="2">#REF!</definedName>
    <definedName name="Suby_15_A">#REF!</definedName>
    <definedName name="Suby_15_E" localSheetId="3">'[9]SC Enquiry Forms'!#REF!</definedName>
    <definedName name="Suby_15_E" localSheetId="0">'[9]SC Enquiry Forms'!#REF!</definedName>
    <definedName name="Suby_15_E" localSheetId="15">'[9]SC Enquiry Forms'!#REF!</definedName>
    <definedName name="Suby_15_E" localSheetId="20">'[9]SC Enquiry Forms'!#REF!</definedName>
    <definedName name="Suby_15_E" localSheetId="18">'[9]SC Enquiry Forms'!#REF!</definedName>
    <definedName name="Suby_15_E" localSheetId="2">'[9]SC Enquiry Forms'!#REF!</definedName>
    <definedName name="Suby_15_E">'[9]SC Enquiry Forms'!#REF!</definedName>
    <definedName name="Suby_15_l" localSheetId="3">#REF!</definedName>
    <definedName name="Suby_15_l" localSheetId="0">#REF!</definedName>
    <definedName name="Suby_15_l" localSheetId="15">#REF!</definedName>
    <definedName name="Suby_15_l" localSheetId="20">#REF!</definedName>
    <definedName name="Suby_15_l" localSheetId="18">#REF!</definedName>
    <definedName name="Suby_15_l" localSheetId="2">#REF!</definedName>
    <definedName name="Suby_15_l">#REF!</definedName>
    <definedName name="Suby_16_A" localSheetId="3">#REF!</definedName>
    <definedName name="Suby_16_A" localSheetId="0">#REF!</definedName>
    <definedName name="Suby_16_A" localSheetId="15">#REF!</definedName>
    <definedName name="Suby_16_A" localSheetId="20">#REF!</definedName>
    <definedName name="Suby_16_A" localSheetId="18">#REF!</definedName>
    <definedName name="Suby_16_A" localSheetId="2">#REF!</definedName>
    <definedName name="Suby_16_A">#REF!</definedName>
    <definedName name="Suby_16_E" localSheetId="3">'[9]SC Enquiry Forms'!#REF!</definedName>
    <definedName name="Suby_16_E" localSheetId="0">'[9]SC Enquiry Forms'!#REF!</definedName>
    <definedName name="Suby_16_E" localSheetId="15">'[9]SC Enquiry Forms'!#REF!</definedName>
    <definedName name="Suby_16_E" localSheetId="20">'[9]SC Enquiry Forms'!#REF!</definedName>
    <definedName name="Suby_16_E" localSheetId="18">'[9]SC Enquiry Forms'!#REF!</definedName>
    <definedName name="Suby_16_E" localSheetId="2">'[9]SC Enquiry Forms'!#REF!</definedName>
    <definedName name="Suby_16_E">'[9]SC Enquiry Forms'!#REF!</definedName>
    <definedName name="Suby_16_l" localSheetId="3">#REF!</definedName>
    <definedName name="Suby_16_l" localSheetId="0">#REF!</definedName>
    <definedName name="Suby_16_l" localSheetId="15">#REF!</definedName>
    <definedName name="Suby_16_l" localSheetId="20">#REF!</definedName>
    <definedName name="Suby_16_l" localSheetId="18">#REF!</definedName>
    <definedName name="Suby_16_l" localSheetId="2">#REF!</definedName>
    <definedName name="Suby_16_l">#REF!</definedName>
    <definedName name="Suby_17_A" localSheetId="3">#REF!</definedName>
    <definedName name="Suby_17_A" localSheetId="0">#REF!</definedName>
    <definedName name="Suby_17_A" localSheetId="15">#REF!</definedName>
    <definedName name="Suby_17_A" localSheetId="20">#REF!</definedName>
    <definedName name="Suby_17_A" localSheetId="18">#REF!</definedName>
    <definedName name="Suby_17_A" localSheetId="2">#REF!</definedName>
    <definedName name="Suby_17_A">#REF!</definedName>
    <definedName name="Suby_17_E" localSheetId="3">'[9]SC Enquiry Forms'!#REF!</definedName>
    <definedName name="Suby_17_E" localSheetId="0">'[9]SC Enquiry Forms'!#REF!</definedName>
    <definedName name="Suby_17_E" localSheetId="15">'[9]SC Enquiry Forms'!#REF!</definedName>
    <definedName name="Suby_17_E" localSheetId="20">'[9]SC Enquiry Forms'!#REF!</definedName>
    <definedName name="Suby_17_E" localSheetId="18">'[9]SC Enquiry Forms'!#REF!</definedName>
    <definedName name="Suby_17_E" localSheetId="2">'[9]SC Enquiry Forms'!#REF!</definedName>
    <definedName name="Suby_17_E">'[9]SC Enquiry Forms'!#REF!</definedName>
    <definedName name="Suby_17_l" localSheetId="3">#REF!</definedName>
    <definedName name="Suby_17_l" localSheetId="0">#REF!</definedName>
    <definedName name="Suby_17_l" localSheetId="15">#REF!</definedName>
    <definedName name="Suby_17_l" localSheetId="20">#REF!</definedName>
    <definedName name="Suby_17_l" localSheetId="18">#REF!</definedName>
    <definedName name="Suby_17_l" localSheetId="2">#REF!</definedName>
    <definedName name="Suby_17_l">#REF!</definedName>
    <definedName name="Suby_18_A" localSheetId="3">#REF!</definedName>
    <definedName name="Suby_18_A" localSheetId="0">#REF!</definedName>
    <definedName name="Suby_18_A" localSheetId="15">#REF!</definedName>
    <definedName name="Suby_18_A" localSheetId="20">#REF!</definedName>
    <definedName name="Suby_18_A" localSheetId="18">#REF!</definedName>
    <definedName name="Suby_18_A" localSheetId="2">#REF!</definedName>
    <definedName name="Suby_18_A">#REF!</definedName>
    <definedName name="Suby_18_E" localSheetId="3">'[9]SC Enquiry Forms'!#REF!</definedName>
    <definedName name="Suby_18_E" localSheetId="0">'[9]SC Enquiry Forms'!#REF!</definedName>
    <definedName name="Suby_18_E" localSheetId="15">'[9]SC Enquiry Forms'!#REF!</definedName>
    <definedName name="Suby_18_E" localSheetId="20">'[9]SC Enquiry Forms'!#REF!</definedName>
    <definedName name="Suby_18_E" localSheetId="18">'[9]SC Enquiry Forms'!#REF!</definedName>
    <definedName name="Suby_18_E" localSheetId="2">'[9]SC Enquiry Forms'!#REF!</definedName>
    <definedName name="Suby_18_E">'[9]SC Enquiry Forms'!#REF!</definedName>
    <definedName name="Suby_18_l" localSheetId="3">#REF!</definedName>
    <definedName name="Suby_18_l" localSheetId="0">#REF!</definedName>
    <definedName name="Suby_18_l" localSheetId="15">#REF!</definedName>
    <definedName name="Suby_18_l" localSheetId="20">#REF!</definedName>
    <definedName name="Suby_18_l" localSheetId="18">#REF!</definedName>
    <definedName name="Suby_18_l" localSheetId="2">#REF!</definedName>
    <definedName name="Suby_18_l">#REF!</definedName>
    <definedName name="Suby_19_A" localSheetId="3">#REF!</definedName>
    <definedName name="Suby_19_A" localSheetId="0">#REF!</definedName>
    <definedName name="Suby_19_A" localSheetId="15">#REF!</definedName>
    <definedName name="Suby_19_A" localSheetId="20">#REF!</definedName>
    <definedName name="Suby_19_A" localSheetId="18">#REF!</definedName>
    <definedName name="Suby_19_A" localSheetId="2">#REF!</definedName>
    <definedName name="Suby_19_A">#REF!</definedName>
    <definedName name="Suby_19_E" localSheetId="3">'[9]SC Enquiry Forms'!#REF!</definedName>
    <definedName name="Suby_19_E" localSheetId="0">'[9]SC Enquiry Forms'!#REF!</definedName>
    <definedName name="Suby_19_E" localSheetId="15">'[9]SC Enquiry Forms'!#REF!</definedName>
    <definedName name="Suby_19_E" localSheetId="20">'[9]SC Enquiry Forms'!#REF!</definedName>
    <definedName name="Suby_19_E" localSheetId="18">'[9]SC Enquiry Forms'!#REF!</definedName>
    <definedName name="Suby_19_E" localSheetId="2">'[9]SC Enquiry Forms'!#REF!</definedName>
    <definedName name="Suby_19_E">'[9]SC Enquiry Forms'!#REF!</definedName>
    <definedName name="Suby_19_l" localSheetId="3">#REF!</definedName>
    <definedName name="Suby_19_l" localSheetId="0">#REF!</definedName>
    <definedName name="Suby_19_l" localSheetId="15">#REF!</definedName>
    <definedName name="Suby_19_l" localSheetId="20">#REF!</definedName>
    <definedName name="Suby_19_l" localSheetId="18">#REF!</definedName>
    <definedName name="Suby_19_l" localSheetId="2">#REF!</definedName>
    <definedName name="Suby_19_l">#REF!</definedName>
    <definedName name="Suby_20_A" localSheetId="3">#REF!</definedName>
    <definedName name="Suby_20_A" localSheetId="0">#REF!</definedName>
    <definedName name="Suby_20_A" localSheetId="15">#REF!</definedName>
    <definedName name="Suby_20_A" localSheetId="20">#REF!</definedName>
    <definedName name="Suby_20_A" localSheetId="18">#REF!</definedName>
    <definedName name="Suby_20_A" localSheetId="2">#REF!</definedName>
    <definedName name="Suby_20_A">#REF!</definedName>
    <definedName name="Suby_20_E" localSheetId="3">'[9]SC Enquiry Forms'!#REF!</definedName>
    <definedName name="Suby_20_E" localSheetId="0">'[9]SC Enquiry Forms'!#REF!</definedName>
    <definedName name="Suby_20_E" localSheetId="15">'[9]SC Enquiry Forms'!#REF!</definedName>
    <definedName name="Suby_20_E" localSheetId="20">'[9]SC Enquiry Forms'!#REF!</definedName>
    <definedName name="Suby_20_E" localSheetId="18">'[9]SC Enquiry Forms'!#REF!</definedName>
    <definedName name="Suby_20_E" localSheetId="2">'[9]SC Enquiry Forms'!#REF!</definedName>
    <definedName name="Suby_20_E">'[9]SC Enquiry Forms'!#REF!</definedName>
    <definedName name="Suby_20_l" localSheetId="3">#REF!</definedName>
    <definedName name="Suby_20_l" localSheetId="0">#REF!</definedName>
    <definedName name="Suby_20_l" localSheetId="15">#REF!</definedName>
    <definedName name="Suby_20_l" localSheetId="20">#REF!</definedName>
    <definedName name="Suby_20_l" localSheetId="18">#REF!</definedName>
    <definedName name="Suby_20_l" localSheetId="2">#REF!</definedName>
    <definedName name="Suby_20_l">#REF!</definedName>
    <definedName name="Suby_21_A" localSheetId="3">#REF!</definedName>
    <definedName name="Suby_21_A" localSheetId="0">#REF!</definedName>
    <definedName name="Suby_21_A" localSheetId="15">#REF!</definedName>
    <definedName name="Suby_21_A" localSheetId="20">#REF!</definedName>
    <definedName name="Suby_21_A" localSheetId="18">#REF!</definedName>
    <definedName name="Suby_21_A" localSheetId="2">#REF!</definedName>
    <definedName name="Suby_21_A">#REF!</definedName>
    <definedName name="Suby_21_E" localSheetId="3">'[9]SC Enquiry Forms'!#REF!</definedName>
    <definedName name="Suby_21_E" localSheetId="0">'[9]SC Enquiry Forms'!#REF!</definedName>
    <definedName name="Suby_21_E" localSheetId="15">'[9]SC Enquiry Forms'!#REF!</definedName>
    <definedName name="Suby_21_E" localSheetId="20">'[9]SC Enquiry Forms'!#REF!</definedName>
    <definedName name="Suby_21_E" localSheetId="18">'[9]SC Enquiry Forms'!#REF!</definedName>
    <definedName name="Suby_21_E" localSheetId="2">'[9]SC Enquiry Forms'!#REF!</definedName>
    <definedName name="Suby_21_E">'[9]SC Enquiry Forms'!#REF!</definedName>
    <definedName name="Suby_21_l" localSheetId="3">#REF!</definedName>
    <definedName name="Suby_21_l" localSheetId="0">#REF!</definedName>
    <definedName name="Suby_21_l" localSheetId="15">#REF!</definedName>
    <definedName name="Suby_21_l" localSheetId="20">#REF!</definedName>
    <definedName name="Suby_21_l" localSheetId="18">#REF!</definedName>
    <definedName name="Suby_21_l" localSheetId="2">#REF!</definedName>
    <definedName name="Suby_21_l">#REF!</definedName>
    <definedName name="Suby_22_A" localSheetId="3">#REF!</definedName>
    <definedName name="Suby_22_A" localSheetId="0">#REF!</definedName>
    <definedName name="Suby_22_A" localSheetId="15">#REF!</definedName>
    <definedName name="Suby_22_A" localSheetId="20">#REF!</definedName>
    <definedName name="Suby_22_A" localSheetId="18">#REF!</definedName>
    <definedName name="Suby_22_A" localSheetId="2">#REF!</definedName>
    <definedName name="Suby_22_A">#REF!</definedName>
    <definedName name="Suby_22_E" localSheetId="3">'[9]SC Enquiry Forms'!#REF!</definedName>
    <definedName name="Suby_22_E" localSheetId="0">'[9]SC Enquiry Forms'!#REF!</definedName>
    <definedName name="Suby_22_E" localSheetId="15">'[9]SC Enquiry Forms'!#REF!</definedName>
    <definedName name="Suby_22_E" localSheetId="20">'[9]SC Enquiry Forms'!#REF!</definedName>
    <definedName name="Suby_22_E" localSheetId="18">'[9]SC Enquiry Forms'!#REF!</definedName>
    <definedName name="Suby_22_E" localSheetId="2">'[9]SC Enquiry Forms'!#REF!</definedName>
    <definedName name="Suby_22_E">'[9]SC Enquiry Forms'!#REF!</definedName>
    <definedName name="Suby_22_l" localSheetId="3">#REF!</definedName>
    <definedName name="Suby_22_l" localSheetId="0">#REF!</definedName>
    <definedName name="Suby_22_l" localSheetId="15">#REF!</definedName>
    <definedName name="Suby_22_l" localSheetId="20">#REF!</definedName>
    <definedName name="Suby_22_l" localSheetId="18">#REF!</definedName>
    <definedName name="Suby_22_l" localSheetId="2">#REF!</definedName>
    <definedName name="Suby_22_l">#REF!</definedName>
    <definedName name="Suby_23_A" localSheetId="3">#REF!</definedName>
    <definedName name="Suby_23_A" localSheetId="0">#REF!</definedName>
    <definedName name="Suby_23_A" localSheetId="15">#REF!</definedName>
    <definedName name="Suby_23_A" localSheetId="20">#REF!</definedName>
    <definedName name="Suby_23_A" localSheetId="18">#REF!</definedName>
    <definedName name="Suby_23_A" localSheetId="2">#REF!</definedName>
    <definedName name="Suby_23_A">#REF!</definedName>
    <definedName name="Suby_23_E" localSheetId="3">'[9]SC Enquiry Forms'!#REF!</definedName>
    <definedName name="Suby_23_E" localSheetId="0">'[9]SC Enquiry Forms'!#REF!</definedName>
    <definedName name="Suby_23_E" localSheetId="15">'[9]SC Enquiry Forms'!#REF!</definedName>
    <definedName name="Suby_23_E" localSheetId="20">'[9]SC Enquiry Forms'!#REF!</definedName>
    <definedName name="Suby_23_E" localSheetId="18">'[9]SC Enquiry Forms'!#REF!</definedName>
    <definedName name="Suby_23_E" localSheetId="2">'[9]SC Enquiry Forms'!#REF!</definedName>
    <definedName name="Suby_23_E">'[9]SC Enquiry Forms'!#REF!</definedName>
    <definedName name="Suby_23_l" localSheetId="3">#REF!</definedName>
    <definedName name="Suby_23_l" localSheetId="0">#REF!</definedName>
    <definedName name="Suby_23_l" localSheetId="15">#REF!</definedName>
    <definedName name="Suby_23_l" localSheetId="20">#REF!</definedName>
    <definedName name="Suby_23_l" localSheetId="18">#REF!</definedName>
    <definedName name="Suby_23_l" localSheetId="2">#REF!</definedName>
    <definedName name="Suby_23_l">#REF!</definedName>
    <definedName name="Suby_24_A" localSheetId="3">#REF!</definedName>
    <definedName name="Suby_24_A" localSheetId="0">#REF!</definedName>
    <definedName name="Suby_24_A" localSheetId="15">#REF!</definedName>
    <definedName name="Suby_24_A" localSheetId="20">#REF!</definedName>
    <definedName name="Suby_24_A" localSheetId="18">#REF!</definedName>
    <definedName name="Suby_24_A" localSheetId="2">#REF!</definedName>
    <definedName name="Suby_24_A">#REF!</definedName>
    <definedName name="Suby_24_E" localSheetId="3">'[9]SC Enquiry Forms'!#REF!</definedName>
    <definedName name="Suby_24_E" localSheetId="0">'[9]SC Enquiry Forms'!#REF!</definedName>
    <definedName name="Suby_24_E" localSheetId="15">'[9]SC Enquiry Forms'!#REF!</definedName>
    <definedName name="Suby_24_E" localSheetId="20">'[9]SC Enquiry Forms'!#REF!</definedName>
    <definedName name="Suby_24_E" localSheetId="18">'[9]SC Enquiry Forms'!#REF!</definedName>
    <definedName name="Suby_24_E" localSheetId="2">'[9]SC Enquiry Forms'!#REF!</definedName>
    <definedName name="Suby_24_E">'[9]SC Enquiry Forms'!#REF!</definedName>
    <definedName name="Suby_24_l" localSheetId="3">#REF!</definedName>
    <definedName name="Suby_24_l" localSheetId="0">#REF!</definedName>
    <definedName name="Suby_24_l" localSheetId="15">#REF!</definedName>
    <definedName name="Suby_24_l" localSheetId="20">#REF!</definedName>
    <definedName name="Suby_24_l" localSheetId="18">#REF!</definedName>
    <definedName name="Suby_24_l" localSheetId="2">#REF!</definedName>
    <definedName name="Suby_24_l">#REF!</definedName>
    <definedName name="Suby_25_A" localSheetId="3">#REF!</definedName>
    <definedName name="Suby_25_A" localSheetId="0">#REF!</definedName>
    <definedName name="Suby_25_A" localSheetId="15">#REF!</definedName>
    <definedName name="Suby_25_A" localSheetId="20">#REF!</definedName>
    <definedName name="Suby_25_A" localSheetId="18">#REF!</definedName>
    <definedName name="Suby_25_A" localSheetId="2">#REF!</definedName>
    <definedName name="Suby_25_A">#REF!</definedName>
    <definedName name="Suby_25_E" localSheetId="3">'[9]SC Enquiry Forms'!#REF!</definedName>
    <definedName name="Suby_25_E" localSheetId="0">'[9]SC Enquiry Forms'!#REF!</definedName>
    <definedName name="Suby_25_E" localSheetId="15">'[9]SC Enquiry Forms'!#REF!</definedName>
    <definedName name="Suby_25_E" localSheetId="20">'[9]SC Enquiry Forms'!#REF!</definedName>
    <definedName name="Suby_25_E" localSheetId="18">'[9]SC Enquiry Forms'!#REF!</definedName>
    <definedName name="Suby_25_E" localSheetId="2">'[9]SC Enquiry Forms'!#REF!</definedName>
    <definedName name="Suby_25_E">'[9]SC Enquiry Forms'!#REF!</definedName>
    <definedName name="Suby_25_l" localSheetId="3">#REF!</definedName>
    <definedName name="Suby_25_l" localSheetId="0">#REF!</definedName>
    <definedName name="Suby_25_l" localSheetId="15">#REF!</definedName>
    <definedName name="Suby_25_l" localSheetId="20">#REF!</definedName>
    <definedName name="Suby_25_l" localSheetId="18">#REF!</definedName>
    <definedName name="Suby_25_l" localSheetId="2">#REF!</definedName>
    <definedName name="Suby_25_l">#REF!</definedName>
    <definedName name="Suby_26_A" localSheetId="3">#REF!</definedName>
    <definedName name="Suby_26_A" localSheetId="0">#REF!</definedName>
    <definedName name="Suby_26_A" localSheetId="15">#REF!</definedName>
    <definedName name="Suby_26_A" localSheetId="20">#REF!</definedName>
    <definedName name="Suby_26_A" localSheetId="18">#REF!</definedName>
    <definedName name="Suby_26_A" localSheetId="2">#REF!</definedName>
    <definedName name="Suby_26_A">#REF!</definedName>
    <definedName name="Suby_26_E" localSheetId="3">'[9]SC Enquiry Forms'!#REF!</definedName>
    <definedName name="Suby_26_E" localSheetId="0">'[9]SC Enquiry Forms'!#REF!</definedName>
    <definedName name="Suby_26_E" localSheetId="15">'[9]SC Enquiry Forms'!#REF!</definedName>
    <definedName name="Suby_26_E" localSheetId="20">'[9]SC Enquiry Forms'!#REF!</definedName>
    <definedName name="Suby_26_E" localSheetId="18">'[9]SC Enquiry Forms'!#REF!</definedName>
    <definedName name="Suby_26_E" localSheetId="2">'[9]SC Enquiry Forms'!#REF!</definedName>
    <definedName name="Suby_26_E">'[9]SC Enquiry Forms'!#REF!</definedName>
    <definedName name="Suby_26_l" localSheetId="3">#REF!</definedName>
    <definedName name="Suby_26_l" localSheetId="0">#REF!</definedName>
    <definedName name="Suby_26_l" localSheetId="15">#REF!</definedName>
    <definedName name="Suby_26_l" localSheetId="20">#REF!</definedName>
    <definedName name="Suby_26_l" localSheetId="18">#REF!</definedName>
    <definedName name="Suby_26_l" localSheetId="2">#REF!</definedName>
    <definedName name="Suby_26_l">#REF!</definedName>
    <definedName name="Suby_27_A" localSheetId="3">#REF!</definedName>
    <definedName name="Suby_27_A" localSheetId="0">#REF!</definedName>
    <definedName name="Suby_27_A" localSheetId="15">#REF!</definedName>
    <definedName name="Suby_27_A" localSheetId="20">#REF!</definedName>
    <definedName name="Suby_27_A" localSheetId="18">#REF!</definedName>
    <definedName name="Suby_27_A" localSheetId="2">#REF!</definedName>
    <definedName name="Suby_27_A">#REF!</definedName>
    <definedName name="Suby_27_E" localSheetId="3">'[9]SC Enquiry Forms'!#REF!</definedName>
    <definedName name="Suby_27_E" localSheetId="0">'[9]SC Enquiry Forms'!#REF!</definedName>
    <definedName name="Suby_27_E" localSheetId="15">'[9]SC Enquiry Forms'!#REF!</definedName>
    <definedName name="Suby_27_E" localSheetId="20">'[9]SC Enquiry Forms'!#REF!</definedName>
    <definedName name="Suby_27_E" localSheetId="18">'[9]SC Enquiry Forms'!#REF!</definedName>
    <definedName name="Suby_27_E" localSheetId="2">'[9]SC Enquiry Forms'!#REF!</definedName>
    <definedName name="Suby_27_E">'[9]SC Enquiry Forms'!#REF!</definedName>
    <definedName name="Suby_27_l" localSheetId="3">#REF!</definedName>
    <definedName name="Suby_27_l" localSheetId="0">#REF!</definedName>
    <definedName name="Suby_27_l" localSheetId="15">#REF!</definedName>
    <definedName name="Suby_27_l" localSheetId="20">#REF!</definedName>
    <definedName name="Suby_27_l" localSheetId="18">#REF!</definedName>
    <definedName name="Suby_27_l" localSheetId="2">#REF!</definedName>
    <definedName name="Suby_27_l">#REF!</definedName>
    <definedName name="Suby_28_A" localSheetId="3">#REF!</definedName>
    <definedName name="Suby_28_A" localSheetId="0">#REF!</definedName>
    <definedName name="Suby_28_A" localSheetId="15">#REF!</definedName>
    <definedName name="Suby_28_A" localSheetId="20">#REF!</definedName>
    <definedName name="Suby_28_A" localSheetId="18">#REF!</definedName>
    <definedName name="Suby_28_A" localSheetId="2">#REF!</definedName>
    <definedName name="Suby_28_A">#REF!</definedName>
    <definedName name="Suby_28_E" localSheetId="3">'[9]SC Enquiry Forms'!#REF!</definedName>
    <definedName name="Suby_28_E" localSheetId="0">'[9]SC Enquiry Forms'!#REF!</definedName>
    <definedName name="Suby_28_E" localSheetId="15">'[9]SC Enquiry Forms'!#REF!</definedName>
    <definedName name="Suby_28_E" localSheetId="20">'[9]SC Enquiry Forms'!#REF!</definedName>
    <definedName name="Suby_28_E" localSheetId="18">'[9]SC Enquiry Forms'!#REF!</definedName>
    <definedName name="Suby_28_E" localSheetId="2">'[9]SC Enquiry Forms'!#REF!</definedName>
    <definedName name="Suby_28_E">'[9]SC Enquiry Forms'!#REF!</definedName>
    <definedName name="Suby_28_l" localSheetId="3">#REF!</definedName>
    <definedName name="Suby_28_l" localSheetId="0">#REF!</definedName>
    <definedName name="Suby_28_l" localSheetId="15">#REF!</definedName>
    <definedName name="Suby_28_l" localSheetId="20">#REF!</definedName>
    <definedName name="Suby_28_l" localSheetId="18">#REF!</definedName>
    <definedName name="Suby_28_l" localSheetId="2">#REF!</definedName>
    <definedName name="Suby_28_l">#REF!</definedName>
    <definedName name="Suby_29_A" localSheetId="3">#REF!</definedName>
    <definedName name="Suby_29_A" localSheetId="0">#REF!</definedName>
    <definedName name="Suby_29_A" localSheetId="15">#REF!</definedName>
    <definedName name="Suby_29_A" localSheetId="20">#REF!</definedName>
    <definedName name="Suby_29_A" localSheetId="18">#REF!</definedName>
    <definedName name="Suby_29_A" localSheetId="2">#REF!</definedName>
    <definedName name="Suby_29_A">#REF!</definedName>
    <definedName name="Suby_29_E" localSheetId="3">'[9]SC Enquiry Forms'!#REF!</definedName>
    <definedName name="Suby_29_E" localSheetId="0">'[9]SC Enquiry Forms'!#REF!</definedName>
    <definedName name="Suby_29_E" localSheetId="15">'[9]SC Enquiry Forms'!#REF!</definedName>
    <definedName name="Suby_29_E" localSheetId="20">'[9]SC Enquiry Forms'!#REF!</definedName>
    <definedName name="Suby_29_E" localSheetId="18">'[9]SC Enquiry Forms'!#REF!</definedName>
    <definedName name="Suby_29_E" localSheetId="2">'[9]SC Enquiry Forms'!#REF!</definedName>
    <definedName name="Suby_29_E">'[9]SC Enquiry Forms'!#REF!</definedName>
    <definedName name="Suby_29_l" localSheetId="3">#REF!</definedName>
    <definedName name="Suby_29_l" localSheetId="0">#REF!</definedName>
    <definedName name="Suby_29_l" localSheetId="15">#REF!</definedName>
    <definedName name="Suby_29_l" localSheetId="20">#REF!</definedName>
    <definedName name="Suby_29_l" localSheetId="18">#REF!</definedName>
    <definedName name="Suby_29_l" localSheetId="2">#REF!</definedName>
    <definedName name="Suby_29_l">#REF!</definedName>
    <definedName name="Suby_30_A" localSheetId="3">#REF!</definedName>
    <definedName name="Suby_30_A" localSheetId="0">#REF!</definedName>
    <definedName name="Suby_30_A" localSheetId="15">#REF!</definedName>
    <definedName name="Suby_30_A" localSheetId="20">#REF!</definedName>
    <definedName name="Suby_30_A" localSheetId="18">#REF!</definedName>
    <definedName name="Suby_30_A" localSheetId="2">#REF!</definedName>
    <definedName name="Suby_30_A">#REF!</definedName>
    <definedName name="Suby_30_E" localSheetId="3">'[9]SC Enquiry Forms'!#REF!</definedName>
    <definedName name="Suby_30_E" localSheetId="0">'[9]SC Enquiry Forms'!#REF!</definedName>
    <definedName name="Suby_30_E" localSheetId="15">'[9]SC Enquiry Forms'!#REF!</definedName>
    <definedName name="Suby_30_E" localSheetId="20">'[9]SC Enquiry Forms'!#REF!</definedName>
    <definedName name="Suby_30_E" localSheetId="18">'[9]SC Enquiry Forms'!#REF!</definedName>
    <definedName name="Suby_30_E" localSheetId="2">'[9]SC Enquiry Forms'!#REF!</definedName>
    <definedName name="Suby_30_E">'[9]SC Enquiry Forms'!#REF!</definedName>
    <definedName name="Suby_30_l" localSheetId="3">#REF!</definedName>
    <definedName name="Suby_30_l" localSheetId="0">#REF!</definedName>
    <definedName name="Suby_30_l" localSheetId="15">#REF!</definedName>
    <definedName name="Suby_30_l" localSheetId="20">#REF!</definedName>
    <definedName name="Suby_30_l" localSheetId="18">#REF!</definedName>
    <definedName name="Suby_30_l" localSheetId="2">#REF!</definedName>
    <definedName name="Suby_30_l">#REF!</definedName>
    <definedName name="Suby_31_A" localSheetId="3">#REF!</definedName>
    <definedName name="Suby_31_A" localSheetId="0">#REF!</definedName>
    <definedName name="Suby_31_A" localSheetId="15">#REF!</definedName>
    <definedName name="Suby_31_A" localSheetId="20">#REF!</definedName>
    <definedName name="Suby_31_A" localSheetId="18">#REF!</definedName>
    <definedName name="Suby_31_A" localSheetId="2">#REF!</definedName>
    <definedName name="Suby_31_A">#REF!</definedName>
    <definedName name="Suby_31_E" localSheetId="3">'[9]SC Enquiry Forms'!#REF!</definedName>
    <definedName name="Suby_31_E" localSheetId="0">'[9]SC Enquiry Forms'!#REF!</definedName>
    <definedName name="Suby_31_E" localSheetId="15">'[9]SC Enquiry Forms'!#REF!</definedName>
    <definedName name="Suby_31_E" localSheetId="20">'[9]SC Enquiry Forms'!#REF!</definedName>
    <definedName name="Suby_31_E" localSheetId="18">'[9]SC Enquiry Forms'!#REF!</definedName>
    <definedName name="Suby_31_E" localSheetId="2">'[9]SC Enquiry Forms'!#REF!</definedName>
    <definedName name="Suby_31_E">'[9]SC Enquiry Forms'!#REF!</definedName>
    <definedName name="Suby_31_l" localSheetId="3">#REF!</definedName>
    <definedName name="Suby_31_l" localSheetId="0">#REF!</definedName>
    <definedName name="Suby_31_l" localSheetId="15">#REF!</definedName>
    <definedName name="Suby_31_l" localSheetId="20">#REF!</definedName>
    <definedName name="Suby_31_l" localSheetId="18">#REF!</definedName>
    <definedName name="Suby_31_l" localSheetId="2">#REF!</definedName>
    <definedName name="Suby_31_l">#REF!</definedName>
    <definedName name="Suby_32_A" localSheetId="3">#REF!</definedName>
    <definedName name="Suby_32_A" localSheetId="0">#REF!</definedName>
    <definedName name="Suby_32_A" localSheetId="15">#REF!</definedName>
    <definedName name="Suby_32_A" localSheetId="20">#REF!</definedName>
    <definedName name="Suby_32_A" localSheetId="18">#REF!</definedName>
    <definedName name="Suby_32_A" localSheetId="2">#REF!</definedName>
    <definedName name="Suby_32_A">#REF!</definedName>
    <definedName name="Suby_32_E" localSheetId="3">'[9]SC Enquiry Forms'!#REF!</definedName>
    <definedName name="Suby_32_E" localSheetId="0">'[9]SC Enquiry Forms'!#REF!</definedName>
    <definedName name="Suby_32_E" localSheetId="15">'[9]SC Enquiry Forms'!#REF!</definedName>
    <definedName name="Suby_32_E" localSheetId="20">'[9]SC Enquiry Forms'!#REF!</definedName>
    <definedName name="Suby_32_E" localSheetId="18">'[9]SC Enquiry Forms'!#REF!</definedName>
    <definedName name="Suby_32_E" localSheetId="2">'[9]SC Enquiry Forms'!#REF!</definedName>
    <definedName name="Suby_32_E">'[9]SC Enquiry Forms'!#REF!</definedName>
    <definedName name="Suby_32_l" localSheetId="3">#REF!</definedName>
    <definedName name="Suby_32_l" localSheetId="0">#REF!</definedName>
    <definedName name="Suby_32_l" localSheetId="15">#REF!</definedName>
    <definedName name="Suby_32_l" localSheetId="20">#REF!</definedName>
    <definedName name="Suby_32_l" localSheetId="18">#REF!</definedName>
    <definedName name="Suby_32_l" localSheetId="2">#REF!</definedName>
    <definedName name="Suby_32_l">#REF!</definedName>
    <definedName name="Suby_33_A" localSheetId="3">#REF!</definedName>
    <definedName name="Suby_33_A" localSheetId="0">#REF!</definedName>
    <definedName name="Suby_33_A" localSheetId="15">#REF!</definedName>
    <definedName name="Suby_33_A" localSheetId="20">#REF!</definedName>
    <definedName name="Suby_33_A" localSheetId="18">#REF!</definedName>
    <definedName name="Suby_33_A" localSheetId="2">#REF!</definedName>
    <definedName name="Suby_33_A">#REF!</definedName>
    <definedName name="Suby_33_E" localSheetId="3">'[9]SC Enquiry Forms'!#REF!</definedName>
    <definedName name="Suby_33_E" localSheetId="0">'[9]SC Enquiry Forms'!#REF!</definedName>
    <definedName name="Suby_33_E" localSheetId="15">'[9]SC Enquiry Forms'!#REF!</definedName>
    <definedName name="Suby_33_E" localSheetId="20">'[9]SC Enquiry Forms'!#REF!</definedName>
    <definedName name="Suby_33_E" localSheetId="18">'[9]SC Enquiry Forms'!#REF!</definedName>
    <definedName name="Suby_33_E" localSheetId="2">'[9]SC Enquiry Forms'!#REF!</definedName>
    <definedName name="Suby_33_E">'[9]SC Enquiry Forms'!#REF!</definedName>
    <definedName name="Suby_33_l" localSheetId="3">#REF!</definedName>
    <definedName name="Suby_33_l" localSheetId="0">#REF!</definedName>
    <definedName name="Suby_33_l" localSheetId="15">#REF!</definedName>
    <definedName name="Suby_33_l" localSheetId="20">#REF!</definedName>
    <definedName name="Suby_33_l" localSheetId="18">#REF!</definedName>
    <definedName name="Suby_33_l" localSheetId="2">#REF!</definedName>
    <definedName name="Suby_33_l">#REF!</definedName>
    <definedName name="Suby_34_A" localSheetId="3">#REF!</definedName>
    <definedName name="Suby_34_A" localSheetId="0">#REF!</definedName>
    <definedName name="Suby_34_A" localSheetId="15">#REF!</definedName>
    <definedName name="Suby_34_A" localSheetId="20">#REF!</definedName>
    <definedName name="Suby_34_A" localSheetId="18">#REF!</definedName>
    <definedName name="Suby_34_A" localSheetId="2">#REF!</definedName>
    <definedName name="Suby_34_A">#REF!</definedName>
    <definedName name="Suby_34_E" localSheetId="3">'[9]SC Enquiry Forms'!#REF!</definedName>
    <definedName name="Suby_34_E" localSheetId="0">'[9]SC Enquiry Forms'!#REF!</definedName>
    <definedName name="Suby_34_E" localSheetId="15">'[9]SC Enquiry Forms'!#REF!</definedName>
    <definedName name="Suby_34_E" localSheetId="20">'[9]SC Enquiry Forms'!#REF!</definedName>
    <definedName name="Suby_34_E" localSheetId="18">'[9]SC Enquiry Forms'!#REF!</definedName>
    <definedName name="Suby_34_E" localSheetId="2">'[9]SC Enquiry Forms'!#REF!</definedName>
    <definedName name="Suby_34_E">'[9]SC Enquiry Forms'!#REF!</definedName>
    <definedName name="Suby_34_l" localSheetId="3">#REF!</definedName>
    <definedName name="Suby_34_l" localSheetId="0">#REF!</definedName>
    <definedName name="Suby_34_l" localSheetId="15">#REF!</definedName>
    <definedName name="Suby_34_l" localSheetId="20">#REF!</definedName>
    <definedName name="Suby_34_l" localSheetId="18">#REF!</definedName>
    <definedName name="Suby_34_l" localSheetId="2">#REF!</definedName>
    <definedName name="Suby_34_l">#REF!</definedName>
    <definedName name="Suby_35_A" localSheetId="3">#REF!</definedName>
    <definedName name="Suby_35_A" localSheetId="0">#REF!</definedName>
    <definedName name="Suby_35_A" localSheetId="15">#REF!</definedName>
    <definedName name="Suby_35_A" localSheetId="20">#REF!</definedName>
    <definedName name="Suby_35_A" localSheetId="18">#REF!</definedName>
    <definedName name="Suby_35_A" localSheetId="2">#REF!</definedName>
    <definedName name="Suby_35_A">#REF!</definedName>
    <definedName name="Suby_35_E" localSheetId="3">'[9]SC Enquiry Forms'!#REF!</definedName>
    <definedName name="Suby_35_E" localSheetId="0">'[9]SC Enquiry Forms'!#REF!</definedName>
    <definedName name="Suby_35_E" localSheetId="15">'[9]SC Enquiry Forms'!#REF!</definedName>
    <definedName name="Suby_35_E" localSheetId="20">'[9]SC Enquiry Forms'!#REF!</definedName>
    <definedName name="Suby_35_E" localSheetId="18">'[9]SC Enquiry Forms'!#REF!</definedName>
    <definedName name="Suby_35_E" localSheetId="2">'[9]SC Enquiry Forms'!#REF!</definedName>
    <definedName name="Suby_35_E">'[9]SC Enquiry Forms'!#REF!</definedName>
    <definedName name="Suby_35_l" localSheetId="3">#REF!</definedName>
    <definedName name="Suby_35_l" localSheetId="0">#REF!</definedName>
    <definedName name="Suby_35_l" localSheetId="15">#REF!</definedName>
    <definedName name="Suby_35_l" localSheetId="20">#REF!</definedName>
    <definedName name="Suby_35_l" localSheetId="18">#REF!</definedName>
    <definedName name="Suby_35_l" localSheetId="2">#REF!</definedName>
    <definedName name="Suby_35_l">#REF!</definedName>
    <definedName name="Suby_36_A" localSheetId="3">#REF!</definedName>
    <definedName name="Suby_36_A" localSheetId="0">#REF!</definedName>
    <definedName name="Suby_36_A" localSheetId="15">#REF!</definedName>
    <definedName name="Suby_36_A" localSheetId="20">#REF!</definedName>
    <definedName name="Suby_36_A" localSheetId="18">#REF!</definedName>
    <definedName name="Suby_36_A" localSheetId="2">#REF!</definedName>
    <definedName name="Suby_36_A">#REF!</definedName>
    <definedName name="Suby_36_E" localSheetId="3">'[9]SC Enquiry Forms'!#REF!</definedName>
    <definedName name="Suby_36_E" localSheetId="0">'[9]SC Enquiry Forms'!#REF!</definedName>
    <definedName name="Suby_36_E" localSheetId="15">'[9]SC Enquiry Forms'!#REF!</definedName>
    <definedName name="Suby_36_E" localSheetId="20">'[9]SC Enquiry Forms'!#REF!</definedName>
    <definedName name="Suby_36_E" localSheetId="18">'[9]SC Enquiry Forms'!#REF!</definedName>
    <definedName name="Suby_36_E" localSheetId="2">'[9]SC Enquiry Forms'!#REF!</definedName>
    <definedName name="Suby_36_E">'[9]SC Enquiry Forms'!#REF!</definedName>
    <definedName name="Suby_36_l" localSheetId="3">#REF!</definedName>
    <definedName name="Suby_36_l" localSheetId="0">#REF!</definedName>
    <definedName name="Suby_36_l" localSheetId="15">#REF!</definedName>
    <definedName name="Suby_36_l" localSheetId="20">#REF!</definedName>
    <definedName name="Suby_36_l" localSheetId="18">#REF!</definedName>
    <definedName name="Suby_36_l" localSheetId="2">#REF!</definedName>
    <definedName name="Suby_36_l">#REF!</definedName>
    <definedName name="Suby_37_A" localSheetId="3">#REF!</definedName>
    <definedName name="Suby_37_A" localSheetId="0">#REF!</definedName>
    <definedName name="Suby_37_A" localSheetId="15">#REF!</definedName>
    <definedName name="Suby_37_A" localSheetId="20">#REF!</definedName>
    <definedName name="Suby_37_A" localSheetId="18">#REF!</definedName>
    <definedName name="Suby_37_A" localSheetId="2">#REF!</definedName>
    <definedName name="Suby_37_A">#REF!</definedName>
    <definedName name="Suby_37_E" localSheetId="3">'[9]SC Enquiry Forms'!#REF!</definedName>
    <definedName name="Suby_37_E" localSheetId="0">'[9]SC Enquiry Forms'!#REF!</definedName>
    <definedName name="Suby_37_E" localSheetId="15">'[9]SC Enquiry Forms'!#REF!</definedName>
    <definedName name="Suby_37_E" localSheetId="20">'[9]SC Enquiry Forms'!#REF!</definedName>
    <definedName name="Suby_37_E" localSheetId="18">'[9]SC Enquiry Forms'!#REF!</definedName>
    <definedName name="Suby_37_E" localSheetId="2">'[9]SC Enquiry Forms'!#REF!</definedName>
    <definedName name="Suby_37_E">'[9]SC Enquiry Forms'!#REF!</definedName>
    <definedName name="Suby_37_l" localSheetId="3">#REF!</definedName>
    <definedName name="Suby_37_l" localSheetId="0">#REF!</definedName>
    <definedName name="Suby_37_l" localSheetId="15">#REF!</definedName>
    <definedName name="Suby_37_l" localSheetId="20">#REF!</definedName>
    <definedName name="Suby_37_l" localSheetId="18">#REF!</definedName>
    <definedName name="Suby_37_l" localSheetId="2">#REF!</definedName>
    <definedName name="Suby_37_l">#REF!</definedName>
    <definedName name="Suby_38_A" localSheetId="3">#REF!</definedName>
    <definedName name="Suby_38_A" localSheetId="0">#REF!</definedName>
    <definedName name="Suby_38_A" localSheetId="15">#REF!</definedName>
    <definedName name="Suby_38_A" localSheetId="20">#REF!</definedName>
    <definedName name="Suby_38_A" localSheetId="18">#REF!</definedName>
    <definedName name="Suby_38_A" localSheetId="2">#REF!</definedName>
    <definedName name="Suby_38_A">#REF!</definedName>
    <definedName name="Suby_38_E" localSheetId="3">'[9]SC Enquiry Forms'!#REF!</definedName>
    <definedName name="Suby_38_E" localSheetId="0">'[9]SC Enquiry Forms'!#REF!</definedName>
    <definedName name="Suby_38_E" localSheetId="15">'[9]SC Enquiry Forms'!#REF!</definedName>
    <definedName name="Suby_38_E" localSheetId="20">'[9]SC Enquiry Forms'!#REF!</definedName>
    <definedName name="Suby_38_E" localSheetId="18">'[9]SC Enquiry Forms'!#REF!</definedName>
    <definedName name="Suby_38_E" localSheetId="2">'[9]SC Enquiry Forms'!#REF!</definedName>
    <definedName name="Suby_38_E">'[9]SC Enquiry Forms'!#REF!</definedName>
    <definedName name="Suby_38_l" localSheetId="3">#REF!</definedName>
    <definedName name="Suby_38_l" localSheetId="0">#REF!</definedName>
    <definedName name="Suby_38_l" localSheetId="15">#REF!</definedName>
    <definedName name="Suby_38_l" localSheetId="20">#REF!</definedName>
    <definedName name="Suby_38_l" localSheetId="18">#REF!</definedName>
    <definedName name="Suby_38_l" localSheetId="2">#REF!</definedName>
    <definedName name="Suby_38_l">#REF!</definedName>
    <definedName name="Suby_39_A" localSheetId="3">#REF!</definedName>
    <definedName name="Suby_39_A" localSheetId="0">#REF!</definedName>
    <definedName name="Suby_39_A" localSheetId="15">#REF!</definedName>
    <definedName name="Suby_39_A" localSheetId="20">#REF!</definedName>
    <definedName name="Suby_39_A" localSheetId="18">#REF!</definedName>
    <definedName name="Suby_39_A" localSheetId="2">#REF!</definedName>
    <definedName name="Suby_39_A">#REF!</definedName>
    <definedName name="Suby_39_E" localSheetId="3">'[9]SC Enquiry Forms'!#REF!</definedName>
    <definedName name="Suby_39_E" localSheetId="0">'[9]SC Enquiry Forms'!#REF!</definedName>
    <definedName name="Suby_39_E" localSheetId="15">'[9]SC Enquiry Forms'!#REF!</definedName>
    <definedName name="Suby_39_E" localSheetId="20">'[9]SC Enquiry Forms'!#REF!</definedName>
    <definedName name="Suby_39_E" localSheetId="18">'[9]SC Enquiry Forms'!#REF!</definedName>
    <definedName name="Suby_39_E" localSheetId="2">'[9]SC Enquiry Forms'!#REF!</definedName>
    <definedName name="Suby_39_E">'[9]SC Enquiry Forms'!#REF!</definedName>
    <definedName name="Suby_39_l" localSheetId="3">#REF!</definedName>
    <definedName name="Suby_39_l" localSheetId="0">#REF!</definedName>
    <definedName name="Suby_39_l" localSheetId="15">#REF!</definedName>
    <definedName name="Suby_39_l" localSheetId="20">#REF!</definedName>
    <definedName name="Suby_39_l" localSheetId="18">#REF!</definedName>
    <definedName name="Suby_39_l" localSheetId="2">#REF!</definedName>
    <definedName name="Suby_39_l">#REF!</definedName>
    <definedName name="Suby_40_A" localSheetId="3">#REF!</definedName>
    <definedName name="Suby_40_A" localSheetId="0">#REF!</definedName>
    <definedName name="Suby_40_A" localSheetId="15">#REF!</definedName>
    <definedName name="Suby_40_A" localSheetId="20">#REF!</definedName>
    <definedName name="Suby_40_A" localSheetId="18">#REF!</definedName>
    <definedName name="Suby_40_A" localSheetId="2">#REF!</definedName>
    <definedName name="Suby_40_A">#REF!</definedName>
    <definedName name="Suby_40_E" localSheetId="3">'[9]SC Enquiry Forms'!#REF!</definedName>
    <definedName name="Suby_40_E" localSheetId="0">'[9]SC Enquiry Forms'!#REF!</definedName>
    <definedName name="Suby_40_E" localSheetId="15">'[9]SC Enquiry Forms'!#REF!</definedName>
    <definedName name="Suby_40_E" localSheetId="20">'[9]SC Enquiry Forms'!#REF!</definedName>
    <definedName name="Suby_40_E" localSheetId="18">'[9]SC Enquiry Forms'!#REF!</definedName>
    <definedName name="Suby_40_E" localSheetId="2">'[9]SC Enquiry Forms'!#REF!</definedName>
    <definedName name="Suby_40_E">'[9]SC Enquiry Forms'!#REF!</definedName>
    <definedName name="Suby_40_l" localSheetId="3">#REF!</definedName>
    <definedName name="Suby_40_l" localSheetId="0">#REF!</definedName>
    <definedName name="Suby_40_l" localSheetId="15">#REF!</definedName>
    <definedName name="Suby_40_l" localSheetId="20">#REF!</definedName>
    <definedName name="Suby_40_l" localSheetId="18">#REF!</definedName>
    <definedName name="Suby_40_l" localSheetId="2">#REF!</definedName>
    <definedName name="Suby_40_l">#REF!</definedName>
    <definedName name="Suby_41_A" localSheetId="3">#REF!</definedName>
    <definedName name="Suby_41_A" localSheetId="0">#REF!</definedName>
    <definedName name="Suby_41_A" localSheetId="15">#REF!</definedName>
    <definedName name="Suby_41_A" localSheetId="20">#REF!</definedName>
    <definedName name="Suby_41_A" localSheetId="18">#REF!</definedName>
    <definedName name="Suby_41_A" localSheetId="2">#REF!</definedName>
    <definedName name="Suby_41_A">#REF!</definedName>
    <definedName name="Suby_41_E" localSheetId="3">'[9]SC Enquiry Forms'!#REF!</definedName>
    <definedName name="Suby_41_E" localSheetId="0">'[9]SC Enquiry Forms'!#REF!</definedName>
    <definedName name="Suby_41_E" localSheetId="15">'[9]SC Enquiry Forms'!#REF!</definedName>
    <definedName name="Suby_41_E" localSheetId="20">'[9]SC Enquiry Forms'!#REF!</definedName>
    <definedName name="Suby_41_E" localSheetId="18">'[9]SC Enquiry Forms'!#REF!</definedName>
    <definedName name="Suby_41_E" localSheetId="2">'[9]SC Enquiry Forms'!#REF!</definedName>
    <definedName name="Suby_41_E">'[9]SC Enquiry Forms'!#REF!</definedName>
    <definedName name="Suby_41_l" localSheetId="3">#REF!</definedName>
    <definedName name="Suby_41_l" localSheetId="0">#REF!</definedName>
    <definedName name="Suby_41_l" localSheetId="15">#REF!</definedName>
    <definedName name="Suby_41_l" localSheetId="20">#REF!</definedName>
    <definedName name="Suby_41_l" localSheetId="18">#REF!</definedName>
    <definedName name="Suby_41_l" localSheetId="2">#REF!</definedName>
    <definedName name="Suby_41_l">#REF!</definedName>
    <definedName name="Suby_42_A" localSheetId="3">#REF!</definedName>
    <definedName name="Suby_42_A" localSheetId="0">#REF!</definedName>
    <definedName name="Suby_42_A" localSheetId="15">#REF!</definedName>
    <definedName name="Suby_42_A" localSheetId="20">#REF!</definedName>
    <definedName name="Suby_42_A" localSheetId="18">#REF!</definedName>
    <definedName name="Suby_42_A" localSheetId="2">#REF!</definedName>
    <definedName name="Suby_42_A">#REF!</definedName>
    <definedName name="Suby_42_E" localSheetId="3">'[9]SC Enquiry Forms'!#REF!</definedName>
    <definedName name="Suby_42_E" localSheetId="0">'[9]SC Enquiry Forms'!#REF!</definedName>
    <definedName name="Suby_42_E" localSheetId="15">'[9]SC Enquiry Forms'!#REF!</definedName>
    <definedName name="Suby_42_E" localSheetId="20">'[9]SC Enquiry Forms'!#REF!</definedName>
    <definedName name="Suby_42_E" localSheetId="18">'[9]SC Enquiry Forms'!#REF!</definedName>
    <definedName name="Suby_42_E" localSheetId="2">'[9]SC Enquiry Forms'!#REF!</definedName>
    <definedName name="Suby_42_E">'[9]SC Enquiry Forms'!#REF!</definedName>
    <definedName name="Suby_42_l" localSheetId="3">#REF!</definedName>
    <definedName name="Suby_42_l" localSheetId="0">#REF!</definedName>
    <definedName name="Suby_42_l" localSheetId="15">#REF!</definedName>
    <definedName name="Suby_42_l" localSheetId="20">#REF!</definedName>
    <definedName name="Suby_42_l" localSheetId="18">#REF!</definedName>
    <definedName name="Suby_42_l" localSheetId="2">#REF!</definedName>
    <definedName name="Suby_42_l">#REF!</definedName>
    <definedName name="Suby_43_A" localSheetId="3">#REF!</definedName>
    <definedName name="Suby_43_A" localSheetId="0">#REF!</definedName>
    <definedName name="Suby_43_A" localSheetId="15">#REF!</definedName>
    <definedName name="Suby_43_A" localSheetId="20">#REF!</definedName>
    <definedName name="Suby_43_A" localSheetId="18">#REF!</definedName>
    <definedName name="Suby_43_A" localSheetId="2">#REF!</definedName>
    <definedName name="Suby_43_A">#REF!</definedName>
    <definedName name="Suby_43_E" localSheetId="3">'[9]SC Enquiry Forms'!#REF!</definedName>
    <definedName name="Suby_43_E" localSheetId="0">'[9]SC Enquiry Forms'!#REF!</definedName>
    <definedName name="Suby_43_E" localSheetId="15">'[9]SC Enquiry Forms'!#REF!</definedName>
    <definedName name="Suby_43_E" localSheetId="20">'[9]SC Enquiry Forms'!#REF!</definedName>
    <definedName name="Suby_43_E" localSheetId="18">'[9]SC Enquiry Forms'!#REF!</definedName>
    <definedName name="Suby_43_E" localSheetId="2">'[9]SC Enquiry Forms'!#REF!</definedName>
    <definedName name="Suby_43_E">'[9]SC Enquiry Forms'!#REF!</definedName>
    <definedName name="Suby_43_l" localSheetId="3">#REF!</definedName>
    <definedName name="Suby_43_l" localSheetId="0">#REF!</definedName>
    <definedName name="Suby_43_l" localSheetId="15">#REF!</definedName>
    <definedName name="Suby_43_l" localSheetId="20">#REF!</definedName>
    <definedName name="Suby_43_l" localSheetId="18">#REF!</definedName>
    <definedName name="Suby_43_l" localSheetId="2">#REF!</definedName>
    <definedName name="Suby_43_l">#REF!</definedName>
    <definedName name="Suby_44_A" localSheetId="3">#REF!</definedName>
    <definedName name="Suby_44_A" localSheetId="0">#REF!</definedName>
    <definedName name="Suby_44_A" localSheetId="15">#REF!</definedName>
    <definedName name="Suby_44_A" localSheetId="20">#REF!</definedName>
    <definedName name="Suby_44_A" localSheetId="18">#REF!</definedName>
    <definedName name="Suby_44_A" localSheetId="2">#REF!</definedName>
    <definedName name="Suby_44_A">#REF!</definedName>
    <definedName name="Suby_44_E" localSheetId="3">'[9]SC Enquiry Forms'!#REF!</definedName>
    <definedName name="Suby_44_E" localSheetId="0">'[9]SC Enquiry Forms'!#REF!</definedName>
    <definedName name="Suby_44_E" localSheetId="15">'[9]SC Enquiry Forms'!#REF!</definedName>
    <definedName name="Suby_44_E" localSheetId="20">'[9]SC Enquiry Forms'!#REF!</definedName>
    <definedName name="Suby_44_E" localSheetId="18">'[9]SC Enquiry Forms'!#REF!</definedName>
    <definedName name="Suby_44_E" localSheetId="2">'[9]SC Enquiry Forms'!#REF!</definedName>
    <definedName name="Suby_44_E">'[9]SC Enquiry Forms'!#REF!</definedName>
    <definedName name="Suby_44_l" localSheetId="3">#REF!</definedName>
    <definedName name="Suby_44_l" localSheetId="0">#REF!</definedName>
    <definedName name="Suby_44_l" localSheetId="15">#REF!</definedName>
    <definedName name="Suby_44_l" localSheetId="20">#REF!</definedName>
    <definedName name="Suby_44_l" localSheetId="18">#REF!</definedName>
    <definedName name="Suby_44_l" localSheetId="2">#REF!</definedName>
    <definedName name="Suby_44_l">#REF!</definedName>
    <definedName name="Suby_45_A" localSheetId="3">#REF!</definedName>
    <definedName name="Suby_45_A" localSheetId="0">#REF!</definedName>
    <definedName name="Suby_45_A" localSheetId="15">#REF!</definedName>
    <definedName name="Suby_45_A" localSheetId="20">#REF!</definedName>
    <definedName name="Suby_45_A" localSheetId="18">#REF!</definedName>
    <definedName name="Suby_45_A" localSheetId="2">#REF!</definedName>
    <definedName name="Suby_45_A">#REF!</definedName>
    <definedName name="Suby_45_E" localSheetId="3">'[9]SC Enquiry Forms'!#REF!</definedName>
    <definedName name="Suby_45_E" localSheetId="0">'[9]SC Enquiry Forms'!#REF!</definedName>
    <definedName name="Suby_45_E" localSheetId="15">'[9]SC Enquiry Forms'!#REF!</definedName>
    <definedName name="Suby_45_E" localSheetId="20">'[9]SC Enquiry Forms'!#REF!</definedName>
    <definedName name="Suby_45_E" localSheetId="18">'[9]SC Enquiry Forms'!#REF!</definedName>
    <definedName name="Suby_45_E" localSheetId="2">'[9]SC Enquiry Forms'!#REF!</definedName>
    <definedName name="Suby_45_E">'[9]SC Enquiry Forms'!#REF!</definedName>
    <definedName name="Suby_45_l" localSheetId="3">#REF!</definedName>
    <definedName name="Suby_45_l" localSheetId="0">#REF!</definedName>
    <definedName name="Suby_45_l" localSheetId="15">#REF!</definedName>
    <definedName name="Suby_45_l" localSheetId="20">#REF!</definedName>
    <definedName name="Suby_45_l" localSheetId="18">#REF!</definedName>
    <definedName name="Suby_45_l" localSheetId="2">#REF!</definedName>
    <definedName name="Suby_45_l">#REF!</definedName>
    <definedName name="Suby_46_A" localSheetId="3">#REF!</definedName>
    <definedName name="Suby_46_A" localSheetId="0">#REF!</definedName>
    <definedName name="Suby_46_A" localSheetId="15">#REF!</definedName>
    <definedName name="Suby_46_A" localSheetId="20">#REF!</definedName>
    <definedName name="Suby_46_A" localSheetId="18">#REF!</definedName>
    <definedName name="Suby_46_A" localSheetId="2">#REF!</definedName>
    <definedName name="Suby_46_A">#REF!</definedName>
    <definedName name="Suby_46_E" localSheetId="3">'[9]SC Enquiry Forms'!#REF!</definedName>
    <definedName name="Suby_46_E" localSheetId="0">'[9]SC Enquiry Forms'!#REF!</definedName>
    <definedName name="Suby_46_E" localSheetId="15">'[9]SC Enquiry Forms'!#REF!</definedName>
    <definedName name="Suby_46_E" localSheetId="20">'[9]SC Enquiry Forms'!#REF!</definedName>
    <definedName name="Suby_46_E" localSheetId="18">'[9]SC Enquiry Forms'!#REF!</definedName>
    <definedName name="Suby_46_E" localSheetId="2">'[9]SC Enquiry Forms'!#REF!</definedName>
    <definedName name="Suby_46_E">'[9]SC Enquiry Forms'!#REF!</definedName>
    <definedName name="Suby_46_l" localSheetId="3">#REF!</definedName>
    <definedName name="Suby_46_l" localSheetId="0">#REF!</definedName>
    <definedName name="Suby_46_l" localSheetId="15">#REF!</definedName>
    <definedName name="Suby_46_l" localSheetId="20">#REF!</definedName>
    <definedName name="Suby_46_l" localSheetId="18">#REF!</definedName>
    <definedName name="Suby_46_l" localSheetId="2">#REF!</definedName>
    <definedName name="Suby_46_l">#REF!</definedName>
    <definedName name="Suby_47_A" localSheetId="3">#REF!</definedName>
    <definedName name="Suby_47_A" localSheetId="0">#REF!</definedName>
    <definedName name="Suby_47_A" localSheetId="15">#REF!</definedName>
    <definedName name="Suby_47_A" localSheetId="20">#REF!</definedName>
    <definedName name="Suby_47_A" localSheetId="18">#REF!</definedName>
    <definedName name="Suby_47_A" localSheetId="2">#REF!</definedName>
    <definedName name="Suby_47_A">#REF!</definedName>
    <definedName name="Suby_47_E" localSheetId="3">'[9]SC Enquiry Forms'!#REF!</definedName>
    <definedName name="Suby_47_E" localSheetId="0">'[9]SC Enquiry Forms'!#REF!</definedName>
    <definedName name="Suby_47_E" localSheetId="15">'[9]SC Enquiry Forms'!#REF!</definedName>
    <definedName name="Suby_47_E" localSheetId="20">'[9]SC Enquiry Forms'!#REF!</definedName>
    <definedName name="Suby_47_E" localSheetId="18">'[9]SC Enquiry Forms'!#REF!</definedName>
    <definedName name="Suby_47_E" localSheetId="2">'[9]SC Enquiry Forms'!#REF!</definedName>
    <definedName name="Suby_47_E">'[9]SC Enquiry Forms'!#REF!</definedName>
    <definedName name="Suby_47_l" localSheetId="3">#REF!</definedName>
    <definedName name="Suby_47_l" localSheetId="0">#REF!</definedName>
    <definedName name="Suby_47_l" localSheetId="15">#REF!</definedName>
    <definedName name="Suby_47_l" localSheetId="20">#REF!</definedName>
    <definedName name="Suby_47_l" localSheetId="18">#REF!</definedName>
    <definedName name="Suby_47_l" localSheetId="2">#REF!</definedName>
    <definedName name="Suby_47_l">#REF!</definedName>
    <definedName name="Suby_48_A" localSheetId="3">#REF!</definedName>
    <definedName name="Suby_48_A" localSheetId="0">#REF!</definedName>
    <definedName name="Suby_48_A" localSheetId="15">#REF!</definedName>
    <definedName name="Suby_48_A" localSheetId="20">#REF!</definedName>
    <definedName name="Suby_48_A" localSheetId="18">#REF!</definedName>
    <definedName name="Suby_48_A" localSheetId="2">#REF!</definedName>
    <definedName name="Suby_48_A">#REF!</definedName>
    <definedName name="Suby_48_E" localSheetId="3">'[9]SC Enquiry Forms'!#REF!</definedName>
    <definedName name="Suby_48_E" localSheetId="0">'[9]SC Enquiry Forms'!#REF!</definedName>
    <definedName name="Suby_48_E" localSheetId="15">'[9]SC Enquiry Forms'!#REF!</definedName>
    <definedName name="Suby_48_E" localSheetId="20">'[9]SC Enquiry Forms'!#REF!</definedName>
    <definedName name="Suby_48_E" localSheetId="18">'[9]SC Enquiry Forms'!#REF!</definedName>
    <definedName name="Suby_48_E" localSheetId="2">'[9]SC Enquiry Forms'!#REF!</definedName>
    <definedName name="Suby_48_E">'[9]SC Enquiry Forms'!#REF!</definedName>
    <definedName name="Suby_48_l" localSheetId="3">#REF!</definedName>
    <definedName name="Suby_48_l" localSheetId="0">#REF!</definedName>
    <definedName name="Suby_48_l" localSheetId="15">#REF!</definedName>
    <definedName name="Suby_48_l" localSheetId="20">#REF!</definedName>
    <definedName name="Suby_48_l" localSheetId="18">#REF!</definedName>
    <definedName name="Suby_48_l" localSheetId="2">#REF!</definedName>
    <definedName name="Suby_48_l">#REF!</definedName>
    <definedName name="Suby_T" localSheetId="3">#REF!</definedName>
    <definedName name="Suby_T" localSheetId="0">#REF!</definedName>
    <definedName name="Suby_T" localSheetId="15">#REF!</definedName>
    <definedName name="Suby_T" localSheetId="20">#REF!</definedName>
    <definedName name="Suby_T" localSheetId="18">#REF!</definedName>
    <definedName name="Suby_T" localSheetId="2">#REF!</definedName>
    <definedName name="Suby_T">#REF!</definedName>
    <definedName name="summary" localSheetId="3">#REF!</definedName>
    <definedName name="summary" localSheetId="0">#REF!</definedName>
    <definedName name="summary" localSheetId="15">#REF!</definedName>
    <definedName name="summary" localSheetId="20">#REF!</definedName>
    <definedName name="summary" localSheetId="18">#REF!</definedName>
    <definedName name="summary" localSheetId="2">#REF!</definedName>
    <definedName name="summary">#REF!</definedName>
    <definedName name="summary1">[43]Summary!$A$20:$Q$56</definedName>
    <definedName name="summary2" localSheetId="3">#N/A</definedName>
    <definedName name="summary2" localSheetId="4">#N/A</definedName>
    <definedName name="summary2" localSheetId="0">'3.00  L1 Element Summary '!summary2</definedName>
    <definedName name="summary2" localSheetId="15">'[33]A. Level 1 Summary (O 2) '!summary2</definedName>
    <definedName name="summary2" localSheetId="20">'6.1 RIBA Stage 3 - Breakdown'!summary2</definedName>
    <definedName name="summary2" localSheetId="18">#N/A</definedName>
    <definedName name="summary2" localSheetId="5">#N/A</definedName>
    <definedName name="summary2" localSheetId="2">#N/A</definedName>
    <definedName name="summary2">'6.1 RIBA Stage 3 - Breakdown'!summary2</definedName>
    <definedName name="summary3" localSheetId="3">#N/A</definedName>
    <definedName name="summary3" localSheetId="4">#N/A</definedName>
    <definedName name="summary3" localSheetId="0">'3.00  L1 Element Summary '!summary3</definedName>
    <definedName name="summary3" localSheetId="15">'[33]A. Level 1 Summary (O 2) '!summary3</definedName>
    <definedName name="summary3" localSheetId="20">'6.1 RIBA Stage 3 - Breakdown'!summary3</definedName>
    <definedName name="summary3" localSheetId="18">#N/A</definedName>
    <definedName name="summary3" localSheetId="5">#N/A</definedName>
    <definedName name="summary3" localSheetId="2">#N/A</definedName>
    <definedName name="summary3">'6.1 RIBA Stage 3 - Breakdown'!summary3</definedName>
    <definedName name="summaryhead" localSheetId="3">#REF!</definedName>
    <definedName name="summaryhead" localSheetId="0">#REF!</definedName>
    <definedName name="summaryhead" localSheetId="15">#REF!</definedName>
    <definedName name="summaryhead" localSheetId="20">#REF!</definedName>
    <definedName name="summaryhead" localSheetId="18">#REF!</definedName>
    <definedName name="summaryhead" localSheetId="2">#REF!</definedName>
    <definedName name="summaryhead">#REF!</definedName>
    <definedName name="SUS1A">[44]Data!$E$18</definedName>
    <definedName name="SUS1B">[44]Data!$F$18</definedName>
    <definedName name="SUS1C">[44]Data!$G$18</definedName>
    <definedName name="T_Fixed" localSheetId="3">#REF!</definedName>
    <definedName name="T_Fixed" localSheetId="0">#REF!</definedName>
    <definedName name="T_Fixed" localSheetId="15">#REF!</definedName>
    <definedName name="T_Fixed" localSheetId="20">#REF!</definedName>
    <definedName name="T_Fixed" localSheetId="18">#REF!</definedName>
    <definedName name="T_Fixed" localSheetId="2">#REF!</definedName>
    <definedName name="T_Fixed">#REF!</definedName>
    <definedName name="T_Labour_R" localSheetId="3">#REF!</definedName>
    <definedName name="T_Labour_R" localSheetId="0">#REF!</definedName>
    <definedName name="T_Labour_R" localSheetId="15">#REF!</definedName>
    <definedName name="T_Labour_R" localSheetId="20">#REF!</definedName>
    <definedName name="T_Labour_R" localSheetId="18">#REF!</definedName>
    <definedName name="T_Labour_R" localSheetId="2">#REF!</definedName>
    <definedName name="T_Labour_R">#REF!</definedName>
    <definedName name="T_Materials_R" localSheetId="3">#REF!</definedName>
    <definedName name="T_Materials_R" localSheetId="0">#REF!</definedName>
    <definedName name="T_Materials_R" localSheetId="15">#REF!</definedName>
    <definedName name="T_Materials_R" localSheetId="20">#REF!</definedName>
    <definedName name="T_Materials_R" localSheetId="18">#REF!</definedName>
    <definedName name="T_Materials_R" localSheetId="2">#REF!</definedName>
    <definedName name="T_Materials_R">#REF!</definedName>
    <definedName name="T_Plant_R">#REF!</definedName>
    <definedName name="T_Risk">#REF!</definedName>
    <definedName name="T_Scope">#REF!</definedName>
    <definedName name="T_Secured">#REF!</definedName>
    <definedName name="T_Suby_R">#REF!</definedName>
    <definedName name="T_Sums">#REF!</definedName>
    <definedName name="T_Supplied_R">#REF!</definedName>
    <definedName name="tall_unit">#REF!</definedName>
    <definedName name="Tape_W_C">#REF!</definedName>
    <definedName name="teachingareas">#REF!</definedName>
    <definedName name="TEL">"TELEPHONE:0151 236 4502 "</definedName>
    <definedName name="Tempwks" localSheetId="3">#REF!</definedName>
    <definedName name="Tempwks" localSheetId="0">#REF!</definedName>
    <definedName name="Tempwks" localSheetId="15">#REF!</definedName>
    <definedName name="Tempwks" localSheetId="20">#REF!</definedName>
    <definedName name="Tempwks" localSheetId="18">#REF!</definedName>
    <definedName name="Tempwks" localSheetId="2">#REF!</definedName>
    <definedName name="Tempwks">#REF!</definedName>
    <definedName name="ten" localSheetId="3">#REF!</definedName>
    <definedName name="ten" localSheetId="0">#REF!</definedName>
    <definedName name="ten" localSheetId="15">#REF!</definedName>
    <definedName name="ten" localSheetId="20">#REF!</definedName>
    <definedName name="ten" localSheetId="18">#REF!</definedName>
    <definedName name="ten" localSheetId="2">#REF!</definedName>
    <definedName name="ten">#REF!</definedName>
    <definedName name="Tender_Nr">'[9]Project Directory'!$D$6</definedName>
    <definedName name="test" localSheetId="3" hidden="1">{#N/A,#N/A,FALSE,"Aging Summary";#N/A,#N/A,FALSE,"Ratio Analysis";#N/A,#N/A,FALSE,"Test 120 Day Accts";#N/A,#N/A,FALSE,"Tickmarks"}</definedName>
    <definedName name="test" localSheetId="4" hidden="1">{#N/A,#N/A,FALSE,"Aging Summary";#N/A,#N/A,FALSE,"Ratio Analysis";#N/A,#N/A,FALSE,"Test 120 Day Accts";#N/A,#N/A,FALSE,"Tickmarks"}</definedName>
    <definedName name="test" localSheetId="0" hidden="1">{#N/A,#N/A,FALSE,"Aging Summary";#N/A,#N/A,FALSE,"Ratio Analysis";#N/A,#N/A,FALSE,"Test 120 Day Accts";#N/A,#N/A,FALSE,"Tickmarks"}</definedName>
    <definedName name="test" localSheetId="15" hidden="1">{#N/A,#N/A,FALSE,"Aging Summary";#N/A,#N/A,FALSE,"Ratio Analysis";#N/A,#N/A,FALSE,"Test 120 Day Accts";#N/A,#N/A,FALSE,"Tickmarks"}</definedName>
    <definedName name="test" localSheetId="20" hidden="1">{#N/A,#N/A,FALSE,"Aging Summary";#N/A,#N/A,FALSE,"Ratio Analysis";#N/A,#N/A,FALSE,"Test 120 Day Accts";#N/A,#N/A,FALSE,"Tickmarks"}</definedName>
    <definedName name="test" localSheetId="18" hidden="1">{#N/A,#N/A,FALSE,"Aging Summary";#N/A,#N/A,FALSE,"Ratio Analysis";#N/A,#N/A,FALSE,"Test 120 Day Accts";#N/A,#N/A,FALSE,"Tickmarks"}</definedName>
    <definedName name="test" localSheetId="5" hidden="1">{#N/A,#N/A,FALSE,"Aging Summary";#N/A,#N/A,FALSE,"Ratio Analysis";#N/A,#N/A,FALSE,"Test 120 Day Accts";#N/A,#N/A,FALSE,"Tickmarks"}</definedName>
    <definedName name="test" localSheetId="2" hidden="1">{#N/A,#N/A,FALSE,"Aging Summary";#N/A,#N/A,FALSE,"Ratio Analysis";#N/A,#N/A,FALSE,"Test 120 Day Accts";#N/A,#N/A,FALSE,"Tickmarks"}</definedName>
    <definedName name="test" hidden="1">{#N/A,#N/A,FALSE,"Aging Summary";#N/A,#N/A,FALSE,"Ratio Analysis";#N/A,#N/A,FALSE,"Test 120 Day Accts";#N/A,#N/A,FALSE,"Tickmarks"}</definedName>
    <definedName name="test_2" localSheetId="3" hidden="1">{#N/A,#N/A,FALSE,"Aging Summary";#N/A,#N/A,FALSE,"Ratio Analysis";#N/A,#N/A,FALSE,"Test 120 Day Accts";#N/A,#N/A,FALSE,"Tickmarks"}</definedName>
    <definedName name="test_2" localSheetId="4" hidden="1">{#N/A,#N/A,FALSE,"Aging Summary";#N/A,#N/A,FALSE,"Ratio Analysis";#N/A,#N/A,FALSE,"Test 120 Day Accts";#N/A,#N/A,FALSE,"Tickmarks"}</definedName>
    <definedName name="test_2" localSheetId="0" hidden="1">{#N/A,#N/A,FALSE,"Aging Summary";#N/A,#N/A,FALSE,"Ratio Analysis";#N/A,#N/A,FALSE,"Test 120 Day Accts";#N/A,#N/A,FALSE,"Tickmarks"}</definedName>
    <definedName name="test_2" localSheetId="15" hidden="1">{#N/A,#N/A,FALSE,"Aging Summary";#N/A,#N/A,FALSE,"Ratio Analysis";#N/A,#N/A,FALSE,"Test 120 Day Accts";#N/A,#N/A,FALSE,"Tickmarks"}</definedName>
    <definedName name="test_2" localSheetId="20" hidden="1">{#N/A,#N/A,FALSE,"Aging Summary";#N/A,#N/A,FALSE,"Ratio Analysis";#N/A,#N/A,FALSE,"Test 120 Day Accts";#N/A,#N/A,FALSE,"Tickmarks"}</definedName>
    <definedName name="test_2" localSheetId="18" hidden="1">{#N/A,#N/A,FALSE,"Aging Summary";#N/A,#N/A,FALSE,"Ratio Analysis";#N/A,#N/A,FALSE,"Test 120 Day Accts";#N/A,#N/A,FALSE,"Tickmarks"}</definedName>
    <definedName name="test_2" localSheetId="5" hidden="1">{#N/A,#N/A,FALSE,"Aging Summary";#N/A,#N/A,FALSE,"Ratio Analysis";#N/A,#N/A,FALSE,"Test 120 Day Accts";#N/A,#N/A,FALSE,"Tickmarks"}</definedName>
    <definedName name="test_2" localSheetId="2" hidden="1">{#N/A,#N/A,FALSE,"Aging Summary";#N/A,#N/A,FALSE,"Ratio Analysis";#N/A,#N/A,FALSE,"Test 120 Day Accts";#N/A,#N/A,FALSE,"Tickmarks"}</definedName>
    <definedName name="test_2" hidden="1">{#N/A,#N/A,FALSE,"Aging Summary";#N/A,#N/A,FALSE,"Ratio Analysis";#N/A,#N/A,FALSE,"Test 120 Day Accts";#N/A,#N/A,FALSE,"Tickmarks"}</definedName>
    <definedName name="test1233689">#REF!</definedName>
    <definedName name="Testing" localSheetId="3">#REF!</definedName>
    <definedName name="Testing" localSheetId="0">#REF!</definedName>
    <definedName name="Testing" localSheetId="15">#REF!</definedName>
    <definedName name="Testing" localSheetId="20">#REF!</definedName>
    <definedName name="Testing" localSheetId="18">#REF!</definedName>
    <definedName name="Testing" localSheetId="2">#REF!</definedName>
    <definedName name="Testing">#REF!</definedName>
    <definedName name="three" localSheetId="3">#REF!</definedName>
    <definedName name="three" localSheetId="0">#REF!</definedName>
    <definedName name="three" localSheetId="15">#REF!</definedName>
    <definedName name="three" localSheetId="20">#REF!</definedName>
    <definedName name="three" localSheetId="18">#REF!</definedName>
    <definedName name="three" localSheetId="2">#REF!</definedName>
    <definedName name="three">#REF!</definedName>
    <definedName name="THUMBTURN">[32]Material!$D$220</definedName>
    <definedName name="TIBOWBP12">'[35]Basic Materials'!$C$81</definedName>
    <definedName name="TIBOWBP18">'[35]Basic Materials'!$C$82</definedName>
    <definedName name="TILE_GROUT">[54]Material!$D$211</definedName>
    <definedName name="TILEEDGETRIM">[32]Material!$D$209</definedName>
    <definedName name="TILEFLOOR" localSheetId="3">#REF!</definedName>
    <definedName name="TILEFLOOR" localSheetId="0">#REF!</definedName>
    <definedName name="TILEFLOOR" localSheetId="15">#REF!</definedName>
    <definedName name="TILEFLOOR" localSheetId="20">#REF!</definedName>
    <definedName name="TILEFLOOR" localSheetId="18">#REF!</definedName>
    <definedName name="TILEFLOOR" localSheetId="2">#REF!</definedName>
    <definedName name="TILEFLOOR">#REF!</definedName>
    <definedName name="TILESKIRTG" localSheetId="3">#REF!</definedName>
    <definedName name="TILESKIRTG" localSheetId="0">#REF!</definedName>
    <definedName name="TILESKIRTG" localSheetId="15">#REF!</definedName>
    <definedName name="TILESKIRTG" localSheetId="20">#REF!</definedName>
    <definedName name="TILESKIRTG" localSheetId="18">#REF!</definedName>
    <definedName name="TILESKIRTG" localSheetId="2">#REF!</definedName>
    <definedName name="TILESKIRTG">#REF!</definedName>
    <definedName name="TILEWALL" localSheetId="3">#REF!</definedName>
    <definedName name="TILEWALL" localSheetId="0">#REF!</definedName>
    <definedName name="TILEWALL" localSheetId="15">#REF!</definedName>
    <definedName name="TILEWALL" localSheetId="20">#REF!</definedName>
    <definedName name="TILEWALL" localSheetId="18">#REF!</definedName>
    <definedName name="TILEWALL" localSheetId="2">#REF!</definedName>
    <definedName name="TILEWALL">#REF!</definedName>
    <definedName name="TIMTHRESHOLD1524MM">#REF!</definedName>
    <definedName name="TIMTHRESHOLD2705MM">#REF!</definedName>
    <definedName name="Title">#REF!</definedName>
    <definedName name="titles">#REF!</definedName>
    <definedName name="TITR">[32]Material!$D$124</definedName>
    <definedName name="TM1REBUILDOPTION">1</definedName>
    <definedName name="TOP" localSheetId="3">#REF!</definedName>
    <definedName name="TOP" localSheetId="0">#REF!</definedName>
    <definedName name="TOP" localSheetId="15">#REF!</definedName>
    <definedName name="TOP" localSheetId="20">#REF!</definedName>
    <definedName name="TOP" localSheetId="18">#REF!</definedName>
    <definedName name="TOP" localSheetId="2">#REF!</definedName>
    <definedName name="TOP">#REF!</definedName>
    <definedName name="tot" localSheetId="3">#REF!</definedName>
    <definedName name="tot" localSheetId="0">#REF!</definedName>
    <definedName name="tot" localSheetId="15">#REF!</definedName>
    <definedName name="tot" localSheetId="20">#REF!</definedName>
    <definedName name="tot" localSheetId="18">#REF!</definedName>
    <definedName name="tot" localSheetId="2">#REF!</definedName>
    <definedName name="tot">#REF!</definedName>
    <definedName name="tot_deliv">#REF!</definedName>
    <definedName name="Total" localSheetId="3">#N/A</definedName>
    <definedName name="Total" localSheetId="4">#N/A</definedName>
    <definedName name="Total" localSheetId="0">'3.00  L1 Element Summary '!Total</definedName>
    <definedName name="Total" localSheetId="15">'[33]A. Level 1 Summary (O 2) '!Total</definedName>
    <definedName name="Total" localSheetId="20">'6.1 RIBA Stage 3 - Breakdown'!Total</definedName>
    <definedName name="Total" localSheetId="18">#N/A</definedName>
    <definedName name="Total" localSheetId="5">#N/A</definedName>
    <definedName name="Total" localSheetId="2">#N/A</definedName>
    <definedName name="Total">'6.1 RIBA Stage 3 - Breakdown'!Total</definedName>
    <definedName name="Total_2EA" localSheetId="3">#REF!</definedName>
    <definedName name="Total_2EA" localSheetId="0">#REF!</definedName>
    <definedName name="Total_2EA" localSheetId="15">#REF!</definedName>
    <definedName name="Total_2EA" localSheetId="20">#REF!</definedName>
    <definedName name="Total_2EA" localSheetId="18">#REF!</definedName>
    <definedName name="Total_2EA" localSheetId="2">#REF!</definedName>
    <definedName name="Total_2EA">#REF!</definedName>
    <definedName name="Total_2FA" localSheetId="3">#REF!</definedName>
    <definedName name="Total_2FA" localSheetId="0">#REF!</definedName>
    <definedName name="Total_2FA" localSheetId="15">#REF!</definedName>
    <definedName name="Total_2FA" localSheetId="20">#REF!</definedName>
    <definedName name="Total_2FA" localSheetId="18">#REF!</definedName>
    <definedName name="Total_2FA" localSheetId="2">#REF!</definedName>
    <definedName name="Total_2FA">#REF!</definedName>
    <definedName name="Total_2GA" localSheetId="3">#REF!</definedName>
    <definedName name="Total_2GA" localSheetId="0">#REF!</definedName>
    <definedName name="Total_2GA" localSheetId="15">#REF!</definedName>
    <definedName name="Total_2GA" localSheetId="20">#REF!</definedName>
    <definedName name="Total_2GA" localSheetId="18">#REF!</definedName>
    <definedName name="Total_2GA" localSheetId="2">#REF!</definedName>
    <definedName name="Total_2GA">#REF!</definedName>
    <definedName name="Total_2HA">#REF!</definedName>
    <definedName name="Total_2JA">#REF!</definedName>
    <definedName name="Total_2KA">#REF!</definedName>
    <definedName name="Total_4FA">#REF!</definedName>
    <definedName name="Total_4KA">#REF!</definedName>
    <definedName name="Total_5BA">'[75]5BA'!$L$48</definedName>
    <definedName name="Total_6EA" localSheetId="3">#REF!</definedName>
    <definedName name="Total_6EA" localSheetId="0">#REF!</definedName>
    <definedName name="Total_6EA" localSheetId="15">#REF!</definedName>
    <definedName name="Total_6EA" localSheetId="20">#REF!</definedName>
    <definedName name="Total_6EA" localSheetId="18">#REF!</definedName>
    <definedName name="Total_6EA" localSheetId="2">#REF!</definedName>
    <definedName name="Total_6EA">#REF!</definedName>
    <definedName name="total_contract_value" localSheetId="3">'[52]PROJECT DETAILS'!#REF!</definedName>
    <definedName name="total_contract_value" localSheetId="0">'[52]PROJECT DETAILS'!#REF!</definedName>
    <definedName name="total_contract_value" localSheetId="15">'[52]PROJECT DETAILS'!#REF!</definedName>
    <definedName name="total_contract_value" localSheetId="20">'[52]PROJECT DETAILS'!#REF!</definedName>
    <definedName name="total_contract_value" localSheetId="18">'[52]PROJECT DETAILS'!#REF!</definedName>
    <definedName name="total_contract_value" localSheetId="2">'[52]PROJECT DETAILS'!#REF!</definedName>
    <definedName name="total_contract_value">'[52]PROJECT DETAILS'!#REF!</definedName>
    <definedName name="Total_Element_Value" localSheetId="3">#REF!</definedName>
    <definedName name="Total_Element_Value" localSheetId="0">#REF!</definedName>
    <definedName name="Total_Element_Value" localSheetId="15">#REF!</definedName>
    <definedName name="Total_Element_Value" localSheetId="20">#REF!</definedName>
    <definedName name="Total_Element_Value" localSheetId="18">#REF!</definedName>
    <definedName name="Total_Element_Value" localSheetId="2">#REF!</definedName>
    <definedName name="Total_Element_Value">#REF!</definedName>
    <definedName name="Total_Lab" localSheetId="3">#REF!</definedName>
    <definedName name="Total_Lab" localSheetId="0">#REF!</definedName>
    <definedName name="Total_Lab" localSheetId="15">#REF!</definedName>
    <definedName name="Total_Lab" localSheetId="20">#REF!</definedName>
    <definedName name="Total_Lab" localSheetId="18">#REF!</definedName>
    <definedName name="Total_Lab" localSheetId="2">#REF!</definedName>
    <definedName name="Total_Lab">#REF!</definedName>
    <definedName name="Total_Mat" localSheetId="3">#REF!</definedName>
    <definedName name="Total_Mat" localSheetId="0">#REF!</definedName>
    <definedName name="Total_Mat" localSheetId="15">#REF!</definedName>
    <definedName name="Total_Mat" localSheetId="20">#REF!</definedName>
    <definedName name="Total_Mat" localSheetId="18">#REF!</definedName>
    <definedName name="Total_Mat" localSheetId="2">#REF!</definedName>
    <definedName name="Total_Mat">#REF!</definedName>
    <definedName name="Total_Month">#REF!</definedName>
    <definedName name="Total_Price">#REF!</definedName>
    <definedName name="Total_SC">#REF!</definedName>
    <definedName name="Total_SC_Comp">#REF!</definedName>
    <definedName name="Total_Scope">#REF!</definedName>
    <definedName name="Total_Super">#REF!</definedName>
    <definedName name="TotalFees" localSheetId="3">[76]Fees!#REF!</definedName>
    <definedName name="TotalFees" localSheetId="0">[76]Fees!#REF!</definedName>
    <definedName name="TotalFees" localSheetId="15">[76]Fees!#REF!</definedName>
    <definedName name="TotalFees" localSheetId="20">[76]Fees!#REF!</definedName>
    <definedName name="TotalFees" localSheetId="18">[76]Fees!#REF!</definedName>
    <definedName name="TotalFees" localSheetId="2">[76]Fees!#REF!</definedName>
    <definedName name="TotalFees">[76]Fees!#REF!</definedName>
    <definedName name="totb" localSheetId="3">#REF!</definedName>
    <definedName name="totb" localSheetId="0">#REF!</definedName>
    <definedName name="totb" localSheetId="15">#REF!</definedName>
    <definedName name="totb" localSheetId="20">#REF!</definedName>
    <definedName name="totb" localSheetId="18">#REF!</definedName>
    <definedName name="totb" localSheetId="2">#REF!</definedName>
    <definedName name="totb">#REF!</definedName>
    <definedName name="tpf" localSheetId="3">#REF!</definedName>
    <definedName name="tpf" localSheetId="0">#REF!</definedName>
    <definedName name="tpf" localSheetId="15">#REF!</definedName>
    <definedName name="tpf" localSheetId="20">#REF!</definedName>
    <definedName name="tpf" localSheetId="18">#REF!</definedName>
    <definedName name="tpf" localSheetId="2">#REF!</definedName>
    <definedName name="tpf">#REF!</definedName>
    <definedName name="TPI">'[27]%'!$B$4</definedName>
    <definedName name="Trade_1_hyperlink" localSheetId="3">#REF!</definedName>
    <definedName name="Trade_1_hyperlink" localSheetId="0">#REF!</definedName>
    <definedName name="Trade_1_hyperlink" localSheetId="15">#REF!</definedName>
    <definedName name="Trade_1_hyperlink" localSheetId="20">#REF!</definedName>
    <definedName name="Trade_1_hyperlink" localSheetId="18">#REF!</definedName>
    <definedName name="Trade_1_hyperlink" localSheetId="2">#REF!</definedName>
    <definedName name="Trade_1_hyperlink">#REF!</definedName>
    <definedName name="trade_10_hyperlink">'[52]WP 4650 FF&amp;E'!$B$1</definedName>
    <definedName name="trade_100_hyperlink">'[52]Trade #100'!$B$1</definedName>
    <definedName name="trade_11_hyperlink">'[52]WP 4680 Disabled Hoist'!$B$1</definedName>
    <definedName name="trade_12_hyperlink">'[52]WP 4690 Gym Equipment'!$B$1</definedName>
    <definedName name="trade_13_hyperlink">'[52]WP 4750 Architectual Metalwork'!$B$1</definedName>
    <definedName name="trade_14_hyperlink">'[52]WP 4800 Decoration'!$B$1</definedName>
    <definedName name="trade_15_hyperlink">'[52]WP 5010 Fit Out'!$B$1</definedName>
    <definedName name="trade_16_hyperlink">'[52]WP 5300 Kitchen Install'!$B$1</definedName>
    <definedName name="trade_17_hyperlink">'[52]WP 6000 M&amp;E Install'!$B$1</definedName>
    <definedName name="trade_18_hyperlink">'[52]WP 8050 Utilities'!$B$1</definedName>
    <definedName name="trade_19_hyperlink">'[52]WP 9250 Sports Pitch'!$B$1</definedName>
    <definedName name="trade_2_hyperlink">'[52]WP 2200 Groundworks'!$B$1</definedName>
    <definedName name="trade_20_hyperlink">'[52]WP 9500 Soft Landscaping'!$B$1</definedName>
    <definedName name="trade_21_hyperlink">'[52]WP 9700 Fencing'!$B$1</definedName>
    <definedName name="trade_22_hyperlink">'[52]WP 5510 Stage Equipment'!$B$1</definedName>
    <definedName name="trade_23_hyperlink">'[52]WP 1760 Therrmal Survey'!$B$1</definedName>
    <definedName name="trade_24_hyperlink">'[52]Trade 24'!$B$1</definedName>
    <definedName name="trade_25_hyperlink">'[52]Trade #25'!$B$1</definedName>
    <definedName name="trade_26_hyperlink">'[52]Trade #26'!$B$1</definedName>
    <definedName name="trade_27_hyperlink">'[52]Trade #27'!$B$1</definedName>
    <definedName name="trade_28_hyperlink">'[52]Trade #28'!$B$1</definedName>
    <definedName name="trade_29_hyperlink">'[52]Trade #29'!$B$1</definedName>
    <definedName name="trade_3_hyperlink">'[52]WP 2400 Structural Steelwork'!$B$1</definedName>
    <definedName name="trade_30_hyperlink">'[52]Trade #30'!$B$1</definedName>
    <definedName name="Trade_31_hyperlink">'[52]Trade #31'!$B$1</definedName>
    <definedName name="trade_32_hyperlink">'[52]Trade #32'!$B$1</definedName>
    <definedName name="trade_33_hyperlink">'[52]Trade #33'!$B$1</definedName>
    <definedName name="trade_34_hyperlink">'[52]Trade #34'!$B$1</definedName>
    <definedName name="trade_35_hyperlink">'[52]Trade #35'!$B$1</definedName>
    <definedName name="trade_36_hyperlink">'[52]Trade #36'!$B$1</definedName>
    <definedName name="trade_37_hyperlink">'[52]Trade #37'!$B$1</definedName>
    <definedName name="trade_38_hyperlink">'[52]Trade #38'!$B$1</definedName>
    <definedName name="trade_39_hyperlink">'[52]Trade #39'!$B$1</definedName>
    <definedName name="trade_4_hyperlink">'[52]WP 2500 Fire Protection'!$B$1</definedName>
    <definedName name="trade_40_hyperlink">'[52]Trade #40'!$B$1</definedName>
    <definedName name="trade_41_hyperlink">'[52]Trade #41'!$B$1</definedName>
    <definedName name="trade_42_hyperlink">'[52]Trade #42'!$B$1</definedName>
    <definedName name="trade_43_hyperlink">'[52]Trade #43'!$B$1</definedName>
    <definedName name="trade_44_hyperlink">'[52]Trade #44'!$B$1</definedName>
    <definedName name="trade_45_hyperlink">'[52]Trade #45'!$B$1</definedName>
    <definedName name="trade_46_hyperlink">'[52]Trade #46'!$B$1</definedName>
    <definedName name="trade_47_hyperlink">'[52]Trade #47'!$B$1</definedName>
    <definedName name="trade_48_hyperlink">'[52]Trade #48'!$B$1</definedName>
    <definedName name="trade_49_hyperlink">'[52]Trade #49'!$B$1</definedName>
    <definedName name="trade_5_hyperlink">'[52]WP 2900 Brick &amp; Blockwork'!$B$1</definedName>
    <definedName name="trade_50_hyperlink">'[52]Trade #50'!$B$1</definedName>
    <definedName name="trade_51_hyperlink">'[52]Trade #51'!$B$1</definedName>
    <definedName name="trade_52_hyperlink">'[52]Trade #52'!$B$1</definedName>
    <definedName name="trade_53_hyperlink">'[52]Trade #53'!$H$73</definedName>
    <definedName name="trade_54_hyperlink">'[52]Trade #54'!$B$1</definedName>
    <definedName name="trade_55_hyperlink">'[52]Trade #55'!$B$1</definedName>
    <definedName name="trade_56_hyperlink">'[52]Trade #56'!$B$1</definedName>
    <definedName name="trade_57_hyperlink">'[52]Trade #57'!$B$1</definedName>
    <definedName name="trade_58_hyperlink">'[52]Trade #58'!$B$1</definedName>
    <definedName name="trade_59_hyperlink">'[52]Trade #59'!$B$1</definedName>
    <definedName name="trade_6_hyperlink">'[52]WP 2950 SFS'!$B$1</definedName>
    <definedName name="trade_60_hyperlink">'[52]Trade #60'!$B$1</definedName>
    <definedName name="trade_61_hyperlink">'[52]Trade #61'!$B$1</definedName>
    <definedName name="trade_62_hyperlink">'[52]Trade #62'!$B$1</definedName>
    <definedName name="trade_63_hyperlink">'[52]Trade #63'!$B$1</definedName>
    <definedName name="trade_64_hyperlink">'[52]Trade #64'!$B$1</definedName>
    <definedName name="trade_65_hyperlink">'[52]Trade #65'!$B$1</definedName>
    <definedName name="trade_66_hyperlink">'[52]Trade #66'!$B$1</definedName>
    <definedName name="trade_67_hyperlink">'[52]Trade #67'!$B$1</definedName>
    <definedName name="trade_68_hyperlink">'[52]Trade #68'!$B$1</definedName>
    <definedName name="trade_69_hyperlink">'[52]Trade #69'!$B$1</definedName>
    <definedName name="trade_7_hyperlink">'[52]WP 3100 Curtain Walling Windows'!$B$1</definedName>
    <definedName name="trade_70_hyperlink">'[52]Trade #70'!$B$1</definedName>
    <definedName name="trade_71_hyperlink">'[52]Trade #71'!$B$1</definedName>
    <definedName name="trade_72_hyperlink">'[52]Trade #72'!$B$1</definedName>
    <definedName name="trade_73_hyperlink">'[52]Trade #73'!$B$1</definedName>
    <definedName name="trade_74_hyperlink">'[52]Trade #74'!$B$1</definedName>
    <definedName name="trade_75_hyperlink">'[52]Trade #75'!$B$1</definedName>
    <definedName name="trade_76_hyperlink">'[52]Trade #76'!$B$1</definedName>
    <definedName name="trade_77_hyperlink">'[52]Trade #77'!$B$1</definedName>
    <definedName name="trade_78_hyperlink">'[52]Trade #78'!$B$1</definedName>
    <definedName name="trade_79_hyperlink">'[52]Trade #79'!$B$1</definedName>
    <definedName name="trade_8_hyperlink">'[52]WP 3200 Cladding'!$B$1</definedName>
    <definedName name="trade_80_hyperlink">'[52]Trade #80'!$B$1</definedName>
    <definedName name="trade_81_hyperlink">'[52]Trade #81'!$B$1</definedName>
    <definedName name="trade_82_hyperlink">'[52]Trade #82'!$B$1</definedName>
    <definedName name="trade_83_hyperlink">'[52]Trade #83'!$B$1</definedName>
    <definedName name="trade_84_hyperlink">'[52]Trade #84'!$B$1</definedName>
    <definedName name="trade_85_hyperlink">'[52]Trade #85'!$B$1</definedName>
    <definedName name="trade_86_hyperlink">'[52]Trade #86'!$B$1</definedName>
    <definedName name="trade_87_hyperlink">'[52]Trade #87'!$B$1</definedName>
    <definedName name="trade_88_hyperlink">'[52]Trade #88'!$B$1</definedName>
    <definedName name="trade_89_hyperlink">'[52]Trade #89'!$B$1</definedName>
    <definedName name="trade_9_hyperlink">'[52]WP 3600 Roofing '!$B$1</definedName>
    <definedName name="trade_90_hyperlink">'[52]Trade #90'!$B$1</definedName>
    <definedName name="trade_91_hyperlink">'[52]Trade #91'!$B$1</definedName>
    <definedName name="trade_92_hyperlink">'[52]Trade #92'!$B$1</definedName>
    <definedName name="trade_93_hyperlink">'[52]Trade #93'!$B$1</definedName>
    <definedName name="trade_94_hyperlink">'[52]Trade #94'!$B$1</definedName>
    <definedName name="trade_95_hyperlink">'[52]Trade #95'!$B$1</definedName>
    <definedName name="trade_96_hyperlink">'[52]Trade #96'!$B$1</definedName>
    <definedName name="trade_97_hyperlink">'[52]Trade #97'!$B$1</definedName>
    <definedName name="trade_98_hyperlink">'[52]Trade #98'!$B$1</definedName>
    <definedName name="trade_99_hyperlink">'[52]Trade #99'!$B$1</definedName>
    <definedName name="Trade_Cost" localSheetId="4">'[52]PROJECT DETAILS'!#REF!</definedName>
    <definedName name="Trade_Cost" localSheetId="5">'[52]PROJECT DETAILS'!#REF!</definedName>
    <definedName name="Trade_Cost">'[52]PROJECT DETAILS'!#REF!</definedName>
    <definedName name="treeList" hidden="1">"10000000000000000000000000000000000000000000000000000000000000000000000000000000000000000000000000000000000000000000000000000000000000000000000000000000000000000000000000000000000000000000000000000000"</definedName>
    <definedName name="tret" localSheetId="4">[32]Material!#REF!</definedName>
    <definedName name="tret" localSheetId="5">[32]Material!#REF!</definedName>
    <definedName name="tret">[32]Material!#REF!</definedName>
    <definedName name="twelve" localSheetId="3">#REF!</definedName>
    <definedName name="twelve" localSheetId="0">#REF!</definedName>
    <definedName name="twelve" localSheetId="15">#REF!</definedName>
    <definedName name="twelve" localSheetId="20">#REF!</definedName>
    <definedName name="twelve" localSheetId="18">#REF!</definedName>
    <definedName name="twelve" localSheetId="2">#REF!</definedName>
    <definedName name="twelve">#REF!</definedName>
    <definedName name="two" localSheetId="3">#REF!</definedName>
    <definedName name="two" localSheetId="0">#REF!</definedName>
    <definedName name="two" localSheetId="15">#REF!</definedName>
    <definedName name="two" localSheetId="20">#REF!</definedName>
    <definedName name="two" localSheetId="18">#REF!</definedName>
    <definedName name="two" localSheetId="2">#REF!</definedName>
    <definedName name="two">#REF!</definedName>
    <definedName name="Type" localSheetId="3">#REF!</definedName>
    <definedName name="Type" localSheetId="0">#REF!</definedName>
    <definedName name="Type" localSheetId="15">#REF!</definedName>
    <definedName name="Type" localSheetId="20">#REF!</definedName>
    <definedName name="Type" localSheetId="18">#REF!</definedName>
    <definedName name="Type" localSheetId="2">#REF!</definedName>
    <definedName name="Type">#REF!</definedName>
    <definedName name="typeofsen">#REF!</definedName>
    <definedName name="Uncertainty1">#REF!</definedName>
    <definedName name="Uncertainty2">#REF!</definedName>
    <definedName name="Unit_Total">#REF!</definedName>
    <definedName name="Unitname">[26]Ref!$C$3</definedName>
    <definedName name="units">[25]Lists!$A$1:$A$11</definedName>
    <definedName name="unload___stack_kit" localSheetId="3">#REF!</definedName>
    <definedName name="unload___stack_kit" localSheetId="0">#REF!</definedName>
    <definedName name="unload___stack_kit" localSheetId="15">#REF!</definedName>
    <definedName name="unload___stack_kit" localSheetId="20">#REF!</definedName>
    <definedName name="unload___stack_kit" localSheetId="18">#REF!</definedName>
    <definedName name="unload___stack_kit" localSheetId="2">#REF!</definedName>
    <definedName name="unload___stack_kit">#REF!</definedName>
    <definedName name="Update" localSheetId="3">#REF!</definedName>
    <definedName name="Update" localSheetId="0">#REF!</definedName>
    <definedName name="Update" localSheetId="15">#REF!</definedName>
    <definedName name="Update" localSheetId="20">#REF!</definedName>
    <definedName name="Update" localSheetId="18">#REF!</definedName>
    <definedName name="Update" localSheetId="2">#REF!</definedName>
    <definedName name="Update">#REF!</definedName>
    <definedName name="UPVC_barge" localSheetId="3">#REF!</definedName>
    <definedName name="UPVC_barge" localSheetId="0">#REF!</definedName>
    <definedName name="UPVC_barge" localSheetId="15">#REF!</definedName>
    <definedName name="UPVC_barge" localSheetId="20">#REF!</definedName>
    <definedName name="UPVC_barge" localSheetId="18">#REF!</definedName>
    <definedName name="UPVC_barge" localSheetId="2">#REF!</definedName>
    <definedName name="UPVC_barge">#REF!</definedName>
    <definedName name="UPVC_facia">#REF!</definedName>
    <definedName name="UPVC_soffit">#REF!</definedName>
    <definedName name="UPVC110EQUALBRANCH">#REF!</definedName>
    <definedName name="UPVC110GULLYTRAP">#REF!</definedName>
    <definedName name="UPVC110INSPCHAMBER">#REF!</definedName>
    <definedName name="UPVC110LONGBEND">#REF!</definedName>
    <definedName name="UPVC110RODEYE">#REF!</definedName>
    <definedName name="UPVC110SHORTBEND">#REF!</definedName>
    <definedName name="UPVC110SILTTRAP">#REF!</definedName>
    <definedName name="usrUnit">[77]Ref!$A$2</definedName>
    <definedName name="usrUnitDesc">[77]Ref!$A$3</definedName>
    <definedName name="usrWholeYear">[77]Ref!$A$6</definedName>
    <definedName name="UTIL" localSheetId="3">#REF!</definedName>
    <definedName name="UTIL" localSheetId="0">#REF!</definedName>
    <definedName name="UTIL" localSheetId="15">#REF!</definedName>
    <definedName name="UTIL" localSheetId="20">#REF!</definedName>
    <definedName name="UTIL" localSheetId="18">#REF!</definedName>
    <definedName name="UTIL" localSheetId="2">#REF!</definedName>
    <definedName name="UTIL">#REF!</definedName>
    <definedName name="UTIL_10HRS">10</definedName>
    <definedName name="UTIL_8HRS">8</definedName>
    <definedName name="util80">[78]rad_util!$F$8</definedName>
    <definedName name="UTILITYSINKBLTIPO450U" localSheetId="3">#REF!</definedName>
    <definedName name="UTILITYSINKBLTIPO450U" localSheetId="0">#REF!</definedName>
    <definedName name="UTILITYSINKBLTIPO450U" localSheetId="15">#REF!</definedName>
    <definedName name="UTILITYSINKBLTIPO450U" localSheetId="20">#REF!</definedName>
    <definedName name="UTILITYSINKBLTIPO450U" localSheetId="18">#REF!</definedName>
    <definedName name="UTILITYSINKBLTIPO450U" localSheetId="2">#REF!</definedName>
    <definedName name="UTILITYSINKBLTIPO450U">#REF!</definedName>
    <definedName name="UTILITYSINKBLTIPO45S" localSheetId="3">#REF!</definedName>
    <definedName name="UTILITYSINKBLTIPO45S" localSheetId="0">#REF!</definedName>
    <definedName name="UTILITYSINKBLTIPO45S" localSheetId="15">#REF!</definedName>
    <definedName name="UTILITYSINKBLTIPO45S" localSheetId="20">#REF!</definedName>
    <definedName name="UTILITYSINKBLTIPO45S" localSheetId="18">#REF!</definedName>
    <definedName name="UTILITYSINKBLTIPO45S" localSheetId="2">#REF!</definedName>
    <definedName name="UTILITYSINKBLTIPO45S">#REF!</definedName>
    <definedName name="v" localSheetId="3">#N/A</definedName>
    <definedName name="v" localSheetId="4">#N/A</definedName>
    <definedName name="v" localSheetId="0">'3.00  L1 Element Summary '!v</definedName>
    <definedName name="v" localSheetId="15">'[33]A. Level 1 Summary (O 2) '!v</definedName>
    <definedName name="v" localSheetId="20">'6.1 RIBA Stage 3 - Breakdown'!v</definedName>
    <definedName name="v" localSheetId="18">#N/A</definedName>
    <definedName name="v" localSheetId="5">#N/A</definedName>
    <definedName name="v" localSheetId="2">#N/A</definedName>
    <definedName name="v">'6.1 RIBA Stage 3 - Breakdown'!v</definedName>
    <definedName name="V004.1A" localSheetId="3">#REF!</definedName>
    <definedName name="V004.1A" localSheetId="0">#REF!</definedName>
    <definedName name="V004.1A" localSheetId="15">#REF!</definedName>
    <definedName name="V004.1A" localSheetId="20">#REF!</definedName>
    <definedName name="V004.1A" localSheetId="18">#REF!</definedName>
    <definedName name="V004.1A" localSheetId="2">#REF!</definedName>
    <definedName name="V004.1A">#REF!</definedName>
    <definedName name="V004B" localSheetId="3">#N/A</definedName>
    <definedName name="V004B" localSheetId="4">#N/A</definedName>
    <definedName name="V004B" localSheetId="0">'3.00  L1 Element Summary '!V004B</definedName>
    <definedName name="V004B" localSheetId="15">'[33]A. Level 1 Summary (O 2) '!V004B</definedName>
    <definedName name="V004B" localSheetId="20">'6.1 RIBA Stage 3 - Breakdown'!V004B</definedName>
    <definedName name="V004B" localSheetId="18">#N/A</definedName>
    <definedName name="V004B" localSheetId="5">#N/A</definedName>
    <definedName name="V004B" localSheetId="2">#N/A</definedName>
    <definedName name="V004B">'6.1 RIBA Stage 3 - Breakdown'!V004B</definedName>
    <definedName name="V016A" localSheetId="3">#N/A</definedName>
    <definedName name="V016A" localSheetId="4">#N/A</definedName>
    <definedName name="V016A" localSheetId="0">'3.00  L1 Element Summary '!V016A</definedName>
    <definedName name="V016A" localSheetId="15">'[33]A. Level 1 Summary (O 2) '!V016A</definedName>
    <definedName name="V016A" localSheetId="20">'6.1 RIBA Stage 3 - Breakdown'!V016A</definedName>
    <definedName name="V016A" localSheetId="18">#N/A</definedName>
    <definedName name="V016A" localSheetId="5">#N/A</definedName>
    <definedName name="V016A" localSheetId="2">#N/A</definedName>
    <definedName name="V016A">'6.1 RIBA Stage 3 - Breakdown'!V016A</definedName>
    <definedName name="vag_alos" localSheetId="3">#REF!</definedName>
    <definedName name="vag_alos" localSheetId="0">#REF!</definedName>
    <definedName name="vag_alos" localSheetId="15">#REF!</definedName>
    <definedName name="vag_alos" localSheetId="20">#REF!</definedName>
    <definedName name="vag_alos" localSheetId="18">#REF!</definedName>
    <definedName name="vag_alos" localSheetId="2">#REF!</definedName>
    <definedName name="vag_alos">#REF!</definedName>
    <definedName name="vag_deliv" localSheetId="3">#REF!</definedName>
    <definedName name="vag_deliv" localSheetId="0">#REF!</definedName>
    <definedName name="vag_deliv" localSheetId="15">#REF!</definedName>
    <definedName name="vag_deliv" localSheetId="20">#REF!</definedName>
    <definedName name="vag_deliv" localSheetId="18">#REF!</definedName>
    <definedName name="vag_deliv" localSheetId="2">#REF!</definedName>
    <definedName name="vag_deliv">#REF!</definedName>
    <definedName name="Validation" localSheetId="3">#REF!</definedName>
    <definedName name="Validation" localSheetId="0">#REF!</definedName>
    <definedName name="Validation" localSheetId="15">#REF!</definedName>
    <definedName name="Validation" localSheetId="20">#REF!</definedName>
    <definedName name="Validation" localSheetId="18">#REF!</definedName>
    <definedName name="Validation" localSheetId="2">#REF!</definedName>
    <definedName name="Validation">#REF!</definedName>
    <definedName name="valley_set">#REF!</definedName>
    <definedName name="Value">[20]Val!$K$4:$K$22</definedName>
    <definedName name="vanity_unit___worktop" localSheetId="3">#REF!</definedName>
    <definedName name="vanity_unit___worktop" localSheetId="0">#REF!</definedName>
    <definedName name="vanity_unit___worktop" localSheetId="15">#REF!</definedName>
    <definedName name="vanity_unit___worktop" localSheetId="20">#REF!</definedName>
    <definedName name="vanity_unit___worktop" localSheetId="18">#REF!</definedName>
    <definedName name="vanity_unit___worktop" localSheetId="2">#REF!</definedName>
    <definedName name="vanity_unit___worktop">#REF!</definedName>
    <definedName name="vat" localSheetId="3">#REF!</definedName>
    <definedName name="vat" localSheetId="0">#REF!</definedName>
    <definedName name="vat" localSheetId="15">#REF!</definedName>
    <definedName name="vat" localSheetId="20">#REF!</definedName>
    <definedName name="vat" localSheetId="18">#REF!</definedName>
    <definedName name="vat" localSheetId="2">#REF!</definedName>
    <definedName name="vat">#REF!</definedName>
    <definedName name="velux_window" localSheetId="3">#REF!</definedName>
    <definedName name="velux_window" localSheetId="0">#REF!</definedName>
    <definedName name="velux_window" localSheetId="15">#REF!</definedName>
    <definedName name="velux_window" localSheetId="20">#REF!</definedName>
    <definedName name="velux_window" localSheetId="18">#REF!</definedName>
    <definedName name="velux_window" localSheetId="2">#REF!</definedName>
    <definedName name="velux_window">#REF!</definedName>
    <definedName name="VENT__LINER">#REF!</definedName>
    <definedName name="VENT__SLIMVENT">#REF!</definedName>
    <definedName name="VENT_225X150">#REF!</definedName>
    <definedName name="VENT225X150">#REF!</definedName>
    <definedName name="Ventilation">#REF!</definedName>
    <definedName name="VENTLINER">#REF!</definedName>
    <definedName name="VENTSLIMVENT">#REF!</definedName>
    <definedName name="Version">'[79]Front Sheet'!$B$3</definedName>
    <definedName name="version_name">[80]Tables!$A$1:$A$2</definedName>
    <definedName name="vestibule_linings" localSheetId="3">#REF!</definedName>
    <definedName name="vestibule_linings" localSheetId="0">#REF!</definedName>
    <definedName name="vestibule_linings" localSheetId="15">#REF!</definedName>
    <definedName name="vestibule_linings" localSheetId="20">#REF!</definedName>
    <definedName name="vestibule_linings" localSheetId="18">#REF!</definedName>
    <definedName name="vestibule_linings" localSheetId="2">#REF!</definedName>
    <definedName name="vestibule_linings">#REF!</definedName>
    <definedName name="VISQUEEN250MU" localSheetId="3">#REF!</definedName>
    <definedName name="VISQUEEN250MU" localSheetId="0">#REF!</definedName>
    <definedName name="VISQUEEN250MU" localSheetId="15">#REF!</definedName>
    <definedName name="VISQUEEN250MU" localSheetId="20">#REF!</definedName>
    <definedName name="VISQUEEN250MU" localSheetId="18">#REF!</definedName>
    <definedName name="VISQUEEN250MU" localSheetId="2">#REF!</definedName>
    <definedName name="VISQUEEN250MU">#REF!</definedName>
    <definedName name="w" localSheetId="3">#REF!</definedName>
    <definedName name="w" localSheetId="0">#REF!</definedName>
    <definedName name="w" localSheetId="15">#REF!</definedName>
    <definedName name="w" localSheetId="20">#REF!</definedName>
    <definedName name="w" localSheetId="18">#REF!</definedName>
    <definedName name="w" localSheetId="2">#REF!</definedName>
    <definedName name="w">#REF!</definedName>
    <definedName name="W2C" localSheetId="3" hidden="1">{#N/A,#N/A,FALSE,"Graphs"}</definedName>
    <definedName name="W2C" localSheetId="4" hidden="1">{#N/A,#N/A,FALSE,"Graphs"}</definedName>
    <definedName name="W2C" localSheetId="0" hidden="1">{#N/A,#N/A,FALSE,"Graphs"}</definedName>
    <definedName name="W2C" localSheetId="15" hidden="1">{#N/A,#N/A,FALSE,"Graphs"}</definedName>
    <definedName name="W2C" localSheetId="20" hidden="1">{#N/A,#N/A,FALSE,"Graphs"}</definedName>
    <definedName name="W2C" localSheetId="18" hidden="1">{#N/A,#N/A,FALSE,"Graphs"}</definedName>
    <definedName name="W2C" localSheetId="5" hidden="1">{#N/A,#N/A,FALSE,"Graphs"}</definedName>
    <definedName name="W2C" localSheetId="2" hidden="1">{#N/A,#N/A,FALSE,"Graphs"}</definedName>
    <definedName name="W2C" hidden="1">{#N/A,#N/A,FALSE,"Graphs"}</definedName>
    <definedName name="WALL_ACCESS_HATCH">[32]Material!$D$142</definedName>
    <definedName name="WALLTIE___Butterfly" localSheetId="3">#REF!</definedName>
    <definedName name="WALLTIE___Butterfly" localSheetId="0">#REF!</definedName>
    <definedName name="WALLTIE___Butterfly" localSheetId="15">#REF!</definedName>
    <definedName name="WALLTIE___Butterfly" localSheetId="20">#REF!</definedName>
    <definedName name="WALLTIE___Butterfly" localSheetId="18">#REF!</definedName>
    <definedName name="WALLTIE___Butterfly" localSheetId="2">#REF!</definedName>
    <definedName name="WALLTIE___Butterfly">#REF!</definedName>
    <definedName name="WALLTIE___Chevron" localSheetId="3">#REF!</definedName>
    <definedName name="WALLTIE___Chevron" localSheetId="0">#REF!</definedName>
    <definedName name="WALLTIE___Chevron" localSheetId="15">#REF!</definedName>
    <definedName name="WALLTIE___Chevron" localSheetId="20">#REF!</definedName>
    <definedName name="WALLTIE___Chevron" localSheetId="18">#REF!</definedName>
    <definedName name="WALLTIE___Chevron" localSheetId="2">#REF!</definedName>
    <definedName name="WALLTIE___Chevron">#REF!</definedName>
    <definedName name="WALLTIEButterfly" localSheetId="3">#REF!</definedName>
    <definedName name="WALLTIEButterfly" localSheetId="0">#REF!</definedName>
    <definedName name="WALLTIEButterfly" localSheetId="15">#REF!</definedName>
    <definedName name="WALLTIEButterfly" localSheetId="20">#REF!</definedName>
    <definedName name="WALLTIEButterfly" localSheetId="18">#REF!</definedName>
    <definedName name="WALLTIEButterfly" localSheetId="2">#REF!</definedName>
    <definedName name="WALLTIEButterfly">#REF!</definedName>
    <definedName name="WALLTIEChevron">#REF!</definedName>
    <definedName name="WASHEDSAND">#REF!</definedName>
    <definedName name="waterlevel">#REF!</definedName>
    <definedName name="watertable">#REF!</definedName>
    <definedName name="WC_Privacy">#REF!</definedName>
    <definedName name="WC_Type_1">#REF!</definedName>
    <definedName name="wef">#REF!</definedName>
    <definedName name="whacker_15_40">#REF!</definedName>
    <definedName name="whacker_B52Y">#REF!</definedName>
    <definedName name="whacker15_40">#REF!</definedName>
    <definedName name="whackerB52Y">#REF!</definedName>
    <definedName name="WINDCEDARDG">#REF!</definedName>
    <definedName name="WINDMUNBALDWINSEM">#REF!</definedName>
    <definedName name="WINDMUNLAURELB">#REF!</definedName>
    <definedName name="WINDMUNMAPLECORR">#REF!</definedName>
    <definedName name="WINDMUNSBALDWINTER">#REF!</definedName>
    <definedName name="WINDMUNSBEECH">#REF!</definedName>
    <definedName name="WINDMUNSCEDAR">#REF!</definedName>
    <definedName name="WINDMUNSLARGEOAK">#REF!</definedName>
    <definedName name="WINDMUNSMAPLE">#REF!</definedName>
    <definedName name="WINDMUNSSMALLOAKDG">#REF!</definedName>
    <definedName name="WINDMUNSSMALLOAKSG">#REF!</definedName>
    <definedName name="window_overlays">#REF!</definedName>
    <definedName name="window_sill___apron">#REF!</definedName>
    <definedName name="WindowBoard">[32]Material!$D$123</definedName>
    <definedName name="windows__fit_incl_handles" localSheetId="3">#REF!</definedName>
    <definedName name="windows__fit_incl_handles" localSheetId="0">#REF!</definedName>
    <definedName name="windows__fit_incl_handles" localSheetId="15">#REF!</definedName>
    <definedName name="windows__fit_incl_handles" localSheetId="20">#REF!</definedName>
    <definedName name="windows__fit_incl_handles" localSheetId="18">#REF!</definedName>
    <definedName name="windows__fit_incl_handles" localSheetId="2">#REF!</definedName>
    <definedName name="windows__fit_incl_handles">#REF!</definedName>
    <definedName name="WINDSMALLOAKDG" localSheetId="3">#REF!</definedName>
    <definedName name="WINDSMALLOAKDG" localSheetId="0">#REF!</definedName>
    <definedName name="WINDSMALLOAKDG" localSheetId="15">#REF!</definedName>
    <definedName name="WINDSMALLOAKDG" localSheetId="20">#REF!</definedName>
    <definedName name="WINDSMALLOAKDG" localSheetId="18">#REF!</definedName>
    <definedName name="WINDSMALLOAKDG" localSheetId="2">#REF!</definedName>
    <definedName name="WINDSMALLOAKDG">#REF!</definedName>
    <definedName name="workdegree" localSheetId="3">#REF!</definedName>
    <definedName name="workdegree" localSheetId="0">#REF!</definedName>
    <definedName name="workdegree" localSheetId="15">#REF!</definedName>
    <definedName name="workdegree" localSheetId="20">#REF!</definedName>
    <definedName name="workdegree" localSheetId="18">#REF!</definedName>
    <definedName name="workdegree" localSheetId="2">#REF!</definedName>
    <definedName name="workdegree">#REF!</definedName>
    <definedName name="Working_OH">#REF!</definedName>
    <definedName name="WorksheetListRange">#REF!</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2" localSheetId="3" hidden="1">{#N/A,#N/A,FALSE,"Aging Summary";#N/A,#N/A,FALSE,"Ratio Analysis";#N/A,#N/A,FALSE,"Test 120 Day Accts";#N/A,#N/A,FALSE,"Tickmarks"}</definedName>
    <definedName name="wrn.Aging._.and._.Trend._.Analysis._2" localSheetId="4" hidden="1">{#N/A,#N/A,FALSE,"Aging Summary";#N/A,#N/A,FALSE,"Ratio Analysis";#N/A,#N/A,FALSE,"Test 120 Day Accts";#N/A,#N/A,FALSE,"Tickmarks"}</definedName>
    <definedName name="wrn.Aging._.and._.Trend._.Analysis._2" localSheetId="0" hidden="1">{#N/A,#N/A,FALSE,"Aging Summary";#N/A,#N/A,FALSE,"Ratio Analysis";#N/A,#N/A,FALSE,"Test 120 Day Accts";#N/A,#N/A,FALSE,"Tickmarks"}</definedName>
    <definedName name="wrn.Aging._.and._.Trend._.Analysis._2" localSheetId="15" hidden="1">{#N/A,#N/A,FALSE,"Aging Summary";#N/A,#N/A,FALSE,"Ratio Analysis";#N/A,#N/A,FALSE,"Test 120 Day Accts";#N/A,#N/A,FALSE,"Tickmarks"}</definedName>
    <definedName name="wrn.Aging._.and._.Trend._.Analysis._2" localSheetId="20" hidden="1">{#N/A,#N/A,FALSE,"Aging Summary";#N/A,#N/A,FALSE,"Ratio Analysis";#N/A,#N/A,FALSE,"Test 120 Day Accts";#N/A,#N/A,FALSE,"Tickmarks"}</definedName>
    <definedName name="wrn.Aging._.and._.Trend._.Analysis._2" localSheetId="18" hidden="1">{#N/A,#N/A,FALSE,"Aging Summary";#N/A,#N/A,FALSE,"Ratio Analysis";#N/A,#N/A,FALSE,"Test 120 Day Accts";#N/A,#N/A,FALSE,"Tickmarks"}</definedName>
    <definedName name="wrn.Aging._.and._.Trend._.Analysis._2" localSheetId="5" hidden="1">{#N/A,#N/A,FALSE,"Aging Summary";#N/A,#N/A,FALSE,"Ratio Analysis";#N/A,#N/A,FALSE,"Test 120 Day Accts";#N/A,#N/A,FALSE,"Tickmarks"}</definedName>
    <definedName name="wrn.Aging._.and._.Trend._.Analysis._2" localSheetId="2"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naylsis._.of._.Preliminaries." localSheetId="3" hidden="1">{"Anaylsis",#N/A,FALSE,"Anaylsis"}</definedName>
    <definedName name="wrn.Anaylsis._.of._.Preliminaries." localSheetId="4" hidden="1">{"Anaylsis",#N/A,FALSE,"Anaylsis"}</definedName>
    <definedName name="wrn.Anaylsis._.of._.Preliminaries." localSheetId="0" hidden="1">{"Anaylsis",#N/A,FALSE,"Anaylsis"}</definedName>
    <definedName name="wrn.Anaylsis._.of._.Preliminaries." localSheetId="15" hidden="1">{"Anaylsis",#N/A,FALSE,"Anaylsis"}</definedName>
    <definedName name="wrn.Anaylsis._.of._.Preliminaries." localSheetId="20" hidden="1">{"Anaylsis",#N/A,FALSE,"Anaylsis"}</definedName>
    <definedName name="wrn.Anaylsis._.of._.Preliminaries." localSheetId="18" hidden="1">{"Anaylsis",#N/A,FALSE,"Anaylsis"}</definedName>
    <definedName name="wrn.Anaylsis._.of._.Preliminaries." localSheetId="5" hidden="1">{"Anaylsis",#N/A,FALSE,"Anaylsis"}</definedName>
    <definedName name="wrn.Anaylsis._.of._.Preliminaries." localSheetId="2" hidden="1">{"Anaylsis",#N/A,FALSE,"Anaylsis"}</definedName>
    <definedName name="wrn.Anaylsis._.of._.Preliminaries." hidden="1">{"Anaylsis",#N/A,FALSE,"Anaylsis"}</definedName>
    <definedName name="wrn.Area._.Summaries." localSheetId="3" hidden="1">{#N/A,#N/A,FALSE,"Area Summaries"}</definedName>
    <definedName name="wrn.Area._.Summaries." localSheetId="4" hidden="1">{#N/A,#N/A,FALSE,"Area Summaries"}</definedName>
    <definedName name="wrn.Area._.Summaries." localSheetId="0" hidden="1">{#N/A,#N/A,FALSE,"Area Summaries"}</definedName>
    <definedName name="wrn.Area._.Summaries." localSheetId="15" hidden="1">{#N/A,#N/A,FALSE,"Area Summaries"}</definedName>
    <definedName name="wrn.Area._.Summaries." localSheetId="20" hidden="1">{#N/A,#N/A,FALSE,"Area Summaries"}</definedName>
    <definedName name="wrn.Area._.Summaries." localSheetId="18" hidden="1">{#N/A,#N/A,FALSE,"Area Summaries"}</definedName>
    <definedName name="wrn.Area._.Summaries." localSheetId="5" hidden="1">{#N/A,#N/A,FALSE,"Area Summaries"}</definedName>
    <definedName name="wrn.Area._.Summaries." localSheetId="2" hidden="1">{#N/A,#N/A,FALSE,"Area Summaries"}</definedName>
    <definedName name="wrn.Area._.Summaries." hidden="1">{#N/A,#N/A,FALSE,"Area Summaries"}</definedName>
    <definedName name="wrn.Comparison." localSheetId="3" hidden="1">{"Comparison (Sheet1)",#N/A,FALSE,"Sheet1"}</definedName>
    <definedName name="wrn.Comparison." localSheetId="4" hidden="1">{"Comparison (Sheet1)",#N/A,FALSE,"Sheet1"}</definedName>
    <definedName name="wrn.Comparison." localSheetId="0" hidden="1">{"Comparison (Sheet1)",#N/A,FALSE,"Sheet1"}</definedName>
    <definedName name="wrn.Comparison." localSheetId="15" hidden="1">{"Comparison (Sheet1)",#N/A,FALSE,"Sheet1"}</definedName>
    <definedName name="wrn.Comparison." localSheetId="20" hidden="1">{"Comparison (Sheet1)",#N/A,FALSE,"Sheet1"}</definedName>
    <definedName name="wrn.Comparison." localSheetId="18" hidden="1">{"Comparison (Sheet1)",#N/A,FALSE,"Sheet1"}</definedName>
    <definedName name="wrn.Comparison." localSheetId="5" hidden="1">{"Comparison (Sheet1)",#N/A,FALSE,"Sheet1"}</definedName>
    <definedName name="wrn.Comparison." localSheetId="2" hidden="1">{"Comparison (Sheet1)",#N/A,FALSE,"Sheet1"}</definedName>
    <definedName name="wrn.Comparison." hidden="1">{"Comparison (Sheet1)",#N/A,FALSE,"Sheet1"}</definedName>
    <definedName name="wrn.Cost._.Plan._.Report." localSheetId="3" hidden="1">{"Summary",#N/A,TRUE,"Summary";"Cost Plan",#N/A,TRUE,"Cost Plan"}</definedName>
    <definedName name="wrn.Cost._.Plan._.Report." localSheetId="4" hidden="1">{"Summary",#N/A,TRUE,"Summary";"Cost Plan",#N/A,TRUE,"Cost Plan"}</definedName>
    <definedName name="wrn.Cost._.Plan._.Report." localSheetId="0" hidden="1">{"Summary",#N/A,TRUE,"Summary";"Cost Plan",#N/A,TRUE,"Cost Plan"}</definedName>
    <definedName name="wrn.Cost._.Plan._.Report." localSheetId="15" hidden="1">{"Summary",#N/A,TRUE,"Summary";"Cost Plan",#N/A,TRUE,"Cost Plan"}</definedName>
    <definedName name="wrn.Cost._.Plan._.Report." localSheetId="20" hidden="1">{"Summary",#N/A,TRUE,"Summary";"Cost Plan",#N/A,TRUE,"Cost Plan"}</definedName>
    <definedName name="wrn.Cost._.Plan._.Report." localSheetId="18" hidden="1">{"Summary",#N/A,TRUE,"Summary";"Cost Plan",#N/A,TRUE,"Cost Plan"}</definedName>
    <definedName name="wrn.Cost._.Plan._.Report." localSheetId="5" hidden="1">{"Summary",#N/A,TRUE,"Summary";"Cost Plan",#N/A,TRUE,"Cost Plan"}</definedName>
    <definedName name="wrn.Cost._.Plan._.Report." localSheetId="2" hidden="1">{"Summary",#N/A,TRUE,"Summary";"Cost Plan",#N/A,TRUE,"Cost Plan"}</definedName>
    <definedName name="wrn.Cost._.Plan._.Report." hidden="1">{"Summary",#N/A,TRUE,"Summary";"Cost Plan",#N/A,TRUE,"Cost Plan"}</definedName>
    <definedName name="wrn.Elemental._.Summ." localSheetId="3" hidden="1">{#N/A,#N/A,FALSE,"Elemental Summ"}</definedName>
    <definedName name="wrn.Elemental._.Summ." localSheetId="4" hidden="1">{#N/A,#N/A,FALSE,"Elemental Summ"}</definedName>
    <definedName name="wrn.Elemental._.Summ." localSheetId="0" hidden="1">{#N/A,#N/A,FALSE,"Elemental Summ"}</definedName>
    <definedName name="wrn.Elemental._.Summ." localSheetId="15" hidden="1">{#N/A,#N/A,FALSE,"Elemental Summ"}</definedName>
    <definedName name="wrn.Elemental._.Summ." localSheetId="20" hidden="1">{#N/A,#N/A,FALSE,"Elemental Summ"}</definedName>
    <definedName name="wrn.Elemental._.Summ." localSheetId="18" hidden="1">{#N/A,#N/A,FALSE,"Elemental Summ"}</definedName>
    <definedName name="wrn.Elemental._.Summ." localSheetId="5" hidden="1">{#N/A,#N/A,FALSE,"Elemental Summ"}</definedName>
    <definedName name="wrn.Elemental._.Summ." localSheetId="2" hidden="1">{#N/A,#N/A,FALSE,"Elemental Summ"}</definedName>
    <definedName name="wrn.Elemental._.Summ." hidden="1">{#N/A,#N/A,FALSE,"Elemental Summ"}</definedName>
    <definedName name="wrn.Firm._.Price." localSheetId="3" hidden="1">{"Firm Price",#N/A,FALSE,"Firm Price"}</definedName>
    <definedName name="wrn.Firm._.Price." localSheetId="4" hidden="1">{"Firm Price",#N/A,FALSE,"Firm Price"}</definedName>
    <definedName name="wrn.Firm._.Price." localSheetId="0" hidden="1">{"Firm Price",#N/A,FALSE,"Firm Price"}</definedName>
    <definedName name="wrn.Firm._.Price." localSheetId="15" hidden="1">{"Firm Price",#N/A,FALSE,"Firm Price"}</definedName>
    <definedName name="wrn.Firm._.Price." localSheetId="20" hidden="1">{"Firm Price",#N/A,FALSE,"Firm Price"}</definedName>
    <definedName name="wrn.Firm._.Price." localSheetId="18" hidden="1">{"Firm Price",#N/A,FALSE,"Firm Price"}</definedName>
    <definedName name="wrn.Firm._.Price." localSheetId="5" hidden="1">{"Firm Price",#N/A,FALSE,"Firm Price"}</definedName>
    <definedName name="wrn.Firm._.Price." localSheetId="2" hidden="1">{"Firm Price",#N/A,FALSE,"Firm Price"}</definedName>
    <definedName name="wrn.Firm._.Price." hidden="1">{"Firm Price",#N/A,FALSE,"Firm Price"}</definedName>
    <definedName name="wrn.Graphs." localSheetId="3" hidden="1">{#N/A,#N/A,FALSE,"Graphs"}</definedName>
    <definedName name="wrn.Graphs." localSheetId="4" hidden="1">{#N/A,#N/A,FALSE,"Graphs"}</definedName>
    <definedName name="wrn.Graphs." localSheetId="0" hidden="1">{#N/A,#N/A,FALSE,"Graphs"}</definedName>
    <definedName name="wrn.Graphs." localSheetId="15" hidden="1">{#N/A,#N/A,FALSE,"Graphs"}</definedName>
    <definedName name="wrn.Graphs." localSheetId="20" hidden="1">{#N/A,#N/A,FALSE,"Graphs"}</definedName>
    <definedName name="wrn.Graphs." localSheetId="18" hidden="1">{#N/A,#N/A,FALSE,"Graphs"}</definedName>
    <definedName name="wrn.Graphs." localSheetId="5" hidden="1">{#N/A,#N/A,FALSE,"Graphs"}</definedName>
    <definedName name="wrn.Graphs." localSheetId="2" hidden="1">{#N/A,#N/A,FALSE,"Graphs"}</definedName>
    <definedName name="wrn.Graphs." hidden="1">{#N/A,#N/A,FALSE,"Graphs"}</definedName>
    <definedName name="wrn.Mech._.Elec._.Fitout." localSheetId="3" hidden="1">{#N/A,#N/A,FALSE,"Mech, Elec, Fitout";#N/A,#N/A,FALSE,"Mech, Elec, Fitout"}</definedName>
    <definedName name="wrn.Mech._.Elec._.Fitout." localSheetId="4" hidden="1">{#N/A,#N/A,FALSE,"Mech, Elec, Fitout";#N/A,#N/A,FALSE,"Mech, Elec, Fitout"}</definedName>
    <definedName name="wrn.Mech._.Elec._.Fitout." localSheetId="0" hidden="1">{#N/A,#N/A,FALSE,"Mech, Elec, Fitout";#N/A,#N/A,FALSE,"Mech, Elec, Fitout"}</definedName>
    <definedName name="wrn.Mech._.Elec._.Fitout." localSheetId="15" hidden="1">{#N/A,#N/A,FALSE,"Mech, Elec, Fitout";#N/A,#N/A,FALSE,"Mech, Elec, Fitout"}</definedName>
    <definedName name="wrn.Mech._.Elec._.Fitout." localSheetId="20" hidden="1">{#N/A,#N/A,FALSE,"Mech, Elec, Fitout";#N/A,#N/A,FALSE,"Mech, Elec, Fitout"}</definedName>
    <definedName name="wrn.Mech._.Elec._.Fitout." localSheetId="18" hidden="1">{#N/A,#N/A,FALSE,"Mech, Elec, Fitout";#N/A,#N/A,FALSE,"Mech, Elec, Fitout"}</definedName>
    <definedName name="wrn.Mech._.Elec._.Fitout." localSheetId="5" hidden="1">{#N/A,#N/A,FALSE,"Mech, Elec, Fitout";#N/A,#N/A,FALSE,"Mech, Elec, Fitout"}</definedName>
    <definedName name="wrn.Mech._.Elec._.Fitout." localSheetId="2" hidden="1">{#N/A,#N/A,FALSE,"Mech, Elec, Fitout";#N/A,#N/A,FALSE,"Mech, Elec, Fitout"}</definedName>
    <definedName name="wrn.Mech._.Elec._.Fitout." hidden="1">{#N/A,#N/A,FALSE,"Mech, Elec, Fitout";#N/A,#N/A,FALSE,"Mech, Elec, Fitout"}</definedName>
    <definedName name="wrn.Preliminaries._.Print." localSheetId="3"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4"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0"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15"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20"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18"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5"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localSheetId="2"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eliminaries._.Print." hidden="1">{"Cover",#N/A,FALSE,"DATA";"Data",#N/A,FALSE,"DATA";"Summary",#N/A,FALSE,"Summary";"Staff",#N/A,FALSE,"Staff";"Labour",#N/A,FALSE,"Labour";"Plant",#N/A,FALSE,"Plant";"Scaffolding",#N/A,FALSE,"Scaffolding";"Offices",#N/A,FALSE,"Offices";"Services",#N/A,FALSE,"Temp. Services";"siteworks",#N/A,FALSE,"Site Work";"Insurance",#N/A,FALSE,"Insurance";"Information",#N/A,FALSE,"Information"}</definedName>
    <definedName name="wrn.Proj._.spec._.details." localSheetId="3" hidden="1">{#N/A,#N/A,FALSE,"Proj spec details"}</definedName>
    <definedName name="wrn.Proj._.spec._.details." localSheetId="4" hidden="1">{#N/A,#N/A,FALSE,"Proj spec details"}</definedName>
    <definedName name="wrn.Proj._.spec._.details." localSheetId="0" hidden="1">{#N/A,#N/A,FALSE,"Proj spec details"}</definedName>
    <definedName name="wrn.Proj._.spec._.details." localSheetId="15" hidden="1">{#N/A,#N/A,FALSE,"Proj spec details"}</definedName>
    <definedName name="wrn.Proj._.spec._.details." localSheetId="20" hidden="1">{#N/A,#N/A,FALSE,"Proj spec details"}</definedName>
    <definedName name="wrn.Proj._.spec._.details." localSheetId="18" hidden="1">{#N/A,#N/A,FALSE,"Proj spec details"}</definedName>
    <definedName name="wrn.Proj._.spec._.details." localSheetId="5" hidden="1">{#N/A,#N/A,FALSE,"Proj spec details"}</definedName>
    <definedName name="wrn.Proj._.spec._.details." localSheetId="2" hidden="1">{#N/A,#N/A,FALSE,"Proj spec details"}</definedName>
    <definedName name="wrn.Proj._.spec._.details." hidden="1">{#N/A,#N/A,FALSE,"Proj spec details"}</definedName>
    <definedName name="wrn.Project._.Commentary." localSheetId="3" hidden="1">{#N/A,#N/A,FALSE,"Project Commentary"}</definedName>
    <definedName name="wrn.Project._.Commentary." localSheetId="4" hidden="1">{#N/A,#N/A,FALSE,"Project Commentary"}</definedName>
    <definedName name="wrn.Project._.Commentary." localSheetId="0" hidden="1">{#N/A,#N/A,FALSE,"Project Commentary"}</definedName>
    <definedName name="wrn.Project._.Commentary." localSheetId="15" hidden="1">{#N/A,#N/A,FALSE,"Project Commentary"}</definedName>
    <definedName name="wrn.Project._.Commentary." localSheetId="20" hidden="1">{#N/A,#N/A,FALSE,"Project Commentary"}</definedName>
    <definedName name="wrn.Project._.Commentary." localSheetId="18" hidden="1">{#N/A,#N/A,FALSE,"Project Commentary"}</definedName>
    <definedName name="wrn.Project._.Commentary." localSheetId="5" hidden="1">{#N/A,#N/A,FALSE,"Project Commentary"}</definedName>
    <definedName name="wrn.Project._.Commentary." localSheetId="2" hidden="1">{#N/A,#N/A,FALSE,"Project Commentary"}</definedName>
    <definedName name="wrn.Project._.Commentary." hidden="1">{#N/A,#N/A,FALSE,"Project Commentary"}</definedName>
    <definedName name="wrn.Specification." localSheetId="3" hidden="1">{#N/A,#N/A,FALSE,"Specification"}</definedName>
    <definedName name="wrn.Specification." localSheetId="4" hidden="1">{#N/A,#N/A,FALSE,"Specification"}</definedName>
    <definedName name="wrn.Specification." localSheetId="0" hidden="1">{#N/A,#N/A,FALSE,"Specification"}</definedName>
    <definedName name="wrn.Specification." localSheetId="15" hidden="1">{#N/A,#N/A,FALSE,"Specification"}</definedName>
    <definedName name="wrn.Specification." localSheetId="20" hidden="1">{#N/A,#N/A,FALSE,"Specification"}</definedName>
    <definedName name="wrn.Specification." localSheetId="18" hidden="1">{#N/A,#N/A,FALSE,"Specification"}</definedName>
    <definedName name="wrn.Specification." localSheetId="5" hidden="1">{#N/A,#N/A,FALSE,"Specification"}</definedName>
    <definedName name="wrn.Specification." localSheetId="2" hidden="1">{#N/A,#N/A,FALSE,"Specification"}</definedName>
    <definedName name="wrn.Specification." hidden="1">{#N/A,#N/A,FALSE,"Specification"}</definedName>
    <definedName name="wrn.StaffCost." localSheetId="3" hidden="1">{"Staff",#N/A,FALSE,"Staff"}</definedName>
    <definedName name="wrn.StaffCost." localSheetId="4" hidden="1">{"Staff",#N/A,FALSE,"Staff"}</definedName>
    <definedName name="wrn.StaffCost." localSheetId="0" hidden="1">{"Staff",#N/A,FALSE,"Staff"}</definedName>
    <definedName name="wrn.StaffCost." localSheetId="15" hidden="1">{"Staff",#N/A,FALSE,"Staff"}</definedName>
    <definedName name="wrn.StaffCost." localSheetId="20" hidden="1">{"Staff",#N/A,FALSE,"Staff"}</definedName>
    <definedName name="wrn.StaffCost." localSheetId="18" hidden="1">{"Staff",#N/A,FALSE,"Staff"}</definedName>
    <definedName name="wrn.StaffCost." localSheetId="5" hidden="1">{"Staff",#N/A,FALSE,"Staff"}</definedName>
    <definedName name="wrn.StaffCost." localSheetId="2" hidden="1">{"Staff",#N/A,FALSE,"Staff"}</definedName>
    <definedName name="wrn.StaffCost." hidden="1">{"Staff",#N/A,FALSE,"Staff"}</definedName>
    <definedName name="wrn.Summary." localSheetId="3" hidden="1">{"Summary",#N/A,FALSE,"Summary"}</definedName>
    <definedName name="wrn.Summary." localSheetId="4" hidden="1">{"Summary",#N/A,FALSE,"Summary"}</definedName>
    <definedName name="wrn.Summary." localSheetId="0" hidden="1">{"Summary",#N/A,FALSE,"Summary"}</definedName>
    <definedName name="wrn.Summary." localSheetId="15" hidden="1">{"Summary",#N/A,FALSE,"Summary"}</definedName>
    <definedName name="wrn.Summary." localSheetId="20" hidden="1">{"Summary",#N/A,FALSE,"Summary"}</definedName>
    <definedName name="wrn.Summary." localSheetId="18" hidden="1">{"Summary",#N/A,FALSE,"Summary"}</definedName>
    <definedName name="wrn.Summary." localSheetId="5" hidden="1">{"Summary",#N/A,FALSE,"Summary"}</definedName>
    <definedName name="wrn.Summary." localSheetId="2" hidden="1">{"Summary",#N/A,FALSE,"Summary"}</definedName>
    <definedName name="wrn.Summary." hidden="1">{"Summary",#N/A,FALSE,"Summary"}</definedName>
    <definedName name="WW__Kohler_Hansgrohe_Kaldewei">#REF!</definedName>
    <definedName name="WW__Kohler_Hansgrohe_Kaldwei" localSheetId="3">#REF!</definedName>
    <definedName name="WW__Kohler_Hansgrohe_Kaldwei" localSheetId="0">#REF!</definedName>
    <definedName name="WW__Kohler_Hansgrohe_Kaldwei" localSheetId="15">#REF!</definedName>
    <definedName name="WW__Kohler_Hansgrohe_Kaldwei" localSheetId="20">#REF!</definedName>
    <definedName name="WW__Kohler_Hansgrohe_Kaldwei" localSheetId="18">#REF!</definedName>
    <definedName name="WW__Kohler_Hansgrohe_Kaldwei" localSheetId="2">#REF!</definedName>
    <definedName name="WW__Kohler_Hansgrohe_Kaldwei">#REF!</definedName>
    <definedName name="Wyntot" localSheetId="3">#REF!</definedName>
    <definedName name="Wyntot" localSheetId="0">#REF!</definedName>
    <definedName name="Wyntot" localSheetId="15">#REF!</definedName>
    <definedName name="Wyntot" localSheetId="20">#REF!</definedName>
    <definedName name="Wyntot" localSheetId="18">#REF!</definedName>
    <definedName name="Wyntot" localSheetId="2">#REF!</definedName>
    <definedName name="Wyntot">#REF!</definedName>
    <definedName name="xxx">'[81]Appendix B (1)'!$A$1:$K$55</definedName>
    <definedName name="xxx1">'[82]Appendix B (1)'!$A$1:$K$55</definedName>
    <definedName name="Year">[26]Ref!$C$8</definedName>
    <definedName name="years" localSheetId="3">#REF!</definedName>
    <definedName name="years" localSheetId="0">#REF!</definedName>
    <definedName name="years" localSheetId="15">#REF!</definedName>
    <definedName name="years" localSheetId="20">#REF!</definedName>
    <definedName name="years" localSheetId="18">#REF!</definedName>
    <definedName name="years" localSheetId="2">#REF!</definedName>
    <definedName name="years">#REF!</definedName>
    <definedName name="YesNo" localSheetId="3">OFFSET('[57]Setup - Pick Lists'!$E$6,0,0,COUNTA('[57]Setup - Pick Lists'!$E:$E)-1,1)</definedName>
    <definedName name="YesNo" localSheetId="0">OFFSET('[57]Setup - Pick Lists'!$E$6,0,0,COUNTA('[57]Setup - Pick Lists'!$E:$E)-1,1)</definedName>
    <definedName name="YesNo" localSheetId="2">OFFSET('[57]Setup - Pick Lists'!$E$6,0,0,COUNTA('[57]Setup - Pick Lists'!$E:$E)-1,1)</definedName>
    <definedName name="YesNo">OFFSET('[57]Setup - Pick Lists'!$E$6,0,0,COUNTA('[57]Setup - Pick Lists'!$E:$E)-1,1)</definedName>
    <definedName name="Z_021D5C7C_B75B_46D3_A6D3_4044D031A0BC_.wvu.FilterData" localSheetId="0" hidden="1">'3.00  L1 Element Summary '!#REF!</definedName>
    <definedName name="Z_0E06EAE9_500C_4685_8648_550D8C4A2A8E_.wvu.FilterData" localSheetId="0" hidden="1">'3.00  L1 Element Summary '!#REF!</definedName>
    <definedName name="Z_0E398BB4_448C_48DF_A163_14332282D397_.wvu.FilterData" localSheetId="0" hidden="1">'3.00  L1 Element Summary '!#REF!</definedName>
    <definedName name="Z_171957C8_BF27_487B_9AFB_4B948BE61963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171957C8_BF27_487B_9AFB_4B948BE61963_.wvu.PrintArea" localSheetId="0" hidden="1">'3.00  L1 Element Summary '!#REF!</definedName>
    <definedName name="Z_1E6D2EA7_7C67_430F_A449_65C2BDF2D5F4_.wvu.FilterData" localSheetId="0" hidden="1">'3.00  L1 Element Summary '!#REF!</definedName>
    <definedName name="Z_21ACC8CA_EC42_4DFD_9A1C_F7B53F3EB824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21ACC8CA_EC42_4DFD_9A1C_F7B53F3EB824_.wvu.PrintArea" localSheetId="0" hidden="1">'3.00  L1 Element Summary '!#REF!</definedName>
    <definedName name="Z_2F9C29F4_FA1F_4AF0_8FA6_4BBE2A0A22C2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2F9C29F4_FA1F_4AF0_8FA6_4BBE2A0A22C2_.wvu.FilterData" localSheetId="0" hidden="1">'3.00  L1 Element Summary '!#REF!</definedName>
    <definedName name="Z_2F9C29F4_FA1F_4AF0_8FA6_4BBE2A0A22C2_.wvu.PrintArea" localSheetId="0" hidden="1">'3.00  L1 Element Summary '!#REF!</definedName>
    <definedName name="Z_2F9C29F4_FA1F_4AF0_8FA6_4BBE2A0A22C2_.wvu.PrintTitles" localSheetId="0" hidden="1">'3.00  L1 Element Summary '!#REF!</definedName>
    <definedName name="Z_2F9C29F4_FA1F_4AF0_8FA6_4BBE2A0A22C2_.wvu.Rows" localSheetId="0" hidden="1">'3.00  L1 Element Summary '!#REF!,'3.00  L1 Element Summary '!#REF!,'3.00  L1 Element Summary '!#REF!</definedName>
    <definedName name="Z_3F5B33F8_E503_4792_99CF_3350BD5D6957_.wvu.FilterData" localSheetId="0" hidden="1">'3.00  L1 Element Summary '!#REF!</definedName>
    <definedName name="Z_78FE7136_2248_48FB_9B3B_B5372D602BBA_.wvu.FilterData" localSheetId="0" hidden="1">'3.00  L1 Element Summary '!#REF!</definedName>
    <definedName name="Z_7CC2AA22_2E32_4006_995E_356C394EE44B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7CC2AA22_2E32_4006_995E_356C394EE44B_.wvu.FilterData" localSheetId="0" hidden="1">'3.00  L1 Element Summary '!#REF!</definedName>
    <definedName name="Z_7CC2AA22_2E32_4006_995E_356C394EE44B_.wvu.PrintArea" localSheetId="0" hidden="1">'3.00  L1 Element Summary '!#REF!</definedName>
    <definedName name="Z_7CC2AA22_2E32_4006_995E_356C394EE44B_.wvu.PrintTitles" localSheetId="0" hidden="1">'3.00  L1 Element Summary '!#REF!</definedName>
    <definedName name="Z_8ED29649_6735_41B7_B23B_5CE52B7CBDFC_.wvu.FilterData" localSheetId="0" hidden="1">'3.00  L1 Element Summary '!#REF!</definedName>
    <definedName name="Z_9C28D872_EAD1_4B64_BBCE_30BD5F269D23_.wvu.FilterData" localSheetId="0" hidden="1">'3.00  L1 Element Summary '!#REF!</definedName>
    <definedName name="Z_A5889A5F_D5D5_4748_883B_FEA9306586EC_.wvu.FilterData" localSheetId="0" hidden="1">'3.00  L1 Element Summary '!#REF!</definedName>
    <definedName name="Z_A7181587_098C_4F70_A7D1_B5F29D9A211F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A7181587_098C_4F70_A7D1_B5F29D9A211F_.wvu.FilterData" localSheetId="0" hidden="1">'3.00  L1 Element Summary '!#REF!</definedName>
    <definedName name="Z_A7181587_098C_4F70_A7D1_B5F29D9A211F_.wvu.PrintArea" localSheetId="0" hidden="1">'3.00  L1 Element Summary '!#REF!</definedName>
    <definedName name="Z_A7181587_098C_4F70_A7D1_B5F29D9A211F_.wvu.PrintTitles" localSheetId="0" hidden="1">'3.00  L1 Element Summary '!#REF!</definedName>
    <definedName name="Z_BDCC4A15_10A8_452B_BC8F_B5DEDDCEEAF2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BDCC4A15_10A8_452B_BC8F_B5DEDDCEEAF2_.wvu.FilterData" localSheetId="0" hidden="1">'3.00  L1 Element Summary '!#REF!</definedName>
    <definedName name="Z_BDCC4A15_10A8_452B_BC8F_B5DEDDCEEAF2_.wvu.PrintArea" localSheetId="0" hidden="1">'3.00  L1 Element Summary '!#REF!</definedName>
    <definedName name="Z_BDCC4A15_10A8_452B_BC8F_B5DEDDCEEAF2_.wvu.PrintTitles" localSheetId="0" hidden="1">'3.00  L1 Element Summary '!#REF!</definedName>
    <definedName name="Z_BDCC4A15_10A8_452B_BC8F_B5DEDDCEEAF2_.wvu.Rows" localSheetId="0" hidden="1">'3.00  L1 Element Summary '!#REF!,'3.00  L1 Element Summary '!#REF!,'3.00  L1 Element Summary '!#REF!,'3.00  L1 Element Summary '!#REF!</definedName>
    <definedName name="Z_C02EF229_DDD8_4A50_AABA_553064DE3F06_.wvu.FilterData" localSheetId="0" hidden="1">'3.00  L1 Element Summary '!#REF!</definedName>
    <definedName name="Z_C4782CB4_06D3_445F_9F36_10B27073CB20_.wvu.FilterData" localSheetId="0" hidden="1">'3.00  L1 Element Summary '!#REF!</definedName>
    <definedName name="Z_C74A8672_9BD7_405C_BC8E_4B322C99901F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C74A8672_9BD7_405C_BC8E_4B322C99901F_.wvu.FilterData" localSheetId="0" hidden="1">'3.00  L1 Element Summary '!#REF!</definedName>
    <definedName name="Z_C74A8672_9BD7_405C_BC8E_4B322C99901F_.wvu.PrintArea" localSheetId="0" hidden="1">'3.00  L1 Element Summary '!#REF!</definedName>
    <definedName name="Z_C74A8672_9BD7_405C_BC8E_4B322C99901F_.wvu.PrintTitles" localSheetId="0" hidden="1">'3.00  L1 Element Summary '!#REF!</definedName>
    <definedName name="Z_C74A8672_9BD7_405C_BC8E_4B322C99901F_.wvu.Rows" localSheetId="0" hidden="1">'3.00  L1 Element Summary '!#REF!,'3.00  L1 Element Summary '!#REF!,'3.00  L1 Element Summary '!#REF!</definedName>
    <definedName name="Z_DEE64067_F427_4F34_A7E0_C8EA3BA4793F_.wvu.FilterData" localSheetId="0" hidden="1">'3.00  L1 Element Summary '!#REF!</definedName>
    <definedName name="Z_DF5D863B_29C5_44AF_99C0_4EBAB4226945_.wvu.FilterData" localSheetId="0" hidden="1">'3.00  L1 Element Summary '!#REF!</definedName>
    <definedName name="Z_DF913043_F541_44EE_B219_0130B737DEEC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DF913043_F541_44EE_B219_0130B737DEEC_.wvu.PrintArea" localSheetId="0" hidden="1">'3.00  L1 Element Summary '!#REF!</definedName>
    <definedName name="Z_EE811657_02F4_48F6_969D_1EBA7955FF0C_.wvu.FilterData" localSheetId="0" hidden="1">'3.00  L1 Element Summary '!#REF!</definedName>
    <definedName name="Z_F2BF6514_7587_4AF3_8E81_2F636BFC507F_.wvu.Cols" localSheetId="0" hidden="1">'3.00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'!#REF!,'3.00  L1 Element Summary '!#REF!</definedName>
    <definedName name="Z_F2BF6514_7587_4AF3_8E81_2F636BFC507F_.wvu.FilterData" localSheetId="0" hidden="1">'3.00  L1 Element Summary '!#REF!</definedName>
    <definedName name="Z_F2BF6514_7587_4AF3_8E81_2F636BFC507F_.wvu.PrintArea" localSheetId="0" hidden="1">'3.00  L1 Element Summary '!#REF!</definedName>
    <definedName name="Z_F2BF6514_7587_4AF3_8E81_2F636BFC507F_.wvu.PrintTitles" localSheetId="0" hidden="1">'3.00  L1 Element Summary '!#REF!</definedName>
    <definedName name="Z_F2BF6514_7587_4AF3_8E81_2F636BFC507F_.wvu.Rows" localSheetId="0" hidden="1">'3.00  L1 Element Summary '!#REF!,'3.00  L1 Element Summary '!#REF!,'3.00  L1 Element Summary '!#REF!,'3.00  L1 Element Summary '!#REF!,'3.00  L1 Element Summary '!#REF!,'3.00  L1 Element Summary '!#REF!,'3.00  L1 Element Summary '!#REF!</definedName>
    <definedName name="Z_F6F7CB75_C9FC_46D3_83AA_21DA95307569_.wvu.FilterData" localSheetId="0" hidden="1">'3.00  L1 Element Summary '!#REF!</definedName>
    <definedName name="zzz" localSheetId="3">'[83]Phase 1 Summ'!#REF!</definedName>
    <definedName name="zzz" localSheetId="0">'[83]Phase 1 Summ'!#REF!</definedName>
    <definedName name="zzz" localSheetId="15">'[83]Phase 1 Summ'!#REF!</definedName>
    <definedName name="zzz" localSheetId="20">'[83]Phase 1 Summ'!#REF!</definedName>
    <definedName name="zzz" localSheetId="18">'[83]Phase 1 Summ'!#REF!</definedName>
    <definedName name="zzz" localSheetId="2">'[83]Phase 1 Summ'!#REF!</definedName>
    <definedName name="zzz">'[83]Phase 1 Summ'!#REF!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5" i="120" l="1"/>
  <c r="C273" i="120"/>
  <c r="C271" i="120"/>
  <c r="C269" i="120"/>
  <c r="C267" i="120"/>
  <c r="G51" i="122"/>
  <c r="H52" i="122" s="1"/>
  <c r="G46" i="122"/>
  <c r="H47" i="122" s="1"/>
  <c r="A2" i="123"/>
  <c r="A1" i="123"/>
  <c r="A2" i="122"/>
  <c r="A1" i="122"/>
  <c r="A2" i="120"/>
  <c r="A1" i="120"/>
  <c r="G102" i="122"/>
  <c r="G101" i="122"/>
  <c r="G100" i="122"/>
  <c r="G99" i="122"/>
  <c r="G65" i="122"/>
  <c r="G64" i="122"/>
  <c r="G63" i="122"/>
  <c r="G62" i="122"/>
  <c r="H103" i="122" l="1"/>
  <c r="H66" i="122"/>
  <c r="R256" i="120" l="1"/>
  <c r="R255" i="120"/>
  <c r="R254" i="120"/>
  <c r="R253" i="120"/>
  <c r="R250" i="120"/>
  <c r="R249" i="120"/>
  <c r="R246" i="120"/>
  <c r="R245" i="120"/>
  <c r="R242" i="120"/>
  <c r="R241" i="120"/>
  <c r="R240" i="120"/>
  <c r="R239" i="120"/>
  <c r="R238" i="120"/>
  <c r="R237" i="120"/>
  <c r="R234" i="120"/>
  <c r="R233" i="120"/>
  <c r="R230" i="120"/>
  <c r="R229" i="120"/>
  <c r="R226" i="120"/>
  <c r="R225" i="120"/>
  <c r="R224" i="120"/>
  <c r="R223" i="120"/>
  <c r="R222" i="120"/>
  <c r="R207" i="120"/>
  <c r="R206" i="120"/>
  <c r="R205" i="120"/>
  <c r="R204" i="120"/>
  <c r="R201" i="120"/>
  <c r="R196" i="120"/>
  <c r="R194" i="120"/>
  <c r="R189" i="120"/>
  <c r="R188" i="120"/>
  <c r="R187" i="120"/>
  <c r="R182" i="120"/>
  <c r="R181" i="120"/>
  <c r="R180" i="120"/>
  <c r="R175" i="120"/>
  <c r="R174" i="120"/>
  <c r="R161" i="120"/>
  <c r="R160" i="120"/>
  <c r="R155" i="120"/>
  <c r="R154" i="120"/>
  <c r="R153" i="120"/>
  <c r="R152" i="120"/>
  <c r="R151" i="120"/>
  <c r="R150" i="120"/>
  <c r="R149" i="120"/>
  <c r="R144" i="120"/>
  <c r="R143" i="120"/>
  <c r="R142" i="120"/>
  <c r="R141" i="120"/>
  <c r="R140" i="120"/>
  <c r="R135" i="120"/>
  <c r="R134" i="120"/>
  <c r="R133" i="120"/>
  <c r="R128" i="120"/>
  <c r="R127" i="120"/>
  <c r="R126" i="120"/>
  <c r="R106" i="120"/>
  <c r="R105" i="120"/>
  <c r="R104" i="120"/>
  <c r="R103" i="120"/>
  <c r="R102" i="120"/>
  <c r="R97" i="120"/>
  <c r="R96" i="120"/>
  <c r="R95" i="120"/>
  <c r="R94" i="120"/>
  <c r="R93" i="120"/>
  <c r="R92" i="120"/>
  <c r="R91" i="120"/>
  <c r="R86" i="120"/>
  <c r="R85" i="120"/>
  <c r="R84" i="120"/>
  <c r="R83" i="120"/>
  <c r="R82" i="120"/>
  <c r="R81" i="120"/>
  <c r="R78" i="120"/>
  <c r="R77" i="120"/>
  <c r="R76" i="120"/>
  <c r="R75" i="120"/>
  <c r="R74" i="120"/>
  <c r="R62" i="120"/>
  <c r="R61" i="120"/>
  <c r="R60" i="120"/>
  <c r="R59" i="120"/>
  <c r="R58" i="120"/>
  <c r="R57" i="120"/>
  <c r="R56" i="120"/>
  <c r="R55" i="120"/>
  <c r="R54" i="120"/>
  <c r="R47" i="120"/>
  <c r="R46" i="120"/>
  <c r="R39" i="120"/>
  <c r="R40" i="120"/>
  <c r="R41" i="120"/>
  <c r="R42" i="120"/>
  <c r="R43" i="120"/>
  <c r="R38" i="120"/>
  <c r="R282" i="120" l="1"/>
  <c r="G43" i="122" l="1"/>
  <c r="H5" i="122" l="1"/>
  <c r="H44" i="122"/>
  <c r="G55" i="122"/>
  <c r="G77" i="122"/>
  <c r="G83" i="122"/>
  <c r="H84" i="122" s="1"/>
  <c r="G89" i="122"/>
  <c r="H90" i="122" s="1"/>
  <c r="G92" i="122"/>
  <c r="H93" i="122" s="1"/>
  <c r="H142" i="122" l="1"/>
  <c r="H78" i="122"/>
  <c r="H125" i="122"/>
  <c r="H56" i="122"/>
  <c r="H68" i="122"/>
  <c r="H144" i="122" l="1"/>
  <c r="H146" i="122" s="1"/>
  <c r="G12" i="119" s="1"/>
  <c r="H38" i="120" l="1"/>
  <c r="I38" i="120"/>
  <c r="H39" i="120"/>
  <c r="I39" i="120"/>
  <c r="H40" i="120"/>
  <c r="I40" i="120"/>
  <c r="H41" i="120"/>
  <c r="I41" i="120"/>
  <c r="H42" i="120"/>
  <c r="I42" i="120"/>
  <c r="H43" i="120"/>
  <c r="I43" i="120"/>
  <c r="H46" i="120"/>
  <c r="I46" i="120"/>
  <c r="H47" i="120"/>
  <c r="I47" i="120"/>
  <c r="H54" i="120"/>
  <c r="I54" i="120"/>
  <c r="H55" i="120"/>
  <c r="I55" i="120"/>
  <c r="H56" i="120"/>
  <c r="I56" i="120"/>
  <c r="H57" i="120"/>
  <c r="I57" i="120"/>
  <c r="H58" i="120"/>
  <c r="I58" i="120"/>
  <c r="H59" i="120"/>
  <c r="I59" i="120"/>
  <c r="H60" i="120"/>
  <c r="I60" i="120"/>
  <c r="H61" i="120"/>
  <c r="I61" i="120"/>
  <c r="H62" i="120"/>
  <c r="I62" i="120"/>
  <c r="H74" i="120"/>
  <c r="I74" i="120"/>
  <c r="H75" i="120"/>
  <c r="I75" i="120"/>
  <c r="H76" i="120"/>
  <c r="I76" i="120"/>
  <c r="H77" i="120"/>
  <c r="I77" i="120"/>
  <c r="H78" i="120"/>
  <c r="I78" i="120"/>
  <c r="H81" i="120"/>
  <c r="I81" i="120"/>
  <c r="H82" i="120"/>
  <c r="I82" i="120"/>
  <c r="H83" i="120"/>
  <c r="I83" i="120"/>
  <c r="H84" i="120"/>
  <c r="I84" i="120"/>
  <c r="H85" i="120"/>
  <c r="I85" i="120"/>
  <c r="H86" i="120"/>
  <c r="I86" i="120"/>
  <c r="H91" i="120"/>
  <c r="I91" i="120"/>
  <c r="H92" i="120"/>
  <c r="I92" i="120"/>
  <c r="H93" i="120"/>
  <c r="I93" i="120"/>
  <c r="H94" i="120"/>
  <c r="I94" i="120"/>
  <c r="H95" i="120"/>
  <c r="I95" i="120"/>
  <c r="H96" i="120"/>
  <c r="I96" i="120"/>
  <c r="H97" i="120"/>
  <c r="I97" i="120"/>
  <c r="H102" i="120"/>
  <c r="I102" i="120"/>
  <c r="H103" i="120"/>
  <c r="I103" i="120"/>
  <c r="H104" i="120"/>
  <c r="I104" i="120"/>
  <c r="H105" i="120"/>
  <c r="I105" i="120"/>
  <c r="H106" i="120"/>
  <c r="I106" i="120"/>
  <c r="H126" i="120"/>
  <c r="I126" i="120"/>
  <c r="H127" i="120"/>
  <c r="I127" i="120"/>
  <c r="H128" i="120"/>
  <c r="I128" i="120"/>
  <c r="H133" i="120"/>
  <c r="I133" i="120"/>
  <c r="H134" i="120"/>
  <c r="I134" i="120"/>
  <c r="H135" i="120"/>
  <c r="I135" i="120"/>
  <c r="H140" i="120"/>
  <c r="I140" i="120"/>
  <c r="H141" i="120"/>
  <c r="I141" i="120"/>
  <c r="H142" i="120"/>
  <c r="I142" i="120"/>
  <c r="H143" i="120"/>
  <c r="I143" i="120"/>
  <c r="H144" i="120"/>
  <c r="I144" i="120"/>
  <c r="H149" i="120"/>
  <c r="I149" i="120"/>
  <c r="H150" i="120"/>
  <c r="I150" i="120"/>
  <c r="H151" i="120"/>
  <c r="I151" i="120"/>
  <c r="H152" i="120"/>
  <c r="I152" i="120"/>
  <c r="H153" i="120"/>
  <c r="I153" i="120"/>
  <c r="H154" i="120"/>
  <c r="I154" i="120"/>
  <c r="H155" i="120"/>
  <c r="I155" i="120"/>
  <c r="H160" i="120"/>
  <c r="I160" i="120"/>
  <c r="H161" i="120"/>
  <c r="I161" i="120"/>
  <c r="H174" i="120"/>
  <c r="I174" i="120"/>
  <c r="H175" i="120"/>
  <c r="I175" i="120"/>
  <c r="H180" i="120"/>
  <c r="I180" i="120"/>
  <c r="H181" i="120"/>
  <c r="I181" i="120"/>
  <c r="H182" i="120"/>
  <c r="I182" i="120"/>
  <c r="H187" i="120"/>
  <c r="I187" i="120"/>
  <c r="H188" i="120"/>
  <c r="I188" i="120"/>
  <c r="H189" i="120"/>
  <c r="I189" i="120"/>
  <c r="H194" i="120"/>
  <c r="I194" i="120"/>
  <c r="H196" i="120"/>
  <c r="I196" i="120"/>
  <c r="H201" i="120"/>
  <c r="I201" i="120"/>
  <c r="H204" i="120"/>
  <c r="I204" i="120"/>
  <c r="H205" i="120"/>
  <c r="I205" i="120"/>
  <c r="H206" i="120"/>
  <c r="I206" i="120"/>
  <c r="H207" i="120"/>
  <c r="I207" i="120"/>
  <c r="H222" i="120"/>
  <c r="I222" i="120"/>
  <c r="H223" i="120"/>
  <c r="I223" i="120"/>
  <c r="H224" i="120"/>
  <c r="I224" i="120"/>
  <c r="H225" i="120"/>
  <c r="I225" i="120"/>
  <c r="H226" i="120"/>
  <c r="I226" i="120"/>
  <c r="H229" i="120"/>
  <c r="I229" i="120"/>
  <c r="H230" i="120"/>
  <c r="I230" i="120"/>
  <c r="H233" i="120"/>
  <c r="I233" i="120"/>
  <c r="H234" i="120"/>
  <c r="I234" i="120"/>
  <c r="H237" i="120"/>
  <c r="I237" i="120"/>
  <c r="H238" i="120"/>
  <c r="I238" i="120"/>
  <c r="H239" i="120"/>
  <c r="I239" i="120"/>
  <c r="H240" i="120"/>
  <c r="I240" i="120"/>
  <c r="H241" i="120"/>
  <c r="I241" i="120"/>
  <c r="H242" i="120"/>
  <c r="I242" i="120"/>
  <c r="H245" i="120"/>
  <c r="I245" i="120"/>
  <c r="H246" i="120"/>
  <c r="I246" i="120"/>
  <c r="H249" i="120"/>
  <c r="I249" i="120"/>
  <c r="H250" i="120"/>
  <c r="I250" i="120"/>
  <c r="H253" i="120"/>
  <c r="I253" i="120"/>
  <c r="H254" i="120"/>
  <c r="I254" i="120"/>
  <c r="H255" i="120"/>
  <c r="I255" i="120"/>
  <c r="H256" i="120"/>
  <c r="I256" i="120"/>
  <c r="K282" i="120"/>
  <c r="L282" i="120"/>
  <c r="M282" i="120"/>
  <c r="F23" i="119"/>
  <c r="H167" i="120" l="1"/>
  <c r="H271" i="120" s="1"/>
  <c r="M283" i="120"/>
  <c r="H263" i="120"/>
  <c r="H275" i="120" s="1"/>
  <c r="I67" i="120"/>
  <c r="I267" i="120" s="1"/>
  <c r="H67" i="120"/>
  <c r="H267" i="120" s="1"/>
  <c r="I119" i="120"/>
  <c r="I269" i="120" s="1"/>
  <c r="I215" i="120"/>
  <c r="I273" i="120" s="1"/>
  <c r="H119" i="120"/>
  <c r="H269" i="120" s="1"/>
  <c r="H215" i="120"/>
  <c r="H273" i="120" s="1"/>
  <c r="I167" i="120"/>
  <c r="I271" i="120" s="1"/>
  <c r="I263" i="120"/>
  <c r="I275" i="120" s="1"/>
  <c r="I282" i="120" l="1"/>
  <c r="R284" i="120" s="1"/>
  <c r="H282" i="120"/>
  <c r="M284" i="120" s="1"/>
  <c r="I283" i="120" l="1"/>
  <c r="I284" i="120" s="1"/>
  <c r="G10" i="119" s="1"/>
  <c r="H38" i="115" l="1"/>
  <c r="G38" i="115"/>
  <c r="G29" i="115"/>
  <c r="I31" i="115"/>
  <c r="H31" i="115" s="1"/>
  <c r="G26" i="115"/>
  <c r="I24" i="115"/>
  <c r="G24" i="115"/>
  <c r="C2" i="115"/>
  <c r="C3" i="115"/>
  <c r="H3" i="115"/>
  <c r="A2" i="115"/>
  <c r="F2" i="115"/>
  <c r="H2" i="115"/>
  <c r="K2" i="115"/>
  <c r="M2" i="115"/>
  <c r="A3" i="115"/>
  <c r="F3" i="115"/>
  <c r="K3" i="115"/>
  <c r="M3" i="115"/>
  <c r="A6" i="115"/>
  <c r="A8" i="115" s="1"/>
  <c r="A22" i="115" s="1"/>
  <c r="L9" i="115"/>
  <c r="G10" i="115"/>
  <c r="I10" i="115"/>
  <c r="H15" i="115"/>
  <c r="J15" i="115"/>
  <c r="B18" i="115"/>
  <c r="C18" i="115"/>
  <c r="J19" i="115"/>
  <c r="M19" i="115"/>
  <c r="N19" i="115"/>
  <c r="B20" i="115"/>
  <c r="C20" i="115"/>
  <c r="K30" i="115"/>
  <c r="L30" i="115" s="1"/>
  <c r="K31" i="115"/>
  <c r="L31" i="115" s="1"/>
  <c r="K32" i="115"/>
  <c r="L32" i="115" s="1"/>
  <c r="K33" i="115"/>
  <c r="L33" i="115" s="1"/>
  <c r="K34" i="115"/>
  <c r="K35" i="115"/>
  <c r="L35" i="115" s="1"/>
  <c r="K36" i="115"/>
  <c r="L36" i="115" s="1"/>
  <c r="K37" i="115"/>
  <c r="L37" i="115" s="1"/>
  <c r="K39" i="115"/>
  <c r="M39" i="115" s="1"/>
  <c r="K40" i="115"/>
  <c r="L40" i="115" s="1"/>
  <c r="K41" i="115"/>
  <c r="M41" i="115" s="1"/>
  <c r="H44" i="115"/>
  <c r="G47" i="115" l="1"/>
  <c r="G50" i="115" s="1"/>
  <c r="I11" i="115"/>
  <c r="L41" i="115"/>
  <c r="K47" i="115"/>
  <c r="L19" i="115"/>
  <c r="L44" i="115"/>
  <c r="L39" i="115"/>
  <c r="J44" i="115"/>
  <c r="J31" i="115"/>
  <c r="L15" i="115"/>
  <c r="L34" i="115"/>
  <c r="M40" i="115"/>
  <c r="G13" i="115"/>
  <c r="G18" i="115" s="1"/>
  <c r="I26" i="115" l="1"/>
  <c r="K50" i="115"/>
  <c r="G20" i="115"/>
  <c r="M34" i="115" l="1"/>
  <c r="M36" i="115"/>
  <c r="M37" i="115"/>
  <c r="M32" i="115"/>
  <c r="M30" i="115"/>
  <c r="M33" i="115"/>
  <c r="M31" i="115"/>
  <c r="M35" i="115"/>
  <c r="A2" i="101" l="1"/>
  <c r="H489" i="102"/>
  <c r="H457" i="102"/>
  <c r="H448" i="102"/>
  <c r="H445" i="102"/>
  <c r="H435" i="102"/>
  <c r="H426" i="102"/>
  <c r="H374" i="102"/>
  <c r="H329" i="102"/>
  <c r="H323" i="102"/>
  <c r="H315" i="102"/>
  <c r="H284" i="102"/>
  <c r="H285" i="102"/>
  <c r="H281" i="102"/>
  <c r="H276" i="102"/>
  <c r="H190" i="102"/>
  <c r="H178" i="102"/>
  <c r="H172" i="102"/>
  <c r="H141" i="102"/>
  <c r="H130" i="102"/>
  <c r="H117" i="102"/>
  <c r="H106" i="102"/>
  <c r="H96" i="102"/>
  <c r="H91" i="102"/>
  <c r="H87" i="102"/>
  <c r="H32" i="102"/>
  <c r="H17" i="102"/>
  <c r="H637" i="101"/>
  <c r="H592" i="101"/>
  <c r="H583" i="101"/>
  <c r="H579" i="101"/>
  <c r="H568" i="101"/>
  <c r="H559" i="101"/>
  <c r="H479" i="101"/>
  <c r="H473" i="101"/>
  <c r="H399" i="101"/>
  <c r="H387" i="101"/>
  <c r="H379" i="101"/>
  <c r="H350" i="101"/>
  <c r="H346" i="101"/>
  <c r="H269" i="101"/>
  <c r="H234" i="101"/>
  <c r="H223" i="101"/>
  <c r="H216" i="101"/>
  <c r="H204" i="101"/>
  <c r="H153" i="101"/>
  <c r="H143" i="101"/>
  <c r="H119" i="101"/>
  <c r="H113" i="101"/>
  <c r="H100" i="101"/>
  <c r="H94" i="101"/>
  <c r="H31" i="101"/>
  <c r="H32" i="101"/>
  <c r="D123" i="102" l="1"/>
  <c r="D151" i="107"/>
  <c r="G151" i="107" s="1"/>
  <c r="G150" i="107"/>
  <c r="D121" i="102"/>
  <c r="G121" i="102" s="1"/>
  <c r="G120" i="102"/>
  <c r="D137" i="102"/>
  <c r="D140" i="102" s="1"/>
  <c r="G140" i="102" s="1"/>
  <c r="G134" i="102"/>
  <c r="G133" i="102"/>
  <c r="G132" i="102"/>
  <c r="H384" i="107"/>
  <c r="H381" i="107"/>
  <c r="H375" i="107"/>
  <c r="G279" i="107"/>
  <c r="G276" i="107"/>
  <c r="G273" i="107"/>
  <c r="G270" i="107"/>
  <c r="G264" i="107"/>
  <c r="G89" i="107"/>
  <c r="G86" i="107"/>
  <c r="G22" i="107"/>
  <c r="G20" i="107"/>
  <c r="G18" i="107"/>
  <c r="G453" i="102"/>
  <c r="G450" i="102"/>
  <c r="G253" i="112"/>
  <c r="G254" i="111"/>
  <c r="G28" i="107"/>
  <c r="G26" i="107"/>
  <c r="G28" i="112"/>
  <c r="G14" i="111"/>
  <c r="G27" i="111"/>
  <c r="G27" i="112"/>
  <c r="G30" i="101"/>
  <c r="G29" i="101"/>
  <c r="G28" i="101"/>
  <c r="G27" i="101"/>
  <c r="G26" i="101"/>
  <c r="G25" i="101"/>
  <c r="H187" i="111"/>
  <c r="H184" i="111"/>
  <c r="H178" i="111"/>
  <c r="G173" i="112"/>
  <c r="G172" i="112"/>
  <c r="D171" i="112"/>
  <c r="G171" i="112" s="1"/>
  <c r="G174" i="111"/>
  <c r="G173" i="111"/>
  <c r="D172" i="111"/>
  <c r="G172" i="111" s="1"/>
  <c r="G70" i="111"/>
  <c r="G69" i="112"/>
  <c r="G14" i="112"/>
  <c r="J30" i="114"/>
  <c r="I30" i="114"/>
  <c r="H30" i="114"/>
  <c r="J26" i="114"/>
  <c r="I26" i="114"/>
  <c r="K23" i="114"/>
  <c r="K28" i="114" s="1"/>
  <c r="K32" i="114" s="1"/>
  <c r="K36" i="114" s="1"/>
  <c r="I21" i="114"/>
  <c r="H21" i="114"/>
  <c r="I20" i="114"/>
  <c r="H20" i="114"/>
  <c r="L18" i="114"/>
  <c r="L23" i="114" s="1"/>
  <c r="L28" i="114" s="1"/>
  <c r="L32" i="114" s="1"/>
  <c r="L36" i="114" s="1"/>
  <c r="K18" i="114"/>
  <c r="J16" i="114"/>
  <c r="I16" i="114"/>
  <c r="I15" i="114"/>
  <c r="J14" i="114"/>
  <c r="I14" i="114"/>
  <c r="H14" i="114"/>
  <c r="H18" i="114" s="1"/>
  <c r="I13" i="114"/>
  <c r="J12" i="114"/>
  <c r="I12" i="114"/>
  <c r="I11" i="114"/>
  <c r="J10" i="114"/>
  <c r="I10" i="114"/>
  <c r="J9" i="114"/>
  <c r="I9" i="114"/>
  <c r="J8" i="114"/>
  <c r="I8" i="114"/>
  <c r="F5" i="114"/>
  <c r="A2" i="114"/>
  <c r="A1" i="114"/>
  <c r="J30" i="113"/>
  <c r="I30" i="113"/>
  <c r="H30" i="113"/>
  <c r="J26" i="113"/>
  <c r="I26" i="113"/>
  <c r="K23" i="113"/>
  <c r="K28" i="113" s="1"/>
  <c r="K32" i="113" s="1"/>
  <c r="K36" i="113" s="1"/>
  <c r="I21" i="113"/>
  <c r="H21" i="113"/>
  <c r="I20" i="113"/>
  <c r="H20" i="113"/>
  <c r="L18" i="113"/>
  <c r="L23" i="113" s="1"/>
  <c r="L28" i="113" s="1"/>
  <c r="L32" i="113" s="1"/>
  <c r="L36" i="113" s="1"/>
  <c r="K18" i="113"/>
  <c r="J16" i="113"/>
  <c r="I16" i="113"/>
  <c r="I15" i="113"/>
  <c r="J14" i="113"/>
  <c r="I14" i="113"/>
  <c r="H14" i="113"/>
  <c r="H18" i="113" s="1"/>
  <c r="I13" i="113"/>
  <c r="J12" i="113"/>
  <c r="I12" i="113"/>
  <c r="I11" i="113"/>
  <c r="J10" i="113"/>
  <c r="I10" i="113"/>
  <c r="J9" i="113"/>
  <c r="I9" i="113"/>
  <c r="J8" i="113"/>
  <c r="I8" i="113"/>
  <c r="F5" i="113"/>
  <c r="A2" i="113"/>
  <c r="A1" i="113"/>
  <c r="G24" i="102"/>
  <c r="H25" i="102" s="1"/>
  <c r="G22" i="102"/>
  <c r="G20" i="102"/>
  <c r="G18" i="102"/>
  <c r="G66" i="102"/>
  <c r="D64" i="102"/>
  <c r="G64" i="102" s="1"/>
  <c r="D120" i="107"/>
  <c r="G103" i="101"/>
  <c r="G10" i="101"/>
  <c r="G22" i="101"/>
  <c r="G20" i="101"/>
  <c r="G18" i="101"/>
  <c r="G16" i="101"/>
  <c r="G36" i="101"/>
  <c r="G39" i="101"/>
  <c r="G42" i="101"/>
  <c r="G368" i="107"/>
  <c r="F26" i="114" l="1"/>
  <c r="F14" i="113"/>
  <c r="F26" i="113"/>
  <c r="F14" i="114"/>
  <c r="H23" i="113"/>
  <c r="J18" i="113"/>
  <c r="J23" i="113" s="1"/>
  <c r="J28" i="113" s="1"/>
  <c r="J32" i="113" s="1"/>
  <c r="J36" i="113" s="1"/>
  <c r="I18" i="114"/>
  <c r="I23" i="114" s="1"/>
  <c r="I28" i="114" s="1"/>
  <c r="I32" i="114" s="1"/>
  <c r="I36" i="114" s="1"/>
  <c r="J18" i="114"/>
  <c r="J23" i="114" s="1"/>
  <c r="J28" i="114" s="1"/>
  <c r="J32" i="114" s="1"/>
  <c r="J36" i="114" s="1"/>
  <c r="H23" i="114"/>
  <c r="I18" i="113"/>
  <c r="I23" i="113" s="1"/>
  <c r="I28" i="113" s="1"/>
  <c r="I32" i="113" s="1"/>
  <c r="I36" i="113" s="1"/>
  <c r="G137" i="102"/>
  <c r="D65" i="102"/>
  <c r="G65" i="102" s="1"/>
  <c r="G182" i="102"/>
  <c r="G232" i="107"/>
  <c r="G100" i="101" l="1"/>
  <c r="G29" i="112"/>
  <c r="G28" i="111"/>
  <c r="G116" i="102"/>
  <c r="G147" i="107"/>
  <c r="G170" i="112"/>
  <c r="G171" i="111"/>
  <c r="G261" i="112"/>
  <c r="G260" i="112"/>
  <c r="G259" i="112"/>
  <c r="G255" i="112"/>
  <c r="G254" i="112"/>
  <c r="G231" i="112"/>
  <c r="H232" i="112" s="1"/>
  <c r="G228" i="112"/>
  <c r="G225" i="112"/>
  <c r="H226" i="112" s="1"/>
  <c r="G222" i="112"/>
  <c r="H223" i="112" s="1"/>
  <c r="G219" i="112"/>
  <c r="H220" i="112" s="1"/>
  <c r="G216" i="112"/>
  <c r="H217" i="112" s="1"/>
  <c r="G213" i="112"/>
  <c r="G210" i="112"/>
  <c r="H208" i="112"/>
  <c r="H205" i="112"/>
  <c r="H180" i="112"/>
  <c r="D169" i="112"/>
  <c r="G169" i="112" s="1"/>
  <c r="H163" i="112"/>
  <c r="K158" i="112"/>
  <c r="H157" i="112"/>
  <c r="G155" i="112"/>
  <c r="H154" i="112"/>
  <c r="G152" i="112"/>
  <c r="H151" i="112"/>
  <c r="G149" i="112"/>
  <c r="G147" i="112"/>
  <c r="G146" i="112"/>
  <c r="G143" i="112"/>
  <c r="G140" i="112"/>
  <c r="G137" i="112"/>
  <c r="G134" i="112"/>
  <c r="G131" i="112"/>
  <c r="G128" i="112"/>
  <c r="G125" i="112"/>
  <c r="H126" i="112" s="1"/>
  <c r="G122" i="112"/>
  <c r="H123" i="112" s="1"/>
  <c r="G119" i="112"/>
  <c r="H120" i="112" s="1"/>
  <c r="G116" i="112"/>
  <c r="G111" i="112"/>
  <c r="G109" i="112"/>
  <c r="G102" i="112"/>
  <c r="H104" i="112" s="1"/>
  <c r="G99" i="112"/>
  <c r="H100" i="112" s="1"/>
  <c r="G96" i="112"/>
  <c r="G88" i="112"/>
  <c r="H89" i="112" s="1"/>
  <c r="H83" i="112"/>
  <c r="G80" i="112"/>
  <c r="G79" i="112"/>
  <c r="G78" i="112"/>
  <c r="G77" i="112"/>
  <c r="G76" i="112"/>
  <c r="G75" i="112"/>
  <c r="G68" i="112"/>
  <c r="H70" i="112" s="1"/>
  <c r="H67" i="112"/>
  <c r="G62" i="112"/>
  <c r="D59" i="112"/>
  <c r="G59" i="112" s="1"/>
  <c r="D58" i="112"/>
  <c r="G58" i="112" s="1"/>
  <c r="G55" i="112"/>
  <c r="D53" i="112"/>
  <c r="D54" i="112" s="1"/>
  <c r="G54" i="112" s="1"/>
  <c r="G47" i="112"/>
  <c r="H48" i="112" s="1"/>
  <c r="G44" i="112"/>
  <c r="H45" i="112" s="1"/>
  <c r="G26" i="112"/>
  <c r="G23" i="112"/>
  <c r="G21" i="112"/>
  <c r="H22" i="112" s="1"/>
  <c r="G19" i="112"/>
  <c r="H20" i="112" s="1"/>
  <c r="G17" i="112"/>
  <c r="G15" i="112"/>
  <c r="G13" i="112"/>
  <c r="G10" i="112"/>
  <c r="H5" i="112"/>
  <c r="A2" i="112"/>
  <c r="A1" i="112"/>
  <c r="G115" i="102"/>
  <c r="G114" i="102"/>
  <c r="G113" i="102"/>
  <c r="G112" i="102"/>
  <c r="G16" i="102"/>
  <c r="G152" i="107"/>
  <c r="G426" i="107"/>
  <c r="H427" i="107" s="1"/>
  <c r="G422" i="107"/>
  <c r="G421" i="107"/>
  <c r="G420" i="107"/>
  <c r="G416" i="107"/>
  <c r="G410" i="107"/>
  <c r="G400" i="107"/>
  <c r="G399" i="107"/>
  <c r="G396" i="107"/>
  <c r="G395" i="107"/>
  <c r="G394" i="107"/>
  <c r="G393" i="107"/>
  <c r="G404" i="107"/>
  <c r="G371" i="107"/>
  <c r="G370" i="107"/>
  <c r="G369" i="107"/>
  <c r="D367" i="107"/>
  <c r="G367" i="107" s="1"/>
  <c r="G105" i="102"/>
  <c r="G142" i="107"/>
  <c r="G16" i="107"/>
  <c r="H17" i="107" s="1"/>
  <c r="G347" i="107"/>
  <c r="G343" i="107"/>
  <c r="G340" i="107"/>
  <c r="G336" i="107"/>
  <c r="G335" i="107"/>
  <c r="G334" i="107"/>
  <c r="G330" i="107"/>
  <c r="H331" i="107" s="1"/>
  <c r="G327" i="107"/>
  <c r="G324" i="107"/>
  <c r="G323" i="107"/>
  <c r="G320" i="107"/>
  <c r="G319" i="107"/>
  <c r="D316" i="107"/>
  <c r="G316" i="107" s="1"/>
  <c r="D315" i="107"/>
  <c r="G315" i="107" s="1"/>
  <c r="G314" i="107"/>
  <c r="G307" i="107"/>
  <c r="F300" i="107"/>
  <c r="G300" i="107" s="1"/>
  <c r="G292" i="107"/>
  <c r="G291" i="107"/>
  <c r="G288" i="107"/>
  <c r="G287" i="107"/>
  <c r="G284" i="107"/>
  <c r="G283" i="107"/>
  <c r="G282" i="107"/>
  <c r="G239" i="107"/>
  <c r="G238" i="107"/>
  <c r="G237" i="107"/>
  <c r="G234" i="107"/>
  <c r="G233" i="107"/>
  <c r="G229" i="107"/>
  <c r="G228" i="107"/>
  <c r="G227" i="107"/>
  <c r="G223" i="107"/>
  <c r="G222" i="107"/>
  <c r="G221" i="107"/>
  <c r="D218" i="107"/>
  <c r="G218" i="107" s="1"/>
  <c r="D217" i="107"/>
  <c r="G217" i="107" s="1"/>
  <c r="G216" i="107"/>
  <c r="D167" i="107"/>
  <c r="G164" i="107"/>
  <c r="G129" i="102"/>
  <c r="D128" i="102"/>
  <c r="G128" i="102" s="1"/>
  <c r="G127" i="102"/>
  <c r="G159" i="107"/>
  <c r="D158" i="107"/>
  <c r="G158" i="107" s="1"/>
  <c r="G90" i="102"/>
  <c r="G89" i="102"/>
  <c r="G126" i="107"/>
  <c r="G125" i="107"/>
  <c r="K66" i="107"/>
  <c r="K65" i="107"/>
  <c r="D67" i="107" s="1"/>
  <c r="G67" i="107" s="1"/>
  <c r="D65" i="107"/>
  <c r="D64" i="107" s="1"/>
  <c r="G64" i="107" s="1"/>
  <c r="H325" i="107" l="1"/>
  <c r="H174" i="112"/>
  <c r="H317" i="107"/>
  <c r="H423" i="107"/>
  <c r="D435" i="107" s="1"/>
  <c r="G435" i="107" s="1"/>
  <c r="H30" i="112"/>
  <c r="G53" i="112"/>
  <c r="H92" i="112" s="1"/>
  <c r="F10" i="114" s="1"/>
  <c r="H105" i="112"/>
  <c r="F11" i="114" s="1"/>
  <c r="H112" i="112"/>
  <c r="F12" i="114" s="1"/>
  <c r="H256" i="112"/>
  <c r="H81" i="112"/>
  <c r="H164" i="112"/>
  <c r="F13" i="114" s="1"/>
  <c r="H233" i="112"/>
  <c r="F16" i="114" s="1"/>
  <c r="H16" i="112"/>
  <c r="H264" i="112"/>
  <c r="F25" i="114" s="1"/>
  <c r="H187" i="112"/>
  <c r="F15" i="114" s="1"/>
  <c r="H117" i="112"/>
  <c r="H11" i="112"/>
  <c r="H31" i="112"/>
  <c r="F8" i="114" s="1"/>
  <c r="H110" i="112"/>
  <c r="H49" i="112"/>
  <c r="F9" i="114" s="1"/>
  <c r="H211" i="112"/>
  <c r="H401" i="107"/>
  <c r="H293" i="107"/>
  <c r="H289" i="107"/>
  <c r="H240" i="107"/>
  <c r="H260" i="107"/>
  <c r="H225" i="107"/>
  <c r="G157" i="107"/>
  <c r="G65" i="107"/>
  <c r="D66" i="107"/>
  <c r="G66" i="107" s="1"/>
  <c r="F18" i="114" l="1"/>
  <c r="H64" i="112"/>
  <c r="H235" i="112"/>
  <c r="G37" i="102"/>
  <c r="H38" i="102" s="1"/>
  <c r="G135" i="107"/>
  <c r="G77" i="107"/>
  <c r="G76" i="107"/>
  <c r="G75" i="107"/>
  <c r="G74" i="107"/>
  <c r="D121" i="107"/>
  <c r="G121" i="107" s="1"/>
  <c r="G134" i="107"/>
  <c r="G122" i="107"/>
  <c r="D82" i="107"/>
  <c r="G82" i="107" s="1"/>
  <c r="D81" i="107"/>
  <c r="G81" i="107" s="1"/>
  <c r="D80" i="107"/>
  <c r="G79" i="107"/>
  <c r="G189" i="102"/>
  <c r="G188" i="102"/>
  <c r="G187" i="102"/>
  <c r="G233" i="101"/>
  <c r="G232" i="101"/>
  <c r="G231" i="101"/>
  <c r="G184" i="102"/>
  <c r="G183" i="102"/>
  <c r="G228" i="101"/>
  <c r="G227" i="101"/>
  <c r="G226" i="101"/>
  <c r="D170" i="107"/>
  <c r="G170" i="107" s="1"/>
  <c r="H136" i="107" l="1"/>
  <c r="G238" i="112"/>
  <c r="G239" i="112"/>
  <c r="G120" i="107"/>
  <c r="G80" i="107"/>
  <c r="H83" i="107" s="1"/>
  <c r="H230" i="107"/>
  <c r="G167" i="107"/>
  <c r="H241" i="112" l="1"/>
  <c r="G154" i="107"/>
  <c r="D153" i="107"/>
  <c r="G153" i="107" s="1"/>
  <c r="D141" i="107"/>
  <c r="G141" i="107" s="1"/>
  <c r="D140" i="107"/>
  <c r="G140" i="107" s="1"/>
  <c r="G139" i="107"/>
  <c r="G138" i="107"/>
  <c r="D116" i="107"/>
  <c r="G116" i="107" s="1"/>
  <c r="G117" i="107"/>
  <c r="G115" i="107"/>
  <c r="H160" i="107" l="1"/>
  <c r="H143" i="107"/>
  <c r="G244" i="112"/>
  <c r="H246" i="112" s="1"/>
  <c r="H248" i="112" s="1"/>
  <c r="F20" i="114"/>
  <c r="H128" i="107"/>
  <c r="D82" i="101"/>
  <c r="G82" i="101" s="1"/>
  <c r="D56" i="111"/>
  <c r="G56" i="111" s="1"/>
  <c r="G229" i="111"/>
  <c r="G226" i="111"/>
  <c r="G223" i="111"/>
  <c r="H224" i="111" s="1"/>
  <c r="G214" i="111"/>
  <c r="G156" i="111"/>
  <c r="G153" i="111"/>
  <c r="G150" i="111"/>
  <c r="G147" i="111"/>
  <c r="G144" i="111"/>
  <c r="G138" i="111"/>
  <c r="G135" i="111"/>
  <c r="G132" i="111"/>
  <c r="G129" i="111"/>
  <c r="G103" i="111"/>
  <c r="G100" i="111"/>
  <c r="G29" i="111"/>
  <c r="G261" i="111"/>
  <c r="G260" i="111"/>
  <c r="G259" i="111"/>
  <c r="G255" i="111"/>
  <c r="G220" i="111"/>
  <c r="H221" i="111" s="1"/>
  <c r="G217" i="111"/>
  <c r="H218" i="111" s="1"/>
  <c r="G211" i="111"/>
  <c r="H212" i="111" s="1"/>
  <c r="H209" i="111"/>
  <c r="H206" i="111"/>
  <c r="H181" i="111"/>
  <c r="D170" i="111"/>
  <c r="G170" i="111" s="1"/>
  <c r="H175" i="111" s="1"/>
  <c r="H164" i="111"/>
  <c r="K159" i="111"/>
  <c r="H158" i="111"/>
  <c r="H155" i="111"/>
  <c r="H152" i="111"/>
  <c r="G148" i="111"/>
  <c r="G141" i="111"/>
  <c r="G126" i="111"/>
  <c r="H127" i="111" s="1"/>
  <c r="G123" i="111"/>
  <c r="H124" i="111" s="1"/>
  <c r="G120" i="111"/>
  <c r="H121" i="111" s="1"/>
  <c r="G117" i="111"/>
  <c r="G112" i="111"/>
  <c r="G110" i="111"/>
  <c r="G97" i="111"/>
  <c r="G89" i="111"/>
  <c r="G81" i="111"/>
  <c r="G80" i="111"/>
  <c r="G79" i="111"/>
  <c r="G78" i="111"/>
  <c r="G77" i="111"/>
  <c r="G76" i="111"/>
  <c r="G69" i="111"/>
  <c r="H71" i="111" s="1"/>
  <c r="H68" i="111"/>
  <c r="G63" i="111"/>
  <c r="D60" i="111"/>
  <c r="G60" i="111" s="1"/>
  <c r="D59" i="111"/>
  <c r="G59" i="111" s="1"/>
  <c r="G55" i="111"/>
  <c r="D53" i="111"/>
  <c r="D54" i="111" s="1"/>
  <c r="G54" i="111" s="1"/>
  <c r="G47" i="111"/>
  <c r="H48" i="111" s="1"/>
  <c r="G44" i="111"/>
  <c r="G26" i="111"/>
  <c r="G23" i="111"/>
  <c r="G21" i="111"/>
  <c r="H22" i="111" s="1"/>
  <c r="G19" i="111"/>
  <c r="H20" i="111" s="1"/>
  <c r="G17" i="111"/>
  <c r="G15" i="111"/>
  <c r="G13" i="111"/>
  <c r="G10" i="111"/>
  <c r="H11" i="111" s="1"/>
  <c r="H5" i="111"/>
  <c r="A2" i="111"/>
  <c r="A1" i="111"/>
  <c r="F293" i="102"/>
  <c r="F362" i="101"/>
  <c r="G362" i="101" s="1"/>
  <c r="G353" i="101"/>
  <c r="G352" i="101"/>
  <c r="G280" i="102"/>
  <c r="G279" i="102"/>
  <c r="G349" i="101"/>
  <c r="G348" i="101"/>
  <c r="G276" i="102"/>
  <c r="G275" i="102"/>
  <c r="G274" i="102"/>
  <c r="H30" i="111" l="1"/>
  <c r="K246" i="112"/>
  <c r="F21" i="114"/>
  <c r="H354" i="101"/>
  <c r="H266" i="112"/>
  <c r="H3" i="112"/>
  <c r="H82" i="111"/>
  <c r="H49" i="111"/>
  <c r="H84" i="111"/>
  <c r="H113" i="111"/>
  <c r="F12" i="113" s="1"/>
  <c r="H227" i="111"/>
  <c r="H16" i="111"/>
  <c r="H264" i="111"/>
  <c r="F25" i="113" s="1"/>
  <c r="G232" i="111"/>
  <c r="H233" i="111" s="1"/>
  <c r="H90" i="111"/>
  <c r="H105" i="111"/>
  <c r="H256" i="111"/>
  <c r="H45" i="111"/>
  <c r="H188" i="111"/>
  <c r="F15" i="113" s="1"/>
  <c r="H106" i="111"/>
  <c r="F11" i="113" s="1"/>
  <c r="H101" i="111"/>
  <c r="H118" i="111"/>
  <c r="H31" i="111"/>
  <c r="F8" i="113" s="1"/>
  <c r="G53" i="111"/>
  <c r="H111" i="111"/>
  <c r="G345" i="101"/>
  <c r="G344" i="101"/>
  <c r="G343" i="101"/>
  <c r="D177" i="102"/>
  <c r="G177" i="102" s="1"/>
  <c r="G176" i="102"/>
  <c r="G175" i="102"/>
  <c r="G174" i="102"/>
  <c r="D222" i="101"/>
  <c r="G222" i="101" s="1"/>
  <c r="G221" i="101"/>
  <c r="G220" i="101"/>
  <c r="G219" i="101"/>
  <c r="G170" i="102"/>
  <c r="G169" i="102"/>
  <c r="G168" i="102"/>
  <c r="G215" i="101"/>
  <c r="G214" i="101"/>
  <c r="G213" i="101"/>
  <c r="D165" i="102"/>
  <c r="G165" i="102" s="1"/>
  <c r="D164" i="102"/>
  <c r="G164" i="102" s="1"/>
  <c r="G163" i="102"/>
  <c r="D210" i="101"/>
  <c r="G210" i="101" s="1"/>
  <c r="D209" i="101"/>
  <c r="G209" i="101" s="1"/>
  <c r="G208" i="101"/>
  <c r="G146" i="101"/>
  <c r="G145" i="101"/>
  <c r="G142" i="101"/>
  <c r="D141" i="101"/>
  <c r="G141" i="101" s="1"/>
  <c r="G140" i="101"/>
  <c r="G118" i="101"/>
  <c r="G117" i="101"/>
  <c r="G116" i="101"/>
  <c r="G115" i="101"/>
  <c r="G112" i="101"/>
  <c r="D111" i="101"/>
  <c r="G111" i="101" s="1"/>
  <c r="G110" i="101"/>
  <c r="G109" i="101"/>
  <c r="G108" i="101"/>
  <c r="G107" i="101"/>
  <c r="G106" i="101"/>
  <c r="G131" i="107"/>
  <c r="G130" i="107"/>
  <c r="G129" i="107"/>
  <c r="G95" i="102"/>
  <c r="G94" i="102"/>
  <c r="G93" i="102"/>
  <c r="G86" i="102"/>
  <c r="G93" i="101"/>
  <c r="D74" i="102"/>
  <c r="D75" i="102" s="1"/>
  <c r="G75" i="102" s="1"/>
  <c r="G72" i="102"/>
  <c r="D70" i="102"/>
  <c r="G70" i="102" s="1"/>
  <c r="G69" i="102"/>
  <c r="G68" i="102"/>
  <c r="G77" i="101"/>
  <c r="G78" i="101"/>
  <c r="D79" i="101"/>
  <c r="G79" i="101" s="1"/>
  <c r="G81" i="101"/>
  <c r="G31" i="102"/>
  <c r="G30" i="102"/>
  <c r="G29" i="102"/>
  <c r="G28" i="102"/>
  <c r="G27" i="102"/>
  <c r="G272" i="112" l="1"/>
  <c r="G273" i="112"/>
  <c r="F23" i="114"/>
  <c r="F28" i="114" s="1"/>
  <c r="G270" i="112"/>
  <c r="G271" i="112"/>
  <c r="G269" i="112"/>
  <c r="H132" i="107"/>
  <c r="H234" i="111"/>
  <c r="F16" i="113" s="1"/>
  <c r="H65" i="111"/>
  <c r="H93" i="111"/>
  <c r="F10" i="113" s="1"/>
  <c r="H165" i="111"/>
  <c r="F13" i="113" s="1"/>
  <c r="G74" i="102"/>
  <c r="D71" i="102"/>
  <c r="G71" i="102" s="1"/>
  <c r="D80" i="101"/>
  <c r="G80" i="101" s="1"/>
  <c r="H274" i="112" l="1"/>
  <c r="H236" i="111"/>
  <c r="G239" i="111" s="1"/>
  <c r="H276" i="112" l="1"/>
  <c r="F30" i="114"/>
  <c r="G240" i="111"/>
  <c r="H242" i="111" s="1"/>
  <c r="F20" i="113" s="1"/>
  <c r="G279" i="112" l="1"/>
  <c r="G280" i="112"/>
  <c r="F32" i="114"/>
  <c r="G245" i="111"/>
  <c r="H247" i="111" s="1"/>
  <c r="H282" i="112" l="1"/>
  <c r="H284" i="112" s="1"/>
  <c r="G287" i="112" s="1"/>
  <c r="H289" i="112" s="1"/>
  <c r="H291" i="112" s="1"/>
  <c r="K247" i="111"/>
  <c r="F21" i="113"/>
  <c r="H249" i="111"/>
  <c r="F34" i="114" l="1"/>
  <c r="H266" i="111"/>
  <c r="G273" i="111" s="1"/>
  <c r="H3" i="111"/>
  <c r="G271" i="111" l="1"/>
  <c r="G270" i="111"/>
  <c r="G269" i="111"/>
  <c r="G272" i="111"/>
  <c r="H274" i="111" l="1"/>
  <c r="H276" i="111" l="1"/>
  <c r="F30" i="113"/>
  <c r="G279" i="111" l="1"/>
  <c r="G280" i="111"/>
  <c r="G27" i="107"/>
  <c r="G25" i="107"/>
  <c r="H29" i="107" l="1"/>
  <c r="H282" i="111"/>
  <c r="G480" i="102"/>
  <c r="G479" i="102"/>
  <c r="G628" i="101"/>
  <c r="G627" i="101"/>
  <c r="G447" i="102"/>
  <c r="G444" i="102"/>
  <c r="G443" i="102"/>
  <c r="G442" i="102"/>
  <c r="G438" i="102"/>
  <c r="G434" i="102"/>
  <c r="G425" i="102"/>
  <c r="G424" i="102"/>
  <c r="G421" i="102"/>
  <c r="G420" i="102"/>
  <c r="G419" i="102"/>
  <c r="G418" i="102"/>
  <c r="G428" i="102"/>
  <c r="G373" i="102"/>
  <c r="G372" i="102"/>
  <c r="D371" i="102"/>
  <c r="G371" i="102" s="1"/>
  <c r="G370" i="102"/>
  <c r="G369" i="102"/>
  <c r="D368" i="102"/>
  <c r="G368" i="102" s="1"/>
  <c r="D367" i="102"/>
  <c r="G367" i="102" s="1"/>
  <c r="G366" i="102"/>
  <c r="G365" i="102"/>
  <c r="G364" i="102"/>
  <c r="G345" i="102"/>
  <c r="G341" i="102"/>
  <c r="G338" i="102"/>
  <c r="G334" i="102"/>
  <c r="G333" i="102"/>
  <c r="G332" i="102"/>
  <c r="G328" i="102"/>
  <c r="G325" i="102"/>
  <c r="G322" i="102"/>
  <c r="G321" i="102"/>
  <c r="G320" i="102"/>
  <c r="G318" i="102"/>
  <c r="G317" i="102"/>
  <c r="D314" i="102"/>
  <c r="G314" i="102" s="1"/>
  <c r="D313" i="102"/>
  <c r="G313" i="102" s="1"/>
  <c r="G312" i="102"/>
  <c r="G300" i="102"/>
  <c r="G293" i="102"/>
  <c r="G284" i="102"/>
  <c r="G283" i="102"/>
  <c r="G271" i="102"/>
  <c r="G268" i="102"/>
  <c r="G265" i="102"/>
  <c r="G262" i="102"/>
  <c r="G124" i="102"/>
  <c r="G123" i="102"/>
  <c r="G122" i="102"/>
  <c r="D83" i="102"/>
  <c r="G83" i="102" s="1"/>
  <c r="D82" i="102"/>
  <c r="G82" i="102" s="1"/>
  <c r="D79" i="102"/>
  <c r="G79" i="102" s="1"/>
  <c r="D78" i="102"/>
  <c r="G78" i="102" s="1"/>
  <c r="D90" i="101"/>
  <c r="G90" i="101" s="1"/>
  <c r="D89" i="101"/>
  <c r="G89" i="101" s="1"/>
  <c r="D86" i="101"/>
  <c r="G86" i="101" s="1"/>
  <c r="D85" i="101"/>
  <c r="G85" i="101" s="1"/>
  <c r="G14" i="101"/>
  <c r="G582" i="101"/>
  <c r="F34" i="113" l="1"/>
  <c r="H284" i="111"/>
  <c r="G287" i="111" s="1"/>
  <c r="H289" i="111" s="1"/>
  <c r="H291" i="111" s="1"/>
  <c r="D456" i="102"/>
  <c r="G456" i="102" s="1"/>
  <c r="H207" i="102"/>
  <c r="G578" i="101" l="1"/>
  <c r="G577" i="101"/>
  <c r="G576" i="101"/>
  <c r="G571" i="101"/>
  <c r="G567" i="101"/>
  <c r="D591" i="101" l="1"/>
  <c r="G591" i="101" s="1"/>
  <c r="G558" i="101"/>
  <c r="G557" i="101"/>
  <c r="G554" i="101"/>
  <c r="G553" i="101"/>
  <c r="G552" i="101"/>
  <c r="G551" i="101"/>
  <c r="G472" i="101"/>
  <c r="G471" i="101"/>
  <c r="D470" i="101"/>
  <c r="G470" i="101" s="1"/>
  <c r="G469" i="101"/>
  <c r="G468" i="101"/>
  <c r="D467" i="101"/>
  <c r="G467" i="101" s="1"/>
  <c r="D466" i="101"/>
  <c r="G466" i="101" s="1"/>
  <c r="G465" i="101"/>
  <c r="G464" i="101"/>
  <c r="G463" i="101"/>
  <c r="G415" i="101"/>
  <c r="G411" i="101"/>
  <c r="G408" i="101"/>
  <c r="G403" i="101"/>
  <c r="G402" i="101"/>
  <c r="G398" i="101"/>
  <c r="G395" i="101"/>
  <c r="G386" i="101"/>
  <c r="G385" i="101"/>
  <c r="G382" i="101"/>
  <c r="G381" i="101"/>
  <c r="D378" i="101"/>
  <c r="G378" i="101" s="1"/>
  <c r="D377" i="101"/>
  <c r="G377" i="101" s="1"/>
  <c r="G376" i="101"/>
  <c r="G369" i="101"/>
  <c r="G340" i="101"/>
  <c r="G337" i="101"/>
  <c r="G334" i="101"/>
  <c r="G331" i="101"/>
  <c r="D149" i="101"/>
  <c r="D152" i="101" s="1"/>
  <c r="G152" i="101" s="1"/>
  <c r="G99" i="101"/>
  <c r="G149" i="101" l="1"/>
  <c r="I33" i="115" l="1"/>
  <c r="H33" i="115" l="1"/>
  <c r="J33" i="115"/>
  <c r="F18" i="108" l="1"/>
  <c r="F17" i="108"/>
  <c r="F16" i="108"/>
  <c r="F15" i="110"/>
  <c r="E15" i="110" s="1"/>
  <c r="E17" i="108" l="1"/>
  <c r="E18" i="108"/>
  <c r="F15" i="108" l="1"/>
  <c r="E42" i="110"/>
  <c r="J29" i="110"/>
  <c r="I29" i="110"/>
  <c r="H29" i="110"/>
  <c r="J25" i="110"/>
  <c r="I25" i="110"/>
  <c r="I20" i="110"/>
  <c r="H20" i="110"/>
  <c r="I19" i="110"/>
  <c r="H19" i="110"/>
  <c r="L17" i="110"/>
  <c r="L22" i="110" s="1"/>
  <c r="L27" i="110" s="1"/>
  <c r="L31" i="110" s="1"/>
  <c r="L35" i="110" s="1"/>
  <c r="K17" i="110"/>
  <c r="K22" i="110" s="1"/>
  <c r="K27" i="110" s="1"/>
  <c r="K31" i="110" s="1"/>
  <c r="K35" i="110" s="1"/>
  <c r="I15" i="110"/>
  <c r="J14" i="110"/>
  <c r="I14" i="110"/>
  <c r="H14" i="110"/>
  <c r="I13" i="110"/>
  <c r="E13" i="110"/>
  <c r="J12" i="110"/>
  <c r="I12" i="110"/>
  <c r="I11" i="110"/>
  <c r="E11" i="110"/>
  <c r="J10" i="110"/>
  <c r="I10" i="110"/>
  <c r="E10" i="110"/>
  <c r="J9" i="110"/>
  <c r="I9" i="110"/>
  <c r="J8" i="110"/>
  <c r="I8" i="110"/>
  <c r="E8" i="110"/>
  <c r="A2" i="110"/>
  <c r="A1" i="110"/>
  <c r="F14" i="110" l="1"/>
  <c r="F25" i="110"/>
  <c r="E25" i="110" s="1"/>
  <c r="H17" i="110"/>
  <c r="H22" i="110" s="1"/>
  <c r="I17" i="110"/>
  <c r="I22" i="110" s="1"/>
  <c r="I27" i="110" s="1"/>
  <c r="I31" i="110" s="1"/>
  <c r="I35" i="110" s="1"/>
  <c r="J17" i="110"/>
  <c r="J22" i="110" s="1"/>
  <c r="J27" i="110" s="1"/>
  <c r="J31" i="110" s="1"/>
  <c r="J35" i="110" s="1"/>
  <c r="E14" i="110" l="1"/>
  <c r="J30" i="109"/>
  <c r="I30" i="109"/>
  <c r="H30" i="109"/>
  <c r="J26" i="109"/>
  <c r="I26" i="109"/>
  <c r="K23" i="109"/>
  <c r="K28" i="109" s="1"/>
  <c r="K32" i="109" s="1"/>
  <c r="K36" i="109" s="1"/>
  <c r="I21" i="109"/>
  <c r="H21" i="109"/>
  <c r="I20" i="109"/>
  <c r="H20" i="109"/>
  <c r="L18" i="109"/>
  <c r="L23" i="109" s="1"/>
  <c r="L28" i="109" s="1"/>
  <c r="L32" i="109" s="1"/>
  <c r="L36" i="109" s="1"/>
  <c r="K18" i="109"/>
  <c r="J16" i="109"/>
  <c r="I16" i="109"/>
  <c r="I15" i="109"/>
  <c r="J14" i="109"/>
  <c r="I14" i="109"/>
  <c r="H14" i="109"/>
  <c r="H18" i="109" s="1"/>
  <c r="I13" i="109"/>
  <c r="J12" i="109"/>
  <c r="I12" i="109"/>
  <c r="I11" i="109"/>
  <c r="J10" i="109"/>
  <c r="I10" i="109"/>
  <c r="J9" i="109"/>
  <c r="I9" i="109"/>
  <c r="J8" i="109"/>
  <c r="I8" i="109"/>
  <c r="F5" i="109"/>
  <c r="A2" i="109"/>
  <c r="A1" i="109"/>
  <c r="D104" i="102"/>
  <c r="G104" i="102" s="1"/>
  <c r="D103" i="102"/>
  <c r="G103" i="102" s="1"/>
  <c r="G15" i="102"/>
  <c r="H23" i="109" l="1"/>
  <c r="F26" i="109"/>
  <c r="F14" i="109"/>
  <c r="I18" i="109"/>
  <c r="I23" i="109" s="1"/>
  <c r="I28" i="109" s="1"/>
  <c r="I32" i="109" s="1"/>
  <c r="I36" i="109" s="1"/>
  <c r="J18" i="109"/>
  <c r="J23" i="109" s="1"/>
  <c r="J28" i="109" s="1"/>
  <c r="J32" i="109" s="1"/>
  <c r="J36" i="109" s="1"/>
  <c r="E13" i="108"/>
  <c r="E10" i="108"/>
  <c r="J32" i="108"/>
  <c r="I32" i="108"/>
  <c r="H32" i="108"/>
  <c r="J28" i="108"/>
  <c r="I28" i="108"/>
  <c r="I23" i="108"/>
  <c r="H23" i="108"/>
  <c r="I22" i="108"/>
  <c r="H22" i="108"/>
  <c r="L20" i="108"/>
  <c r="L25" i="108" s="1"/>
  <c r="L30" i="108" s="1"/>
  <c r="L34" i="108" s="1"/>
  <c r="L38" i="108" s="1"/>
  <c r="K20" i="108"/>
  <c r="K25" i="108" s="1"/>
  <c r="K30" i="108" s="1"/>
  <c r="K34" i="108" s="1"/>
  <c r="K38" i="108" s="1"/>
  <c r="J16" i="108"/>
  <c r="I16" i="108"/>
  <c r="I15" i="108"/>
  <c r="J14" i="108"/>
  <c r="I14" i="108"/>
  <c r="H14" i="108"/>
  <c r="H20" i="108" s="1"/>
  <c r="I13" i="108"/>
  <c r="J12" i="108"/>
  <c r="I12" i="108"/>
  <c r="I11" i="108"/>
  <c r="J10" i="108"/>
  <c r="I10" i="108"/>
  <c r="J9" i="108"/>
  <c r="I9" i="108"/>
  <c r="J8" i="108"/>
  <c r="I8" i="108"/>
  <c r="F5" i="108"/>
  <c r="E16" i="108"/>
  <c r="A2" i="108"/>
  <c r="A1" i="108"/>
  <c r="G488" i="107"/>
  <c r="G487" i="107"/>
  <c r="G486" i="107"/>
  <c r="G432" i="107"/>
  <c r="G429" i="107"/>
  <c r="H411" i="107"/>
  <c r="G407" i="107"/>
  <c r="H408" i="107" s="1"/>
  <c r="H405" i="107"/>
  <c r="G389" i="107"/>
  <c r="H378" i="107"/>
  <c r="K304" i="107"/>
  <c r="H280" i="107"/>
  <c r="H277" i="107"/>
  <c r="H274" i="107"/>
  <c r="H271" i="107"/>
  <c r="G265" i="107"/>
  <c r="G163" i="107"/>
  <c r="H171" i="107" s="1"/>
  <c r="G146" i="107"/>
  <c r="G145" i="107"/>
  <c r="H90" i="107"/>
  <c r="H21" i="107"/>
  <c r="H19" i="107"/>
  <c r="G13" i="107"/>
  <c r="H14" i="107" s="1"/>
  <c r="G10" i="107"/>
  <c r="H5" i="107"/>
  <c r="A2" i="107"/>
  <c r="A1" i="107"/>
  <c r="G486" i="102"/>
  <c r="G485" i="102"/>
  <c r="G484" i="102"/>
  <c r="G431" i="102"/>
  <c r="H432" i="102" s="1"/>
  <c r="H429" i="102"/>
  <c r="G414" i="102"/>
  <c r="H342" i="102"/>
  <c r="H272" i="102"/>
  <c r="H269" i="102"/>
  <c r="H266" i="102"/>
  <c r="G213" i="102"/>
  <c r="G211" i="102"/>
  <c r="G102" i="102"/>
  <c r="G101" i="102"/>
  <c r="H159" i="102" s="1"/>
  <c r="H92" i="102"/>
  <c r="G49" i="102"/>
  <c r="H50" i="102" s="1"/>
  <c r="G46" i="102"/>
  <c r="H29" i="102"/>
  <c r="H23" i="102"/>
  <c r="H21" i="102"/>
  <c r="G14" i="102"/>
  <c r="G13" i="102"/>
  <c r="G10" i="102"/>
  <c r="H11" i="102" s="1"/>
  <c r="G634" i="101"/>
  <c r="G633" i="101"/>
  <c r="G632" i="101"/>
  <c r="G588" i="101"/>
  <c r="G585" i="101"/>
  <c r="G564" i="101"/>
  <c r="H565" i="101" s="1"/>
  <c r="G561" i="101"/>
  <c r="H562" i="101" s="1"/>
  <c r="G547" i="101"/>
  <c r="H545" i="101"/>
  <c r="H542" i="101"/>
  <c r="G478" i="101"/>
  <c r="H413" i="101"/>
  <c r="H410" i="101"/>
  <c r="H341" i="101"/>
  <c r="H338" i="101"/>
  <c r="H335" i="101"/>
  <c r="G275" i="101"/>
  <c r="G273" i="101"/>
  <c r="G98" i="101"/>
  <c r="H97" i="101"/>
  <c r="G48" i="101"/>
  <c r="H49" i="101" s="1"/>
  <c r="G45" i="101"/>
  <c r="H21" i="101"/>
  <c r="H19" i="101"/>
  <c r="G13" i="101"/>
  <c r="H15" i="101" s="1"/>
  <c r="H11" i="101"/>
  <c r="K17" i="102" l="1"/>
  <c r="H524" i="101"/>
  <c r="H148" i="107"/>
  <c r="H212" i="107"/>
  <c r="J212" i="107" s="1"/>
  <c r="H110" i="107"/>
  <c r="J110" i="107" s="1"/>
  <c r="H436" i="107"/>
  <c r="H266" i="107"/>
  <c r="F12" i="108" s="1"/>
  <c r="E12" i="108" s="1"/>
  <c r="H372" i="107"/>
  <c r="H285" i="107"/>
  <c r="H385" i="107"/>
  <c r="F15" i="109" s="1"/>
  <c r="H59" i="107"/>
  <c r="F8" i="109" s="1"/>
  <c r="H212" i="102"/>
  <c r="H258" i="102"/>
  <c r="F12" i="104" s="1"/>
  <c r="H59" i="102"/>
  <c r="F9" i="104" s="1"/>
  <c r="H274" i="101"/>
  <c r="F28" i="108"/>
  <c r="E28" i="108" s="1"/>
  <c r="H25" i="108"/>
  <c r="F14" i="108"/>
  <c r="E14" i="108" s="1"/>
  <c r="H410" i="102"/>
  <c r="F15" i="104" s="1"/>
  <c r="H352" i="102"/>
  <c r="H327" i="101"/>
  <c r="F12" i="103" s="1"/>
  <c r="F15" i="103"/>
  <c r="H73" i="101"/>
  <c r="I20" i="108"/>
  <c r="I25" i="108" s="1"/>
  <c r="I30" i="108" s="1"/>
  <c r="I34" i="108" s="1"/>
  <c r="I38" i="108" s="1"/>
  <c r="J20" i="108"/>
  <c r="J25" i="108" s="1"/>
  <c r="J30" i="108" s="1"/>
  <c r="J34" i="108" s="1"/>
  <c r="J38" i="108" s="1"/>
  <c r="E45" i="108"/>
  <c r="E8" i="108"/>
  <c r="E15" i="108"/>
  <c r="E11" i="108"/>
  <c r="H423" i="101"/>
  <c r="H390" i="107"/>
  <c r="H11" i="107"/>
  <c r="F11" i="109"/>
  <c r="H87" i="107"/>
  <c r="H33" i="102"/>
  <c r="F8" i="104" s="1"/>
  <c r="H415" i="102"/>
  <c r="H263" i="102"/>
  <c r="H47" i="102"/>
  <c r="F11" i="104"/>
  <c r="F11" i="103"/>
  <c r="H548" i="101"/>
  <c r="F8" i="103"/>
  <c r="H332" i="101"/>
  <c r="H46" i="101"/>
  <c r="F9" i="108" l="1"/>
  <c r="E9" i="108" s="1"/>
  <c r="F9" i="103"/>
  <c r="F9" i="113"/>
  <c r="F12" i="110"/>
  <c r="E12" i="110" s="1"/>
  <c r="F9" i="109"/>
  <c r="F12" i="109"/>
  <c r="F9" i="110"/>
  <c r="F10" i="103"/>
  <c r="F10" i="109"/>
  <c r="F10" i="104"/>
  <c r="F20" i="108" l="1"/>
  <c r="E20" i="108" s="1"/>
  <c r="F18" i="113"/>
  <c r="F17" i="110"/>
  <c r="E17" i="110" s="1"/>
  <c r="E9" i="110"/>
  <c r="F23" i="113" l="1"/>
  <c r="F22" i="110"/>
  <c r="E22" i="110" s="1"/>
  <c r="F28" i="113" l="1"/>
  <c r="F24" i="110"/>
  <c r="E24" i="110" s="1"/>
  <c r="F32" i="113" l="1"/>
  <c r="F27" i="110"/>
  <c r="F29" i="110" s="1"/>
  <c r="E29" i="110" s="1"/>
  <c r="F36" i="113" l="1"/>
  <c r="F31" i="110"/>
  <c r="F35" i="110" s="1"/>
  <c r="E27" i="110"/>
  <c r="F25" i="108"/>
  <c r="F27" i="108" s="1"/>
  <c r="E31" i="110" l="1"/>
  <c r="E35" i="110"/>
  <c r="E43" i="110"/>
  <c r="E44" i="110" s="1"/>
  <c r="E25" i="108"/>
  <c r="E27" i="108" l="1"/>
  <c r="F30" i="108"/>
  <c r="F32" i="108" s="1"/>
  <c r="I41" i="115" l="1"/>
  <c r="J2" i="104"/>
  <c r="J2" i="114"/>
  <c r="J2" i="113"/>
  <c r="J2" i="103"/>
  <c r="J2" i="109"/>
  <c r="E30" i="108"/>
  <c r="E32" i="108"/>
  <c r="E26" i="113" l="1"/>
  <c r="E43" i="113"/>
  <c r="E44" i="113" s="1"/>
  <c r="E45" i="113" s="1"/>
  <c r="E14" i="113"/>
  <c r="E12" i="113"/>
  <c r="E11" i="113"/>
  <c r="E25" i="113"/>
  <c r="E8" i="113"/>
  <c r="E15" i="113"/>
  <c r="E10" i="113"/>
  <c r="E13" i="113"/>
  <c r="E16" i="113"/>
  <c r="E20" i="113"/>
  <c r="E21" i="113"/>
  <c r="E30" i="113"/>
  <c r="E34" i="113"/>
  <c r="E9" i="113"/>
  <c r="E18" i="113"/>
  <c r="E23" i="113"/>
  <c r="E28" i="113"/>
  <c r="E32" i="113"/>
  <c r="E36" i="113"/>
  <c r="E43" i="114"/>
  <c r="E26" i="114"/>
  <c r="E14" i="114"/>
  <c r="E16" i="114"/>
  <c r="E8" i="114"/>
  <c r="E9" i="114"/>
  <c r="E11" i="114"/>
  <c r="E25" i="114"/>
  <c r="E12" i="114"/>
  <c r="E10" i="114"/>
  <c r="E13" i="114"/>
  <c r="E15" i="114"/>
  <c r="E18" i="114"/>
  <c r="E20" i="114"/>
  <c r="E21" i="114"/>
  <c r="E28" i="114"/>
  <c r="E23" i="114"/>
  <c r="E30" i="114"/>
  <c r="E32" i="114"/>
  <c r="G522" i="107"/>
  <c r="D415" i="107" s="1"/>
  <c r="G415" i="107" s="1"/>
  <c r="G296" i="112"/>
  <c r="G296" i="111"/>
  <c r="E43" i="109"/>
  <c r="E15" i="109"/>
  <c r="E12" i="109"/>
  <c r="E11" i="109"/>
  <c r="E9" i="109"/>
  <c r="E14" i="109"/>
  <c r="E26" i="109"/>
  <c r="E8" i="109"/>
  <c r="E10" i="109"/>
  <c r="F34" i="108"/>
  <c r="E34" i="108" s="1"/>
  <c r="I39" i="115" l="1"/>
  <c r="I40" i="115"/>
  <c r="I30" i="115"/>
  <c r="I35" i="115"/>
  <c r="I37" i="115"/>
  <c r="D296" i="107"/>
  <c r="G296" i="107" s="1"/>
  <c r="D297" i="107"/>
  <c r="G297" i="107" s="1"/>
  <c r="D299" i="107"/>
  <c r="G299" i="107" s="1"/>
  <c r="D304" i="107"/>
  <c r="G304" i="107" s="1"/>
  <c r="D303" i="107"/>
  <c r="G303" i="107" s="1"/>
  <c r="D305" i="107"/>
  <c r="G305" i="107" s="1"/>
  <c r="D308" i="107"/>
  <c r="G308" i="107" s="1"/>
  <c r="H2" i="107"/>
  <c r="D309" i="107"/>
  <c r="G309" i="107" s="1"/>
  <c r="D338" i="107"/>
  <c r="G338" i="107" s="1"/>
  <c r="D339" i="107"/>
  <c r="G339" i="107" s="1"/>
  <c r="D333" i="107"/>
  <c r="G333" i="107" s="1"/>
  <c r="H336" i="107" s="1"/>
  <c r="D298" i="107"/>
  <c r="G298" i="107" s="1"/>
  <c r="H417" i="107"/>
  <c r="H461" i="107"/>
  <c r="F16" i="109" s="1"/>
  <c r="E16" i="109" s="1"/>
  <c r="H2" i="111"/>
  <c r="H4" i="111" s="1"/>
  <c r="G297" i="111"/>
  <c r="G298" i="111" s="1"/>
  <c r="H2" i="112"/>
  <c r="H4" i="112" s="1"/>
  <c r="G297" i="112"/>
  <c r="G298" i="112" s="1"/>
  <c r="I38" i="115" l="1"/>
  <c r="L38" i="115" s="1"/>
  <c r="J30" i="115"/>
  <c r="H30" i="115"/>
  <c r="H37" i="115"/>
  <c r="J37" i="115"/>
  <c r="H301" i="107"/>
  <c r="H341" i="107"/>
  <c r="H310" i="107"/>
  <c r="D346" i="107"/>
  <c r="G346" i="107" s="1"/>
  <c r="H348" i="107" s="1"/>
  <c r="F38" i="108"/>
  <c r="J38" i="115" l="1"/>
  <c r="I36" i="115"/>
  <c r="I32" i="115"/>
  <c r="H32" i="115" s="1"/>
  <c r="H35" i="115"/>
  <c r="I45" i="115"/>
  <c r="H463" i="107"/>
  <c r="G467" i="107" s="1"/>
  <c r="H362" i="107"/>
  <c r="F13" i="109" s="1"/>
  <c r="E13" i="109" s="1"/>
  <c r="E38" i="108"/>
  <c r="E46" i="108"/>
  <c r="E47" i="108" s="1"/>
  <c r="I27" i="115" l="1"/>
  <c r="I34" i="115"/>
  <c r="J32" i="115"/>
  <c r="J35" i="115"/>
  <c r="H36" i="115"/>
  <c r="J36" i="115"/>
  <c r="J45" i="115"/>
  <c r="L45" i="115"/>
  <c r="H45" i="115"/>
  <c r="J463" i="107"/>
  <c r="K463" i="107" s="1"/>
  <c r="G466" i="107"/>
  <c r="H469" i="107" s="1"/>
  <c r="F20" i="109" s="1"/>
  <c r="E20" i="109" s="1"/>
  <c r="F18" i="109"/>
  <c r="E18" i="109" s="1"/>
  <c r="K100" i="101"/>
  <c r="H34" i="115" l="1"/>
  <c r="H29" i="115" s="1"/>
  <c r="J34" i="115"/>
  <c r="I29" i="115"/>
  <c r="L29" i="115" s="1"/>
  <c r="L27" i="115"/>
  <c r="M15" i="115"/>
  <c r="N15" i="115"/>
  <c r="H27" i="115"/>
  <c r="J27" i="115"/>
  <c r="G472" i="107"/>
  <c r="H474" i="107" s="1"/>
  <c r="F21" i="109" s="1"/>
  <c r="E21" i="109" s="1"/>
  <c r="J29" i="115" l="1"/>
  <c r="F23" i="109"/>
  <c r="E23" i="109" s="1"/>
  <c r="K474" i="107"/>
  <c r="H476" i="107"/>
  <c r="A2" i="102"/>
  <c r="A1" i="102"/>
  <c r="A1" i="101"/>
  <c r="H3" i="107" l="1"/>
  <c r="H4" i="107" s="1"/>
  <c r="G523" i="107"/>
  <c r="G524" i="107" s="1"/>
  <c r="G481" i="107"/>
  <c r="H483" i="107" s="1"/>
  <c r="E43" i="104"/>
  <c r="J30" i="104"/>
  <c r="I30" i="104"/>
  <c r="H30" i="104"/>
  <c r="J26" i="104"/>
  <c r="I26" i="104"/>
  <c r="I21" i="104"/>
  <c r="H21" i="104"/>
  <c r="I20" i="104"/>
  <c r="H20" i="104"/>
  <c r="L18" i="104"/>
  <c r="L23" i="104" s="1"/>
  <c r="L28" i="104" s="1"/>
  <c r="L32" i="104" s="1"/>
  <c r="L36" i="104" s="1"/>
  <c r="K18" i="104"/>
  <c r="K23" i="104" s="1"/>
  <c r="K28" i="104" s="1"/>
  <c r="K32" i="104" s="1"/>
  <c r="K36" i="104" s="1"/>
  <c r="J16" i="104"/>
  <c r="I16" i="104"/>
  <c r="I15" i="104"/>
  <c r="J14" i="104"/>
  <c r="I14" i="104"/>
  <c r="H14" i="104"/>
  <c r="H18" i="104" s="1"/>
  <c r="I13" i="104"/>
  <c r="J12" i="104"/>
  <c r="I12" i="104"/>
  <c r="I11" i="104"/>
  <c r="J10" i="104"/>
  <c r="I10" i="104"/>
  <c r="J9" i="104"/>
  <c r="I9" i="104"/>
  <c r="J8" i="104"/>
  <c r="I8" i="104"/>
  <c r="F5" i="104"/>
  <c r="A2" i="104"/>
  <c r="A1" i="104"/>
  <c r="E43" i="103"/>
  <c r="J30" i="103"/>
  <c r="I30" i="103"/>
  <c r="H30" i="103"/>
  <c r="J26" i="103"/>
  <c r="I26" i="103"/>
  <c r="I21" i="103"/>
  <c r="H21" i="103"/>
  <c r="I20" i="103"/>
  <c r="H20" i="103"/>
  <c r="L18" i="103"/>
  <c r="L23" i="103" s="1"/>
  <c r="L28" i="103" s="1"/>
  <c r="L32" i="103" s="1"/>
  <c r="L36" i="103" s="1"/>
  <c r="K18" i="103"/>
  <c r="K23" i="103" s="1"/>
  <c r="K28" i="103" s="1"/>
  <c r="K32" i="103" s="1"/>
  <c r="K36" i="103" s="1"/>
  <c r="J16" i="103"/>
  <c r="I16" i="103"/>
  <c r="I15" i="103"/>
  <c r="J14" i="103"/>
  <c r="I14" i="103"/>
  <c r="H14" i="103"/>
  <c r="H18" i="103" s="1"/>
  <c r="I13" i="103"/>
  <c r="J12" i="103"/>
  <c r="I12" i="103"/>
  <c r="I11" i="103"/>
  <c r="J10" i="103"/>
  <c r="I10" i="103"/>
  <c r="J9" i="103"/>
  <c r="I9" i="103"/>
  <c r="J8" i="103"/>
  <c r="I8" i="103"/>
  <c r="F5" i="103"/>
  <c r="A2" i="103"/>
  <c r="A1" i="103"/>
  <c r="H490" i="107" l="1"/>
  <c r="H492" i="107" s="1"/>
  <c r="F26" i="104"/>
  <c r="E26" i="104" s="1"/>
  <c r="F14" i="104"/>
  <c r="E14" i="104" s="1"/>
  <c r="F14" i="103"/>
  <c r="E14" i="103" s="1"/>
  <c r="F26" i="103"/>
  <c r="E26" i="103" s="1"/>
  <c r="J18" i="104"/>
  <c r="J23" i="104" s="1"/>
  <c r="J28" i="104" s="1"/>
  <c r="J32" i="104" s="1"/>
  <c r="J36" i="104" s="1"/>
  <c r="J18" i="103"/>
  <c r="J23" i="103" s="1"/>
  <c r="J28" i="103" s="1"/>
  <c r="J32" i="103" s="1"/>
  <c r="J36" i="103" s="1"/>
  <c r="I18" i="104"/>
  <c r="I23" i="104" s="1"/>
  <c r="I28" i="104" s="1"/>
  <c r="I32" i="104" s="1"/>
  <c r="I36" i="104" s="1"/>
  <c r="H23" i="104"/>
  <c r="I18" i="103"/>
  <c r="I23" i="103" s="1"/>
  <c r="I28" i="103" s="1"/>
  <c r="I32" i="103" s="1"/>
  <c r="I36" i="103" s="1"/>
  <c r="H23" i="103"/>
  <c r="G521" i="102"/>
  <c r="D437" i="102" s="1"/>
  <c r="G437" i="102" s="1"/>
  <c r="H439" i="102" s="1"/>
  <c r="I302" i="102"/>
  <c r="E12" i="104"/>
  <c r="H5" i="102"/>
  <c r="G669" i="101"/>
  <c r="D570" i="101" s="1"/>
  <c r="G570" i="101" s="1"/>
  <c r="H572" i="101" s="1"/>
  <c r="I371" i="101"/>
  <c r="H5" i="101"/>
  <c r="F25" i="109" l="1"/>
  <c r="E25" i="109" s="1"/>
  <c r="H459" i="102"/>
  <c r="F16" i="104" s="1"/>
  <c r="H606" i="101"/>
  <c r="F16" i="103" s="1"/>
  <c r="D359" i="101"/>
  <c r="G359" i="101" s="1"/>
  <c r="D360" i="101"/>
  <c r="G360" i="101" s="1"/>
  <c r="D361" i="101"/>
  <c r="G361" i="101" s="1"/>
  <c r="D358" i="101"/>
  <c r="G358" i="101" s="1"/>
  <c r="G498" i="107"/>
  <c r="G497" i="107"/>
  <c r="G496" i="107"/>
  <c r="G495" i="107"/>
  <c r="D337" i="102"/>
  <c r="G337" i="102" s="1"/>
  <c r="D289" i="102"/>
  <c r="G289" i="102" s="1"/>
  <c r="D291" i="102"/>
  <c r="G291" i="102" s="1"/>
  <c r="D336" i="102"/>
  <c r="G336" i="102" s="1"/>
  <c r="D331" i="102"/>
  <c r="G331" i="102" s="1"/>
  <c r="H334" i="102" s="1"/>
  <c r="D302" i="102"/>
  <c r="G302" i="102" s="1"/>
  <c r="D301" i="102"/>
  <c r="G301" i="102" s="1"/>
  <c r="D298" i="102"/>
  <c r="G298" i="102" s="1"/>
  <c r="D297" i="102"/>
  <c r="G297" i="102" s="1"/>
  <c r="D290" i="102"/>
  <c r="G290" i="102" s="1"/>
  <c r="D296" i="102"/>
  <c r="G296" i="102" s="1"/>
  <c r="H303" i="102" s="1"/>
  <c r="D292" i="102"/>
  <c r="G292" i="102" s="1"/>
  <c r="D407" i="101"/>
  <c r="G407" i="101" s="1"/>
  <c r="D401" i="101"/>
  <c r="G401" i="101" s="1"/>
  <c r="H404" i="101" s="1"/>
  <c r="D371" i="101"/>
  <c r="G371" i="101" s="1"/>
  <c r="D370" i="101"/>
  <c r="G370" i="101" s="1"/>
  <c r="D366" i="101"/>
  <c r="G366" i="101" s="1"/>
  <c r="D365" i="101"/>
  <c r="G365" i="101" s="1"/>
  <c r="D406" i="101"/>
  <c r="G406" i="101" s="1"/>
  <c r="D367" i="101"/>
  <c r="G367" i="101" s="1"/>
  <c r="E9" i="104"/>
  <c r="E10" i="104"/>
  <c r="E11" i="103"/>
  <c r="E11" i="104"/>
  <c r="H2" i="102"/>
  <c r="E10" i="103"/>
  <c r="E12" i="103"/>
  <c r="E9" i="103"/>
  <c r="H2" i="101"/>
  <c r="H363" i="101" l="1"/>
  <c r="H409" i="101"/>
  <c r="H372" i="101"/>
  <c r="H339" i="102"/>
  <c r="H294" i="102"/>
  <c r="F28" i="109"/>
  <c r="E28" i="109" s="1"/>
  <c r="H500" i="107"/>
  <c r="D344" i="102"/>
  <c r="G344" i="102" s="1"/>
  <c r="H346" i="102" s="1"/>
  <c r="D414" i="101"/>
  <c r="G414" i="101" s="1"/>
  <c r="H416" i="101" s="1"/>
  <c r="E15" i="104"/>
  <c r="E8" i="103"/>
  <c r="E8" i="104"/>
  <c r="E16" i="104"/>
  <c r="E16" i="103"/>
  <c r="H608" i="101" l="1"/>
  <c r="H458" i="101"/>
  <c r="F13" i="103" s="1"/>
  <c r="F30" i="109"/>
  <c r="H502" i="107"/>
  <c r="G506" i="107" s="1"/>
  <c r="H461" i="102"/>
  <c r="H359" i="102"/>
  <c r="F13" i="104" s="1"/>
  <c r="K418" i="101"/>
  <c r="G465" i="102" l="1"/>
  <c r="K460" i="102"/>
  <c r="L460" i="102" s="1"/>
  <c r="K461" i="102"/>
  <c r="G505" i="107"/>
  <c r="H508" i="107" s="1"/>
  <c r="F34" i="109" s="1"/>
  <c r="E34" i="109" s="1"/>
  <c r="E30" i="109"/>
  <c r="F32" i="109"/>
  <c r="G611" i="101"/>
  <c r="G464" i="102"/>
  <c r="G612" i="101"/>
  <c r="E13" i="103"/>
  <c r="H467" i="102" l="1"/>
  <c r="F20" i="104" s="1"/>
  <c r="H614" i="101"/>
  <c r="G617" i="101" s="1"/>
  <c r="E32" i="109"/>
  <c r="F36" i="109"/>
  <c r="H510" i="107"/>
  <c r="G513" i="107" s="1"/>
  <c r="H515" i="107" s="1"/>
  <c r="H517" i="107" s="1"/>
  <c r="E13" i="104"/>
  <c r="F18" i="104"/>
  <c r="E18" i="104" s="1"/>
  <c r="H619" i="101" l="1"/>
  <c r="F21" i="103" s="1"/>
  <c r="F20" i="103"/>
  <c r="G470" i="102"/>
  <c r="E44" i="109"/>
  <c r="E45" i="109" s="1"/>
  <c r="E36" i="109"/>
  <c r="E20" i="104"/>
  <c r="H621" i="101" l="1"/>
  <c r="H639" i="101" s="1"/>
  <c r="H472" i="102"/>
  <c r="H474" i="102" s="1"/>
  <c r="H491" i="102" s="1"/>
  <c r="H3" i="102" l="1"/>
  <c r="H4" i="102" s="1"/>
  <c r="F21" i="104"/>
  <c r="G522" i="102"/>
  <c r="G523" i="102" s="1"/>
  <c r="H481" i="102"/>
  <c r="H629" i="101"/>
  <c r="E21" i="104" l="1"/>
  <c r="F23" i="104"/>
  <c r="E23" i="104" s="1"/>
  <c r="F25" i="104"/>
  <c r="F25" i="103"/>
  <c r="G496" i="102" l="1"/>
  <c r="G495" i="102"/>
  <c r="G494" i="102"/>
  <c r="G497" i="102"/>
  <c r="F28" i="104"/>
  <c r="E28" i="104" s="1"/>
  <c r="E25" i="104"/>
  <c r="G645" i="101"/>
  <c r="G642" i="101"/>
  <c r="G643" i="101"/>
  <c r="G644" i="101"/>
  <c r="H647" i="101" l="1"/>
  <c r="H649" i="101" s="1"/>
  <c r="H499" i="102"/>
  <c r="F30" i="104" s="1"/>
  <c r="H501" i="102"/>
  <c r="F30" i="103"/>
  <c r="G504" i="102" l="1"/>
  <c r="G652" i="101"/>
  <c r="G653" i="101"/>
  <c r="G505" i="102"/>
  <c r="E30" i="104"/>
  <c r="F32" i="104"/>
  <c r="H655" i="101" l="1"/>
  <c r="H657" i="101" s="1"/>
  <c r="H507" i="102"/>
  <c r="H509" i="102" s="1"/>
  <c r="I46" i="115"/>
  <c r="F34" i="103"/>
  <c r="E34" i="103" s="1"/>
  <c r="E32" i="104"/>
  <c r="G660" i="101"/>
  <c r="H662" i="101" s="1"/>
  <c r="H664" i="101" s="1"/>
  <c r="AG44" i="89"/>
  <c r="J46" i="115" l="1"/>
  <c r="L46" i="115"/>
  <c r="H46" i="115"/>
  <c r="F34" i="104"/>
  <c r="E34" i="104" s="1"/>
  <c r="G512" i="102"/>
  <c r="H514" i="102" s="1"/>
  <c r="H516" i="102" s="1"/>
  <c r="E34" i="114"/>
  <c r="F36" i="114"/>
  <c r="AA33" i="89"/>
  <c r="AB33" i="89"/>
  <c r="AC33" i="89"/>
  <c r="AD33" i="89"/>
  <c r="AE33" i="89"/>
  <c r="AF33" i="89"/>
  <c r="Z33" i="89"/>
  <c r="S37" i="89"/>
  <c r="S38" i="89" s="1"/>
  <c r="F36" i="104" l="1"/>
  <c r="E36" i="104" s="1"/>
  <c r="E36" i="114"/>
  <c r="E44" i="114"/>
  <c r="E45" i="114" s="1"/>
  <c r="AG26" i="89"/>
  <c r="AG27" i="89" s="1"/>
  <c r="AG45" i="89" s="1"/>
  <c r="E44" i="104" l="1"/>
  <c r="E45" i="104" s="1"/>
  <c r="AG31" i="89"/>
  <c r="AG29" i="89" s="1"/>
  <c r="K50" i="87"/>
  <c r="S50" i="87" s="1"/>
  <c r="Z28" i="89"/>
  <c r="A6" i="89"/>
  <c r="A8" i="89" s="1"/>
  <c r="M3" i="89"/>
  <c r="K3" i="89"/>
  <c r="H3" i="89"/>
  <c r="F3" i="89"/>
  <c r="C3" i="89"/>
  <c r="A3" i="89"/>
  <c r="M2" i="89"/>
  <c r="K2" i="89"/>
  <c r="H2" i="89"/>
  <c r="F2" i="89"/>
  <c r="C2" i="89"/>
  <c r="A2" i="89"/>
  <c r="U3772" i="87"/>
  <c r="T3772" i="87"/>
  <c r="R3772" i="87"/>
  <c r="U3770" i="87"/>
  <c r="T3770" i="87"/>
  <c r="S3770" i="87"/>
  <c r="R3770" i="87"/>
  <c r="U3769" i="87"/>
  <c r="T3769" i="87"/>
  <c r="S3769" i="87"/>
  <c r="R3769" i="87"/>
  <c r="U3767" i="87"/>
  <c r="T3767" i="87"/>
  <c r="R3767" i="87"/>
  <c r="K3767" i="87"/>
  <c r="P3767" i="87" s="1"/>
  <c r="U3766" i="87"/>
  <c r="T3766" i="87"/>
  <c r="R3766" i="87"/>
  <c r="U3764" i="87"/>
  <c r="T3764" i="87"/>
  <c r="S3764" i="87"/>
  <c r="R3764" i="87"/>
  <c r="H3761" i="87"/>
  <c r="H3763" i="87" s="1"/>
  <c r="H3757" i="87"/>
  <c r="H3759" i="87" s="1"/>
  <c r="U3756" i="87"/>
  <c r="T3756" i="87"/>
  <c r="R3756" i="87"/>
  <c r="U3755" i="87"/>
  <c r="T3755" i="87"/>
  <c r="R3755" i="87"/>
  <c r="P3755" i="87"/>
  <c r="U3753" i="87"/>
  <c r="T3753" i="87"/>
  <c r="S3753" i="87"/>
  <c r="R3753" i="87"/>
  <c r="Q3752" i="87"/>
  <c r="U3751" i="87"/>
  <c r="T3751" i="87"/>
  <c r="R3751" i="87"/>
  <c r="P3751" i="87" s="1"/>
  <c r="P3750" i="87"/>
  <c r="U3745" i="87"/>
  <c r="T3745" i="87"/>
  <c r="R3745" i="87"/>
  <c r="U3744" i="87"/>
  <c r="T3744" i="87"/>
  <c r="R3744" i="87"/>
  <c r="U3742" i="87"/>
  <c r="T3742" i="87"/>
  <c r="R3742" i="87"/>
  <c r="U3740" i="87"/>
  <c r="T3740" i="87"/>
  <c r="R3740" i="87"/>
  <c r="U3738" i="87"/>
  <c r="T3738" i="87"/>
  <c r="R3738" i="87"/>
  <c r="P3738" i="87" s="1"/>
  <c r="U3737" i="87"/>
  <c r="T3737" i="87"/>
  <c r="R3737" i="87"/>
  <c r="U3735" i="87"/>
  <c r="T3735" i="87"/>
  <c r="P3735" i="87" s="1"/>
  <c r="R3735" i="87"/>
  <c r="U3734" i="87"/>
  <c r="T3734" i="87"/>
  <c r="R3734" i="87"/>
  <c r="U3733" i="87"/>
  <c r="T3733" i="87"/>
  <c r="R3733" i="87"/>
  <c r="U3732" i="87"/>
  <c r="T3732" i="87"/>
  <c r="R3732" i="87"/>
  <c r="U3731" i="87"/>
  <c r="T3731" i="87"/>
  <c r="R3731" i="87"/>
  <c r="K3731" i="87"/>
  <c r="U3730" i="87"/>
  <c r="T3730" i="87"/>
  <c r="K3730" i="87"/>
  <c r="U3729" i="87"/>
  <c r="T3729" i="87"/>
  <c r="R3729" i="87"/>
  <c r="U3728" i="87"/>
  <c r="T3728" i="87"/>
  <c r="R3728" i="87"/>
  <c r="U3727" i="87"/>
  <c r="R3727" i="87"/>
  <c r="K3727" i="87"/>
  <c r="T3727" i="87" s="1"/>
  <c r="H3727" i="87"/>
  <c r="U3726" i="87"/>
  <c r="T3726" i="87"/>
  <c r="R3726" i="87"/>
  <c r="H3726" i="87"/>
  <c r="K3726" i="87" s="1"/>
  <c r="K3725" i="87"/>
  <c r="R3725" i="87" s="1"/>
  <c r="U3724" i="87"/>
  <c r="T3724" i="87"/>
  <c r="S3724" i="87"/>
  <c r="H3724" i="87"/>
  <c r="K3724" i="87" s="1"/>
  <c r="U3723" i="87"/>
  <c r="T3723" i="87"/>
  <c r="R3723" i="87"/>
  <c r="U3722" i="87"/>
  <c r="T3722" i="87"/>
  <c r="P3722" i="87" s="1"/>
  <c r="R3722" i="87"/>
  <c r="U3721" i="87"/>
  <c r="R3721" i="87"/>
  <c r="K3721" i="87"/>
  <c r="T3721" i="87" s="1"/>
  <c r="U3720" i="87"/>
  <c r="T3720" i="87"/>
  <c r="K3720" i="87"/>
  <c r="S3720" i="87" s="1"/>
  <c r="U3719" i="87"/>
  <c r="T3719" i="87"/>
  <c r="R3719" i="87"/>
  <c r="U3718" i="87"/>
  <c r="T3718" i="87"/>
  <c r="R3718" i="87"/>
  <c r="P3718" i="87" s="1"/>
  <c r="U3717" i="87"/>
  <c r="T3717" i="87"/>
  <c r="R3717" i="87"/>
  <c r="U3716" i="87"/>
  <c r="T3716" i="87"/>
  <c r="R3716" i="87"/>
  <c r="P3716" i="87" s="1"/>
  <c r="U3715" i="87"/>
  <c r="T3715" i="87"/>
  <c r="R3715" i="87"/>
  <c r="U3714" i="87"/>
  <c r="T3714" i="87"/>
  <c r="R3714" i="87"/>
  <c r="U3713" i="87"/>
  <c r="T3713" i="87"/>
  <c r="R3713" i="87"/>
  <c r="U3712" i="87"/>
  <c r="T3712" i="87"/>
  <c r="R3712" i="87"/>
  <c r="P3712" i="87" s="1"/>
  <c r="U3711" i="87"/>
  <c r="T3711" i="87"/>
  <c r="P3711" i="87" s="1"/>
  <c r="R3711" i="87"/>
  <c r="U3710" i="87"/>
  <c r="T3710" i="87"/>
  <c r="R3710" i="87"/>
  <c r="U3709" i="87"/>
  <c r="T3709" i="87"/>
  <c r="R3709" i="87"/>
  <c r="U3708" i="87"/>
  <c r="T3708" i="87"/>
  <c r="R3708" i="87"/>
  <c r="U3707" i="87"/>
  <c r="T3707" i="87"/>
  <c r="R3707" i="87"/>
  <c r="U3706" i="87"/>
  <c r="T3706" i="87"/>
  <c r="R3706" i="87"/>
  <c r="U3705" i="87"/>
  <c r="T3705" i="87"/>
  <c r="R3705" i="87"/>
  <c r="U3704" i="87"/>
  <c r="T3704" i="87"/>
  <c r="P3704" i="87" s="1"/>
  <c r="R3704" i="87"/>
  <c r="U3703" i="87"/>
  <c r="T3703" i="87"/>
  <c r="P3703" i="87" s="1"/>
  <c r="R3703" i="87"/>
  <c r="U3702" i="87"/>
  <c r="T3702" i="87"/>
  <c r="R3702" i="87"/>
  <c r="U3701" i="87"/>
  <c r="T3701" i="87"/>
  <c r="R3701" i="87"/>
  <c r="U3700" i="87"/>
  <c r="T3700" i="87"/>
  <c r="R3700" i="87"/>
  <c r="P3700" i="87" s="1"/>
  <c r="U3699" i="87"/>
  <c r="T3699" i="87"/>
  <c r="R3699" i="87"/>
  <c r="T3698" i="87"/>
  <c r="R3698" i="87"/>
  <c r="U3697" i="87"/>
  <c r="T3697" i="87"/>
  <c r="R3697" i="87"/>
  <c r="U3696" i="87"/>
  <c r="T3696" i="87"/>
  <c r="R3696" i="87"/>
  <c r="U3695" i="87"/>
  <c r="T3695" i="87"/>
  <c r="R3695" i="87"/>
  <c r="U3694" i="87"/>
  <c r="T3694" i="87"/>
  <c r="R3694" i="87"/>
  <c r="U3693" i="87"/>
  <c r="T3693" i="87"/>
  <c r="R3693" i="87"/>
  <c r="U3692" i="87"/>
  <c r="T3692" i="87"/>
  <c r="R3692" i="87"/>
  <c r="U3691" i="87"/>
  <c r="T3691" i="87"/>
  <c r="R3691" i="87"/>
  <c r="U3690" i="87"/>
  <c r="T3690" i="87"/>
  <c r="R3690" i="87"/>
  <c r="U3689" i="87"/>
  <c r="T3689" i="87"/>
  <c r="R3689" i="87"/>
  <c r="U3688" i="87"/>
  <c r="T3688" i="87"/>
  <c r="R3688" i="87"/>
  <c r="U3687" i="87"/>
  <c r="T3687" i="87"/>
  <c r="R3687" i="87"/>
  <c r="U3686" i="87"/>
  <c r="T3686" i="87"/>
  <c r="R3686" i="87"/>
  <c r="U3685" i="87"/>
  <c r="T3685" i="87"/>
  <c r="R3685" i="87"/>
  <c r="U3684" i="87"/>
  <c r="T3684" i="87"/>
  <c r="R3684" i="87"/>
  <c r="U3683" i="87"/>
  <c r="T3683" i="87"/>
  <c r="R3683" i="87"/>
  <c r="U3682" i="87"/>
  <c r="T3682" i="87"/>
  <c r="R3682" i="87"/>
  <c r="U3681" i="87"/>
  <c r="T3681" i="87"/>
  <c r="R3681" i="87"/>
  <c r="U3680" i="87"/>
  <c r="T3680" i="87"/>
  <c r="R3680" i="87"/>
  <c r="U3679" i="87"/>
  <c r="T3679" i="87"/>
  <c r="R3679" i="87"/>
  <c r="U3678" i="87"/>
  <c r="T3678" i="87"/>
  <c r="R3678" i="87"/>
  <c r="U3677" i="87"/>
  <c r="T3677" i="87"/>
  <c r="R3677" i="87"/>
  <c r="U3675" i="87"/>
  <c r="T3675" i="87"/>
  <c r="S3675" i="87"/>
  <c r="R3675" i="87"/>
  <c r="Q3674" i="87"/>
  <c r="U3673" i="87"/>
  <c r="T3673" i="87"/>
  <c r="R3673" i="87"/>
  <c r="P3672" i="87"/>
  <c r="P3671" i="87"/>
  <c r="G3670" i="87"/>
  <c r="P3669" i="87"/>
  <c r="P3665" i="87"/>
  <c r="P3664" i="87"/>
  <c r="G3663" i="87"/>
  <c r="P3662" i="87"/>
  <c r="P3661" i="87"/>
  <c r="P3660" i="87"/>
  <c r="G3659" i="87"/>
  <c r="P3658" i="87"/>
  <c r="K3657" i="87"/>
  <c r="P3657" i="87" s="1"/>
  <c r="P3656" i="87"/>
  <c r="P3655" i="87"/>
  <c r="P3654" i="87"/>
  <c r="P3653" i="87"/>
  <c r="P3652" i="87"/>
  <c r="P3651" i="87"/>
  <c r="P3650" i="87"/>
  <c r="P3648" i="87"/>
  <c r="P3646" i="87"/>
  <c r="P3644" i="87"/>
  <c r="P3643" i="87"/>
  <c r="P3642" i="87"/>
  <c r="P3641" i="87"/>
  <c r="P3640" i="87"/>
  <c r="P3639" i="87"/>
  <c r="P3638" i="87"/>
  <c r="P3637" i="87"/>
  <c r="P3636" i="87"/>
  <c r="P3635" i="87"/>
  <c r="P3634" i="87"/>
  <c r="P3633" i="87"/>
  <c r="P3632" i="87"/>
  <c r="P3631" i="87"/>
  <c r="P3630" i="87"/>
  <c r="P3629" i="87"/>
  <c r="P3628" i="87"/>
  <c r="P3627" i="87"/>
  <c r="P3626" i="87"/>
  <c r="P3625" i="87"/>
  <c r="K3624" i="87"/>
  <c r="P3624" i="87" s="1"/>
  <c r="P3623" i="87"/>
  <c r="P3622" i="87"/>
  <c r="P3621" i="87"/>
  <c r="P3620" i="87"/>
  <c r="P3619" i="87"/>
  <c r="P3618" i="87"/>
  <c r="P3617" i="87"/>
  <c r="P3616" i="87"/>
  <c r="P3615" i="87"/>
  <c r="P3614" i="87"/>
  <c r="P3612" i="87"/>
  <c r="P3611" i="87"/>
  <c r="K3610" i="87"/>
  <c r="P3610" i="87" s="1"/>
  <c r="P3609" i="87"/>
  <c r="P3608" i="87"/>
  <c r="P3607" i="87"/>
  <c r="P3606" i="87"/>
  <c r="P3605" i="87"/>
  <c r="P3604" i="87"/>
  <c r="P3603" i="87"/>
  <c r="P3602" i="87"/>
  <c r="P3601" i="87"/>
  <c r="P3600" i="87"/>
  <c r="P3599" i="87"/>
  <c r="P3598" i="87"/>
  <c r="P3597" i="87"/>
  <c r="P3596" i="87"/>
  <c r="K3596" i="87"/>
  <c r="P3595" i="87"/>
  <c r="P3594" i="87"/>
  <c r="P3593" i="87"/>
  <c r="P3592" i="87"/>
  <c r="P3591" i="87"/>
  <c r="P3590" i="87"/>
  <c r="P3589" i="87"/>
  <c r="P3588" i="87"/>
  <c r="P3587" i="87"/>
  <c r="P3586" i="87"/>
  <c r="P3585" i="87"/>
  <c r="P3584" i="87"/>
  <c r="P3583" i="87"/>
  <c r="P3582" i="87"/>
  <c r="P3581" i="87"/>
  <c r="P3580" i="87"/>
  <c r="P3579" i="87"/>
  <c r="P3578" i="87"/>
  <c r="P3577" i="87"/>
  <c r="P3576" i="87"/>
  <c r="P3575" i="87"/>
  <c r="P3574" i="87"/>
  <c r="P3573" i="87"/>
  <c r="P3571" i="87"/>
  <c r="K3570" i="87"/>
  <c r="P3569" i="87"/>
  <c r="P3568" i="87"/>
  <c r="P3567" i="87"/>
  <c r="P3566" i="87"/>
  <c r="P3565" i="87"/>
  <c r="P3564" i="87"/>
  <c r="P3563" i="87"/>
  <c r="P3562" i="87"/>
  <c r="P3561" i="87"/>
  <c r="P3560" i="87"/>
  <c r="K3559" i="87"/>
  <c r="P3559" i="87" s="1"/>
  <c r="P3558" i="87"/>
  <c r="P3557" i="87"/>
  <c r="P3556" i="87"/>
  <c r="P3555" i="87"/>
  <c r="K3555" i="87"/>
  <c r="P3554" i="87"/>
  <c r="P3553" i="87"/>
  <c r="P3552" i="87"/>
  <c r="P3551" i="87"/>
  <c r="K3550" i="87"/>
  <c r="P3550" i="87" s="1"/>
  <c r="P3549" i="87"/>
  <c r="P3548" i="87"/>
  <c r="P3547" i="87"/>
  <c r="P3546" i="87"/>
  <c r="P3545" i="87"/>
  <c r="P3544" i="87"/>
  <c r="P3543" i="87"/>
  <c r="P3542" i="87"/>
  <c r="K3541" i="87"/>
  <c r="P3541" i="87" s="1"/>
  <c r="P3540" i="87"/>
  <c r="P3539" i="87"/>
  <c r="P3538" i="87"/>
  <c r="P3537" i="87"/>
  <c r="P3536" i="87"/>
  <c r="P3535" i="87"/>
  <c r="P3534" i="87"/>
  <c r="P3533" i="87"/>
  <c r="P3532" i="87"/>
  <c r="P3531" i="87"/>
  <c r="P3530" i="87"/>
  <c r="P3529" i="87"/>
  <c r="P3528" i="87"/>
  <c r="P3527" i="87"/>
  <c r="P3526" i="87"/>
  <c r="P3525" i="87"/>
  <c r="K3525" i="87"/>
  <c r="P3524" i="87"/>
  <c r="P3523" i="87"/>
  <c r="P3522" i="87"/>
  <c r="P3521" i="87"/>
  <c r="P3520" i="87"/>
  <c r="K3519" i="87"/>
  <c r="P3519" i="87" s="1"/>
  <c r="P3518" i="87"/>
  <c r="P3517" i="87"/>
  <c r="P3516" i="87"/>
  <c r="P3515" i="87"/>
  <c r="P3514" i="87"/>
  <c r="P3513" i="87"/>
  <c r="P3512" i="87"/>
  <c r="P3511" i="87"/>
  <c r="P3510" i="87"/>
  <c r="P3509" i="87"/>
  <c r="P3508" i="87"/>
  <c r="P3507" i="87"/>
  <c r="P3506" i="87"/>
  <c r="P3505" i="87"/>
  <c r="P3504" i="87"/>
  <c r="P3503" i="87"/>
  <c r="P3502" i="87"/>
  <c r="G3501" i="87"/>
  <c r="P3498" i="87"/>
  <c r="P3496" i="87"/>
  <c r="P3494" i="87"/>
  <c r="C3492" i="87"/>
  <c r="C3491" i="87"/>
  <c r="C3490" i="87"/>
  <c r="C3489" i="87"/>
  <c r="C3488" i="87"/>
  <c r="C3487" i="87"/>
  <c r="P3486" i="87"/>
  <c r="C3486" i="87"/>
  <c r="P3485" i="87"/>
  <c r="C3485" i="87"/>
  <c r="P3484" i="87"/>
  <c r="C3484" i="87"/>
  <c r="P3483" i="87"/>
  <c r="C3483" i="87"/>
  <c r="P3482" i="87"/>
  <c r="C3482" i="87"/>
  <c r="P3481" i="87"/>
  <c r="C3481" i="87"/>
  <c r="P3480" i="87"/>
  <c r="C3480" i="87"/>
  <c r="P3479" i="87"/>
  <c r="C3479" i="87"/>
  <c r="P3478" i="87"/>
  <c r="C3478" i="87"/>
  <c r="P3477" i="87"/>
  <c r="C3477" i="87"/>
  <c r="P3476" i="87"/>
  <c r="C3476" i="87"/>
  <c r="P3475" i="87"/>
  <c r="C3475" i="87"/>
  <c r="P3474" i="87"/>
  <c r="C3474" i="87"/>
  <c r="P3473" i="87"/>
  <c r="C3473" i="87"/>
  <c r="P3472" i="87"/>
  <c r="C3472" i="87"/>
  <c r="P3471" i="87"/>
  <c r="C3471" i="87"/>
  <c r="P3470" i="87"/>
  <c r="C3470" i="87"/>
  <c r="P3469" i="87"/>
  <c r="C3469" i="87"/>
  <c r="P3468" i="87"/>
  <c r="C3468" i="87"/>
  <c r="P3467" i="87"/>
  <c r="C3467" i="87"/>
  <c r="P3466" i="87"/>
  <c r="C3466" i="87"/>
  <c r="P3465" i="87"/>
  <c r="C3465" i="87"/>
  <c r="P3464" i="87"/>
  <c r="C3464" i="87"/>
  <c r="P3463" i="87"/>
  <c r="C3463" i="87"/>
  <c r="P3462" i="87"/>
  <c r="C3462" i="87"/>
  <c r="P3461" i="87"/>
  <c r="C3461" i="87"/>
  <c r="P3460" i="87"/>
  <c r="C3460" i="87"/>
  <c r="P3459" i="87"/>
  <c r="C3459" i="87"/>
  <c r="P3458" i="87"/>
  <c r="C3458" i="87"/>
  <c r="P3457" i="87"/>
  <c r="C3457" i="87"/>
  <c r="P3456" i="87"/>
  <c r="C3456" i="87"/>
  <c r="P3455" i="87"/>
  <c r="C3455" i="87"/>
  <c r="P3454" i="87"/>
  <c r="C3454" i="87"/>
  <c r="P3453" i="87"/>
  <c r="C3453" i="87"/>
  <c r="P3452" i="87"/>
  <c r="C3452" i="87"/>
  <c r="P3451" i="87"/>
  <c r="C3451" i="87"/>
  <c r="P3450" i="87"/>
  <c r="C3450" i="87"/>
  <c r="P3449" i="87"/>
  <c r="C3449" i="87"/>
  <c r="P3448" i="87"/>
  <c r="C3448" i="87"/>
  <c r="P3447" i="87"/>
  <c r="C3447" i="87"/>
  <c r="P3446" i="87"/>
  <c r="C3446" i="87"/>
  <c r="P3445" i="87"/>
  <c r="C3445" i="87"/>
  <c r="P3444" i="87"/>
  <c r="C3444" i="87"/>
  <c r="P3443" i="87"/>
  <c r="C3443" i="87"/>
  <c r="P3442" i="87"/>
  <c r="C3442" i="87"/>
  <c r="P3441" i="87"/>
  <c r="C3441" i="87"/>
  <c r="P3440" i="87"/>
  <c r="C3440" i="87"/>
  <c r="P3439" i="87"/>
  <c r="C3439" i="87"/>
  <c r="P3438" i="87"/>
  <c r="C3438" i="87"/>
  <c r="P3437" i="87"/>
  <c r="C3437" i="87"/>
  <c r="P3436" i="87"/>
  <c r="C3436" i="87"/>
  <c r="P3435" i="87"/>
  <c r="C3435" i="87"/>
  <c r="P3434" i="87"/>
  <c r="C3434" i="87"/>
  <c r="P3433" i="87"/>
  <c r="C3433" i="87"/>
  <c r="P3432" i="87"/>
  <c r="C3432" i="87"/>
  <c r="P3431" i="87"/>
  <c r="C3431" i="87"/>
  <c r="P3430" i="87"/>
  <c r="C3430" i="87"/>
  <c r="P3429" i="87"/>
  <c r="C3429" i="87"/>
  <c r="P3428" i="87"/>
  <c r="C3428" i="87"/>
  <c r="P3427" i="87"/>
  <c r="C3427" i="87"/>
  <c r="P3426" i="87"/>
  <c r="C3426" i="87"/>
  <c r="P3425" i="87"/>
  <c r="C3425" i="87"/>
  <c r="P3424" i="87"/>
  <c r="C3424" i="87"/>
  <c r="P3423" i="87"/>
  <c r="C3423" i="87"/>
  <c r="P3422" i="87"/>
  <c r="C3422" i="87"/>
  <c r="P3421" i="87"/>
  <c r="C3421" i="87"/>
  <c r="P3420" i="87"/>
  <c r="C3420" i="87"/>
  <c r="P3419" i="87"/>
  <c r="C3419" i="87"/>
  <c r="P3418" i="87"/>
  <c r="C3418" i="87"/>
  <c r="P3417" i="87"/>
  <c r="C3417" i="87"/>
  <c r="P3416" i="87"/>
  <c r="C3416" i="87"/>
  <c r="P3415" i="87"/>
  <c r="C3415" i="87"/>
  <c r="K3779" i="87"/>
  <c r="C3414" i="87"/>
  <c r="P3413" i="87"/>
  <c r="C3413" i="87"/>
  <c r="P3412" i="87"/>
  <c r="C3412" i="87"/>
  <c r="P3411" i="87"/>
  <c r="C3411" i="87"/>
  <c r="P3410" i="87"/>
  <c r="C3410" i="87"/>
  <c r="P3409" i="87"/>
  <c r="C3409" i="87"/>
  <c r="K3776" i="87"/>
  <c r="C3408" i="87"/>
  <c r="P3407" i="87"/>
  <c r="C3407" i="87"/>
  <c r="P3406" i="87"/>
  <c r="C3406" i="87"/>
  <c r="P3405" i="87"/>
  <c r="C3405" i="87"/>
  <c r="P3404" i="87"/>
  <c r="C3404" i="87"/>
  <c r="P3403" i="87"/>
  <c r="C3403" i="87"/>
  <c r="P3402" i="87"/>
  <c r="C3402" i="87"/>
  <c r="P3401" i="87"/>
  <c r="C3401" i="87"/>
  <c r="P3400" i="87"/>
  <c r="C3400" i="87"/>
  <c r="P3399" i="87"/>
  <c r="C3399" i="87"/>
  <c r="P3398" i="87"/>
  <c r="C3398" i="87"/>
  <c r="P3397" i="87"/>
  <c r="C3397" i="87"/>
  <c r="P3396" i="87"/>
  <c r="C3396" i="87"/>
  <c r="P3395" i="87"/>
  <c r="C3395" i="87"/>
  <c r="P3394" i="87"/>
  <c r="C3394" i="87"/>
  <c r="P3393" i="87"/>
  <c r="C3393" i="87"/>
  <c r="C3392" i="87"/>
  <c r="U3389" i="87"/>
  <c r="T3389" i="87"/>
  <c r="R3389" i="87"/>
  <c r="U3388" i="87"/>
  <c r="T3388" i="87"/>
  <c r="R3388" i="87"/>
  <c r="U3386" i="87"/>
  <c r="T3386" i="87"/>
  <c r="S3386" i="87"/>
  <c r="R3386" i="87"/>
  <c r="Q3385" i="87"/>
  <c r="U3384" i="87"/>
  <c r="T3384" i="87"/>
  <c r="S3384" i="87"/>
  <c r="R3384" i="87"/>
  <c r="U3382" i="87"/>
  <c r="T3382" i="87"/>
  <c r="R3382" i="87"/>
  <c r="U3381" i="87"/>
  <c r="T3381" i="87"/>
  <c r="R3381" i="87"/>
  <c r="U3379" i="87"/>
  <c r="T3379" i="87"/>
  <c r="S3379" i="87"/>
  <c r="R3379" i="87"/>
  <c r="Q3378" i="87"/>
  <c r="U3377" i="87"/>
  <c r="T3377" i="87"/>
  <c r="R3377" i="87"/>
  <c r="U3375" i="87"/>
  <c r="T3375" i="87"/>
  <c r="R3375" i="87"/>
  <c r="U3374" i="87"/>
  <c r="T3374" i="87"/>
  <c r="R3374" i="87"/>
  <c r="P3374" i="87" s="1"/>
  <c r="U3372" i="87"/>
  <c r="T3372" i="87"/>
  <c r="S3372" i="87"/>
  <c r="R3372" i="87"/>
  <c r="P3372" i="87" s="1"/>
  <c r="G3371" i="87"/>
  <c r="U3370" i="87"/>
  <c r="T3370" i="87"/>
  <c r="S3370" i="87"/>
  <c r="R3370" i="87"/>
  <c r="S3369" i="87"/>
  <c r="Q3369" i="87"/>
  <c r="G3369" i="87"/>
  <c r="U3368" i="87"/>
  <c r="T3368" i="87"/>
  <c r="R3368" i="87"/>
  <c r="P3368" i="87" s="1"/>
  <c r="K3367" i="87"/>
  <c r="P3367" i="87" s="1"/>
  <c r="G3367" i="87"/>
  <c r="P3366" i="87"/>
  <c r="U3365" i="87"/>
  <c r="T3365" i="87"/>
  <c r="R3365" i="87"/>
  <c r="P3364" i="87"/>
  <c r="U3363" i="87"/>
  <c r="T3363" i="87"/>
  <c r="R3363" i="87"/>
  <c r="K3362" i="87"/>
  <c r="P3362" i="87" s="1"/>
  <c r="G3362" i="87"/>
  <c r="P3361" i="87"/>
  <c r="P3360" i="87"/>
  <c r="U3359" i="87"/>
  <c r="T3359" i="87"/>
  <c r="R3359" i="87"/>
  <c r="U3358" i="87"/>
  <c r="R3358" i="87"/>
  <c r="K3358" i="87"/>
  <c r="T3358" i="87" s="1"/>
  <c r="P3357" i="87"/>
  <c r="P3356" i="87"/>
  <c r="G3355" i="87"/>
  <c r="P3354" i="87"/>
  <c r="U3353" i="87"/>
  <c r="T3353" i="87"/>
  <c r="AE3352" i="87"/>
  <c r="T3352" i="87"/>
  <c r="K3352" i="87"/>
  <c r="U3352" i="87" s="1"/>
  <c r="AF3351" i="87"/>
  <c r="AE3351" i="87"/>
  <c r="AD3351" i="87"/>
  <c r="U3351" i="87"/>
  <c r="T3351" i="87"/>
  <c r="P3351" i="87"/>
  <c r="H3351" i="87"/>
  <c r="H3350" i="87"/>
  <c r="K3350" i="87" s="1"/>
  <c r="AF3349" i="87"/>
  <c r="AE3349" i="87"/>
  <c r="AD3349" i="87"/>
  <c r="T3349" i="87"/>
  <c r="H3349" i="87"/>
  <c r="K3349" i="87" s="1"/>
  <c r="AF3348" i="87"/>
  <c r="AE3348" i="87"/>
  <c r="AD3348" i="87"/>
  <c r="T3348" i="87"/>
  <c r="H3348" i="87"/>
  <c r="K3348" i="87" s="1"/>
  <c r="AF3347" i="87"/>
  <c r="AE3347" i="87"/>
  <c r="AD3347" i="87"/>
  <c r="T3347" i="87"/>
  <c r="K3347" i="87"/>
  <c r="U3347" i="87" s="1"/>
  <c r="AF3346" i="87"/>
  <c r="AE3346" i="87"/>
  <c r="AD3346" i="87"/>
  <c r="T3346" i="87"/>
  <c r="K3346" i="87"/>
  <c r="U3346" i="87" s="1"/>
  <c r="AF3345" i="87"/>
  <c r="AE3345" i="87"/>
  <c r="AD3345" i="87"/>
  <c r="T3345" i="87"/>
  <c r="K3345" i="87"/>
  <c r="U3345" i="87" s="1"/>
  <c r="AF3344" i="87"/>
  <c r="AE3344" i="87"/>
  <c r="AD3344" i="87"/>
  <c r="T3344" i="87"/>
  <c r="K3344" i="87"/>
  <c r="AF3343" i="87"/>
  <c r="AE3343" i="87"/>
  <c r="AD3343" i="87"/>
  <c r="T3343" i="87"/>
  <c r="K3343" i="87"/>
  <c r="U3343" i="87" s="1"/>
  <c r="AF3342" i="87"/>
  <c r="AE3342" i="87"/>
  <c r="AD3342" i="87"/>
  <c r="T3342" i="87"/>
  <c r="K3342" i="87"/>
  <c r="AF3341" i="87"/>
  <c r="AE3341" i="87"/>
  <c r="AD3341" i="87"/>
  <c r="U3341" i="87"/>
  <c r="T3341" i="87"/>
  <c r="K3341" i="87"/>
  <c r="AF3340" i="87"/>
  <c r="AE3340" i="87"/>
  <c r="AD3340" i="87"/>
  <c r="U3340" i="87"/>
  <c r="T3340" i="87"/>
  <c r="AF3339" i="87"/>
  <c r="AE3339" i="87"/>
  <c r="AD3339" i="87"/>
  <c r="U3339" i="87"/>
  <c r="T3339" i="87"/>
  <c r="AF3338" i="87"/>
  <c r="AE3338" i="87"/>
  <c r="AD3338" i="87"/>
  <c r="U3338" i="87"/>
  <c r="T3338" i="87"/>
  <c r="AF3337" i="87"/>
  <c r="AE3337" i="87"/>
  <c r="AD3337" i="87"/>
  <c r="U3337" i="87"/>
  <c r="T3337" i="87"/>
  <c r="P3337" i="87" s="1"/>
  <c r="AF3336" i="87"/>
  <c r="AE3336" i="87"/>
  <c r="AD3336" i="87"/>
  <c r="U3336" i="87"/>
  <c r="T3336" i="87"/>
  <c r="P3335" i="87"/>
  <c r="U3334" i="87"/>
  <c r="T3334" i="87"/>
  <c r="R3334" i="87"/>
  <c r="U3333" i="87"/>
  <c r="T3333" i="87"/>
  <c r="P3333" i="87" s="1"/>
  <c r="R3333" i="87"/>
  <c r="Q3332" i="87"/>
  <c r="G3332" i="87"/>
  <c r="U3331" i="87"/>
  <c r="T3331" i="87"/>
  <c r="R3331" i="87"/>
  <c r="U3330" i="87"/>
  <c r="T3330" i="87"/>
  <c r="R3330" i="87"/>
  <c r="H3330" i="87"/>
  <c r="U3329" i="87"/>
  <c r="H3329" i="87"/>
  <c r="U3328" i="87"/>
  <c r="H3328" i="87"/>
  <c r="U3327" i="87"/>
  <c r="H3327" i="87"/>
  <c r="K3325" i="87"/>
  <c r="P3325" i="87" s="1"/>
  <c r="G3325" i="87"/>
  <c r="P3324" i="87"/>
  <c r="P3323" i="87"/>
  <c r="U3322" i="87"/>
  <c r="T3322" i="87"/>
  <c r="R3322" i="87"/>
  <c r="U3321" i="87"/>
  <c r="T3321" i="87"/>
  <c r="R3321" i="87"/>
  <c r="P3320" i="87"/>
  <c r="U3319" i="87"/>
  <c r="T3319" i="87"/>
  <c r="R3319" i="87"/>
  <c r="K3318" i="87"/>
  <c r="P3318" i="87" s="1"/>
  <c r="G3318" i="87"/>
  <c r="P3317" i="87"/>
  <c r="P3316" i="87"/>
  <c r="U3315" i="87"/>
  <c r="T3315" i="87"/>
  <c r="R3315" i="87"/>
  <c r="U3314" i="87"/>
  <c r="T3314" i="87"/>
  <c r="R3314" i="87"/>
  <c r="P3313" i="87"/>
  <c r="U3312" i="87"/>
  <c r="T3312" i="87"/>
  <c r="R3312" i="87"/>
  <c r="P3312" i="87" s="1"/>
  <c r="K3311" i="87"/>
  <c r="P3311" i="87" s="1"/>
  <c r="G3311" i="87"/>
  <c r="P3310" i="87"/>
  <c r="P3309" i="87"/>
  <c r="U3308" i="87"/>
  <c r="T3308" i="87"/>
  <c r="R3308" i="87"/>
  <c r="U3307" i="87"/>
  <c r="T3307" i="87"/>
  <c r="R3307" i="87"/>
  <c r="P3306" i="87"/>
  <c r="U3305" i="87"/>
  <c r="P3305" i="87" s="1"/>
  <c r="T3305" i="87"/>
  <c r="R3305" i="87"/>
  <c r="K3304" i="87"/>
  <c r="P3304" i="87" s="1"/>
  <c r="G3304" i="87"/>
  <c r="P3303" i="87"/>
  <c r="P3302" i="87"/>
  <c r="U3301" i="87"/>
  <c r="T3301" i="87"/>
  <c r="R3301" i="87"/>
  <c r="U3300" i="87"/>
  <c r="T3300" i="87"/>
  <c r="R3300" i="87"/>
  <c r="P3300" i="87" s="1"/>
  <c r="P3299" i="87"/>
  <c r="U3298" i="87"/>
  <c r="T3298" i="87"/>
  <c r="R3298" i="87"/>
  <c r="K3297" i="87"/>
  <c r="P3297" i="87" s="1"/>
  <c r="G3297" i="87"/>
  <c r="P3296" i="87"/>
  <c r="P3295" i="87"/>
  <c r="U3294" i="87"/>
  <c r="T3294" i="87"/>
  <c r="R3294" i="87"/>
  <c r="U3293" i="87"/>
  <c r="T3293" i="87"/>
  <c r="R3293" i="87"/>
  <c r="P3292" i="87"/>
  <c r="U3291" i="87"/>
  <c r="T3291" i="87"/>
  <c r="R3291" i="87"/>
  <c r="P3290" i="87"/>
  <c r="K3290" i="87"/>
  <c r="G3290" i="87"/>
  <c r="P3289" i="87"/>
  <c r="P3288" i="87"/>
  <c r="U3287" i="87"/>
  <c r="P3287" i="87" s="1"/>
  <c r="T3287" i="87"/>
  <c r="R3287" i="87"/>
  <c r="U3286" i="87"/>
  <c r="T3286" i="87"/>
  <c r="R3286" i="87"/>
  <c r="P3285" i="87"/>
  <c r="U3284" i="87"/>
  <c r="T3284" i="87"/>
  <c r="R3284" i="87"/>
  <c r="K3283" i="87"/>
  <c r="P3283" i="87" s="1"/>
  <c r="G3283" i="87"/>
  <c r="P3282" i="87"/>
  <c r="P3281" i="87"/>
  <c r="U3280" i="87"/>
  <c r="T3280" i="87"/>
  <c r="R3280" i="87"/>
  <c r="U3279" i="87"/>
  <c r="T3279" i="87"/>
  <c r="R3279" i="87"/>
  <c r="P3278" i="87"/>
  <c r="U3277" i="87"/>
  <c r="T3277" i="87"/>
  <c r="R3277" i="87"/>
  <c r="K3276" i="87"/>
  <c r="P3276" i="87" s="1"/>
  <c r="G3276" i="87"/>
  <c r="P3275" i="87"/>
  <c r="P3274" i="87"/>
  <c r="U3273" i="87"/>
  <c r="T3273" i="87"/>
  <c r="R3273" i="87"/>
  <c r="U3272" i="87"/>
  <c r="T3272" i="87"/>
  <c r="R3272" i="87"/>
  <c r="P3271" i="87"/>
  <c r="U3270" i="87"/>
  <c r="T3270" i="87"/>
  <c r="R3270" i="87"/>
  <c r="K3269" i="87"/>
  <c r="P3269" i="87" s="1"/>
  <c r="G3269" i="87"/>
  <c r="P3268" i="87"/>
  <c r="P3267" i="87"/>
  <c r="U3266" i="87"/>
  <c r="T3266" i="87"/>
  <c r="R3266" i="87"/>
  <c r="U3265" i="87"/>
  <c r="T3265" i="87"/>
  <c r="R3265" i="87"/>
  <c r="P3264" i="87"/>
  <c r="U3263" i="87"/>
  <c r="T3263" i="87"/>
  <c r="R3263" i="87"/>
  <c r="K3262" i="87"/>
  <c r="P3262" i="87" s="1"/>
  <c r="G3262" i="87"/>
  <c r="P3261" i="87"/>
  <c r="P3260" i="87"/>
  <c r="U3259" i="87"/>
  <c r="T3259" i="87"/>
  <c r="R3259" i="87"/>
  <c r="U3258" i="87"/>
  <c r="T3258" i="87"/>
  <c r="R3258" i="87"/>
  <c r="P3257" i="87"/>
  <c r="P3256" i="87"/>
  <c r="G3255" i="87"/>
  <c r="P3254" i="87"/>
  <c r="U3253" i="87"/>
  <c r="T3253" i="87"/>
  <c r="R3253" i="87"/>
  <c r="R3252" i="87"/>
  <c r="K3252" i="87"/>
  <c r="U3251" i="87"/>
  <c r="T3251" i="87"/>
  <c r="R3251" i="87"/>
  <c r="U3250" i="87"/>
  <c r="R3250" i="87"/>
  <c r="H3250" i="87"/>
  <c r="K3250" i="87" s="1"/>
  <c r="T3250" i="87" s="1"/>
  <c r="U3249" i="87"/>
  <c r="T3249" i="87"/>
  <c r="R3249" i="87"/>
  <c r="P3248" i="87"/>
  <c r="U3247" i="87"/>
  <c r="T3247" i="87"/>
  <c r="R3247" i="87"/>
  <c r="K3247" i="87"/>
  <c r="U3246" i="87"/>
  <c r="T3246" i="87"/>
  <c r="S3246" i="87"/>
  <c r="R3246" i="87"/>
  <c r="U3245" i="87"/>
  <c r="T3245" i="87"/>
  <c r="S3245" i="87"/>
  <c r="H3245" i="87"/>
  <c r="K3245" i="87" s="1"/>
  <c r="R3245" i="87" s="1"/>
  <c r="U3244" i="87"/>
  <c r="T3244" i="87"/>
  <c r="R3244" i="87"/>
  <c r="P3243" i="87"/>
  <c r="U3242" i="87"/>
  <c r="T3242" i="87"/>
  <c r="R3242" i="87"/>
  <c r="U3241" i="87"/>
  <c r="T3241" i="87"/>
  <c r="R3241" i="87"/>
  <c r="Q3240" i="87"/>
  <c r="G3240" i="87"/>
  <c r="U3239" i="87"/>
  <c r="T3239" i="87"/>
  <c r="R3239" i="87"/>
  <c r="U3238" i="87"/>
  <c r="T3238" i="87"/>
  <c r="R3238" i="87"/>
  <c r="K3237" i="87"/>
  <c r="P3237" i="87" s="1"/>
  <c r="G3237" i="87"/>
  <c r="P3236" i="87"/>
  <c r="P3235" i="87"/>
  <c r="U3234" i="87"/>
  <c r="T3234" i="87"/>
  <c r="R3234" i="87"/>
  <c r="U3233" i="87"/>
  <c r="T3233" i="87"/>
  <c r="R3233" i="87"/>
  <c r="P3232" i="87"/>
  <c r="U3231" i="87"/>
  <c r="T3231" i="87"/>
  <c r="R3231" i="87"/>
  <c r="K3230" i="87"/>
  <c r="P3230" i="87" s="1"/>
  <c r="G3230" i="87"/>
  <c r="P3229" i="87"/>
  <c r="P3228" i="87"/>
  <c r="U3227" i="87"/>
  <c r="T3227" i="87"/>
  <c r="R3227" i="87"/>
  <c r="U3226" i="87"/>
  <c r="T3226" i="87"/>
  <c r="P3226" i="87" s="1"/>
  <c r="R3226" i="87"/>
  <c r="P3225" i="87"/>
  <c r="U3224" i="87"/>
  <c r="T3224" i="87"/>
  <c r="R3224" i="87"/>
  <c r="K3223" i="87"/>
  <c r="P3223" i="87" s="1"/>
  <c r="G3223" i="87"/>
  <c r="P3222" i="87"/>
  <c r="P3221" i="87"/>
  <c r="U3220" i="87"/>
  <c r="T3220" i="87"/>
  <c r="R3220" i="87"/>
  <c r="U3219" i="87"/>
  <c r="T3219" i="87"/>
  <c r="R3219" i="87"/>
  <c r="P3218" i="87"/>
  <c r="U3217" i="87"/>
  <c r="T3217" i="87"/>
  <c r="R3217" i="87"/>
  <c r="G3216" i="87"/>
  <c r="P3215" i="87"/>
  <c r="U3213" i="87"/>
  <c r="T3213" i="87"/>
  <c r="S3213" i="87"/>
  <c r="U3212" i="87"/>
  <c r="T3212" i="87"/>
  <c r="S3212" i="87"/>
  <c r="K3212" i="87"/>
  <c r="R3212" i="87" s="1"/>
  <c r="U3211" i="87"/>
  <c r="S3211" i="87"/>
  <c r="R3211" i="87"/>
  <c r="H3211" i="87"/>
  <c r="K3211" i="87" s="1"/>
  <c r="T3211" i="87" s="1"/>
  <c r="U3210" i="87"/>
  <c r="T3210" i="87"/>
  <c r="S3210" i="87"/>
  <c r="K3210" i="87"/>
  <c r="R3210" i="87" s="1"/>
  <c r="U3209" i="87"/>
  <c r="T3209" i="87"/>
  <c r="R3209" i="87"/>
  <c r="H3209" i="87"/>
  <c r="K3209" i="87" s="1"/>
  <c r="S3209" i="87" s="1"/>
  <c r="U3208" i="87"/>
  <c r="T3208" i="87"/>
  <c r="S3208" i="87"/>
  <c r="R3208" i="87"/>
  <c r="H3208" i="87"/>
  <c r="K3208" i="87" s="1"/>
  <c r="P3207" i="87"/>
  <c r="U3206" i="87"/>
  <c r="T3206" i="87"/>
  <c r="R3206" i="87"/>
  <c r="U3205" i="87"/>
  <c r="T3205" i="87"/>
  <c r="R3205" i="87"/>
  <c r="Q3204" i="87"/>
  <c r="G3204" i="87"/>
  <c r="U3203" i="87"/>
  <c r="T3203" i="87"/>
  <c r="P3203" i="87" s="1"/>
  <c r="R3203" i="87"/>
  <c r="U3202" i="87"/>
  <c r="T3202" i="87"/>
  <c r="R3202" i="87"/>
  <c r="K3201" i="87"/>
  <c r="P3201" i="87" s="1"/>
  <c r="G3201" i="87"/>
  <c r="P3200" i="87"/>
  <c r="P3199" i="87"/>
  <c r="U3198" i="87"/>
  <c r="T3198" i="87"/>
  <c r="R3198" i="87"/>
  <c r="U3197" i="87"/>
  <c r="T3197" i="87"/>
  <c r="R3197" i="87"/>
  <c r="P3196" i="87"/>
  <c r="U3195" i="87"/>
  <c r="T3195" i="87"/>
  <c r="R3195" i="87"/>
  <c r="G3194" i="87"/>
  <c r="P3193" i="87"/>
  <c r="U3192" i="87"/>
  <c r="R3192" i="87"/>
  <c r="K3192" i="87"/>
  <c r="T3192" i="87" s="1"/>
  <c r="U3191" i="87"/>
  <c r="R3191" i="87"/>
  <c r="K3191" i="87"/>
  <c r="T3191" i="87" s="1"/>
  <c r="U3190" i="87"/>
  <c r="R3190" i="87"/>
  <c r="K3190" i="87"/>
  <c r="T3190" i="87" s="1"/>
  <c r="U3189" i="87"/>
  <c r="T3189" i="87"/>
  <c r="R3189" i="87"/>
  <c r="P3189" i="87" s="1"/>
  <c r="P3188" i="87"/>
  <c r="U3187" i="87"/>
  <c r="T3187" i="87"/>
  <c r="S3187" i="87"/>
  <c r="K3187" i="87"/>
  <c r="R3187" i="87" s="1"/>
  <c r="U3186" i="87"/>
  <c r="T3186" i="87"/>
  <c r="S3186" i="87"/>
  <c r="K3186" i="87"/>
  <c r="R3186" i="87" s="1"/>
  <c r="U3185" i="87"/>
  <c r="T3185" i="87"/>
  <c r="S3185" i="87"/>
  <c r="K3185" i="87"/>
  <c r="R3185" i="87" s="1"/>
  <c r="U3184" i="87"/>
  <c r="T3184" i="87"/>
  <c r="S3184" i="87"/>
  <c r="K3184" i="87"/>
  <c r="U3183" i="87"/>
  <c r="T3183" i="87"/>
  <c r="R3183" i="87"/>
  <c r="P3182" i="87"/>
  <c r="U3181" i="87"/>
  <c r="T3181" i="87"/>
  <c r="R3181" i="87"/>
  <c r="U3180" i="87"/>
  <c r="T3180" i="87"/>
  <c r="R3180" i="87"/>
  <c r="Q3179" i="87"/>
  <c r="G3179" i="87"/>
  <c r="U3178" i="87"/>
  <c r="T3178" i="87"/>
  <c r="R3178" i="87"/>
  <c r="U3177" i="87"/>
  <c r="T3177" i="87"/>
  <c r="R3177" i="87"/>
  <c r="K3176" i="87"/>
  <c r="P3176" i="87" s="1"/>
  <c r="G3176" i="87"/>
  <c r="P3175" i="87"/>
  <c r="P3174" i="87"/>
  <c r="U3173" i="87"/>
  <c r="T3173" i="87"/>
  <c r="R3173" i="87"/>
  <c r="U3172" i="87"/>
  <c r="T3172" i="87"/>
  <c r="R3172" i="87"/>
  <c r="P3171" i="87"/>
  <c r="U3170" i="87"/>
  <c r="T3170" i="87"/>
  <c r="R3170" i="87"/>
  <c r="K3169" i="87"/>
  <c r="P3169" i="87" s="1"/>
  <c r="G3169" i="87"/>
  <c r="P3168" i="87"/>
  <c r="P3167" i="87"/>
  <c r="U3166" i="87"/>
  <c r="T3166" i="87"/>
  <c r="R3166" i="87"/>
  <c r="U3165" i="87"/>
  <c r="T3165" i="87"/>
  <c r="P3165" i="87" s="1"/>
  <c r="R3165" i="87"/>
  <c r="K3165" i="87"/>
  <c r="P3164" i="87"/>
  <c r="U3163" i="87"/>
  <c r="T3163" i="87"/>
  <c r="R3163" i="87"/>
  <c r="K3162" i="87"/>
  <c r="P3162" i="87" s="1"/>
  <c r="G3162" i="87"/>
  <c r="P3161" i="87"/>
  <c r="P3160" i="87"/>
  <c r="U3159" i="87"/>
  <c r="T3159" i="87"/>
  <c r="R3159" i="87"/>
  <c r="U3158" i="87"/>
  <c r="T3158" i="87"/>
  <c r="R3158" i="87"/>
  <c r="P3158" i="87" s="1"/>
  <c r="P3157" i="87"/>
  <c r="U3156" i="87"/>
  <c r="T3156" i="87"/>
  <c r="R3156" i="87"/>
  <c r="G3155" i="87"/>
  <c r="P3154" i="87"/>
  <c r="U3153" i="87"/>
  <c r="R3153" i="87"/>
  <c r="K3153" i="87"/>
  <c r="T3153" i="87" s="1"/>
  <c r="U3152" i="87"/>
  <c r="R3152" i="87"/>
  <c r="K3152" i="87"/>
  <c r="T3152" i="87" s="1"/>
  <c r="AB3151" i="87"/>
  <c r="U3151" i="87"/>
  <c r="T3151" i="87"/>
  <c r="R3151" i="87"/>
  <c r="P3151" i="87" s="1"/>
  <c r="AB3150" i="87"/>
  <c r="Y3150" i="87"/>
  <c r="U3150" i="87"/>
  <c r="R3150" i="87"/>
  <c r="H3150" i="87"/>
  <c r="K3150" i="87" s="1"/>
  <c r="U3149" i="87"/>
  <c r="T3149" i="87"/>
  <c r="R3149" i="87"/>
  <c r="P3148" i="87"/>
  <c r="U3147" i="87"/>
  <c r="T3147" i="87"/>
  <c r="S3147" i="87"/>
  <c r="R3147" i="87"/>
  <c r="K3147" i="87"/>
  <c r="U3146" i="87"/>
  <c r="T3146" i="87"/>
  <c r="S3146" i="87"/>
  <c r="K3146" i="87"/>
  <c r="U3145" i="87"/>
  <c r="T3145" i="87"/>
  <c r="S3145" i="87"/>
  <c r="K3145" i="87"/>
  <c r="U3144" i="87"/>
  <c r="T3144" i="87"/>
  <c r="R3144" i="87"/>
  <c r="P3143" i="87"/>
  <c r="U3142" i="87"/>
  <c r="T3142" i="87"/>
  <c r="R3142" i="87"/>
  <c r="U3141" i="87"/>
  <c r="T3141" i="87"/>
  <c r="R3141" i="87"/>
  <c r="Q3140" i="87"/>
  <c r="G3140" i="87"/>
  <c r="U3139" i="87"/>
  <c r="T3139" i="87"/>
  <c r="R3139" i="87"/>
  <c r="P3139" i="87" s="1"/>
  <c r="G3138" i="87"/>
  <c r="P3137" i="87"/>
  <c r="P3136" i="87"/>
  <c r="U3135" i="87"/>
  <c r="T3135" i="87"/>
  <c r="R3135" i="87"/>
  <c r="K3135" i="87"/>
  <c r="U3134" i="87"/>
  <c r="T3134" i="87"/>
  <c r="S3134" i="87"/>
  <c r="K3134" i="87"/>
  <c r="P3133" i="87"/>
  <c r="U3132" i="87"/>
  <c r="T3132" i="87"/>
  <c r="R3132" i="87"/>
  <c r="K3131" i="87"/>
  <c r="P3131" i="87" s="1"/>
  <c r="G3131" i="87"/>
  <c r="P3130" i="87"/>
  <c r="P3129" i="87"/>
  <c r="U3128" i="87"/>
  <c r="T3128" i="87"/>
  <c r="R3128" i="87"/>
  <c r="U3127" i="87"/>
  <c r="T3127" i="87"/>
  <c r="R3127" i="87"/>
  <c r="P3126" i="87"/>
  <c r="U3125" i="87"/>
  <c r="T3125" i="87"/>
  <c r="R3125" i="87"/>
  <c r="G3124" i="87"/>
  <c r="U3123" i="87"/>
  <c r="R3123" i="87"/>
  <c r="U3122" i="87"/>
  <c r="R3122" i="87"/>
  <c r="K3122" i="87"/>
  <c r="U3121" i="87"/>
  <c r="R3121" i="87"/>
  <c r="K3121" i="87"/>
  <c r="T3121" i="87" s="1"/>
  <c r="U3120" i="87"/>
  <c r="R3120" i="87"/>
  <c r="K3120" i="87"/>
  <c r="T3120" i="87" s="1"/>
  <c r="AB3119" i="87"/>
  <c r="U3119" i="87"/>
  <c r="R3119" i="87"/>
  <c r="K3119" i="87"/>
  <c r="AB3118" i="87"/>
  <c r="H3118" i="87" s="1"/>
  <c r="U3118" i="87"/>
  <c r="R3118" i="87"/>
  <c r="U3117" i="87"/>
  <c r="T3117" i="87"/>
  <c r="R3117" i="87"/>
  <c r="P3116" i="87"/>
  <c r="U3115" i="87"/>
  <c r="T3115" i="87"/>
  <c r="S3115" i="87"/>
  <c r="U3114" i="87"/>
  <c r="T3114" i="87"/>
  <c r="S3114" i="87"/>
  <c r="K3114" i="87"/>
  <c r="U3113" i="87"/>
  <c r="T3113" i="87"/>
  <c r="S3113" i="87"/>
  <c r="K3113" i="87"/>
  <c r="R3113" i="87" s="1"/>
  <c r="U3112" i="87"/>
  <c r="T3112" i="87"/>
  <c r="S3112" i="87"/>
  <c r="K3112" i="87"/>
  <c r="R3112" i="87" s="1"/>
  <c r="AB3111" i="87"/>
  <c r="U3111" i="87"/>
  <c r="T3111" i="87"/>
  <c r="S3111" i="87"/>
  <c r="K3111" i="87"/>
  <c r="R3111" i="87" s="1"/>
  <c r="U3110" i="87"/>
  <c r="T3110" i="87"/>
  <c r="R3110" i="87"/>
  <c r="K3110" i="87"/>
  <c r="S3110" i="87" s="1"/>
  <c r="AB3109" i="87"/>
  <c r="H3109" i="87" s="1"/>
  <c r="H3115" i="87" s="1"/>
  <c r="K3115" i="87" s="1"/>
  <c r="R3115" i="87" s="1"/>
  <c r="U3109" i="87"/>
  <c r="T3109" i="87"/>
  <c r="S3109" i="87"/>
  <c r="K3109" i="87"/>
  <c r="U3108" i="87"/>
  <c r="T3108" i="87"/>
  <c r="R3108" i="87"/>
  <c r="P3107" i="87"/>
  <c r="U3106" i="87"/>
  <c r="T3106" i="87"/>
  <c r="R3106" i="87"/>
  <c r="U3105" i="87"/>
  <c r="T3105" i="87"/>
  <c r="R3105" i="87"/>
  <c r="Q3104" i="87"/>
  <c r="G3104" i="87"/>
  <c r="U3103" i="87"/>
  <c r="T3103" i="87"/>
  <c r="R3103" i="87"/>
  <c r="P3102" i="87"/>
  <c r="U3101" i="87"/>
  <c r="T3101" i="87"/>
  <c r="R3101" i="87"/>
  <c r="G3100" i="87"/>
  <c r="P3099" i="87"/>
  <c r="P3098" i="87"/>
  <c r="U3097" i="87"/>
  <c r="R3097" i="87"/>
  <c r="P3097" i="87" s="1"/>
  <c r="K3097" i="87"/>
  <c r="T3097" i="87" s="1"/>
  <c r="U3096" i="87"/>
  <c r="T3096" i="87"/>
  <c r="R3096" i="87"/>
  <c r="K3096" i="87"/>
  <c r="P3095" i="87"/>
  <c r="U3094" i="87"/>
  <c r="T3094" i="87"/>
  <c r="R3094" i="87"/>
  <c r="G3093" i="87"/>
  <c r="P3092" i="87"/>
  <c r="P3091" i="87"/>
  <c r="U3090" i="87"/>
  <c r="R3090" i="87"/>
  <c r="K3090" i="87"/>
  <c r="T3090" i="87" s="1"/>
  <c r="AB3089" i="87"/>
  <c r="U3089" i="87"/>
  <c r="T3089" i="87"/>
  <c r="R3089" i="87"/>
  <c r="AB3088" i="87"/>
  <c r="H3088" i="87" s="1"/>
  <c r="K3088" i="87" s="1"/>
  <c r="Y3088" i="87"/>
  <c r="U3088" i="87"/>
  <c r="R3088" i="87"/>
  <c r="AB3087" i="87"/>
  <c r="H3087" i="87" s="1"/>
  <c r="K3087" i="87" s="1"/>
  <c r="X3087" i="87"/>
  <c r="U3087" i="87"/>
  <c r="R3087" i="87"/>
  <c r="U3086" i="87"/>
  <c r="T3086" i="87"/>
  <c r="R3086" i="87"/>
  <c r="P3085" i="87"/>
  <c r="AB3084" i="87"/>
  <c r="U3084" i="87"/>
  <c r="T3084" i="87"/>
  <c r="S3084" i="87"/>
  <c r="R3084" i="87"/>
  <c r="K3084" i="87"/>
  <c r="U3083" i="87"/>
  <c r="T3083" i="87"/>
  <c r="S3083" i="87"/>
  <c r="K3083" i="87"/>
  <c r="R3083" i="87" s="1"/>
  <c r="AB3082" i="87"/>
  <c r="U3082" i="87"/>
  <c r="T3082" i="87"/>
  <c r="S3082" i="87"/>
  <c r="K3082" i="87"/>
  <c r="R3082" i="87" s="1"/>
  <c r="AB3081" i="87"/>
  <c r="H3081" i="87" s="1"/>
  <c r="K3081" i="87" s="1"/>
  <c r="S3081" i="87" s="1"/>
  <c r="U3081" i="87"/>
  <c r="T3081" i="87"/>
  <c r="R3081" i="87"/>
  <c r="AB3080" i="87"/>
  <c r="H3080" i="87" s="1"/>
  <c r="K3080" i="87" s="1"/>
  <c r="U3080" i="87"/>
  <c r="T3080" i="87"/>
  <c r="R3080" i="87"/>
  <c r="U3079" i="87"/>
  <c r="T3079" i="87"/>
  <c r="R3079" i="87"/>
  <c r="P3078" i="87"/>
  <c r="U3077" i="87"/>
  <c r="T3077" i="87"/>
  <c r="R3077" i="87"/>
  <c r="U3076" i="87"/>
  <c r="T3076" i="87"/>
  <c r="R3076" i="87"/>
  <c r="Q3075" i="87"/>
  <c r="G3075" i="87"/>
  <c r="U3074" i="87"/>
  <c r="T3074" i="87"/>
  <c r="R3074" i="87"/>
  <c r="P3073" i="87"/>
  <c r="K3073" i="87"/>
  <c r="G3073" i="87"/>
  <c r="P3072" i="87"/>
  <c r="P3071" i="87"/>
  <c r="U3070" i="87"/>
  <c r="T3070" i="87"/>
  <c r="R3070" i="87"/>
  <c r="P3070" i="87" s="1"/>
  <c r="U3069" i="87"/>
  <c r="T3069" i="87"/>
  <c r="R3069" i="87"/>
  <c r="P3069" i="87" s="1"/>
  <c r="P3068" i="87"/>
  <c r="P3067" i="87"/>
  <c r="G3066" i="87"/>
  <c r="P3065" i="87"/>
  <c r="U3064" i="87"/>
  <c r="T3064" i="87"/>
  <c r="R3064" i="87"/>
  <c r="U3063" i="87"/>
  <c r="R3063" i="87"/>
  <c r="K3063" i="87"/>
  <c r="U3062" i="87"/>
  <c r="R3062" i="87"/>
  <c r="X3061" i="87"/>
  <c r="U3061" i="87"/>
  <c r="R3061" i="87"/>
  <c r="U3060" i="87"/>
  <c r="T3060" i="87"/>
  <c r="R3060" i="87"/>
  <c r="P3059" i="87"/>
  <c r="U3058" i="87"/>
  <c r="T3058" i="87"/>
  <c r="S3058" i="87"/>
  <c r="K3058" i="87"/>
  <c r="R3058" i="87" s="1"/>
  <c r="U3057" i="87"/>
  <c r="T3057" i="87"/>
  <c r="S3057" i="87"/>
  <c r="K3057" i="87"/>
  <c r="R3057" i="87" s="1"/>
  <c r="X3056" i="87"/>
  <c r="AB3056" i="87" s="1"/>
  <c r="U3056" i="87"/>
  <c r="T3056" i="87"/>
  <c r="S3056" i="87"/>
  <c r="K3056" i="87"/>
  <c r="U3055" i="87"/>
  <c r="T3055" i="87"/>
  <c r="R3055" i="87"/>
  <c r="P3054" i="87"/>
  <c r="U3053" i="87"/>
  <c r="T3053" i="87"/>
  <c r="R3053" i="87"/>
  <c r="U3052" i="87"/>
  <c r="T3052" i="87"/>
  <c r="R3052" i="87"/>
  <c r="U3051" i="87"/>
  <c r="T3051" i="87"/>
  <c r="R3051" i="87"/>
  <c r="G3050" i="87"/>
  <c r="U3049" i="87"/>
  <c r="T3049" i="87"/>
  <c r="S3049" i="87"/>
  <c r="R3049" i="87"/>
  <c r="S3048" i="87"/>
  <c r="Q3048" i="87"/>
  <c r="G3048" i="87"/>
  <c r="U3047" i="87"/>
  <c r="U3048" i="87" s="1"/>
  <c r="T3047" i="87"/>
  <c r="T3048" i="87" s="1"/>
  <c r="R3047" i="87"/>
  <c r="U3046" i="87"/>
  <c r="T3046" i="87"/>
  <c r="R3046" i="87"/>
  <c r="K3045" i="87"/>
  <c r="P3045" i="87" s="1"/>
  <c r="G3045" i="87"/>
  <c r="P3044" i="87"/>
  <c r="P3043" i="87"/>
  <c r="U3042" i="87"/>
  <c r="T3042" i="87"/>
  <c r="R3042" i="87"/>
  <c r="U3041" i="87"/>
  <c r="T3041" i="87"/>
  <c r="R3041" i="87"/>
  <c r="P3040" i="87"/>
  <c r="U3039" i="87"/>
  <c r="T3039" i="87"/>
  <c r="R3039" i="87"/>
  <c r="K3038" i="87"/>
  <c r="P3038" i="87" s="1"/>
  <c r="G3038" i="87"/>
  <c r="P3037" i="87"/>
  <c r="P3036" i="87"/>
  <c r="U3035" i="87"/>
  <c r="T3035" i="87"/>
  <c r="R3035" i="87"/>
  <c r="U3034" i="87"/>
  <c r="T3034" i="87"/>
  <c r="R3034" i="87"/>
  <c r="P3033" i="87"/>
  <c r="U3032" i="87"/>
  <c r="T3032" i="87"/>
  <c r="R3032" i="87"/>
  <c r="K3031" i="87"/>
  <c r="P3031" i="87" s="1"/>
  <c r="G3031" i="87"/>
  <c r="P3030" i="87"/>
  <c r="P3029" i="87"/>
  <c r="U3028" i="87"/>
  <c r="T3028" i="87"/>
  <c r="R3028" i="87"/>
  <c r="U3027" i="87"/>
  <c r="T3027" i="87"/>
  <c r="R3027" i="87"/>
  <c r="P3026" i="87"/>
  <c r="U3025" i="87"/>
  <c r="T3025" i="87"/>
  <c r="R3025" i="87"/>
  <c r="K3024" i="87"/>
  <c r="G3024" i="87"/>
  <c r="P3023" i="87"/>
  <c r="P3022" i="87"/>
  <c r="U3021" i="87"/>
  <c r="T3021" i="87"/>
  <c r="R3021" i="87"/>
  <c r="P3021" i="87" s="1"/>
  <c r="U3020" i="87"/>
  <c r="T3020" i="87"/>
  <c r="R3020" i="87"/>
  <c r="P3019" i="87"/>
  <c r="U3018" i="87"/>
  <c r="T3018" i="87"/>
  <c r="R3018" i="87"/>
  <c r="K3017" i="87"/>
  <c r="P3017" i="87" s="1"/>
  <c r="G3017" i="87"/>
  <c r="P3016" i="87"/>
  <c r="P3015" i="87"/>
  <c r="U3014" i="87"/>
  <c r="T3014" i="87"/>
  <c r="R3014" i="87"/>
  <c r="U3013" i="87"/>
  <c r="T3013" i="87"/>
  <c r="R3013" i="87"/>
  <c r="P3012" i="87"/>
  <c r="U3011" i="87"/>
  <c r="T3011" i="87"/>
  <c r="R3011" i="87"/>
  <c r="U3010" i="87"/>
  <c r="T3010" i="87"/>
  <c r="R3010" i="87"/>
  <c r="G3009" i="87"/>
  <c r="U3008" i="87"/>
  <c r="T3008" i="87"/>
  <c r="R3008" i="87"/>
  <c r="U3007" i="87"/>
  <c r="T3007" i="87"/>
  <c r="R3007" i="87"/>
  <c r="K3006" i="87"/>
  <c r="P3006" i="87" s="1"/>
  <c r="G3006" i="87"/>
  <c r="P3005" i="87"/>
  <c r="P3004" i="87"/>
  <c r="U3003" i="87"/>
  <c r="T3003" i="87"/>
  <c r="R3003" i="87"/>
  <c r="U3002" i="87"/>
  <c r="T3002" i="87"/>
  <c r="R3002" i="87"/>
  <c r="P3001" i="87"/>
  <c r="U3000" i="87"/>
  <c r="T3000" i="87"/>
  <c r="R3000" i="87"/>
  <c r="K2999" i="87"/>
  <c r="P2999" i="87" s="1"/>
  <c r="G2999" i="87"/>
  <c r="P2998" i="87"/>
  <c r="P2997" i="87"/>
  <c r="U2996" i="87"/>
  <c r="T2996" i="87"/>
  <c r="R2996" i="87"/>
  <c r="P2996" i="87" s="1"/>
  <c r="U2995" i="87"/>
  <c r="T2995" i="87"/>
  <c r="R2995" i="87"/>
  <c r="P2994" i="87"/>
  <c r="U2993" i="87"/>
  <c r="T2993" i="87"/>
  <c r="R2993" i="87"/>
  <c r="P2993" i="87" s="1"/>
  <c r="U2992" i="87"/>
  <c r="U3009" i="87" s="1"/>
  <c r="T2992" i="87"/>
  <c r="P2992" i="87" s="1"/>
  <c r="R2992" i="87"/>
  <c r="Q2991" i="87"/>
  <c r="G2991" i="87"/>
  <c r="U2990" i="87"/>
  <c r="T2990" i="87"/>
  <c r="P2990" i="87" s="1"/>
  <c r="R2990" i="87"/>
  <c r="U2989" i="87"/>
  <c r="T2989" i="87"/>
  <c r="R2989" i="87"/>
  <c r="P2989" i="87" s="1"/>
  <c r="G2988" i="87"/>
  <c r="P2987" i="87"/>
  <c r="P2986" i="87"/>
  <c r="U2985" i="87"/>
  <c r="T2985" i="87"/>
  <c r="R2985" i="87"/>
  <c r="U2984" i="87"/>
  <c r="T2984" i="87"/>
  <c r="R2984" i="87"/>
  <c r="K2984" i="87"/>
  <c r="S2984" i="87" s="1"/>
  <c r="S2991" i="87" s="1"/>
  <c r="P2983" i="87"/>
  <c r="U2982" i="87"/>
  <c r="T2982" i="87"/>
  <c r="R2982" i="87"/>
  <c r="P2982" i="87" s="1"/>
  <c r="U2981" i="87"/>
  <c r="T2981" i="87"/>
  <c r="R2981" i="87"/>
  <c r="S2980" i="87"/>
  <c r="Q2980" i="87"/>
  <c r="G2980" i="87"/>
  <c r="U2979" i="87"/>
  <c r="T2979" i="87"/>
  <c r="R2979" i="87"/>
  <c r="U2978" i="87"/>
  <c r="T2978" i="87"/>
  <c r="R2978" i="87"/>
  <c r="P2978" i="87"/>
  <c r="K2977" i="87"/>
  <c r="P2977" i="87" s="1"/>
  <c r="G2977" i="87"/>
  <c r="P2976" i="87"/>
  <c r="P2975" i="87"/>
  <c r="U2974" i="87"/>
  <c r="T2974" i="87"/>
  <c r="R2974" i="87"/>
  <c r="U2973" i="87"/>
  <c r="T2973" i="87"/>
  <c r="R2973" i="87"/>
  <c r="P2972" i="87"/>
  <c r="U2971" i="87"/>
  <c r="T2971" i="87"/>
  <c r="R2971" i="87"/>
  <c r="K2970" i="87"/>
  <c r="G2970" i="87"/>
  <c r="P2969" i="87"/>
  <c r="P2968" i="87"/>
  <c r="U2967" i="87"/>
  <c r="T2967" i="87"/>
  <c r="P2967" i="87" s="1"/>
  <c r="R2967" i="87"/>
  <c r="U2966" i="87"/>
  <c r="T2966" i="87"/>
  <c r="R2966" i="87"/>
  <c r="P2965" i="87"/>
  <c r="U2964" i="87"/>
  <c r="T2964" i="87"/>
  <c r="R2964" i="87"/>
  <c r="U2963" i="87"/>
  <c r="T2963" i="87"/>
  <c r="R2963" i="87"/>
  <c r="Q2962" i="87"/>
  <c r="G2962" i="87"/>
  <c r="U2961" i="87"/>
  <c r="T2961" i="87"/>
  <c r="R2961" i="87"/>
  <c r="P2961" i="87" s="1"/>
  <c r="K2960" i="87"/>
  <c r="K2962" i="87" s="1"/>
  <c r="G2960" i="87"/>
  <c r="P2959" i="87"/>
  <c r="P2958" i="87"/>
  <c r="P2957" i="87"/>
  <c r="U2956" i="87"/>
  <c r="T2956" i="87"/>
  <c r="R2956" i="87"/>
  <c r="U2955" i="87"/>
  <c r="T2955" i="87"/>
  <c r="R2955" i="87"/>
  <c r="P2955" i="87" s="1"/>
  <c r="Q2954" i="87"/>
  <c r="G2954" i="87"/>
  <c r="U2953" i="87"/>
  <c r="T2953" i="87"/>
  <c r="R2953" i="87"/>
  <c r="G2952" i="87"/>
  <c r="P2951" i="87"/>
  <c r="U2950" i="87"/>
  <c r="T2950" i="87"/>
  <c r="R2950" i="87"/>
  <c r="K2950" i="87"/>
  <c r="S2950" i="87" s="1"/>
  <c r="U2949" i="87"/>
  <c r="T2949" i="87"/>
  <c r="R2949" i="87"/>
  <c r="K2949" i="87"/>
  <c r="S2949" i="87" s="1"/>
  <c r="U2948" i="87"/>
  <c r="T2948" i="87"/>
  <c r="R2948" i="87"/>
  <c r="K2948" i="87"/>
  <c r="U2947" i="87"/>
  <c r="T2947" i="87"/>
  <c r="R2947" i="87"/>
  <c r="U2946" i="87"/>
  <c r="T2946" i="87"/>
  <c r="R2946" i="87"/>
  <c r="K2946" i="87"/>
  <c r="U2945" i="87"/>
  <c r="T2945" i="87"/>
  <c r="R2945" i="87"/>
  <c r="U2944" i="87"/>
  <c r="T2944" i="87"/>
  <c r="S2944" i="87"/>
  <c r="R2944" i="87"/>
  <c r="P2943" i="87"/>
  <c r="P2942" i="87"/>
  <c r="U2941" i="87"/>
  <c r="T2941" i="87"/>
  <c r="R2941" i="87"/>
  <c r="U2940" i="87"/>
  <c r="T2940" i="87"/>
  <c r="R2940" i="87"/>
  <c r="U2939" i="87"/>
  <c r="T2939" i="87"/>
  <c r="R2939" i="87"/>
  <c r="G2938" i="87"/>
  <c r="U2937" i="87"/>
  <c r="T2937" i="87"/>
  <c r="R2937" i="87"/>
  <c r="Q2936" i="87"/>
  <c r="Q2938" i="87" s="1"/>
  <c r="G2936" i="87"/>
  <c r="U2935" i="87"/>
  <c r="T2935" i="87"/>
  <c r="R2935" i="87"/>
  <c r="P2935" i="87" s="1"/>
  <c r="K2934" i="87"/>
  <c r="P2934" i="87" s="1"/>
  <c r="G2934" i="87"/>
  <c r="P2933" i="87"/>
  <c r="P2932" i="87"/>
  <c r="U2931" i="87"/>
  <c r="T2931" i="87"/>
  <c r="R2931" i="87"/>
  <c r="U2930" i="87"/>
  <c r="T2930" i="87"/>
  <c r="R2930" i="87"/>
  <c r="P2929" i="87"/>
  <c r="U2928" i="87"/>
  <c r="T2928" i="87"/>
  <c r="R2928" i="87"/>
  <c r="K2927" i="87"/>
  <c r="P2927" i="87" s="1"/>
  <c r="G2927" i="87"/>
  <c r="P2926" i="87"/>
  <c r="P2925" i="87"/>
  <c r="U2924" i="87"/>
  <c r="T2924" i="87"/>
  <c r="R2924" i="87"/>
  <c r="U2923" i="87"/>
  <c r="T2923" i="87"/>
  <c r="R2923" i="87"/>
  <c r="P2923" i="87" s="1"/>
  <c r="P2922" i="87"/>
  <c r="U2921" i="87"/>
  <c r="T2921" i="87"/>
  <c r="R2921" i="87"/>
  <c r="K2920" i="87"/>
  <c r="P2920" i="87" s="1"/>
  <c r="G2920" i="87"/>
  <c r="P2919" i="87"/>
  <c r="P2918" i="87"/>
  <c r="U2917" i="87"/>
  <c r="T2917" i="87"/>
  <c r="R2917" i="87"/>
  <c r="U2916" i="87"/>
  <c r="T2916" i="87"/>
  <c r="R2916" i="87"/>
  <c r="P2915" i="87"/>
  <c r="U2914" i="87"/>
  <c r="T2914" i="87"/>
  <c r="R2914" i="87"/>
  <c r="U2913" i="87"/>
  <c r="T2913" i="87"/>
  <c r="R2913" i="87"/>
  <c r="P2913" i="87" s="1"/>
  <c r="U2912" i="87"/>
  <c r="T2912" i="87"/>
  <c r="R2912" i="87"/>
  <c r="G2911" i="87"/>
  <c r="U2910" i="87"/>
  <c r="T2910" i="87"/>
  <c r="S2910" i="87"/>
  <c r="R2910" i="87"/>
  <c r="Q2909" i="87"/>
  <c r="G2909" i="87"/>
  <c r="U2908" i="87"/>
  <c r="T2908" i="87"/>
  <c r="R2908" i="87"/>
  <c r="U2907" i="87"/>
  <c r="T2907" i="87"/>
  <c r="R2907" i="87"/>
  <c r="P2907" i="87" s="1"/>
  <c r="G2906" i="87"/>
  <c r="H2905" i="87"/>
  <c r="C2905" i="87"/>
  <c r="H2904" i="87"/>
  <c r="C2904" i="87"/>
  <c r="H2903" i="87"/>
  <c r="C2903" i="87"/>
  <c r="H2902" i="87"/>
  <c r="C2902" i="87"/>
  <c r="U2901" i="87"/>
  <c r="T2901" i="87"/>
  <c r="S2901" i="87"/>
  <c r="R2901" i="87"/>
  <c r="P2899" i="87"/>
  <c r="U2897" i="87"/>
  <c r="T2897" i="87"/>
  <c r="R2897" i="87"/>
  <c r="P2897" i="87" s="1"/>
  <c r="Q2896" i="87"/>
  <c r="G2896" i="87"/>
  <c r="U2895" i="87"/>
  <c r="T2895" i="87"/>
  <c r="R2895" i="87"/>
  <c r="G2894" i="87"/>
  <c r="U2893" i="87"/>
  <c r="T2893" i="87"/>
  <c r="R2893" i="87"/>
  <c r="H2893" i="87"/>
  <c r="C2893" i="87"/>
  <c r="U2892" i="87"/>
  <c r="T2892" i="87"/>
  <c r="R2892" i="87"/>
  <c r="H2892" i="87"/>
  <c r="C2892" i="87"/>
  <c r="U2891" i="87"/>
  <c r="T2891" i="87"/>
  <c r="R2891" i="87"/>
  <c r="H2891" i="87"/>
  <c r="C2891" i="87"/>
  <c r="U2890" i="87"/>
  <c r="T2890" i="87"/>
  <c r="R2890" i="87"/>
  <c r="J2890" i="87"/>
  <c r="J2891" i="87" s="1"/>
  <c r="J2892" i="87" s="1"/>
  <c r="H2890" i="87"/>
  <c r="K2890" i="87" s="1"/>
  <c r="C2890" i="87"/>
  <c r="U2889" i="87"/>
  <c r="T2889" i="87"/>
  <c r="R2889" i="87"/>
  <c r="P2889" i="87" s="1"/>
  <c r="U2888" i="87"/>
  <c r="T2888" i="87"/>
  <c r="R2888" i="87"/>
  <c r="P2887" i="87"/>
  <c r="U2886" i="87"/>
  <c r="T2886" i="87"/>
  <c r="R2886" i="87"/>
  <c r="G2885" i="87"/>
  <c r="U2884" i="87"/>
  <c r="T2884" i="87"/>
  <c r="R2884" i="87"/>
  <c r="H2884" i="87"/>
  <c r="C2884" i="87"/>
  <c r="U2883" i="87"/>
  <c r="T2883" i="87"/>
  <c r="R2883" i="87"/>
  <c r="H2883" i="87"/>
  <c r="C2883" i="87"/>
  <c r="U2882" i="87"/>
  <c r="T2882" i="87"/>
  <c r="R2882" i="87"/>
  <c r="H2882" i="87"/>
  <c r="C2882" i="87"/>
  <c r="U2881" i="87"/>
  <c r="T2881" i="87"/>
  <c r="R2881" i="87"/>
  <c r="J2881" i="87"/>
  <c r="J2882" i="87" s="1"/>
  <c r="J2883" i="87" s="1"/>
  <c r="H2881" i="87"/>
  <c r="C2881" i="87"/>
  <c r="U2880" i="87"/>
  <c r="T2880" i="87"/>
  <c r="R2880" i="87"/>
  <c r="U2879" i="87"/>
  <c r="T2879" i="87"/>
  <c r="R2879" i="87"/>
  <c r="P2878" i="87"/>
  <c r="U2877" i="87"/>
  <c r="T2877" i="87"/>
  <c r="R2877" i="87"/>
  <c r="G2876" i="87"/>
  <c r="U2875" i="87"/>
  <c r="T2875" i="87"/>
  <c r="R2875" i="87"/>
  <c r="H2875" i="87"/>
  <c r="C2875" i="87"/>
  <c r="U2874" i="87"/>
  <c r="T2874" i="87"/>
  <c r="R2874" i="87"/>
  <c r="H2874" i="87"/>
  <c r="C2874" i="87"/>
  <c r="U2873" i="87"/>
  <c r="T2873" i="87"/>
  <c r="R2873" i="87"/>
  <c r="H2873" i="87"/>
  <c r="C2873" i="87"/>
  <c r="U2872" i="87"/>
  <c r="T2872" i="87"/>
  <c r="R2872" i="87"/>
  <c r="J2872" i="87"/>
  <c r="J2873" i="87" s="1"/>
  <c r="J2874" i="87" s="1"/>
  <c r="H2872" i="87"/>
  <c r="C2872" i="87"/>
  <c r="U2871" i="87"/>
  <c r="T2871" i="87"/>
  <c r="R2871" i="87"/>
  <c r="P2871" i="87" s="1"/>
  <c r="U2870" i="87"/>
  <c r="T2870" i="87"/>
  <c r="R2870" i="87"/>
  <c r="P2869" i="87"/>
  <c r="U2868" i="87"/>
  <c r="T2868" i="87"/>
  <c r="R2868" i="87"/>
  <c r="P2868" i="87" s="1"/>
  <c r="G2867" i="87"/>
  <c r="U2866" i="87"/>
  <c r="T2866" i="87"/>
  <c r="R2866" i="87"/>
  <c r="H2866" i="87"/>
  <c r="C2866" i="87"/>
  <c r="U2865" i="87"/>
  <c r="T2865" i="87"/>
  <c r="R2865" i="87"/>
  <c r="H2865" i="87"/>
  <c r="C2865" i="87"/>
  <c r="U2864" i="87"/>
  <c r="T2864" i="87"/>
  <c r="R2864" i="87"/>
  <c r="H2864" i="87"/>
  <c r="C2864" i="87"/>
  <c r="U2863" i="87"/>
  <c r="T2863" i="87"/>
  <c r="R2863" i="87"/>
  <c r="J2863" i="87"/>
  <c r="J2864" i="87" s="1"/>
  <c r="J2865" i="87" s="1"/>
  <c r="H2863" i="87"/>
  <c r="C2863" i="87"/>
  <c r="U2862" i="87"/>
  <c r="T2862" i="87"/>
  <c r="R2862" i="87"/>
  <c r="U2861" i="87"/>
  <c r="T2861" i="87"/>
  <c r="R2861" i="87"/>
  <c r="P2860" i="87"/>
  <c r="U2859" i="87"/>
  <c r="T2859" i="87"/>
  <c r="R2859" i="87"/>
  <c r="G2858" i="87"/>
  <c r="U2857" i="87"/>
  <c r="C2857" i="87"/>
  <c r="U2856" i="87"/>
  <c r="H2856" i="87"/>
  <c r="C2856" i="87"/>
  <c r="U2855" i="87"/>
  <c r="H2855" i="87"/>
  <c r="C2855" i="87"/>
  <c r="U2854" i="87"/>
  <c r="H2854" i="87"/>
  <c r="C2854" i="87"/>
  <c r="P2852" i="87"/>
  <c r="R2851" i="87"/>
  <c r="K2851" i="87"/>
  <c r="R2850" i="87"/>
  <c r="K2850" i="87"/>
  <c r="T2850" i="87" s="1"/>
  <c r="R2849" i="87"/>
  <c r="K2849" i="87"/>
  <c r="R2848" i="87"/>
  <c r="K2848" i="87"/>
  <c r="T2848" i="87" s="1"/>
  <c r="T2847" i="87"/>
  <c r="R2847" i="87"/>
  <c r="P2847" i="87" s="1"/>
  <c r="R2846" i="87"/>
  <c r="K2846" i="87"/>
  <c r="R2845" i="87"/>
  <c r="K2845" i="87"/>
  <c r="T2845" i="87" s="1"/>
  <c r="T2844" i="87"/>
  <c r="P2844" i="87" s="1"/>
  <c r="R2844" i="87"/>
  <c r="T2843" i="87"/>
  <c r="R2843" i="87"/>
  <c r="R2842" i="87"/>
  <c r="K2842" i="87"/>
  <c r="T2842" i="87" s="1"/>
  <c r="P2842" i="87" s="1"/>
  <c r="R2841" i="87"/>
  <c r="K2841" i="87"/>
  <c r="T2841" i="87" s="1"/>
  <c r="T2840" i="87"/>
  <c r="R2840" i="87"/>
  <c r="P2840" i="87" s="1"/>
  <c r="T2839" i="87"/>
  <c r="R2839" i="87"/>
  <c r="R2838" i="87"/>
  <c r="K2838" i="87"/>
  <c r="T2838" i="87" s="1"/>
  <c r="R2837" i="87"/>
  <c r="K2837" i="87"/>
  <c r="R2836" i="87"/>
  <c r="K2836" i="87"/>
  <c r="T2836" i="87" s="1"/>
  <c r="T2835" i="87"/>
  <c r="R2835" i="87"/>
  <c r="T2834" i="87"/>
  <c r="R2834" i="87"/>
  <c r="K2834" i="87"/>
  <c r="R2833" i="87"/>
  <c r="K2833" i="87"/>
  <c r="T2832" i="87"/>
  <c r="R2832" i="87"/>
  <c r="T2831" i="87"/>
  <c r="R2831" i="87"/>
  <c r="P2831" i="87" s="1"/>
  <c r="R2830" i="87"/>
  <c r="K2830" i="87"/>
  <c r="T2830" i="87" s="1"/>
  <c r="R2829" i="87"/>
  <c r="K2829" i="87"/>
  <c r="R2828" i="87"/>
  <c r="K2828" i="87"/>
  <c r="T2828" i="87" s="1"/>
  <c r="T2827" i="87"/>
  <c r="R2827" i="87"/>
  <c r="R2826" i="87"/>
  <c r="K2826" i="87"/>
  <c r="T2825" i="87"/>
  <c r="P2825" i="87" s="1"/>
  <c r="R2825" i="87"/>
  <c r="R2824" i="87"/>
  <c r="K2824" i="87"/>
  <c r="R2823" i="87"/>
  <c r="K2823" i="87"/>
  <c r="T2822" i="87"/>
  <c r="R2822" i="87"/>
  <c r="T2821" i="87"/>
  <c r="R2821" i="87"/>
  <c r="R2820" i="87"/>
  <c r="K2820" i="87"/>
  <c r="R2819" i="87"/>
  <c r="P2819" i="87" s="1"/>
  <c r="K2819" i="87"/>
  <c r="T2819" i="87" s="1"/>
  <c r="T2818" i="87"/>
  <c r="P2818" i="87" s="1"/>
  <c r="R2818" i="87"/>
  <c r="T2817" i="87"/>
  <c r="R2817" i="87"/>
  <c r="R2816" i="87"/>
  <c r="K2816" i="87"/>
  <c r="T2816" i="87" s="1"/>
  <c r="R2815" i="87"/>
  <c r="K2815" i="87"/>
  <c r="R2814" i="87"/>
  <c r="K2814" i="87"/>
  <c r="T2814" i="87" s="1"/>
  <c r="T2813" i="87"/>
  <c r="R2813" i="87"/>
  <c r="R2812" i="87"/>
  <c r="K2812" i="87"/>
  <c r="T2812" i="87" s="1"/>
  <c r="R2811" i="87"/>
  <c r="K2811" i="87"/>
  <c r="T2811" i="87" s="1"/>
  <c r="R2810" i="87"/>
  <c r="K2810" i="87"/>
  <c r="T2810" i="87" s="1"/>
  <c r="T2809" i="87"/>
  <c r="R2809" i="87"/>
  <c r="P2809" i="87"/>
  <c r="U2808" i="87"/>
  <c r="T2808" i="87"/>
  <c r="R2808" i="87"/>
  <c r="U2807" i="87"/>
  <c r="T2807" i="87"/>
  <c r="S2807" i="87"/>
  <c r="R2807" i="87"/>
  <c r="P2807" i="87" s="1"/>
  <c r="U2806" i="87"/>
  <c r="T2806" i="87"/>
  <c r="S2806" i="87"/>
  <c r="K2806" i="87"/>
  <c r="R2806" i="87" s="1"/>
  <c r="U2805" i="87"/>
  <c r="T2805" i="87"/>
  <c r="S2805" i="87"/>
  <c r="K2805" i="87"/>
  <c r="R2805" i="87" s="1"/>
  <c r="P2805" i="87" s="1"/>
  <c r="U2804" i="87"/>
  <c r="T2804" i="87"/>
  <c r="S2804" i="87"/>
  <c r="K2804" i="87"/>
  <c r="U2803" i="87"/>
  <c r="T2803" i="87"/>
  <c r="S2803" i="87"/>
  <c r="K2803" i="87"/>
  <c r="R2803" i="87" s="1"/>
  <c r="U2802" i="87"/>
  <c r="T2802" i="87"/>
  <c r="S2802" i="87"/>
  <c r="K2802" i="87"/>
  <c r="R2802" i="87" s="1"/>
  <c r="U2801" i="87"/>
  <c r="T2801" i="87"/>
  <c r="S2801" i="87"/>
  <c r="K2801" i="87"/>
  <c r="R2801" i="87" s="1"/>
  <c r="U2800" i="87"/>
  <c r="T2800" i="87"/>
  <c r="S2800" i="87"/>
  <c r="R2800" i="87"/>
  <c r="K2800" i="87"/>
  <c r="U2799" i="87"/>
  <c r="T2799" i="87"/>
  <c r="S2799" i="87"/>
  <c r="R2799" i="87"/>
  <c r="P2799" i="87" s="1"/>
  <c r="U2798" i="87"/>
  <c r="T2798" i="87"/>
  <c r="S2798" i="87"/>
  <c r="K2798" i="87"/>
  <c r="R2798" i="87" s="1"/>
  <c r="U2797" i="87"/>
  <c r="T2797" i="87"/>
  <c r="S2797" i="87"/>
  <c r="R2797" i="87"/>
  <c r="K2797" i="87"/>
  <c r="U2796" i="87"/>
  <c r="T2796" i="87"/>
  <c r="S2796" i="87"/>
  <c r="R2796" i="87"/>
  <c r="U2795" i="87"/>
  <c r="T2795" i="87"/>
  <c r="S2795" i="87"/>
  <c r="R2795" i="87"/>
  <c r="U2794" i="87"/>
  <c r="T2794" i="87"/>
  <c r="S2794" i="87"/>
  <c r="K2794" i="87"/>
  <c r="R2794" i="87" s="1"/>
  <c r="U2793" i="87"/>
  <c r="T2793" i="87"/>
  <c r="S2793" i="87"/>
  <c r="K2793" i="87"/>
  <c r="U2792" i="87"/>
  <c r="T2792" i="87"/>
  <c r="S2792" i="87"/>
  <c r="K2792" i="87"/>
  <c r="U2791" i="87"/>
  <c r="T2791" i="87"/>
  <c r="S2791" i="87"/>
  <c r="K2791" i="87"/>
  <c r="R2791" i="87" s="1"/>
  <c r="U2790" i="87"/>
  <c r="T2790" i="87"/>
  <c r="S2790" i="87"/>
  <c r="K2790" i="87"/>
  <c r="R2790" i="87" s="1"/>
  <c r="U2789" i="87"/>
  <c r="T2789" i="87"/>
  <c r="S2789" i="87"/>
  <c r="K2789" i="87"/>
  <c r="U2788" i="87"/>
  <c r="T2788" i="87"/>
  <c r="S2788" i="87"/>
  <c r="K2788" i="87"/>
  <c r="U2787" i="87"/>
  <c r="T2787" i="87"/>
  <c r="S2787" i="87"/>
  <c r="R2787" i="87"/>
  <c r="U2786" i="87"/>
  <c r="T2786" i="87"/>
  <c r="S2786" i="87"/>
  <c r="K2786" i="87"/>
  <c r="R2786" i="87" s="1"/>
  <c r="U2785" i="87"/>
  <c r="T2785" i="87"/>
  <c r="S2785" i="87"/>
  <c r="K2785" i="87"/>
  <c r="R2785" i="87" s="1"/>
  <c r="U2784" i="87"/>
  <c r="T2784" i="87"/>
  <c r="S2784" i="87"/>
  <c r="R2784" i="87"/>
  <c r="U2783" i="87"/>
  <c r="T2783" i="87"/>
  <c r="S2783" i="87"/>
  <c r="R2783" i="87"/>
  <c r="U2782" i="87"/>
  <c r="T2782" i="87"/>
  <c r="S2782" i="87"/>
  <c r="K2782" i="87"/>
  <c r="R2782" i="87" s="1"/>
  <c r="P2782" i="87" s="1"/>
  <c r="U2781" i="87"/>
  <c r="T2781" i="87"/>
  <c r="S2781" i="87"/>
  <c r="K2781" i="87"/>
  <c r="R2781" i="87" s="1"/>
  <c r="U2780" i="87"/>
  <c r="T2780" i="87"/>
  <c r="S2780" i="87"/>
  <c r="K2780" i="87"/>
  <c r="R2780" i="87" s="1"/>
  <c r="P2780" i="87" s="1"/>
  <c r="U2779" i="87"/>
  <c r="T2779" i="87"/>
  <c r="S2779" i="87"/>
  <c r="K2779" i="87"/>
  <c r="U2778" i="87"/>
  <c r="T2778" i="87"/>
  <c r="S2778" i="87"/>
  <c r="R2778" i="87"/>
  <c r="P2778" i="87" s="1"/>
  <c r="U2777" i="87"/>
  <c r="T2777" i="87"/>
  <c r="S2777" i="87"/>
  <c r="K2777" i="87"/>
  <c r="R2777" i="87" s="1"/>
  <c r="U2776" i="87"/>
  <c r="T2776" i="87"/>
  <c r="S2776" i="87"/>
  <c r="R2776" i="87"/>
  <c r="K2776" i="87"/>
  <c r="U2775" i="87"/>
  <c r="T2775" i="87"/>
  <c r="S2775" i="87"/>
  <c r="K2775" i="87"/>
  <c r="U2774" i="87"/>
  <c r="T2774" i="87"/>
  <c r="S2774" i="87"/>
  <c r="K2774" i="87"/>
  <c r="U2773" i="87"/>
  <c r="T2773" i="87"/>
  <c r="S2773" i="87"/>
  <c r="K2773" i="87"/>
  <c r="R2773" i="87" s="1"/>
  <c r="U2772" i="87"/>
  <c r="T2772" i="87"/>
  <c r="S2772" i="87"/>
  <c r="K2772" i="87"/>
  <c r="R2772" i="87" s="1"/>
  <c r="U2771" i="87"/>
  <c r="T2771" i="87"/>
  <c r="S2771" i="87"/>
  <c r="K2771" i="87"/>
  <c r="R2771" i="87" s="1"/>
  <c r="U2770" i="87"/>
  <c r="T2770" i="87"/>
  <c r="S2770" i="87"/>
  <c r="R2770" i="87"/>
  <c r="U2769" i="87"/>
  <c r="T2769" i="87"/>
  <c r="S2769" i="87"/>
  <c r="K2769" i="87"/>
  <c r="R2769" i="87" s="1"/>
  <c r="U2768" i="87"/>
  <c r="T2768" i="87"/>
  <c r="S2768" i="87"/>
  <c r="K2768" i="87"/>
  <c r="R2768" i="87" s="1"/>
  <c r="U2767" i="87"/>
  <c r="T2767" i="87"/>
  <c r="S2767" i="87"/>
  <c r="R2767" i="87"/>
  <c r="U2766" i="87"/>
  <c r="T2766" i="87"/>
  <c r="S2766" i="87"/>
  <c r="R2766" i="87"/>
  <c r="U2765" i="87"/>
  <c r="T2765" i="87"/>
  <c r="S2765" i="87"/>
  <c r="P2765" i="87" s="1"/>
  <c r="K2765" i="87"/>
  <c r="R2765" i="87" s="1"/>
  <c r="U2764" i="87"/>
  <c r="T2764" i="87"/>
  <c r="S2764" i="87"/>
  <c r="K2764" i="87"/>
  <c r="R2764" i="87" s="1"/>
  <c r="U2763" i="87"/>
  <c r="T2763" i="87"/>
  <c r="S2763" i="87"/>
  <c r="K2763" i="87"/>
  <c r="R2763" i="87" s="1"/>
  <c r="U2762" i="87"/>
  <c r="T2762" i="87"/>
  <c r="S2762" i="87"/>
  <c r="K2762" i="87"/>
  <c r="R2762" i="87" s="1"/>
  <c r="U2761" i="87"/>
  <c r="T2761" i="87"/>
  <c r="S2761" i="87"/>
  <c r="R2761" i="87"/>
  <c r="U2760" i="87"/>
  <c r="T2760" i="87"/>
  <c r="S2760" i="87"/>
  <c r="R2760" i="87"/>
  <c r="U2759" i="87"/>
  <c r="T2759" i="87"/>
  <c r="S2759" i="87"/>
  <c r="K2759" i="87"/>
  <c r="R2759" i="87" s="1"/>
  <c r="U2758" i="87"/>
  <c r="T2758" i="87"/>
  <c r="S2758" i="87"/>
  <c r="K2758" i="87"/>
  <c r="R2758" i="87" s="1"/>
  <c r="U2757" i="87"/>
  <c r="T2757" i="87"/>
  <c r="S2757" i="87"/>
  <c r="K2757" i="87"/>
  <c r="R2757" i="87" s="1"/>
  <c r="U2756" i="87"/>
  <c r="T2756" i="87"/>
  <c r="S2756" i="87"/>
  <c r="K2756" i="87"/>
  <c r="R2756" i="87" s="1"/>
  <c r="U2755" i="87"/>
  <c r="T2755" i="87"/>
  <c r="S2755" i="87"/>
  <c r="K2755" i="87"/>
  <c r="R2755" i="87" s="1"/>
  <c r="U2754" i="87"/>
  <c r="T2754" i="87"/>
  <c r="S2754" i="87"/>
  <c r="R2754" i="87"/>
  <c r="P2754" i="87" s="1"/>
  <c r="K2754" i="87"/>
  <c r="U2753" i="87"/>
  <c r="T2753" i="87"/>
  <c r="P2753" i="87" s="1"/>
  <c r="S2753" i="87"/>
  <c r="K2753" i="87"/>
  <c r="R2753" i="87" s="1"/>
  <c r="U2752" i="87"/>
  <c r="T2752" i="87"/>
  <c r="S2752" i="87"/>
  <c r="K2752" i="87"/>
  <c r="R2752" i="87" s="1"/>
  <c r="U2751" i="87"/>
  <c r="T2751" i="87"/>
  <c r="S2751" i="87"/>
  <c r="K2751" i="87"/>
  <c r="R2751" i="87" s="1"/>
  <c r="U2750" i="87"/>
  <c r="T2750" i="87"/>
  <c r="S2750" i="87"/>
  <c r="R2750" i="87"/>
  <c r="U2749" i="87"/>
  <c r="T2749" i="87"/>
  <c r="S2749" i="87"/>
  <c r="K2749" i="87"/>
  <c r="U2748" i="87"/>
  <c r="T2748" i="87"/>
  <c r="S2748" i="87"/>
  <c r="K2748" i="87"/>
  <c r="R2748" i="87" s="1"/>
  <c r="U2747" i="87"/>
  <c r="T2747" i="87"/>
  <c r="S2747" i="87"/>
  <c r="K2747" i="87"/>
  <c r="R2747" i="87" s="1"/>
  <c r="U2746" i="87"/>
  <c r="T2746" i="87"/>
  <c r="S2746" i="87"/>
  <c r="R2746" i="87"/>
  <c r="U2745" i="87"/>
  <c r="T2745" i="87"/>
  <c r="S2745" i="87"/>
  <c r="R2745" i="87"/>
  <c r="P2744" i="87"/>
  <c r="U2743" i="87"/>
  <c r="T2743" i="87"/>
  <c r="R2743" i="87"/>
  <c r="U2742" i="87"/>
  <c r="T2742" i="87"/>
  <c r="R2742" i="87"/>
  <c r="P2742" i="87" s="1"/>
  <c r="U2741" i="87"/>
  <c r="T2741" i="87"/>
  <c r="R2741" i="87"/>
  <c r="Q2740" i="87"/>
  <c r="G2740" i="87"/>
  <c r="U2739" i="87"/>
  <c r="T2739" i="87"/>
  <c r="R2739" i="87"/>
  <c r="P2739" i="87" s="1"/>
  <c r="G2738" i="87"/>
  <c r="U2737" i="87"/>
  <c r="H2737" i="87"/>
  <c r="C2737" i="87"/>
  <c r="U2736" i="87"/>
  <c r="H2736" i="87"/>
  <c r="C2736" i="87"/>
  <c r="U2735" i="87"/>
  <c r="H2735" i="87"/>
  <c r="C2735" i="87"/>
  <c r="U2734" i="87"/>
  <c r="H2734" i="87"/>
  <c r="C2734" i="87"/>
  <c r="T2732" i="87"/>
  <c r="R2732" i="87"/>
  <c r="P2732" i="87" s="1"/>
  <c r="R2731" i="87"/>
  <c r="K2731" i="87"/>
  <c r="T2730" i="87"/>
  <c r="R2730" i="87"/>
  <c r="T2729" i="87"/>
  <c r="R2729" i="87"/>
  <c r="P2729" i="87" s="1"/>
  <c r="R2728" i="87"/>
  <c r="K2728" i="87"/>
  <c r="T2728" i="87" s="1"/>
  <c r="T2727" i="87"/>
  <c r="R2727" i="87"/>
  <c r="R2726" i="87"/>
  <c r="K2726" i="87"/>
  <c r="T2725" i="87"/>
  <c r="R2725" i="87"/>
  <c r="P2725" i="87" s="1"/>
  <c r="R2724" i="87"/>
  <c r="K2724" i="87"/>
  <c r="R2723" i="87"/>
  <c r="K2723" i="87"/>
  <c r="T2723" i="87" s="1"/>
  <c r="R2722" i="87"/>
  <c r="K2722" i="87"/>
  <c r="R2721" i="87"/>
  <c r="K2721" i="87"/>
  <c r="T2721" i="87" s="1"/>
  <c r="R2720" i="87"/>
  <c r="K2720" i="87"/>
  <c r="R2719" i="87"/>
  <c r="K2719" i="87"/>
  <c r="T2718" i="87"/>
  <c r="R2718" i="87"/>
  <c r="T2717" i="87"/>
  <c r="R2717" i="87"/>
  <c r="T2716" i="87"/>
  <c r="R2716" i="87"/>
  <c r="P2716" i="87"/>
  <c r="T2715" i="87"/>
  <c r="R2715" i="87"/>
  <c r="T2714" i="87"/>
  <c r="R2714" i="87"/>
  <c r="U2713" i="87"/>
  <c r="T2713" i="87"/>
  <c r="R2713" i="87"/>
  <c r="P2713" i="87" s="1"/>
  <c r="U2712" i="87"/>
  <c r="T2712" i="87"/>
  <c r="S2712" i="87"/>
  <c r="R2712" i="87"/>
  <c r="U2711" i="87"/>
  <c r="T2711" i="87"/>
  <c r="R2711" i="87"/>
  <c r="K2711" i="87"/>
  <c r="U2710" i="87"/>
  <c r="T2710" i="87"/>
  <c r="S2710" i="87"/>
  <c r="R2710" i="87"/>
  <c r="U2709" i="87"/>
  <c r="T2709" i="87"/>
  <c r="R2709" i="87"/>
  <c r="K2709" i="87"/>
  <c r="S2709" i="87" s="1"/>
  <c r="U2708" i="87"/>
  <c r="T2708" i="87"/>
  <c r="S2708" i="87"/>
  <c r="R2708" i="87"/>
  <c r="U2707" i="87"/>
  <c r="T2707" i="87"/>
  <c r="R2707" i="87"/>
  <c r="K2707" i="87"/>
  <c r="U2706" i="87"/>
  <c r="T2706" i="87"/>
  <c r="R2706" i="87"/>
  <c r="K2706" i="87"/>
  <c r="U2705" i="87"/>
  <c r="T2705" i="87"/>
  <c r="R2705" i="87"/>
  <c r="K2705" i="87"/>
  <c r="U2704" i="87"/>
  <c r="T2704" i="87"/>
  <c r="R2704" i="87"/>
  <c r="K2704" i="87"/>
  <c r="S2704" i="87" s="1"/>
  <c r="U2703" i="87"/>
  <c r="T2703" i="87"/>
  <c r="R2703" i="87"/>
  <c r="K2703" i="87"/>
  <c r="U2702" i="87"/>
  <c r="T2702" i="87"/>
  <c r="S2702" i="87"/>
  <c r="R2702" i="87"/>
  <c r="U2701" i="87"/>
  <c r="T2701" i="87"/>
  <c r="S2701" i="87"/>
  <c r="R2701" i="87"/>
  <c r="U2700" i="87"/>
  <c r="T2700" i="87"/>
  <c r="S2700" i="87"/>
  <c r="R2700" i="87"/>
  <c r="U2699" i="87"/>
  <c r="T2699" i="87"/>
  <c r="S2699" i="87"/>
  <c r="R2699" i="87"/>
  <c r="U2698" i="87"/>
  <c r="T2698" i="87"/>
  <c r="S2698" i="87"/>
  <c r="R2698" i="87"/>
  <c r="U2697" i="87"/>
  <c r="T2697" i="87"/>
  <c r="S2697" i="87"/>
  <c r="R2697" i="87"/>
  <c r="U2696" i="87"/>
  <c r="T2696" i="87"/>
  <c r="S2696" i="87"/>
  <c r="R2696" i="87"/>
  <c r="U2695" i="87"/>
  <c r="T2695" i="87"/>
  <c r="S2695" i="87"/>
  <c r="R2695" i="87"/>
  <c r="U2694" i="87"/>
  <c r="T2694" i="87"/>
  <c r="S2694" i="87"/>
  <c r="K2694" i="87"/>
  <c r="U2693" i="87"/>
  <c r="T2693" i="87"/>
  <c r="S2693" i="87"/>
  <c r="R2693" i="87"/>
  <c r="U2692" i="87"/>
  <c r="T2692" i="87"/>
  <c r="S2692" i="87"/>
  <c r="R2692" i="87"/>
  <c r="U2691" i="87"/>
  <c r="T2691" i="87"/>
  <c r="S2691" i="87"/>
  <c r="K2691" i="87"/>
  <c r="U2690" i="87"/>
  <c r="T2690" i="87"/>
  <c r="S2690" i="87"/>
  <c r="R2690" i="87"/>
  <c r="U2689" i="87"/>
  <c r="T2689" i="87"/>
  <c r="S2689" i="87"/>
  <c r="K2689" i="87"/>
  <c r="U2688" i="87"/>
  <c r="T2688" i="87"/>
  <c r="S2688" i="87"/>
  <c r="R2688" i="87"/>
  <c r="U2687" i="87"/>
  <c r="T2687" i="87"/>
  <c r="S2687" i="87"/>
  <c r="K2687" i="87"/>
  <c r="R2687" i="87" s="1"/>
  <c r="U2686" i="87"/>
  <c r="T2686" i="87"/>
  <c r="S2686" i="87"/>
  <c r="R2686" i="87"/>
  <c r="K2686" i="87"/>
  <c r="U2685" i="87"/>
  <c r="T2685" i="87"/>
  <c r="S2685" i="87"/>
  <c r="K2685" i="87"/>
  <c r="U2684" i="87"/>
  <c r="T2684" i="87"/>
  <c r="S2684" i="87"/>
  <c r="K2684" i="87"/>
  <c r="U2683" i="87"/>
  <c r="T2683" i="87"/>
  <c r="S2683" i="87"/>
  <c r="R2683" i="87"/>
  <c r="K2683" i="87"/>
  <c r="U2682" i="87"/>
  <c r="T2682" i="87"/>
  <c r="S2682" i="87"/>
  <c r="K2682" i="87"/>
  <c r="R2682" i="87" s="1"/>
  <c r="U2681" i="87"/>
  <c r="T2681" i="87"/>
  <c r="S2681" i="87"/>
  <c r="R2681" i="87"/>
  <c r="U2680" i="87"/>
  <c r="T2680" i="87"/>
  <c r="S2680" i="87"/>
  <c r="R2680" i="87"/>
  <c r="U2679" i="87"/>
  <c r="T2679" i="87"/>
  <c r="S2679" i="87"/>
  <c r="R2679" i="87"/>
  <c r="U2678" i="87"/>
  <c r="T2678" i="87"/>
  <c r="S2678" i="87"/>
  <c r="R2678" i="87"/>
  <c r="U2677" i="87"/>
  <c r="T2677" i="87"/>
  <c r="S2677" i="87"/>
  <c r="R2677" i="87"/>
  <c r="U2676" i="87"/>
  <c r="T2676" i="87"/>
  <c r="R2676" i="87"/>
  <c r="P2675" i="87"/>
  <c r="U2674" i="87"/>
  <c r="T2674" i="87"/>
  <c r="R2674" i="87"/>
  <c r="G2673" i="87"/>
  <c r="U2672" i="87"/>
  <c r="H2672" i="87"/>
  <c r="C2672" i="87"/>
  <c r="U2671" i="87"/>
  <c r="H2671" i="87"/>
  <c r="C2671" i="87"/>
  <c r="U2670" i="87"/>
  <c r="H2670" i="87"/>
  <c r="C2670" i="87"/>
  <c r="U2669" i="87"/>
  <c r="H2669" i="87"/>
  <c r="C2669" i="87"/>
  <c r="T2667" i="87"/>
  <c r="R2667" i="87"/>
  <c r="P2667" i="87" s="1"/>
  <c r="R2666" i="87"/>
  <c r="K2666" i="87"/>
  <c r="T2666" i="87" s="1"/>
  <c r="T2665" i="87"/>
  <c r="R2665" i="87"/>
  <c r="T2664" i="87"/>
  <c r="R2664" i="87"/>
  <c r="P2664" i="87" s="1"/>
  <c r="T2663" i="87"/>
  <c r="R2663" i="87"/>
  <c r="T2662" i="87"/>
  <c r="R2662" i="87"/>
  <c r="K2662" i="87"/>
  <c r="T2661" i="87"/>
  <c r="R2661" i="87"/>
  <c r="T2660" i="87"/>
  <c r="R2660" i="87"/>
  <c r="T2659" i="87"/>
  <c r="R2659" i="87"/>
  <c r="P2659" i="87" s="1"/>
  <c r="T2658" i="87"/>
  <c r="P2658" i="87" s="1"/>
  <c r="R2658" i="87"/>
  <c r="T2657" i="87"/>
  <c r="R2657" i="87"/>
  <c r="R2656" i="87"/>
  <c r="K2656" i="87"/>
  <c r="T2655" i="87"/>
  <c r="R2655" i="87"/>
  <c r="T2654" i="87"/>
  <c r="P2654" i="87" s="1"/>
  <c r="R2654" i="87"/>
  <c r="T2653" i="87"/>
  <c r="R2653" i="87"/>
  <c r="T2652" i="87"/>
  <c r="R2652" i="87"/>
  <c r="K2652" i="87"/>
  <c r="T2651" i="87"/>
  <c r="R2651" i="87"/>
  <c r="T2650" i="87"/>
  <c r="R2650" i="87"/>
  <c r="P2650" i="87" s="1"/>
  <c r="T2649" i="87"/>
  <c r="R2649" i="87"/>
  <c r="R2648" i="87"/>
  <c r="K2648" i="87"/>
  <c r="T2647" i="87"/>
  <c r="P2647" i="87" s="1"/>
  <c r="R2647" i="87"/>
  <c r="T2646" i="87"/>
  <c r="P2646" i="87" s="1"/>
  <c r="R2646" i="87"/>
  <c r="T2645" i="87"/>
  <c r="R2645" i="87"/>
  <c r="U2644" i="87"/>
  <c r="T2644" i="87"/>
  <c r="S2644" i="87"/>
  <c r="R2644" i="87"/>
  <c r="U2643" i="87"/>
  <c r="T2643" i="87"/>
  <c r="R2643" i="87"/>
  <c r="H2643" i="87"/>
  <c r="K2643" i="87" s="1"/>
  <c r="S2643" i="87" s="1"/>
  <c r="U2642" i="87"/>
  <c r="T2642" i="87"/>
  <c r="S2642" i="87"/>
  <c r="R2642" i="87"/>
  <c r="U2641" i="87"/>
  <c r="T2641" i="87"/>
  <c r="S2641" i="87"/>
  <c r="R2641" i="87"/>
  <c r="P2641" i="87" s="1"/>
  <c r="U2640" i="87"/>
  <c r="T2640" i="87"/>
  <c r="S2640" i="87"/>
  <c r="R2640" i="87"/>
  <c r="U2639" i="87"/>
  <c r="T2639" i="87"/>
  <c r="R2639" i="87"/>
  <c r="H2639" i="87"/>
  <c r="K2639" i="87" s="1"/>
  <c r="S2639" i="87" s="1"/>
  <c r="U2638" i="87"/>
  <c r="T2638" i="87"/>
  <c r="S2638" i="87"/>
  <c r="R2638" i="87"/>
  <c r="U2637" i="87"/>
  <c r="T2637" i="87"/>
  <c r="S2637" i="87"/>
  <c r="R2637" i="87"/>
  <c r="U2636" i="87"/>
  <c r="T2636" i="87"/>
  <c r="S2636" i="87"/>
  <c r="R2636" i="87"/>
  <c r="U2635" i="87"/>
  <c r="T2635" i="87"/>
  <c r="S2635" i="87"/>
  <c r="R2635" i="87"/>
  <c r="P2635" i="87" s="1"/>
  <c r="U2634" i="87"/>
  <c r="T2634" i="87"/>
  <c r="S2634" i="87"/>
  <c r="R2634" i="87"/>
  <c r="U2633" i="87"/>
  <c r="T2633" i="87"/>
  <c r="S2633" i="87"/>
  <c r="R2633" i="87"/>
  <c r="U2632" i="87"/>
  <c r="T2632" i="87"/>
  <c r="R2632" i="87"/>
  <c r="H2632" i="87"/>
  <c r="K2632" i="87" s="1"/>
  <c r="U2631" i="87"/>
  <c r="T2631" i="87"/>
  <c r="S2631" i="87"/>
  <c r="R2631" i="87"/>
  <c r="U2630" i="87"/>
  <c r="T2630" i="87"/>
  <c r="S2630" i="87"/>
  <c r="R2630" i="87"/>
  <c r="U2629" i="87"/>
  <c r="T2629" i="87"/>
  <c r="S2629" i="87"/>
  <c r="R2629" i="87"/>
  <c r="U2628" i="87"/>
  <c r="T2628" i="87"/>
  <c r="R2628" i="87"/>
  <c r="H2628" i="87"/>
  <c r="K2628" i="87" s="1"/>
  <c r="U2627" i="87"/>
  <c r="T2627" i="87"/>
  <c r="S2627" i="87"/>
  <c r="R2627" i="87"/>
  <c r="U2626" i="87"/>
  <c r="T2626" i="87"/>
  <c r="S2626" i="87"/>
  <c r="R2626" i="87"/>
  <c r="P2626" i="87" s="1"/>
  <c r="U2625" i="87"/>
  <c r="T2625" i="87"/>
  <c r="S2625" i="87"/>
  <c r="R2625" i="87"/>
  <c r="U2624" i="87"/>
  <c r="T2624" i="87"/>
  <c r="R2624" i="87"/>
  <c r="H2624" i="87"/>
  <c r="K2624" i="87" s="1"/>
  <c r="U2623" i="87"/>
  <c r="T2623" i="87"/>
  <c r="S2623" i="87"/>
  <c r="P2623" i="87" s="1"/>
  <c r="R2623" i="87"/>
  <c r="U2622" i="87"/>
  <c r="T2622" i="87"/>
  <c r="S2622" i="87"/>
  <c r="R2622" i="87"/>
  <c r="U2621" i="87"/>
  <c r="T2621" i="87"/>
  <c r="S2621" i="87"/>
  <c r="R2621" i="87"/>
  <c r="U2620" i="87"/>
  <c r="T2620" i="87"/>
  <c r="S2620" i="87"/>
  <c r="R2620" i="87"/>
  <c r="U2619" i="87"/>
  <c r="T2619" i="87"/>
  <c r="S2619" i="87"/>
  <c r="K2619" i="87"/>
  <c r="R2619" i="87" s="1"/>
  <c r="U2618" i="87"/>
  <c r="T2618" i="87"/>
  <c r="S2618" i="87"/>
  <c r="R2618" i="87"/>
  <c r="U2617" i="87"/>
  <c r="T2617" i="87"/>
  <c r="S2617" i="87"/>
  <c r="R2617" i="87"/>
  <c r="U2616" i="87"/>
  <c r="T2616" i="87"/>
  <c r="S2616" i="87"/>
  <c r="R2616" i="87"/>
  <c r="U2615" i="87"/>
  <c r="T2615" i="87"/>
  <c r="S2615" i="87"/>
  <c r="R2615" i="87"/>
  <c r="K2615" i="87"/>
  <c r="U2614" i="87"/>
  <c r="T2614" i="87"/>
  <c r="S2614" i="87"/>
  <c r="R2614" i="87"/>
  <c r="U2613" i="87"/>
  <c r="T2613" i="87"/>
  <c r="S2613" i="87"/>
  <c r="R2613" i="87"/>
  <c r="U2612" i="87"/>
  <c r="T2612" i="87"/>
  <c r="S2612" i="87"/>
  <c r="R2612" i="87"/>
  <c r="U2611" i="87"/>
  <c r="T2611" i="87"/>
  <c r="S2611" i="87"/>
  <c r="R2611" i="87"/>
  <c r="U2610" i="87"/>
  <c r="T2610" i="87"/>
  <c r="S2610" i="87"/>
  <c r="R2610" i="87"/>
  <c r="U2609" i="87"/>
  <c r="T2609" i="87"/>
  <c r="S2609" i="87"/>
  <c r="K2609" i="87"/>
  <c r="R2609" i="87" s="1"/>
  <c r="U2608" i="87"/>
  <c r="T2608" i="87"/>
  <c r="S2608" i="87"/>
  <c r="R2608" i="87"/>
  <c r="U2607" i="87"/>
  <c r="T2607" i="87"/>
  <c r="S2607" i="87"/>
  <c r="K2607" i="87"/>
  <c r="R2607" i="87" s="1"/>
  <c r="U2606" i="87"/>
  <c r="T2606" i="87"/>
  <c r="S2606" i="87"/>
  <c r="R2606" i="87"/>
  <c r="U2605" i="87"/>
  <c r="T2605" i="87"/>
  <c r="S2605" i="87"/>
  <c r="R2605" i="87"/>
  <c r="U2604" i="87"/>
  <c r="T2604" i="87"/>
  <c r="S2604" i="87"/>
  <c r="R2604" i="87"/>
  <c r="U2603" i="87"/>
  <c r="T2603" i="87"/>
  <c r="S2603" i="87"/>
  <c r="K2603" i="87"/>
  <c r="U2602" i="87"/>
  <c r="T2602" i="87"/>
  <c r="S2602" i="87"/>
  <c r="R2602" i="87"/>
  <c r="U2601" i="87"/>
  <c r="T2601" i="87"/>
  <c r="S2601" i="87"/>
  <c r="R2601" i="87"/>
  <c r="U2600" i="87"/>
  <c r="T2600" i="87"/>
  <c r="S2600" i="87"/>
  <c r="R2600" i="87"/>
  <c r="U2599" i="87"/>
  <c r="T2599" i="87"/>
  <c r="S2599" i="87"/>
  <c r="K2599" i="87"/>
  <c r="U2598" i="87"/>
  <c r="T2598" i="87"/>
  <c r="S2598" i="87"/>
  <c r="R2598" i="87"/>
  <c r="U2597" i="87"/>
  <c r="T2597" i="87"/>
  <c r="S2597" i="87"/>
  <c r="R2597" i="87"/>
  <c r="U2596" i="87"/>
  <c r="T2596" i="87"/>
  <c r="S2596" i="87"/>
  <c r="R2596" i="87"/>
  <c r="P2595" i="87"/>
  <c r="U2594" i="87"/>
  <c r="T2594" i="87"/>
  <c r="R2594" i="87"/>
  <c r="G2593" i="87"/>
  <c r="H2592" i="87"/>
  <c r="C2592" i="87"/>
  <c r="H2591" i="87"/>
  <c r="C2591" i="87"/>
  <c r="H2590" i="87"/>
  <c r="C2590" i="87"/>
  <c r="H2589" i="87"/>
  <c r="C2589" i="87"/>
  <c r="U2587" i="87"/>
  <c r="T2587" i="87"/>
  <c r="R2587" i="87"/>
  <c r="T2586" i="87"/>
  <c r="R2586" i="87"/>
  <c r="K2586" i="87"/>
  <c r="U2585" i="87"/>
  <c r="T2585" i="87"/>
  <c r="R2585" i="87"/>
  <c r="U2584" i="87"/>
  <c r="T2584" i="87"/>
  <c r="R2584" i="87"/>
  <c r="P2584" i="87" s="1"/>
  <c r="U2583" i="87"/>
  <c r="T2583" i="87"/>
  <c r="R2583" i="87"/>
  <c r="T2582" i="87"/>
  <c r="R2582" i="87"/>
  <c r="K2582" i="87"/>
  <c r="U2582" i="87" s="1"/>
  <c r="U2581" i="87"/>
  <c r="T2581" i="87"/>
  <c r="R2581" i="87"/>
  <c r="U2580" i="87"/>
  <c r="T2580" i="87"/>
  <c r="R2580" i="87"/>
  <c r="U2579" i="87"/>
  <c r="T2579" i="87"/>
  <c r="R2579" i="87"/>
  <c r="U2578" i="87"/>
  <c r="T2578" i="87"/>
  <c r="R2578" i="87"/>
  <c r="K2578" i="87"/>
  <c r="U2577" i="87"/>
  <c r="T2577" i="87"/>
  <c r="R2577" i="87"/>
  <c r="P2577" i="87" s="1"/>
  <c r="U2576" i="87"/>
  <c r="T2576" i="87"/>
  <c r="R2576" i="87"/>
  <c r="U2575" i="87"/>
  <c r="T2575" i="87"/>
  <c r="R2575" i="87"/>
  <c r="P2575" i="87" s="1"/>
  <c r="U2574" i="87"/>
  <c r="T2574" i="87"/>
  <c r="R2574" i="87"/>
  <c r="K2574" i="87"/>
  <c r="U2573" i="87"/>
  <c r="T2573" i="87"/>
  <c r="R2573" i="87"/>
  <c r="P2573" i="87" s="1"/>
  <c r="U2572" i="87"/>
  <c r="T2572" i="87"/>
  <c r="R2572" i="87"/>
  <c r="U2571" i="87"/>
  <c r="T2571" i="87"/>
  <c r="R2571" i="87"/>
  <c r="U2570" i="87"/>
  <c r="T2570" i="87"/>
  <c r="R2570" i="87"/>
  <c r="U2569" i="87"/>
  <c r="T2569" i="87"/>
  <c r="R2569" i="87"/>
  <c r="U2568" i="87"/>
  <c r="T2568" i="87"/>
  <c r="R2568" i="87"/>
  <c r="T2567" i="87"/>
  <c r="R2567" i="87"/>
  <c r="P2567" i="87" s="1"/>
  <c r="T2566" i="87"/>
  <c r="R2566" i="87"/>
  <c r="R2565" i="87"/>
  <c r="P2565" i="87"/>
  <c r="K2565" i="87"/>
  <c r="T2565" i="87" s="1"/>
  <c r="T2564" i="87"/>
  <c r="R2564" i="87"/>
  <c r="T2563" i="87"/>
  <c r="R2563" i="87"/>
  <c r="T2562" i="87"/>
  <c r="R2562" i="87"/>
  <c r="T2561" i="87"/>
  <c r="R2561" i="87"/>
  <c r="R2560" i="87"/>
  <c r="K2560" i="87"/>
  <c r="T2560" i="87" s="1"/>
  <c r="T2559" i="87"/>
  <c r="R2559" i="87"/>
  <c r="T2558" i="87"/>
  <c r="R2558" i="87"/>
  <c r="T2557" i="87"/>
  <c r="R2557" i="87"/>
  <c r="R2556" i="87"/>
  <c r="K2556" i="87"/>
  <c r="T2555" i="87"/>
  <c r="R2555" i="87"/>
  <c r="T2554" i="87"/>
  <c r="R2554" i="87"/>
  <c r="P2554" i="87" s="1"/>
  <c r="T2553" i="87"/>
  <c r="R2553" i="87"/>
  <c r="R2552" i="87"/>
  <c r="K2552" i="87"/>
  <c r="T2552" i="87" s="1"/>
  <c r="T2551" i="87"/>
  <c r="R2551" i="87"/>
  <c r="T2550" i="87"/>
  <c r="R2550" i="87"/>
  <c r="T2549" i="87"/>
  <c r="R2549" i="87"/>
  <c r="T2548" i="87"/>
  <c r="R2548" i="87"/>
  <c r="R2547" i="87"/>
  <c r="K2547" i="87"/>
  <c r="T2547" i="87" s="1"/>
  <c r="T2546" i="87"/>
  <c r="R2546" i="87"/>
  <c r="P2546" i="87" s="1"/>
  <c r="T2545" i="87"/>
  <c r="R2545" i="87"/>
  <c r="P2545" i="87" s="1"/>
  <c r="T2544" i="87"/>
  <c r="R2544" i="87"/>
  <c r="P2544" i="87" s="1"/>
  <c r="T2543" i="87"/>
  <c r="R2543" i="87"/>
  <c r="T2542" i="87"/>
  <c r="R2542" i="87"/>
  <c r="P2542" i="87" s="1"/>
  <c r="T2541" i="87"/>
  <c r="R2541" i="87"/>
  <c r="T2540" i="87"/>
  <c r="R2540" i="87"/>
  <c r="P2540" i="87"/>
  <c r="U2539" i="87"/>
  <c r="T2539" i="87"/>
  <c r="S2539" i="87"/>
  <c r="R2539" i="87"/>
  <c r="U2538" i="87"/>
  <c r="T2538" i="87"/>
  <c r="S2538" i="87"/>
  <c r="R2538" i="87"/>
  <c r="P2538" i="87" s="1"/>
  <c r="U2537" i="87"/>
  <c r="T2537" i="87"/>
  <c r="R2537" i="87"/>
  <c r="H2537" i="87"/>
  <c r="K2537" i="87" s="1"/>
  <c r="S2537" i="87" s="1"/>
  <c r="U2536" i="87"/>
  <c r="T2536" i="87"/>
  <c r="S2536" i="87"/>
  <c r="R2536" i="87"/>
  <c r="U2535" i="87"/>
  <c r="T2535" i="87"/>
  <c r="S2535" i="87"/>
  <c r="R2535" i="87"/>
  <c r="U2534" i="87"/>
  <c r="T2534" i="87"/>
  <c r="S2534" i="87"/>
  <c r="R2534" i="87"/>
  <c r="U2533" i="87"/>
  <c r="T2533" i="87"/>
  <c r="S2533" i="87"/>
  <c r="R2533" i="87"/>
  <c r="U2532" i="87"/>
  <c r="T2532" i="87"/>
  <c r="R2532" i="87"/>
  <c r="H2532" i="87"/>
  <c r="K2532" i="87" s="1"/>
  <c r="U2531" i="87"/>
  <c r="T2531" i="87"/>
  <c r="S2531" i="87"/>
  <c r="R2531" i="87"/>
  <c r="U2530" i="87"/>
  <c r="T2530" i="87"/>
  <c r="S2530" i="87"/>
  <c r="R2530" i="87"/>
  <c r="U2529" i="87"/>
  <c r="T2529" i="87"/>
  <c r="R2529" i="87"/>
  <c r="H2529" i="87"/>
  <c r="K2529" i="87" s="1"/>
  <c r="U2528" i="87"/>
  <c r="T2528" i="87"/>
  <c r="S2528" i="87"/>
  <c r="R2528" i="87"/>
  <c r="U2527" i="87"/>
  <c r="T2527" i="87"/>
  <c r="S2527" i="87"/>
  <c r="R2527" i="87"/>
  <c r="U2526" i="87"/>
  <c r="T2526" i="87"/>
  <c r="S2526" i="87"/>
  <c r="R2526" i="87"/>
  <c r="U2525" i="87"/>
  <c r="T2525" i="87"/>
  <c r="R2525" i="87"/>
  <c r="H2525" i="87"/>
  <c r="K2525" i="87" s="1"/>
  <c r="U2524" i="87"/>
  <c r="T2524" i="87"/>
  <c r="S2524" i="87"/>
  <c r="R2524" i="87"/>
  <c r="U2523" i="87"/>
  <c r="T2523" i="87"/>
  <c r="S2523" i="87"/>
  <c r="R2523" i="87"/>
  <c r="P2523" i="87" s="1"/>
  <c r="U2522" i="87"/>
  <c r="T2522" i="87"/>
  <c r="S2522" i="87"/>
  <c r="R2522" i="87"/>
  <c r="U2521" i="87"/>
  <c r="T2521" i="87"/>
  <c r="S2521" i="87"/>
  <c r="R2521" i="87"/>
  <c r="U2520" i="87"/>
  <c r="T2520" i="87"/>
  <c r="R2520" i="87"/>
  <c r="K2520" i="87"/>
  <c r="H2520" i="87"/>
  <c r="U2519" i="87"/>
  <c r="T2519" i="87"/>
  <c r="S2519" i="87"/>
  <c r="R2519" i="87"/>
  <c r="U2518" i="87"/>
  <c r="T2518" i="87"/>
  <c r="S2518" i="87"/>
  <c r="R2518" i="87"/>
  <c r="U2517" i="87"/>
  <c r="T2517" i="87"/>
  <c r="S2517" i="87"/>
  <c r="R2517" i="87"/>
  <c r="U2516" i="87"/>
  <c r="T2516" i="87"/>
  <c r="S2516" i="87"/>
  <c r="R2516" i="87"/>
  <c r="U2515" i="87"/>
  <c r="T2515" i="87"/>
  <c r="S2515" i="87"/>
  <c r="K2515" i="87"/>
  <c r="R2515" i="87" s="1"/>
  <c r="U2514" i="87"/>
  <c r="T2514" i="87"/>
  <c r="S2514" i="87"/>
  <c r="R2514" i="87"/>
  <c r="U2513" i="87"/>
  <c r="T2513" i="87"/>
  <c r="S2513" i="87"/>
  <c r="R2513" i="87"/>
  <c r="P2513" i="87" s="1"/>
  <c r="U2512" i="87"/>
  <c r="T2512" i="87"/>
  <c r="S2512" i="87"/>
  <c r="R2512" i="87"/>
  <c r="U2511" i="87"/>
  <c r="T2511" i="87"/>
  <c r="S2511" i="87"/>
  <c r="R2511" i="87"/>
  <c r="U2510" i="87"/>
  <c r="T2510" i="87"/>
  <c r="S2510" i="87"/>
  <c r="K2510" i="87"/>
  <c r="R2510" i="87" s="1"/>
  <c r="U2509" i="87"/>
  <c r="T2509" i="87"/>
  <c r="S2509" i="87"/>
  <c r="R2509" i="87"/>
  <c r="U2508" i="87"/>
  <c r="T2508" i="87"/>
  <c r="S2508" i="87"/>
  <c r="R2508" i="87"/>
  <c r="U2507" i="87"/>
  <c r="T2507" i="87"/>
  <c r="S2507" i="87"/>
  <c r="K2507" i="87"/>
  <c r="R2507" i="87" s="1"/>
  <c r="U2506" i="87"/>
  <c r="T2506" i="87"/>
  <c r="S2506" i="87"/>
  <c r="R2506" i="87"/>
  <c r="U2505" i="87"/>
  <c r="T2505" i="87"/>
  <c r="S2505" i="87"/>
  <c r="R2505" i="87"/>
  <c r="U2504" i="87"/>
  <c r="T2504" i="87"/>
  <c r="S2504" i="87"/>
  <c r="R2504" i="87"/>
  <c r="U2503" i="87"/>
  <c r="T2503" i="87"/>
  <c r="S2503" i="87"/>
  <c r="K2503" i="87"/>
  <c r="U2502" i="87"/>
  <c r="T2502" i="87"/>
  <c r="S2502" i="87"/>
  <c r="R2502" i="87"/>
  <c r="U2501" i="87"/>
  <c r="T2501" i="87"/>
  <c r="S2501" i="87"/>
  <c r="R2501" i="87"/>
  <c r="U2500" i="87"/>
  <c r="T2500" i="87"/>
  <c r="S2500" i="87"/>
  <c r="R2500" i="87"/>
  <c r="U2499" i="87"/>
  <c r="T2499" i="87"/>
  <c r="S2499" i="87"/>
  <c r="P2499" i="87" s="1"/>
  <c r="R2499" i="87"/>
  <c r="U2498" i="87"/>
  <c r="T2498" i="87"/>
  <c r="S2498" i="87"/>
  <c r="K2498" i="87"/>
  <c r="R2498" i="87" s="1"/>
  <c r="U2497" i="87"/>
  <c r="T2497" i="87"/>
  <c r="S2497" i="87"/>
  <c r="R2497" i="87"/>
  <c r="U2496" i="87"/>
  <c r="T2496" i="87"/>
  <c r="S2496" i="87"/>
  <c r="R2496" i="87"/>
  <c r="P2496" i="87"/>
  <c r="U2495" i="87"/>
  <c r="T2495" i="87"/>
  <c r="S2495" i="87"/>
  <c r="R2495" i="87"/>
  <c r="U2494" i="87"/>
  <c r="T2494" i="87"/>
  <c r="S2494" i="87"/>
  <c r="R2494" i="87"/>
  <c r="U2493" i="87"/>
  <c r="T2493" i="87"/>
  <c r="S2493" i="87"/>
  <c r="R2493" i="87"/>
  <c r="U2492" i="87"/>
  <c r="T2492" i="87"/>
  <c r="S2492" i="87"/>
  <c r="R2492" i="87"/>
  <c r="P2491" i="87"/>
  <c r="U2490" i="87"/>
  <c r="T2490" i="87"/>
  <c r="R2490" i="87"/>
  <c r="P2490" i="87" s="1"/>
  <c r="U2489" i="87"/>
  <c r="T2489" i="87"/>
  <c r="R2489" i="87"/>
  <c r="Q2488" i="87"/>
  <c r="G2488" i="87"/>
  <c r="U2487" i="87"/>
  <c r="T2487" i="87"/>
  <c r="R2487" i="87"/>
  <c r="G2486" i="87"/>
  <c r="H2485" i="87"/>
  <c r="C2485" i="87"/>
  <c r="H2484" i="87"/>
  <c r="C2484" i="87"/>
  <c r="H2483" i="87"/>
  <c r="C2483" i="87"/>
  <c r="H2482" i="87"/>
  <c r="C2482" i="87"/>
  <c r="T2480" i="87"/>
  <c r="P2480" i="87" s="1"/>
  <c r="U2479" i="87"/>
  <c r="T2479" i="87"/>
  <c r="R2479" i="87"/>
  <c r="K2479" i="87"/>
  <c r="T2478" i="87"/>
  <c r="R2478" i="87"/>
  <c r="P2478" i="87"/>
  <c r="T2477" i="87"/>
  <c r="R2477" i="87"/>
  <c r="T2476" i="87"/>
  <c r="R2476" i="87"/>
  <c r="T2475" i="87"/>
  <c r="R2475" i="87"/>
  <c r="P2475" i="87"/>
  <c r="R2474" i="87"/>
  <c r="K2474" i="87"/>
  <c r="T2474" i="87" s="1"/>
  <c r="T2473" i="87"/>
  <c r="R2473" i="87"/>
  <c r="U2472" i="87"/>
  <c r="T2472" i="87"/>
  <c r="S2472" i="87"/>
  <c r="R2472" i="87"/>
  <c r="U2471" i="87"/>
  <c r="T2471" i="87"/>
  <c r="S2471" i="87"/>
  <c r="R2471" i="87"/>
  <c r="U2470" i="87"/>
  <c r="T2470" i="87"/>
  <c r="S2470" i="87"/>
  <c r="R2470" i="87"/>
  <c r="U2469" i="87"/>
  <c r="T2469" i="87"/>
  <c r="R2469" i="87"/>
  <c r="H2469" i="87"/>
  <c r="K2469" i="87" s="1"/>
  <c r="U2468" i="87"/>
  <c r="T2468" i="87"/>
  <c r="S2468" i="87"/>
  <c r="R2468" i="87"/>
  <c r="U2467" i="87"/>
  <c r="T2467" i="87"/>
  <c r="S2467" i="87"/>
  <c r="R2467" i="87"/>
  <c r="U2466" i="87"/>
  <c r="T2466" i="87"/>
  <c r="S2466" i="87"/>
  <c r="R2466" i="87"/>
  <c r="U2465" i="87"/>
  <c r="T2465" i="87"/>
  <c r="S2465" i="87"/>
  <c r="R2465" i="87"/>
  <c r="U2464" i="87"/>
  <c r="T2464" i="87"/>
  <c r="S2464" i="87"/>
  <c r="R2464" i="87"/>
  <c r="U2463" i="87"/>
  <c r="T2463" i="87"/>
  <c r="S2463" i="87"/>
  <c r="R2463" i="87"/>
  <c r="U2462" i="87"/>
  <c r="T2462" i="87"/>
  <c r="S2462" i="87"/>
  <c r="K2462" i="87"/>
  <c r="U2461" i="87"/>
  <c r="T2461" i="87"/>
  <c r="S2461" i="87"/>
  <c r="R2461" i="87"/>
  <c r="U2460" i="87"/>
  <c r="T2460" i="87"/>
  <c r="S2460" i="87"/>
  <c r="R2460" i="87"/>
  <c r="U2459" i="87"/>
  <c r="T2459" i="87"/>
  <c r="S2459" i="87"/>
  <c r="R2459" i="87"/>
  <c r="U2458" i="87"/>
  <c r="T2458" i="87"/>
  <c r="S2458" i="87"/>
  <c r="R2458" i="87"/>
  <c r="U2457" i="87"/>
  <c r="T2457" i="87"/>
  <c r="S2457" i="87"/>
  <c r="R2457" i="87"/>
  <c r="U2456" i="87"/>
  <c r="T2456" i="87"/>
  <c r="S2456" i="87"/>
  <c r="R2456" i="87"/>
  <c r="U2455" i="87"/>
  <c r="T2455" i="87"/>
  <c r="S2455" i="87"/>
  <c r="R2455" i="87"/>
  <c r="U2454" i="87"/>
  <c r="T2454" i="87"/>
  <c r="S2454" i="87"/>
  <c r="R2454" i="87"/>
  <c r="U2453" i="87"/>
  <c r="T2453" i="87"/>
  <c r="R2453" i="87"/>
  <c r="G2452" i="87"/>
  <c r="U2451" i="87"/>
  <c r="H2451" i="87"/>
  <c r="C2451" i="87"/>
  <c r="U2450" i="87"/>
  <c r="H2450" i="87"/>
  <c r="C2450" i="87"/>
  <c r="U2449" i="87"/>
  <c r="H2449" i="87"/>
  <c r="C2449" i="87"/>
  <c r="U2448" i="87"/>
  <c r="H2448" i="87"/>
  <c r="C2448" i="87"/>
  <c r="R2446" i="87"/>
  <c r="K2446" i="87"/>
  <c r="T2446" i="87" s="1"/>
  <c r="T2445" i="87"/>
  <c r="R2445" i="87"/>
  <c r="P2445" i="87" s="1"/>
  <c r="T2444" i="87"/>
  <c r="R2444" i="87"/>
  <c r="P2444" i="87"/>
  <c r="T2443" i="87"/>
  <c r="R2443" i="87"/>
  <c r="P2443" i="87" s="1"/>
  <c r="T2442" i="87"/>
  <c r="R2442" i="87"/>
  <c r="R2441" i="87"/>
  <c r="K2441" i="87"/>
  <c r="R2440" i="87"/>
  <c r="K2440" i="87"/>
  <c r="T2440" i="87" s="1"/>
  <c r="R2439" i="87"/>
  <c r="K2439" i="87"/>
  <c r="T2439" i="87" s="1"/>
  <c r="R2438" i="87"/>
  <c r="K2438" i="87"/>
  <c r="T2438" i="87" s="1"/>
  <c r="T2437" i="87"/>
  <c r="R2437" i="87"/>
  <c r="T2436" i="87"/>
  <c r="R2436" i="87"/>
  <c r="T2435" i="87"/>
  <c r="R2435" i="87"/>
  <c r="T2434" i="87"/>
  <c r="R2434" i="87"/>
  <c r="R2433" i="87"/>
  <c r="K2433" i="87"/>
  <c r="T2433" i="87" s="1"/>
  <c r="R2432" i="87"/>
  <c r="K2432" i="87"/>
  <c r="T2432" i="87" s="1"/>
  <c r="T2431" i="87"/>
  <c r="R2431" i="87"/>
  <c r="T2430" i="87"/>
  <c r="R2430" i="87"/>
  <c r="T2429" i="87"/>
  <c r="R2429" i="87"/>
  <c r="T2428" i="87"/>
  <c r="R2428" i="87"/>
  <c r="P2428" i="87" s="1"/>
  <c r="R2427" i="87"/>
  <c r="K2427" i="87"/>
  <c r="T2427" i="87" s="1"/>
  <c r="T2426" i="87"/>
  <c r="R2426" i="87"/>
  <c r="T2425" i="87"/>
  <c r="R2425" i="87"/>
  <c r="T2424" i="87"/>
  <c r="R2424" i="87"/>
  <c r="T2423" i="87"/>
  <c r="R2423" i="87"/>
  <c r="T2422" i="87"/>
  <c r="R2422" i="87"/>
  <c r="T2421" i="87"/>
  <c r="P2421" i="87" s="1"/>
  <c r="R2421" i="87"/>
  <c r="R2420" i="87"/>
  <c r="P2420" i="87" s="1"/>
  <c r="K2420" i="87"/>
  <c r="T2420" i="87" s="1"/>
  <c r="T2419" i="87"/>
  <c r="R2419" i="87"/>
  <c r="T2418" i="87"/>
  <c r="R2418" i="87"/>
  <c r="T2417" i="87"/>
  <c r="R2417" i="87"/>
  <c r="T2416" i="87"/>
  <c r="R2416" i="87"/>
  <c r="T2415" i="87"/>
  <c r="R2415" i="87"/>
  <c r="T2414" i="87"/>
  <c r="R2414" i="87"/>
  <c r="T2413" i="87"/>
  <c r="R2413" i="87"/>
  <c r="P2413" i="87" s="1"/>
  <c r="T2412" i="87"/>
  <c r="R2412" i="87"/>
  <c r="T2411" i="87"/>
  <c r="R2411" i="87"/>
  <c r="T2410" i="87"/>
  <c r="R2410" i="87"/>
  <c r="T2409" i="87"/>
  <c r="R2409" i="87"/>
  <c r="T2408" i="87"/>
  <c r="R2408" i="87"/>
  <c r="T2407" i="87"/>
  <c r="R2407" i="87"/>
  <c r="T2406" i="87"/>
  <c r="R2406" i="87"/>
  <c r="K2406" i="87"/>
  <c r="T2405" i="87"/>
  <c r="R2405" i="87"/>
  <c r="U2404" i="87"/>
  <c r="T2404" i="87"/>
  <c r="R2404" i="87"/>
  <c r="U2403" i="87"/>
  <c r="T2403" i="87"/>
  <c r="S2403" i="87"/>
  <c r="R2403" i="87"/>
  <c r="U2402" i="87"/>
  <c r="T2402" i="87"/>
  <c r="S2402" i="87"/>
  <c r="R2402" i="87"/>
  <c r="U2401" i="87"/>
  <c r="T2401" i="87"/>
  <c r="S2401" i="87"/>
  <c r="R2401" i="87"/>
  <c r="U2400" i="87"/>
  <c r="T2400" i="87"/>
  <c r="S2400" i="87"/>
  <c r="R2400" i="87"/>
  <c r="U2399" i="87"/>
  <c r="T2399" i="87"/>
  <c r="S2399" i="87"/>
  <c r="R2399" i="87"/>
  <c r="U2398" i="87"/>
  <c r="T2398" i="87"/>
  <c r="S2398" i="87"/>
  <c r="R2398" i="87"/>
  <c r="U2397" i="87"/>
  <c r="T2397" i="87"/>
  <c r="R2397" i="87"/>
  <c r="K2397" i="87"/>
  <c r="U2396" i="87"/>
  <c r="T2396" i="87"/>
  <c r="R2396" i="87"/>
  <c r="K2396" i="87"/>
  <c r="S2396" i="87" s="1"/>
  <c r="U2395" i="87"/>
  <c r="T2395" i="87"/>
  <c r="S2395" i="87"/>
  <c r="R2395" i="87"/>
  <c r="U2394" i="87"/>
  <c r="T2394" i="87"/>
  <c r="S2394" i="87"/>
  <c r="R2394" i="87"/>
  <c r="U2393" i="87"/>
  <c r="T2393" i="87"/>
  <c r="S2393" i="87"/>
  <c r="R2393" i="87"/>
  <c r="U2392" i="87"/>
  <c r="T2392" i="87"/>
  <c r="S2392" i="87"/>
  <c r="R2392" i="87"/>
  <c r="U2391" i="87"/>
  <c r="T2391" i="87"/>
  <c r="S2391" i="87"/>
  <c r="R2391" i="87"/>
  <c r="U2390" i="87"/>
  <c r="T2390" i="87"/>
  <c r="S2390" i="87"/>
  <c r="R2390" i="87"/>
  <c r="U2389" i="87"/>
  <c r="T2389" i="87"/>
  <c r="R2389" i="87"/>
  <c r="P2389" i="87" s="1"/>
  <c r="K2389" i="87"/>
  <c r="S2389" i="87" s="1"/>
  <c r="U2388" i="87"/>
  <c r="T2388" i="87"/>
  <c r="S2388" i="87"/>
  <c r="R2388" i="87"/>
  <c r="P2388" i="87" s="1"/>
  <c r="U2387" i="87"/>
  <c r="T2387" i="87"/>
  <c r="S2387" i="87"/>
  <c r="R2387" i="87"/>
  <c r="U2386" i="87"/>
  <c r="T2386" i="87"/>
  <c r="S2386" i="87"/>
  <c r="R2386" i="87"/>
  <c r="U2385" i="87"/>
  <c r="T2385" i="87"/>
  <c r="S2385" i="87"/>
  <c r="R2385" i="87"/>
  <c r="U2384" i="87"/>
  <c r="T2384" i="87"/>
  <c r="S2384" i="87"/>
  <c r="R2384" i="87"/>
  <c r="U2383" i="87"/>
  <c r="T2383" i="87"/>
  <c r="S2383" i="87"/>
  <c r="K2383" i="87"/>
  <c r="R2383" i="87" s="1"/>
  <c r="U2382" i="87"/>
  <c r="T2382" i="87"/>
  <c r="S2382" i="87"/>
  <c r="R2382" i="87"/>
  <c r="U2381" i="87"/>
  <c r="T2381" i="87"/>
  <c r="S2381" i="87"/>
  <c r="R2381" i="87"/>
  <c r="U2380" i="87"/>
  <c r="T2380" i="87"/>
  <c r="S2380" i="87"/>
  <c r="R2380" i="87"/>
  <c r="U2379" i="87"/>
  <c r="T2379" i="87"/>
  <c r="S2379" i="87"/>
  <c r="R2379" i="87"/>
  <c r="U2378" i="87"/>
  <c r="T2378" i="87"/>
  <c r="S2378" i="87"/>
  <c r="K2378" i="87"/>
  <c r="R2378" i="87" s="1"/>
  <c r="U2377" i="87"/>
  <c r="T2377" i="87"/>
  <c r="S2377" i="87"/>
  <c r="K2377" i="87"/>
  <c r="R2377" i="87" s="1"/>
  <c r="U2376" i="87"/>
  <c r="T2376" i="87"/>
  <c r="S2376" i="87"/>
  <c r="K2376" i="87"/>
  <c r="U2375" i="87"/>
  <c r="T2375" i="87"/>
  <c r="S2375" i="87"/>
  <c r="K2375" i="87"/>
  <c r="R2375" i="87" s="1"/>
  <c r="U2374" i="87"/>
  <c r="T2374" i="87"/>
  <c r="S2374" i="87"/>
  <c r="R2374" i="87"/>
  <c r="P2374" i="87"/>
  <c r="U2373" i="87"/>
  <c r="T2373" i="87"/>
  <c r="S2373" i="87"/>
  <c r="R2373" i="87"/>
  <c r="U2372" i="87"/>
  <c r="T2372" i="87"/>
  <c r="S2372" i="87"/>
  <c r="R2372" i="87"/>
  <c r="U2371" i="87"/>
  <c r="T2371" i="87"/>
  <c r="S2371" i="87"/>
  <c r="R2371" i="87"/>
  <c r="U2370" i="87"/>
  <c r="T2370" i="87"/>
  <c r="S2370" i="87"/>
  <c r="K2370" i="87"/>
  <c r="U2369" i="87"/>
  <c r="T2369" i="87"/>
  <c r="S2369" i="87"/>
  <c r="R2369" i="87"/>
  <c r="K2369" i="87"/>
  <c r="U2368" i="87"/>
  <c r="T2368" i="87"/>
  <c r="S2368" i="87"/>
  <c r="R2368" i="87"/>
  <c r="U2367" i="87"/>
  <c r="T2367" i="87"/>
  <c r="S2367" i="87"/>
  <c r="K2367" i="87"/>
  <c r="U2366" i="87"/>
  <c r="T2366" i="87"/>
  <c r="S2366" i="87"/>
  <c r="K2366" i="87"/>
  <c r="R2366" i="87" s="1"/>
  <c r="U2365" i="87"/>
  <c r="T2365" i="87"/>
  <c r="S2365" i="87"/>
  <c r="R2365" i="87"/>
  <c r="U2364" i="87"/>
  <c r="T2364" i="87"/>
  <c r="S2364" i="87"/>
  <c r="K2364" i="87"/>
  <c r="U2363" i="87"/>
  <c r="T2363" i="87"/>
  <c r="S2363" i="87"/>
  <c r="R2363" i="87"/>
  <c r="U2362" i="87"/>
  <c r="T2362" i="87"/>
  <c r="S2362" i="87"/>
  <c r="R2362" i="87"/>
  <c r="U2361" i="87"/>
  <c r="T2361" i="87"/>
  <c r="S2361" i="87"/>
  <c r="R2361" i="87"/>
  <c r="U2360" i="87"/>
  <c r="T2360" i="87"/>
  <c r="S2360" i="87"/>
  <c r="R2360" i="87"/>
  <c r="U2359" i="87"/>
  <c r="T2359" i="87"/>
  <c r="S2359" i="87"/>
  <c r="R2359" i="87"/>
  <c r="U2358" i="87"/>
  <c r="T2358" i="87"/>
  <c r="S2358" i="87"/>
  <c r="K2358" i="87"/>
  <c r="R2358" i="87" s="1"/>
  <c r="U2357" i="87"/>
  <c r="T2357" i="87"/>
  <c r="S2357" i="87"/>
  <c r="R2357" i="87"/>
  <c r="U2356" i="87"/>
  <c r="T2356" i="87"/>
  <c r="S2356" i="87"/>
  <c r="R2356" i="87"/>
  <c r="U2355" i="87"/>
  <c r="T2355" i="87"/>
  <c r="S2355" i="87"/>
  <c r="R2355" i="87"/>
  <c r="U2354" i="87"/>
  <c r="T2354" i="87"/>
  <c r="S2354" i="87"/>
  <c r="R2354" i="87"/>
  <c r="U2353" i="87"/>
  <c r="T2353" i="87"/>
  <c r="S2353" i="87"/>
  <c r="R2353" i="87"/>
  <c r="U2352" i="87"/>
  <c r="T2352" i="87"/>
  <c r="S2352" i="87"/>
  <c r="R2352" i="87"/>
  <c r="U2351" i="87"/>
  <c r="T2351" i="87"/>
  <c r="S2351" i="87"/>
  <c r="R2351" i="87"/>
  <c r="U2350" i="87"/>
  <c r="T2350" i="87"/>
  <c r="S2350" i="87"/>
  <c r="R2350" i="87"/>
  <c r="P2350" i="87" s="1"/>
  <c r="U2349" i="87"/>
  <c r="T2349" i="87"/>
  <c r="S2349" i="87"/>
  <c r="R2349" i="87"/>
  <c r="U2348" i="87"/>
  <c r="T2348" i="87"/>
  <c r="S2348" i="87"/>
  <c r="R2348" i="87"/>
  <c r="U2347" i="87"/>
  <c r="T2347" i="87"/>
  <c r="S2347" i="87"/>
  <c r="R2347" i="87"/>
  <c r="U2346" i="87"/>
  <c r="T2346" i="87"/>
  <c r="S2346" i="87"/>
  <c r="R2346" i="87"/>
  <c r="U2345" i="87"/>
  <c r="T2345" i="87"/>
  <c r="S2345" i="87"/>
  <c r="R2345" i="87"/>
  <c r="P2345" i="87" s="1"/>
  <c r="U2344" i="87"/>
  <c r="T2344" i="87"/>
  <c r="S2344" i="87"/>
  <c r="K2344" i="87"/>
  <c r="U2343" i="87"/>
  <c r="T2343" i="87"/>
  <c r="S2343" i="87"/>
  <c r="R2343" i="87"/>
  <c r="U2342" i="87"/>
  <c r="T2342" i="87"/>
  <c r="S2342" i="87"/>
  <c r="R2342" i="87"/>
  <c r="U2341" i="87"/>
  <c r="T2341" i="87"/>
  <c r="S2341" i="87"/>
  <c r="R2341" i="87"/>
  <c r="P2340" i="87"/>
  <c r="U2339" i="87"/>
  <c r="T2339" i="87"/>
  <c r="R2339" i="87"/>
  <c r="G2338" i="87"/>
  <c r="U2337" i="87"/>
  <c r="T2337" i="87"/>
  <c r="R2337" i="87"/>
  <c r="H2337" i="87"/>
  <c r="C2337" i="87"/>
  <c r="U2336" i="87"/>
  <c r="T2336" i="87"/>
  <c r="R2336" i="87"/>
  <c r="H2336" i="87"/>
  <c r="C2336" i="87"/>
  <c r="U2335" i="87"/>
  <c r="T2335" i="87"/>
  <c r="R2335" i="87"/>
  <c r="H2335" i="87"/>
  <c r="C2335" i="87"/>
  <c r="U2334" i="87"/>
  <c r="T2334" i="87"/>
  <c r="R2334" i="87"/>
  <c r="J2334" i="87"/>
  <c r="J2335" i="87" s="1"/>
  <c r="J2336" i="87" s="1"/>
  <c r="H2334" i="87"/>
  <c r="C2334" i="87"/>
  <c r="U2333" i="87"/>
  <c r="T2333" i="87"/>
  <c r="R2333" i="87"/>
  <c r="U2332" i="87"/>
  <c r="T2332" i="87"/>
  <c r="R2332" i="87"/>
  <c r="P2332" i="87" s="1"/>
  <c r="P2331" i="87"/>
  <c r="U2330" i="87"/>
  <c r="T2330" i="87"/>
  <c r="R2330" i="87"/>
  <c r="U2329" i="87"/>
  <c r="T2329" i="87"/>
  <c r="R2329" i="87"/>
  <c r="P2329" i="87" s="1"/>
  <c r="Q2328" i="87"/>
  <c r="G2328" i="87"/>
  <c r="U2327" i="87"/>
  <c r="T2327" i="87"/>
  <c r="R2327" i="87"/>
  <c r="G2326" i="87"/>
  <c r="U2325" i="87"/>
  <c r="T2325" i="87"/>
  <c r="R2325" i="87"/>
  <c r="H2325" i="87"/>
  <c r="C2325" i="87"/>
  <c r="U2324" i="87"/>
  <c r="T2324" i="87"/>
  <c r="R2324" i="87"/>
  <c r="H2324" i="87"/>
  <c r="C2324" i="87"/>
  <c r="U2323" i="87"/>
  <c r="T2323" i="87"/>
  <c r="R2323" i="87"/>
  <c r="H2323" i="87"/>
  <c r="C2323" i="87"/>
  <c r="U2322" i="87"/>
  <c r="T2322" i="87"/>
  <c r="R2322" i="87"/>
  <c r="J2322" i="87"/>
  <c r="H2322" i="87"/>
  <c r="C2322" i="87"/>
  <c r="U2321" i="87"/>
  <c r="T2321" i="87"/>
  <c r="R2321" i="87"/>
  <c r="U2320" i="87"/>
  <c r="T2320" i="87"/>
  <c r="R2320" i="87"/>
  <c r="P2319" i="87"/>
  <c r="P2318" i="87"/>
  <c r="G2317" i="87"/>
  <c r="U2316" i="87"/>
  <c r="T2316" i="87"/>
  <c r="R2316" i="87"/>
  <c r="H2316" i="87"/>
  <c r="C2316" i="87"/>
  <c r="U2315" i="87"/>
  <c r="T2315" i="87"/>
  <c r="R2315" i="87"/>
  <c r="H2315" i="87"/>
  <c r="C2315" i="87"/>
  <c r="U2314" i="87"/>
  <c r="T2314" i="87"/>
  <c r="R2314" i="87"/>
  <c r="H2314" i="87"/>
  <c r="C2314" i="87"/>
  <c r="U2313" i="87"/>
  <c r="T2313" i="87"/>
  <c r="R2313" i="87"/>
  <c r="J2313" i="87"/>
  <c r="H2313" i="87"/>
  <c r="C2313" i="87"/>
  <c r="U2312" i="87"/>
  <c r="T2312" i="87"/>
  <c r="R2312" i="87"/>
  <c r="P2312" i="87"/>
  <c r="U2311" i="87"/>
  <c r="T2311" i="87"/>
  <c r="R2311" i="87"/>
  <c r="P2310" i="87"/>
  <c r="P2309" i="87"/>
  <c r="G2308" i="87"/>
  <c r="U2307" i="87"/>
  <c r="T2307" i="87"/>
  <c r="R2307" i="87"/>
  <c r="H2307" i="87"/>
  <c r="C2307" i="87"/>
  <c r="U2306" i="87"/>
  <c r="T2306" i="87"/>
  <c r="R2306" i="87"/>
  <c r="H2306" i="87"/>
  <c r="C2306" i="87"/>
  <c r="U2305" i="87"/>
  <c r="T2305" i="87"/>
  <c r="R2305" i="87"/>
  <c r="H2305" i="87"/>
  <c r="C2305" i="87"/>
  <c r="U2304" i="87"/>
  <c r="T2304" i="87"/>
  <c r="R2304" i="87"/>
  <c r="J2304" i="87"/>
  <c r="J2305" i="87" s="1"/>
  <c r="J2306" i="87" s="1"/>
  <c r="H2304" i="87"/>
  <c r="C2304" i="87"/>
  <c r="U2303" i="87"/>
  <c r="T2303" i="87"/>
  <c r="R2303" i="87"/>
  <c r="P2303" i="87" s="1"/>
  <c r="U2302" i="87"/>
  <c r="T2302" i="87"/>
  <c r="R2302" i="87"/>
  <c r="P2301" i="87"/>
  <c r="U2300" i="87"/>
  <c r="T2300" i="87"/>
  <c r="R2300" i="87"/>
  <c r="P2300" i="87" s="1"/>
  <c r="G2299" i="87"/>
  <c r="U2298" i="87"/>
  <c r="T2298" i="87"/>
  <c r="R2298" i="87"/>
  <c r="H2298" i="87"/>
  <c r="C2298" i="87"/>
  <c r="U2297" i="87"/>
  <c r="T2297" i="87"/>
  <c r="R2297" i="87"/>
  <c r="H2297" i="87"/>
  <c r="C2297" i="87"/>
  <c r="U2296" i="87"/>
  <c r="T2296" i="87"/>
  <c r="R2296" i="87"/>
  <c r="H2296" i="87"/>
  <c r="C2296" i="87"/>
  <c r="U2295" i="87"/>
  <c r="T2295" i="87"/>
  <c r="R2295" i="87"/>
  <c r="J2295" i="87"/>
  <c r="J2296" i="87" s="1"/>
  <c r="J2297" i="87" s="1"/>
  <c r="H2295" i="87"/>
  <c r="C2295" i="87"/>
  <c r="U2294" i="87"/>
  <c r="T2294" i="87"/>
  <c r="R2294" i="87"/>
  <c r="U2293" i="87"/>
  <c r="T2293" i="87"/>
  <c r="R2293" i="87"/>
  <c r="P2292" i="87"/>
  <c r="U2291" i="87"/>
  <c r="T2291" i="87"/>
  <c r="R2291" i="87"/>
  <c r="G2290" i="87"/>
  <c r="U2289" i="87"/>
  <c r="T2289" i="87"/>
  <c r="R2289" i="87"/>
  <c r="H2289" i="87"/>
  <c r="C2289" i="87"/>
  <c r="U2288" i="87"/>
  <c r="T2288" i="87"/>
  <c r="R2288" i="87"/>
  <c r="H2288" i="87"/>
  <c r="C2288" i="87"/>
  <c r="U2287" i="87"/>
  <c r="T2287" i="87"/>
  <c r="R2287" i="87"/>
  <c r="H2287" i="87"/>
  <c r="C2287" i="87"/>
  <c r="U2286" i="87"/>
  <c r="T2286" i="87"/>
  <c r="R2286" i="87"/>
  <c r="J2286" i="87"/>
  <c r="J2287" i="87" s="1"/>
  <c r="J2288" i="87" s="1"/>
  <c r="H2286" i="87"/>
  <c r="C2286" i="87"/>
  <c r="U2285" i="87"/>
  <c r="T2285" i="87"/>
  <c r="R2285" i="87"/>
  <c r="U2284" i="87"/>
  <c r="T2284" i="87"/>
  <c r="R2284" i="87"/>
  <c r="P2283" i="87"/>
  <c r="U2282" i="87"/>
  <c r="T2282" i="87"/>
  <c r="R2282" i="87"/>
  <c r="G2281" i="87"/>
  <c r="U2280" i="87"/>
  <c r="T2280" i="87"/>
  <c r="R2280" i="87"/>
  <c r="H2280" i="87"/>
  <c r="C2280" i="87"/>
  <c r="U2279" i="87"/>
  <c r="T2279" i="87"/>
  <c r="R2279" i="87"/>
  <c r="H2279" i="87"/>
  <c r="C2279" i="87"/>
  <c r="U2278" i="87"/>
  <c r="T2278" i="87"/>
  <c r="R2278" i="87"/>
  <c r="J2278" i="87"/>
  <c r="J2279" i="87" s="1"/>
  <c r="H2278" i="87"/>
  <c r="C2278" i="87"/>
  <c r="U2277" i="87"/>
  <c r="T2277" i="87"/>
  <c r="R2277" i="87"/>
  <c r="J2277" i="87"/>
  <c r="H2277" i="87"/>
  <c r="K2277" i="87" s="1"/>
  <c r="C2277" i="87"/>
  <c r="U2276" i="87"/>
  <c r="T2276" i="87"/>
  <c r="R2276" i="87"/>
  <c r="U2275" i="87"/>
  <c r="T2275" i="87"/>
  <c r="R2275" i="87"/>
  <c r="P2274" i="87"/>
  <c r="U2273" i="87"/>
  <c r="T2273" i="87"/>
  <c r="R2273" i="87"/>
  <c r="G2272" i="87"/>
  <c r="U2271" i="87"/>
  <c r="T2271" i="87"/>
  <c r="R2271" i="87"/>
  <c r="H2271" i="87"/>
  <c r="C2271" i="87"/>
  <c r="U2270" i="87"/>
  <c r="T2270" i="87"/>
  <c r="R2270" i="87"/>
  <c r="J2270" i="87"/>
  <c r="H2270" i="87"/>
  <c r="C2270" i="87"/>
  <c r="U2269" i="87"/>
  <c r="T2269" i="87"/>
  <c r="R2269" i="87"/>
  <c r="H2269" i="87"/>
  <c r="C2269" i="87"/>
  <c r="U2268" i="87"/>
  <c r="T2268" i="87"/>
  <c r="R2268" i="87"/>
  <c r="J2268" i="87"/>
  <c r="J2269" i="87" s="1"/>
  <c r="H2268" i="87"/>
  <c r="K2268" i="87" s="1"/>
  <c r="C2268" i="87"/>
  <c r="U2267" i="87"/>
  <c r="T2267" i="87"/>
  <c r="R2267" i="87"/>
  <c r="U2266" i="87"/>
  <c r="P2266" i="87" s="1"/>
  <c r="T2266" i="87"/>
  <c r="R2266" i="87"/>
  <c r="P2265" i="87"/>
  <c r="U2264" i="87"/>
  <c r="T2264" i="87"/>
  <c r="R2264" i="87"/>
  <c r="G2263" i="87"/>
  <c r="U2262" i="87"/>
  <c r="T2262" i="87"/>
  <c r="R2262" i="87"/>
  <c r="H2262" i="87"/>
  <c r="C2262" i="87"/>
  <c r="U2261" i="87"/>
  <c r="T2261" i="87"/>
  <c r="R2261" i="87"/>
  <c r="H2261" i="87"/>
  <c r="C2261" i="87"/>
  <c r="U2260" i="87"/>
  <c r="T2260" i="87"/>
  <c r="R2260" i="87"/>
  <c r="H2260" i="87"/>
  <c r="C2260" i="87"/>
  <c r="U2259" i="87"/>
  <c r="T2259" i="87"/>
  <c r="R2259" i="87"/>
  <c r="J2259" i="87"/>
  <c r="J2260" i="87" s="1"/>
  <c r="J2261" i="87" s="1"/>
  <c r="H2259" i="87"/>
  <c r="C2259" i="87"/>
  <c r="U2258" i="87"/>
  <c r="T2258" i="87"/>
  <c r="R2258" i="87"/>
  <c r="U2257" i="87"/>
  <c r="T2257" i="87"/>
  <c r="R2257" i="87"/>
  <c r="P2256" i="87"/>
  <c r="U2255" i="87"/>
  <c r="P2255" i="87" s="1"/>
  <c r="T2255" i="87"/>
  <c r="R2255" i="87"/>
  <c r="G2254" i="87"/>
  <c r="U2253" i="87"/>
  <c r="T2253" i="87"/>
  <c r="R2253" i="87"/>
  <c r="H2253" i="87"/>
  <c r="C2253" i="87"/>
  <c r="U2252" i="87"/>
  <c r="T2252" i="87"/>
  <c r="R2252" i="87"/>
  <c r="H2252" i="87"/>
  <c r="C2252" i="87"/>
  <c r="U2251" i="87"/>
  <c r="T2251" i="87"/>
  <c r="R2251" i="87"/>
  <c r="H2251" i="87"/>
  <c r="C2251" i="87"/>
  <c r="U2250" i="87"/>
  <c r="T2250" i="87"/>
  <c r="R2250" i="87"/>
  <c r="J2250" i="87"/>
  <c r="J2251" i="87" s="1"/>
  <c r="J2252" i="87" s="1"/>
  <c r="H2250" i="87"/>
  <c r="C2250" i="87"/>
  <c r="U2249" i="87"/>
  <c r="T2249" i="87"/>
  <c r="R2249" i="87"/>
  <c r="U2248" i="87"/>
  <c r="T2248" i="87"/>
  <c r="R2248" i="87"/>
  <c r="P2247" i="87"/>
  <c r="U2246" i="87"/>
  <c r="P2246" i="87" s="1"/>
  <c r="T2246" i="87"/>
  <c r="R2246" i="87"/>
  <c r="T2245" i="87"/>
  <c r="R2245" i="87"/>
  <c r="G2245" i="87"/>
  <c r="U2244" i="87"/>
  <c r="H2244" i="87"/>
  <c r="C2244" i="87"/>
  <c r="U2243" i="87"/>
  <c r="H2243" i="87"/>
  <c r="C2243" i="87"/>
  <c r="U2242" i="87"/>
  <c r="H2242" i="87"/>
  <c r="C2242" i="87"/>
  <c r="U2241" i="87"/>
  <c r="H2241" i="87"/>
  <c r="C2241" i="87"/>
  <c r="U2240" i="87"/>
  <c r="U2239" i="87"/>
  <c r="R2239" i="87"/>
  <c r="K2239" i="87"/>
  <c r="T2239" i="87" s="1"/>
  <c r="U2238" i="87"/>
  <c r="R2238" i="87"/>
  <c r="K2238" i="87"/>
  <c r="T2238" i="87" s="1"/>
  <c r="U2237" i="87"/>
  <c r="R2237" i="87"/>
  <c r="K2237" i="87"/>
  <c r="T2237" i="87" s="1"/>
  <c r="U2236" i="87"/>
  <c r="T2236" i="87"/>
  <c r="R2236" i="87"/>
  <c r="P2235" i="87"/>
  <c r="U2234" i="87"/>
  <c r="T2234" i="87"/>
  <c r="S2234" i="87"/>
  <c r="K2234" i="87"/>
  <c r="R2234" i="87" s="1"/>
  <c r="U2233" i="87"/>
  <c r="T2233" i="87"/>
  <c r="R2233" i="87"/>
  <c r="K2233" i="87"/>
  <c r="U2232" i="87"/>
  <c r="T2232" i="87"/>
  <c r="R2232" i="87"/>
  <c r="K2232" i="87"/>
  <c r="S2232" i="87" s="1"/>
  <c r="U2231" i="87"/>
  <c r="T2231" i="87"/>
  <c r="R2231" i="87"/>
  <c r="K2231" i="87"/>
  <c r="S2231" i="87" s="1"/>
  <c r="U2230" i="87"/>
  <c r="T2230" i="87"/>
  <c r="R2230" i="87"/>
  <c r="K2230" i="87"/>
  <c r="S2230" i="87" s="1"/>
  <c r="U2229" i="87"/>
  <c r="T2229" i="87"/>
  <c r="S2229" i="87"/>
  <c r="K2229" i="87"/>
  <c r="R2229" i="87" s="1"/>
  <c r="U2228" i="87"/>
  <c r="T2228" i="87"/>
  <c r="S2228" i="87"/>
  <c r="K2228" i="87"/>
  <c r="R2228" i="87" s="1"/>
  <c r="P2228" i="87" s="1"/>
  <c r="U2227" i="87"/>
  <c r="T2227" i="87"/>
  <c r="R2227" i="87"/>
  <c r="P2226" i="87"/>
  <c r="U2225" i="87"/>
  <c r="T2225" i="87"/>
  <c r="R2225" i="87"/>
  <c r="P2225" i="87"/>
  <c r="U2224" i="87"/>
  <c r="T2224" i="87"/>
  <c r="P2224" i="87" s="1"/>
  <c r="R2224" i="87"/>
  <c r="Q2223" i="87"/>
  <c r="G2223" i="87"/>
  <c r="U2222" i="87"/>
  <c r="U2223" i="87" s="1"/>
  <c r="T2222" i="87"/>
  <c r="R2222" i="87"/>
  <c r="U2221" i="87"/>
  <c r="T2221" i="87"/>
  <c r="R2221" i="87"/>
  <c r="G2220" i="87"/>
  <c r="U2219" i="87"/>
  <c r="T2219" i="87"/>
  <c r="R2219" i="87"/>
  <c r="H2219" i="87"/>
  <c r="C2219" i="87"/>
  <c r="U2218" i="87"/>
  <c r="T2218" i="87"/>
  <c r="R2218" i="87"/>
  <c r="H2218" i="87"/>
  <c r="C2218" i="87"/>
  <c r="U2217" i="87"/>
  <c r="T2217" i="87"/>
  <c r="R2217" i="87"/>
  <c r="H2217" i="87"/>
  <c r="C2217" i="87"/>
  <c r="U2216" i="87"/>
  <c r="T2216" i="87"/>
  <c r="R2216" i="87"/>
  <c r="J2216" i="87"/>
  <c r="J2217" i="87" s="1"/>
  <c r="J2218" i="87" s="1"/>
  <c r="K2218" i="87" s="1"/>
  <c r="H2216" i="87"/>
  <c r="C2216" i="87"/>
  <c r="U2215" i="87"/>
  <c r="T2215" i="87"/>
  <c r="R2215" i="87"/>
  <c r="U2214" i="87"/>
  <c r="T2214" i="87"/>
  <c r="R2214" i="87"/>
  <c r="P2214" i="87" s="1"/>
  <c r="P2213" i="87"/>
  <c r="U2212" i="87"/>
  <c r="T2212" i="87"/>
  <c r="R2212" i="87"/>
  <c r="G2211" i="87"/>
  <c r="U2210" i="87"/>
  <c r="H2210" i="87"/>
  <c r="C2210" i="87"/>
  <c r="U2209" i="87"/>
  <c r="H2209" i="87"/>
  <c r="C2209" i="87"/>
  <c r="U2208" i="87"/>
  <c r="H2208" i="87"/>
  <c r="C2208" i="87"/>
  <c r="U2207" i="87"/>
  <c r="H2207" i="87"/>
  <c r="C2207" i="87"/>
  <c r="P2205" i="87"/>
  <c r="U2204" i="87"/>
  <c r="T2204" i="87"/>
  <c r="S2204" i="87"/>
  <c r="K2204" i="87"/>
  <c r="R2204" i="87" s="1"/>
  <c r="U2203" i="87"/>
  <c r="T2203" i="87"/>
  <c r="S2203" i="87"/>
  <c r="K2203" i="87"/>
  <c r="U2202" i="87"/>
  <c r="T2202" i="87"/>
  <c r="S2202" i="87"/>
  <c r="K2202" i="87"/>
  <c r="R2202" i="87" s="1"/>
  <c r="U2201" i="87"/>
  <c r="T2201" i="87"/>
  <c r="S2201" i="87"/>
  <c r="R2201" i="87"/>
  <c r="U2200" i="87"/>
  <c r="T2200" i="87"/>
  <c r="S2200" i="87"/>
  <c r="K2200" i="87"/>
  <c r="R2200" i="87" s="1"/>
  <c r="U2199" i="87"/>
  <c r="T2199" i="87"/>
  <c r="S2199" i="87"/>
  <c r="K2199" i="87"/>
  <c r="U2198" i="87"/>
  <c r="T2198" i="87"/>
  <c r="S2198" i="87"/>
  <c r="K2198" i="87"/>
  <c r="R2198" i="87" s="1"/>
  <c r="U2197" i="87"/>
  <c r="T2197" i="87"/>
  <c r="T2206" i="87" s="1"/>
  <c r="S2197" i="87"/>
  <c r="R2197" i="87"/>
  <c r="P2196" i="87"/>
  <c r="P2195" i="87"/>
  <c r="U2194" i="87"/>
  <c r="T2194" i="87"/>
  <c r="R2194" i="87"/>
  <c r="U2193" i="87"/>
  <c r="T2193" i="87"/>
  <c r="R2193" i="87"/>
  <c r="Q2192" i="87"/>
  <c r="G2192" i="87"/>
  <c r="U2191" i="87"/>
  <c r="T2191" i="87"/>
  <c r="R2191" i="87"/>
  <c r="G2190" i="87"/>
  <c r="U2189" i="87"/>
  <c r="T2189" i="87"/>
  <c r="R2189" i="87"/>
  <c r="H2189" i="87"/>
  <c r="C2189" i="87"/>
  <c r="U2188" i="87"/>
  <c r="T2188" i="87"/>
  <c r="R2188" i="87"/>
  <c r="H2188" i="87"/>
  <c r="C2188" i="87"/>
  <c r="U2187" i="87"/>
  <c r="T2187" i="87"/>
  <c r="R2187" i="87"/>
  <c r="H2187" i="87"/>
  <c r="C2187" i="87"/>
  <c r="U2186" i="87"/>
  <c r="T2186" i="87"/>
  <c r="R2186" i="87"/>
  <c r="J2186" i="87"/>
  <c r="H2186" i="87"/>
  <c r="C2186" i="87"/>
  <c r="U2185" i="87"/>
  <c r="T2185" i="87"/>
  <c r="R2185" i="87"/>
  <c r="U2184" i="87"/>
  <c r="T2184" i="87"/>
  <c r="R2184" i="87"/>
  <c r="P2183" i="87"/>
  <c r="U2182" i="87"/>
  <c r="T2182" i="87"/>
  <c r="R2182" i="87"/>
  <c r="P2182" i="87"/>
  <c r="G2181" i="87"/>
  <c r="U2180" i="87"/>
  <c r="T2180" i="87"/>
  <c r="R2180" i="87"/>
  <c r="H2180" i="87"/>
  <c r="C2180" i="87"/>
  <c r="U2179" i="87"/>
  <c r="T2179" i="87"/>
  <c r="R2179" i="87"/>
  <c r="H2179" i="87"/>
  <c r="C2179" i="87"/>
  <c r="U2178" i="87"/>
  <c r="T2178" i="87"/>
  <c r="R2178" i="87"/>
  <c r="H2178" i="87"/>
  <c r="C2178" i="87"/>
  <c r="U2177" i="87"/>
  <c r="T2177" i="87"/>
  <c r="R2177" i="87"/>
  <c r="J2177" i="87"/>
  <c r="H2177" i="87"/>
  <c r="C2177" i="87"/>
  <c r="U2176" i="87"/>
  <c r="T2176" i="87"/>
  <c r="R2176" i="87"/>
  <c r="P2176" i="87"/>
  <c r="U2175" i="87"/>
  <c r="T2175" i="87"/>
  <c r="R2175" i="87"/>
  <c r="P2174" i="87"/>
  <c r="U2173" i="87"/>
  <c r="T2173" i="87"/>
  <c r="R2173" i="87"/>
  <c r="G2172" i="87"/>
  <c r="U2171" i="87"/>
  <c r="T2171" i="87"/>
  <c r="R2171" i="87"/>
  <c r="H2171" i="87"/>
  <c r="C2171" i="87"/>
  <c r="U2170" i="87"/>
  <c r="T2170" i="87"/>
  <c r="R2170" i="87"/>
  <c r="H2170" i="87"/>
  <c r="K2170" i="87" s="1"/>
  <c r="C2170" i="87"/>
  <c r="U2169" i="87"/>
  <c r="T2169" i="87"/>
  <c r="R2169" i="87"/>
  <c r="K2169" i="87"/>
  <c r="P2169" i="87" s="1"/>
  <c r="H2169" i="87"/>
  <c r="C2169" i="87"/>
  <c r="U2168" i="87"/>
  <c r="T2168" i="87"/>
  <c r="R2168" i="87"/>
  <c r="J2168" i="87"/>
  <c r="J2169" i="87" s="1"/>
  <c r="J2170" i="87" s="1"/>
  <c r="H2168" i="87"/>
  <c r="K2168" i="87" s="1"/>
  <c r="C2168" i="87"/>
  <c r="U2167" i="87"/>
  <c r="T2167" i="87"/>
  <c r="P2167" i="87" s="1"/>
  <c r="R2167" i="87"/>
  <c r="U2166" i="87"/>
  <c r="T2166" i="87"/>
  <c r="R2166" i="87"/>
  <c r="P2165" i="87"/>
  <c r="U2164" i="87"/>
  <c r="T2164" i="87"/>
  <c r="R2164" i="87"/>
  <c r="P2164" i="87" s="1"/>
  <c r="G2163" i="87"/>
  <c r="U2162" i="87"/>
  <c r="T2162" i="87"/>
  <c r="R2162" i="87"/>
  <c r="H2162" i="87"/>
  <c r="C2162" i="87"/>
  <c r="U2161" i="87"/>
  <c r="T2161" i="87"/>
  <c r="R2161" i="87"/>
  <c r="H2161" i="87"/>
  <c r="C2161" i="87"/>
  <c r="U2160" i="87"/>
  <c r="T2160" i="87"/>
  <c r="R2160" i="87"/>
  <c r="H2160" i="87"/>
  <c r="C2160" i="87"/>
  <c r="U2159" i="87"/>
  <c r="T2159" i="87"/>
  <c r="R2159" i="87"/>
  <c r="J2159" i="87"/>
  <c r="H2159" i="87"/>
  <c r="C2159" i="87"/>
  <c r="U2158" i="87"/>
  <c r="T2158" i="87"/>
  <c r="R2158" i="87"/>
  <c r="U2157" i="87"/>
  <c r="T2157" i="87"/>
  <c r="R2157" i="87"/>
  <c r="P2156" i="87"/>
  <c r="U2155" i="87"/>
  <c r="T2155" i="87"/>
  <c r="P2155" i="87" s="1"/>
  <c r="R2155" i="87"/>
  <c r="G2154" i="87"/>
  <c r="U2153" i="87"/>
  <c r="T2153" i="87"/>
  <c r="R2153" i="87"/>
  <c r="H2153" i="87"/>
  <c r="C2153" i="87"/>
  <c r="U2152" i="87"/>
  <c r="T2152" i="87"/>
  <c r="R2152" i="87"/>
  <c r="H2152" i="87"/>
  <c r="C2152" i="87"/>
  <c r="U2151" i="87"/>
  <c r="T2151" i="87"/>
  <c r="R2151" i="87"/>
  <c r="H2151" i="87"/>
  <c r="C2151" i="87"/>
  <c r="U2150" i="87"/>
  <c r="T2150" i="87"/>
  <c r="R2150" i="87"/>
  <c r="J2150" i="87"/>
  <c r="H2150" i="87"/>
  <c r="C2150" i="87"/>
  <c r="U2149" i="87"/>
  <c r="T2149" i="87"/>
  <c r="R2149" i="87"/>
  <c r="U2148" i="87"/>
  <c r="T2148" i="87"/>
  <c r="R2148" i="87"/>
  <c r="P2148" i="87"/>
  <c r="P2147" i="87"/>
  <c r="U2146" i="87"/>
  <c r="T2146" i="87"/>
  <c r="R2146" i="87"/>
  <c r="G2145" i="87"/>
  <c r="H2144" i="87"/>
  <c r="C2144" i="87"/>
  <c r="H2143" i="87"/>
  <c r="C2143" i="87"/>
  <c r="H2142" i="87"/>
  <c r="C2142" i="87"/>
  <c r="H2141" i="87"/>
  <c r="C2141" i="87"/>
  <c r="U2139" i="87"/>
  <c r="T2139" i="87"/>
  <c r="R2139" i="87"/>
  <c r="P2139" i="87" s="1"/>
  <c r="T2138" i="87"/>
  <c r="R2138" i="87"/>
  <c r="K2138" i="87"/>
  <c r="U2138" i="87" s="1"/>
  <c r="U2137" i="87"/>
  <c r="T2137" i="87"/>
  <c r="R2137" i="87"/>
  <c r="U2136" i="87"/>
  <c r="T2136" i="87"/>
  <c r="R2136" i="87"/>
  <c r="U2135" i="87"/>
  <c r="T2135" i="87"/>
  <c r="R2135" i="87"/>
  <c r="U2134" i="87"/>
  <c r="T2134" i="87"/>
  <c r="R2134" i="87"/>
  <c r="U2133" i="87"/>
  <c r="T2133" i="87"/>
  <c r="R2133" i="87"/>
  <c r="U2132" i="87"/>
  <c r="T2132" i="87"/>
  <c r="R2132" i="87"/>
  <c r="T2131" i="87"/>
  <c r="R2131" i="87"/>
  <c r="K2131" i="87"/>
  <c r="U2130" i="87"/>
  <c r="T2130" i="87"/>
  <c r="R2130" i="87"/>
  <c r="U2129" i="87"/>
  <c r="T2129" i="87"/>
  <c r="R2129" i="87"/>
  <c r="U2128" i="87"/>
  <c r="T2128" i="87"/>
  <c r="R2128" i="87"/>
  <c r="T2127" i="87"/>
  <c r="R2127" i="87"/>
  <c r="K2127" i="87"/>
  <c r="U2126" i="87"/>
  <c r="T2126" i="87"/>
  <c r="R2126" i="87"/>
  <c r="P2126" i="87"/>
  <c r="U2125" i="87"/>
  <c r="T2125" i="87"/>
  <c r="R2125" i="87"/>
  <c r="U2124" i="87"/>
  <c r="T2124" i="87"/>
  <c r="R2124" i="87"/>
  <c r="U2123" i="87"/>
  <c r="T2123" i="87"/>
  <c r="R2123" i="87"/>
  <c r="U2122" i="87"/>
  <c r="T2122" i="87"/>
  <c r="R2122" i="87"/>
  <c r="P2122" i="87" s="1"/>
  <c r="U2121" i="87"/>
  <c r="T2121" i="87"/>
  <c r="R2121" i="87"/>
  <c r="U2120" i="87"/>
  <c r="T2120" i="87"/>
  <c r="P2120" i="87" s="1"/>
  <c r="R2120" i="87"/>
  <c r="U2119" i="87"/>
  <c r="T2119" i="87"/>
  <c r="R2119" i="87"/>
  <c r="U2118" i="87"/>
  <c r="T2118" i="87"/>
  <c r="R2118" i="87"/>
  <c r="U2117" i="87"/>
  <c r="T2117" i="87"/>
  <c r="R2117" i="87"/>
  <c r="U2116" i="87"/>
  <c r="T2116" i="87"/>
  <c r="R2116" i="87"/>
  <c r="U2115" i="87"/>
  <c r="R2115" i="87"/>
  <c r="K2115" i="87"/>
  <c r="T2115" i="87" s="1"/>
  <c r="U2114" i="87"/>
  <c r="T2114" i="87"/>
  <c r="R2114" i="87"/>
  <c r="U2113" i="87"/>
  <c r="T2113" i="87"/>
  <c r="R2113" i="87"/>
  <c r="U2112" i="87"/>
  <c r="T2112" i="87"/>
  <c r="R2112" i="87"/>
  <c r="U2111" i="87"/>
  <c r="T2111" i="87"/>
  <c r="R2111" i="87"/>
  <c r="U2110" i="87"/>
  <c r="T2110" i="87"/>
  <c r="P2110" i="87" s="1"/>
  <c r="R2110" i="87"/>
  <c r="U2109" i="87"/>
  <c r="T2109" i="87"/>
  <c r="R2109" i="87"/>
  <c r="U2108" i="87"/>
  <c r="T2108" i="87"/>
  <c r="R2108" i="87"/>
  <c r="P2108" i="87" s="1"/>
  <c r="U2107" i="87"/>
  <c r="T2107" i="87"/>
  <c r="R2107" i="87"/>
  <c r="U2106" i="87"/>
  <c r="T2106" i="87"/>
  <c r="P2106" i="87" s="1"/>
  <c r="R2106" i="87"/>
  <c r="U2105" i="87"/>
  <c r="T2105" i="87"/>
  <c r="R2105" i="87"/>
  <c r="U2104" i="87"/>
  <c r="T2104" i="87"/>
  <c r="R2104" i="87"/>
  <c r="U2103" i="87"/>
  <c r="R2103" i="87"/>
  <c r="K2103" i="87"/>
  <c r="T2103" i="87" s="1"/>
  <c r="U2102" i="87"/>
  <c r="T2102" i="87"/>
  <c r="R2102" i="87"/>
  <c r="U2101" i="87"/>
  <c r="T2101" i="87"/>
  <c r="R2101" i="87"/>
  <c r="U2100" i="87"/>
  <c r="T2100" i="87"/>
  <c r="R2100" i="87"/>
  <c r="P2100" i="87" s="1"/>
  <c r="U2099" i="87"/>
  <c r="R2099" i="87"/>
  <c r="K2099" i="87"/>
  <c r="T2099" i="87" s="1"/>
  <c r="U2098" i="87"/>
  <c r="T2098" i="87"/>
  <c r="R2098" i="87"/>
  <c r="U2097" i="87"/>
  <c r="T2097" i="87"/>
  <c r="R2097" i="87"/>
  <c r="U2096" i="87"/>
  <c r="P2096" i="87" s="1"/>
  <c r="T2096" i="87"/>
  <c r="R2096" i="87"/>
  <c r="U2095" i="87"/>
  <c r="R2095" i="87"/>
  <c r="K2095" i="87"/>
  <c r="U2094" i="87"/>
  <c r="T2094" i="87"/>
  <c r="R2094" i="87"/>
  <c r="U2093" i="87"/>
  <c r="T2093" i="87"/>
  <c r="P2093" i="87" s="1"/>
  <c r="R2093" i="87"/>
  <c r="U2092" i="87"/>
  <c r="T2092" i="87"/>
  <c r="R2092" i="87"/>
  <c r="U2091" i="87"/>
  <c r="T2091" i="87"/>
  <c r="R2091" i="87"/>
  <c r="U2090" i="87"/>
  <c r="T2090" i="87"/>
  <c r="R2090" i="87"/>
  <c r="U2089" i="87"/>
  <c r="P2089" i="87" s="1"/>
  <c r="T2089" i="87"/>
  <c r="R2089" i="87"/>
  <c r="U2088" i="87"/>
  <c r="T2088" i="87"/>
  <c r="P2088" i="87" s="1"/>
  <c r="R2088" i="87"/>
  <c r="U2087" i="87"/>
  <c r="T2087" i="87"/>
  <c r="R2087" i="87"/>
  <c r="U2086" i="87"/>
  <c r="T2086" i="87"/>
  <c r="R2086" i="87"/>
  <c r="K2086" i="87"/>
  <c r="U2085" i="87"/>
  <c r="T2085" i="87"/>
  <c r="R2085" i="87"/>
  <c r="U2084" i="87"/>
  <c r="T2084" i="87"/>
  <c r="R2084" i="87"/>
  <c r="U2083" i="87"/>
  <c r="T2083" i="87"/>
  <c r="P2083" i="87" s="1"/>
  <c r="R2083" i="87"/>
  <c r="U2082" i="87"/>
  <c r="T2082" i="87"/>
  <c r="R2082" i="87"/>
  <c r="U2081" i="87"/>
  <c r="T2081" i="87"/>
  <c r="R2081" i="87"/>
  <c r="U2080" i="87"/>
  <c r="R2080" i="87"/>
  <c r="K2080" i="87"/>
  <c r="T2080" i="87" s="1"/>
  <c r="U2079" i="87"/>
  <c r="T2079" i="87"/>
  <c r="R2079" i="87"/>
  <c r="U2078" i="87"/>
  <c r="T2078" i="87"/>
  <c r="R2078" i="87"/>
  <c r="U2077" i="87"/>
  <c r="R2077" i="87"/>
  <c r="K2077" i="87"/>
  <c r="T2077" i="87" s="1"/>
  <c r="U2076" i="87"/>
  <c r="T2076" i="87"/>
  <c r="R2076" i="87"/>
  <c r="U2075" i="87"/>
  <c r="T2075" i="87"/>
  <c r="R2075" i="87"/>
  <c r="U2074" i="87"/>
  <c r="R2074" i="87"/>
  <c r="K2074" i="87"/>
  <c r="U2073" i="87"/>
  <c r="T2073" i="87"/>
  <c r="P2073" i="87" s="1"/>
  <c r="R2073" i="87"/>
  <c r="U2072" i="87"/>
  <c r="R2072" i="87"/>
  <c r="K2072" i="87"/>
  <c r="U2071" i="87"/>
  <c r="T2071" i="87"/>
  <c r="R2071" i="87"/>
  <c r="U2070" i="87"/>
  <c r="T2070" i="87"/>
  <c r="R2070" i="87"/>
  <c r="U2069" i="87"/>
  <c r="T2069" i="87"/>
  <c r="R2069" i="87"/>
  <c r="U2068" i="87"/>
  <c r="T2068" i="87"/>
  <c r="R2068" i="87"/>
  <c r="U2067" i="87"/>
  <c r="T2067" i="87"/>
  <c r="R2067" i="87"/>
  <c r="U2066" i="87"/>
  <c r="T2066" i="87"/>
  <c r="R2066" i="87"/>
  <c r="U2065" i="87"/>
  <c r="T2065" i="87"/>
  <c r="R2065" i="87"/>
  <c r="U2064" i="87"/>
  <c r="R2064" i="87"/>
  <c r="K2064" i="87"/>
  <c r="U2063" i="87"/>
  <c r="T2063" i="87"/>
  <c r="R2063" i="87"/>
  <c r="U2062" i="87"/>
  <c r="T2062" i="87"/>
  <c r="R2062" i="87"/>
  <c r="U2061" i="87"/>
  <c r="T2061" i="87"/>
  <c r="R2061" i="87"/>
  <c r="K2061" i="87"/>
  <c r="U2060" i="87"/>
  <c r="T2060" i="87"/>
  <c r="R2060" i="87"/>
  <c r="U2059" i="87"/>
  <c r="T2059" i="87"/>
  <c r="R2059" i="87"/>
  <c r="U2058" i="87"/>
  <c r="T2058" i="87"/>
  <c r="R2058" i="87"/>
  <c r="U2057" i="87"/>
  <c r="T2057" i="87"/>
  <c r="R2057" i="87"/>
  <c r="U2056" i="87"/>
  <c r="T2056" i="87"/>
  <c r="P2056" i="87" s="1"/>
  <c r="R2056" i="87"/>
  <c r="U2055" i="87"/>
  <c r="T2055" i="87"/>
  <c r="R2055" i="87"/>
  <c r="U2054" i="87"/>
  <c r="T2054" i="87"/>
  <c r="R2054" i="87"/>
  <c r="U2053" i="87"/>
  <c r="T2053" i="87"/>
  <c r="R2053" i="87"/>
  <c r="P2053" i="87" s="1"/>
  <c r="U2052" i="87"/>
  <c r="T2052" i="87"/>
  <c r="R2052" i="87"/>
  <c r="P2052" i="87" s="1"/>
  <c r="U2051" i="87"/>
  <c r="R2051" i="87"/>
  <c r="K2051" i="87"/>
  <c r="U2050" i="87"/>
  <c r="T2050" i="87"/>
  <c r="R2050" i="87"/>
  <c r="U2049" i="87"/>
  <c r="T2049" i="87"/>
  <c r="P2049" i="87" s="1"/>
  <c r="R2049" i="87"/>
  <c r="U2048" i="87"/>
  <c r="T2048" i="87"/>
  <c r="R2048" i="87"/>
  <c r="K2048" i="87"/>
  <c r="U2047" i="87"/>
  <c r="R2047" i="87"/>
  <c r="P2047" i="87" s="1"/>
  <c r="K2047" i="87"/>
  <c r="T2047" i="87" s="1"/>
  <c r="U2046" i="87"/>
  <c r="T2046" i="87"/>
  <c r="S2046" i="87"/>
  <c r="K2046" i="87"/>
  <c r="R2046" i="87" s="1"/>
  <c r="U2045" i="87"/>
  <c r="T2045" i="87"/>
  <c r="R2045" i="87"/>
  <c r="U2044" i="87"/>
  <c r="T2044" i="87"/>
  <c r="P2044" i="87" s="1"/>
  <c r="R2044" i="87"/>
  <c r="U2043" i="87"/>
  <c r="P2043" i="87" s="1"/>
  <c r="R2043" i="87"/>
  <c r="K2043" i="87"/>
  <c r="T2043" i="87" s="1"/>
  <c r="U2042" i="87"/>
  <c r="T2042" i="87"/>
  <c r="P2042" i="87" s="1"/>
  <c r="R2042" i="87"/>
  <c r="U2041" i="87"/>
  <c r="T2041" i="87"/>
  <c r="R2041" i="87"/>
  <c r="U2040" i="87"/>
  <c r="R2040" i="87"/>
  <c r="K2040" i="87"/>
  <c r="U2039" i="87"/>
  <c r="T2039" i="87"/>
  <c r="R2039" i="87"/>
  <c r="U2038" i="87"/>
  <c r="T2038" i="87"/>
  <c r="R2038" i="87"/>
  <c r="U2037" i="87"/>
  <c r="R2037" i="87"/>
  <c r="K2037" i="87"/>
  <c r="U2036" i="87"/>
  <c r="T2036" i="87"/>
  <c r="P2036" i="87" s="1"/>
  <c r="R2036" i="87"/>
  <c r="U2035" i="87"/>
  <c r="T2035" i="87"/>
  <c r="R2035" i="87"/>
  <c r="U2034" i="87"/>
  <c r="T2034" i="87"/>
  <c r="R2034" i="87"/>
  <c r="U2033" i="87"/>
  <c r="R2033" i="87"/>
  <c r="K2033" i="87"/>
  <c r="U2032" i="87"/>
  <c r="T2032" i="87"/>
  <c r="R2032" i="87"/>
  <c r="U2031" i="87"/>
  <c r="T2031" i="87"/>
  <c r="R2031" i="87"/>
  <c r="U2030" i="87"/>
  <c r="T2030" i="87"/>
  <c r="R2030" i="87"/>
  <c r="U2029" i="87"/>
  <c r="T2029" i="87"/>
  <c r="R2029" i="87"/>
  <c r="P2029" i="87" s="1"/>
  <c r="U2028" i="87"/>
  <c r="T2028" i="87"/>
  <c r="P2028" i="87" s="1"/>
  <c r="R2028" i="87"/>
  <c r="U2027" i="87"/>
  <c r="P2027" i="87" s="1"/>
  <c r="T2027" i="87"/>
  <c r="R2027" i="87"/>
  <c r="U2026" i="87"/>
  <c r="T2026" i="87"/>
  <c r="R2026" i="87"/>
  <c r="P2025" i="87"/>
  <c r="U2024" i="87"/>
  <c r="T2024" i="87"/>
  <c r="S2024" i="87"/>
  <c r="R2024" i="87"/>
  <c r="U2023" i="87"/>
  <c r="T2023" i="87"/>
  <c r="S2023" i="87"/>
  <c r="R2023" i="87"/>
  <c r="U2022" i="87"/>
  <c r="T2022" i="87"/>
  <c r="S2022" i="87"/>
  <c r="R2022" i="87"/>
  <c r="U2021" i="87"/>
  <c r="T2021" i="87"/>
  <c r="S2021" i="87"/>
  <c r="R2021" i="87"/>
  <c r="U2020" i="87"/>
  <c r="T2020" i="87"/>
  <c r="R2020" i="87"/>
  <c r="H2020" i="87"/>
  <c r="K2020" i="87" s="1"/>
  <c r="U2019" i="87"/>
  <c r="T2019" i="87"/>
  <c r="S2019" i="87"/>
  <c r="R2019" i="87"/>
  <c r="U2018" i="87"/>
  <c r="T2018" i="87"/>
  <c r="S2018" i="87"/>
  <c r="R2018" i="87"/>
  <c r="U2017" i="87"/>
  <c r="T2017" i="87"/>
  <c r="S2017" i="87"/>
  <c r="R2017" i="87"/>
  <c r="U2016" i="87"/>
  <c r="T2016" i="87"/>
  <c r="S2016" i="87"/>
  <c r="R2016" i="87"/>
  <c r="U2015" i="87"/>
  <c r="T2015" i="87"/>
  <c r="R2015" i="87"/>
  <c r="H2015" i="87"/>
  <c r="K2015" i="87" s="1"/>
  <c r="U2014" i="87"/>
  <c r="T2014" i="87"/>
  <c r="S2014" i="87"/>
  <c r="R2014" i="87"/>
  <c r="U2013" i="87"/>
  <c r="T2013" i="87"/>
  <c r="S2013" i="87"/>
  <c r="R2013" i="87"/>
  <c r="U2012" i="87"/>
  <c r="T2012" i="87"/>
  <c r="S2012" i="87"/>
  <c r="R2012" i="87"/>
  <c r="U2011" i="87"/>
  <c r="T2011" i="87"/>
  <c r="S2011" i="87"/>
  <c r="R2011" i="87"/>
  <c r="U2010" i="87"/>
  <c r="T2010" i="87"/>
  <c r="S2010" i="87"/>
  <c r="R2010" i="87"/>
  <c r="U2009" i="87"/>
  <c r="T2009" i="87"/>
  <c r="S2009" i="87"/>
  <c r="R2009" i="87"/>
  <c r="U2008" i="87"/>
  <c r="T2008" i="87"/>
  <c r="R2008" i="87"/>
  <c r="H2008" i="87"/>
  <c r="K2008" i="87" s="1"/>
  <c r="S2008" i="87" s="1"/>
  <c r="U2007" i="87"/>
  <c r="T2007" i="87"/>
  <c r="S2007" i="87"/>
  <c r="R2007" i="87"/>
  <c r="U2006" i="87"/>
  <c r="T2006" i="87"/>
  <c r="S2006" i="87"/>
  <c r="R2006" i="87"/>
  <c r="U2005" i="87"/>
  <c r="T2005" i="87"/>
  <c r="S2005" i="87"/>
  <c r="R2005" i="87"/>
  <c r="U2004" i="87"/>
  <c r="T2004" i="87"/>
  <c r="R2004" i="87"/>
  <c r="K2004" i="87"/>
  <c r="S2004" i="87" s="1"/>
  <c r="H2004" i="87"/>
  <c r="U2003" i="87"/>
  <c r="T2003" i="87"/>
  <c r="S2003" i="87"/>
  <c r="R2003" i="87"/>
  <c r="U2002" i="87"/>
  <c r="T2002" i="87"/>
  <c r="S2002" i="87"/>
  <c r="R2002" i="87"/>
  <c r="U2001" i="87"/>
  <c r="T2001" i="87"/>
  <c r="S2001" i="87"/>
  <c r="R2001" i="87"/>
  <c r="U2000" i="87"/>
  <c r="T2000" i="87"/>
  <c r="S2000" i="87"/>
  <c r="K2000" i="87"/>
  <c r="U1999" i="87"/>
  <c r="T1999" i="87"/>
  <c r="S1999" i="87"/>
  <c r="R1999" i="87"/>
  <c r="U1998" i="87"/>
  <c r="T1998" i="87"/>
  <c r="S1998" i="87"/>
  <c r="R1998" i="87"/>
  <c r="U1997" i="87"/>
  <c r="T1997" i="87"/>
  <c r="S1997" i="87"/>
  <c r="R1997" i="87"/>
  <c r="U1996" i="87"/>
  <c r="T1996" i="87"/>
  <c r="S1996" i="87"/>
  <c r="R1996" i="87"/>
  <c r="U1995" i="87"/>
  <c r="T1995" i="87"/>
  <c r="S1995" i="87"/>
  <c r="R1995" i="87"/>
  <c r="U1994" i="87"/>
  <c r="T1994" i="87"/>
  <c r="S1994" i="87"/>
  <c r="K1994" i="87"/>
  <c r="R1994" i="87" s="1"/>
  <c r="U1993" i="87"/>
  <c r="T1993" i="87"/>
  <c r="S1993" i="87"/>
  <c r="R1993" i="87"/>
  <c r="U1992" i="87"/>
  <c r="T1992" i="87"/>
  <c r="S1992" i="87"/>
  <c r="R1992" i="87"/>
  <c r="U1991" i="87"/>
  <c r="T1991" i="87"/>
  <c r="S1991" i="87"/>
  <c r="K1991" i="87"/>
  <c r="R1991" i="87" s="1"/>
  <c r="U1990" i="87"/>
  <c r="T1990" i="87"/>
  <c r="S1990" i="87"/>
  <c r="P1990" i="87" s="1"/>
  <c r="R1990" i="87"/>
  <c r="U1989" i="87"/>
  <c r="T1989" i="87"/>
  <c r="S1989" i="87"/>
  <c r="R1989" i="87"/>
  <c r="U1988" i="87"/>
  <c r="T1988" i="87"/>
  <c r="S1988" i="87"/>
  <c r="R1988" i="87"/>
  <c r="K1988" i="87"/>
  <c r="U1987" i="87"/>
  <c r="T1987" i="87"/>
  <c r="S1987" i="87"/>
  <c r="R1987" i="87"/>
  <c r="U1986" i="87"/>
  <c r="T1986" i="87"/>
  <c r="S1986" i="87"/>
  <c r="K1986" i="87"/>
  <c r="R1986" i="87" s="1"/>
  <c r="U1985" i="87"/>
  <c r="T1985" i="87"/>
  <c r="S1985" i="87"/>
  <c r="R1985" i="87"/>
  <c r="U1984" i="87"/>
  <c r="T1984" i="87"/>
  <c r="S1984" i="87"/>
  <c r="R1984" i="87"/>
  <c r="U1983" i="87"/>
  <c r="T1983" i="87"/>
  <c r="S1983" i="87"/>
  <c r="R1983" i="87"/>
  <c r="U1982" i="87"/>
  <c r="T1982" i="87"/>
  <c r="S1982" i="87"/>
  <c r="K1982" i="87"/>
  <c r="R1982" i="87" s="1"/>
  <c r="U1981" i="87"/>
  <c r="T1981" i="87"/>
  <c r="S1981" i="87"/>
  <c r="R1981" i="87"/>
  <c r="U1980" i="87"/>
  <c r="T1980" i="87"/>
  <c r="S1980" i="87"/>
  <c r="R1980" i="87"/>
  <c r="U1979" i="87"/>
  <c r="T1979" i="87"/>
  <c r="S1979" i="87"/>
  <c r="R1979" i="87"/>
  <c r="U1978" i="87"/>
  <c r="T1978" i="87"/>
  <c r="S1978" i="87"/>
  <c r="R1978" i="87"/>
  <c r="U1977" i="87"/>
  <c r="T1977" i="87"/>
  <c r="S1977" i="87"/>
  <c r="R1977" i="87"/>
  <c r="U1976" i="87"/>
  <c r="T1976" i="87"/>
  <c r="S1976" i="87"/>
  <c r="R1976" i="87"/>
  <c r="U1975" i="87"/>
  <c r="T1975" i="87"/>
  <c r="S1975" i="87"/>
  <c r="R1975" i="87"/>
  <c r="U1974" i="87"/>
  <c r="T1974" i="87"/>
  <c r="S1974" i="87"/>
  <c r="R1974" i="87"/>
  <c r="U1973" i="87"/>
  <c r="T1973" i="87"/>
  <c r="S1973" i="87"/>
  <c r="K1973" i="87"/>
  <c r="U1972" i="87"/>
  <c r="T1972" i="87"/>
  <c r="S1972" i="87"/>
  <c r="R1972" i="87"/>
  <c r="U1971" i="87"/>
  <c r="T1971" i="87"/>
  <c r="S1971" i="87"/>
  <c r="R1971" i="87"/>
  <c r="U1970" i="87"/>
  <c r="T1970" i="87"/>
  <c r="S1970" i="87"/>
  <c r="K1970" i="87"/>
  <c r="U1969" i="87"/>
  <c r="T1969" i="87"/>
  <c r="S1969" i="87"/>
  <c r="R1969" i="87"/>
  <c r="P1969" i="87" s="1"/>
  <c r="U1968" i="87"/>
  <c r="T1968" i="87"/>
  <c r="S1968" i="87"/>
  <c r="R1968" i="87"/>
  <c r="U1967" i="87"/>
  <c r="T1967" i="87"/>
  <c r="S1967" i="87"/>
  <c r="R1967" i="87"/>
  <c r="U1966" i="87"/>
  <c r="T1966" i="87"/>
  <c r="S1966" i="87"/>
  <c r="R1966" i="87"/>
  <c r="U1965" i="87"/>
  <c r="T1965" i="87"/>
  <c r="S1965" i="87"/>
  <c r="R1965" i="87"/>
  <c r="U1964" i="87"/>
  <c r="T1964" i="87"/>
  <c r="S1964" i="87"/>
  <c r="R1964" i="87"/>
  <c r="U1963" i="87"/>
  <c r="T1963" i="87"/>
  <c r="S1963" i="87"/>
  <c r="R1963" i="87"/>
  <c r="U1962" i="87"/>
  <c r="T1962" i="87"/>
  <c r="S1962" i="87"/>
  <c r="R1962" i="87"/>
  <c r="U1961" i="87"/>
  <c r="T1961" i="87"/>
  <c r="S1961" i="87"/>
  <c r="R1961" i="87"/>
  <c r="U1960" i="87"/>
  <c r="T1960" i="87"/>
  <c r="S1960" i="87"/>
  <c r="K1960" i="87"/>
  <c r="U1959" i="87"/>
  <c r="T1959" i="87"/>
  <c r="S1959" i="87"/>
  <c r="R1959" i="87"/>
  <c r="P1959" i="87"/>
  <c r="U1958" i="87"/>
  <c r="T1958" i="87"/>
  <c r="S1958" i="87"/>
  <c r="R1958" i="87"/>
  <c r="U1957" i="87"/>
  <c r="T1957" i="87"/>
  <c r="S1957" i="87"/>
  <c r="R1957" i="87"/>
  <c r="K1957" i="87"/>
  <c r="U1956" i="87"/>
  <c r="T1956" i="87"/>
  <c r="S1956" i="87"/>
  <c r="K1956" i="87"/>
  <c r="R1956" i="87" s="1"/>
  <c r="U1955" i="87"/>
  <c r="T1955" i="87"/>
  <c r="S1955" i="87"/>
  <c r="K1955" i="87"/>
  <c r="R1955" i="87" s="1"/>
  <c r="U1954" i="87"/>
  <c r="T1954" i="87"/>
  <c r="S1954" i="87"/>
  <c r="R1954" i="87"/>
  <c r="U1953" i="87"/>
  <c r="T1953" i="87"/>
  <c r="S1953" i="87"/>
  <c r="R1953" i="87"/>
  <c r="U1952" i="87"/>
  <c r="T1952" i="87"/>
  <c r="S1952" i="87"/>
  <c r="K1952" i="87"/>
  <c r="R1952" i="87" s="1"/>
  <c r="U1951" i="87"/>
  <c r="T1951" i="87"/>
  <c r="S1951" i="87"/>
  <c r="P1951" i="87" s="1"/>
  <c r="R1951" i="87"/>
  <c r="U1950" i="87"/>
  <c r="T1950" i="87"/>
  <c r="S1950" i="87"/>
  <c r="R1950" i="87"/>
  <c r="P1950" i="87" s="1"/>
  <c r="U1949" i="87"/>
  <c r="T1949" i="87"/>
  <c r="S1949" i="87"/>
  <c r="K1949" i="87"/>
  <c r="R1949" i="87" s="1"/>
  <c r="U1948" i="87"/>
  <c r="T1948" i="87"/>
  <c r="S1948" i="87"/>
  <c r="R1948" i="87"/>
  <c r="U1947" i="87"/>
  <c r="T1947" i="87"/>
  <c r="S1947" i="87"/>
  <c r="R1947" i="87"/>
  <c r="U1946" i="87"/>
  <c r="T1946" i="87"/>
  <c r="S1946" i="87"/>
  <c r="K1946" i="87"/>
  <c r="R1946" i="87" s="1"/>
  <c r="U1945" i="87"/>
  <c r="T1945" i="87"/>
  <c r="S1945" i="87"/>
  <c r="R1945" i="87"/>
  <c r="U1944" i="87"/>
  <c r="T1944" i="87"/>
  <c r="S1944" i="87"/>
  <c r="R1944" i="87"/>
  <c r="P1944" i="87" s="1"/>
  <c r="U1943" i="87"/>
  <c r="T1943" i="87"/>
  <c r="S1943" i="87"/>
  <c r="R1943" i="87"/>
  <c r="U1942" i="87"/>
  <c r="T1942" i="87"/>
  <c r="S1942" i="87"/>
  <c r="K1942" i="87"/>
  <c r="R1942" i="87" s="1"/>
  <c r="U1941" i="87"/>
  <c r="T1941" i="87"/>
  <c r="S1941" i="87"/>
  <c r="R1941" i="87"/>
  <c r="U1940" i="87"/>
  <c r="T1940" i="87"/>
  <c r="S1940" i="87"/>
  <c r="R1940" i="87"/>
  <c r="U1939" i="87"/>
  <c r="T1939" i="87"/>
  <c r="S1939" i="87"/>
  <c r="R1939" i="87"/>
  <c r="U1938" i="87"/>
  <c r="T1938" i="87"/>
  <c r="S1938" i="87"/>
  <c r="R1938" i="87"/>
  <c r="U1937" i="87"/>
  <c r="T1937" i="87"/>
  <c r="S1937" i="87"/>
  <c r="P1937" i="87" s="1"/>
  <c r="R1937" i="87"/>
  <c r="U1936" i="87"/>
  <c r="T1936" i="87"/>
  <c r="S1936" i="87"/>
  <c r="R1936" i="87"/>
  <c r="U1935" i="87"/>
  <c r="T1935" i="87"/>
  <c r="S1935" i="87"/>
  <c r="R1935" i="87"/>
  <c r="P1934" i="87"/>
  <c r="P1933" i="87"/>
  <c r="U1932" i="87"/>
  <c r="T1932" i="87"/>
  <c r="R1932" i="87"/>
  <c r="U1931" i="87"/>
  <c r="T1931" i="87"/>
  <c r="R1931" i="87"/>
  <c r="Q1930" i="87"/>
  <c r="G1930" i="87"/>
  <c r="U1929" i="87"/>
  <c r="U1930" i="87" s="1"/>
  <c r="T1929" i="87"/>
  <c r="R1929" i="87"/>
  <c r="G1928" i="87"/>
  <c r="U1927" i="87"/>
  <c r="T1927" i="87"/>
  <c r="R1927" i="87"/>
  <c r="H1927" i="87"/>
  <c r="C1927" i="87"/>
  <c r="U1926" i="87"/>
  <c r="T1926" i="87"/>
  <c r="R1926" i="87"/>
  <c r="H1926" i="87"/>
  <c r="K1926" i="87" s="1"/>
  <c r="P1926" i="87" s="1"/>
  <c r="C1926" i="87"/>
  <c r="U1925" i="87"/>
  <c r="T1925" i="87"/>
  <c r="R1925" i="87"/>
  <c r="H1925" i="87"/>
  <c r="K1925" i="87" s="1"/>
  <c r="C1925" i="87"/>
  <c r="U1924" i="87"/>
  <c r="T1924" i="87"/>
  <c r="R1924" i="87"/>
  <c r="J1924" i="87"/>
  <c r="J1925" i="87" s="1"/>
  <c r="J1926" i="87" s="1"/>
  <c r="H1924" i="87"/>
  <c r="C1924" i="87"/>
  <c r="U1923" i="87"/>
  <c r="T1923" i="87"/>
  <c r="R1923" i="87"/>
  <c r="U1922" i="87"/>
  <c r="T1922" i="87"/>
  <c r="R1922" i="87"/>
  <c r="P1921" i="87"/>
  <c r="U1920" i="87"/>
  <c r="T1920" i="87"/>
  <c r="R1920" i="87"/>
  <c r="G1919" i="87"/>
  <c r="U1918" i="87"/>
  <c r="T1918" i="87"/>
  <c r="R1918" i="87"/>
  <c r="H1918" i="87"/>
  <c r="C1918" i="87"/>
  <c r="U1917" i="87"/>
  <c r="T1917" i="87"/>
  <c r="R1917" i="87"/>
  <c r="H1917" i="87"/>
  <c r="C1917" i="87"/>
  <c r="U1916" i="87"/>
  <c r="T1916" i="87"/>
  <c r="R1916" i="87"/>
  <c r="H1916" i="87"/>
  <c r="C1916" i="87"/>
  <c r="U1915" i="87"/>
  <c r="T1915" i="87"/>
  <c r="R1915" i="87"/>
  <c r="J1915" i="87"/>
  <c r="J1916" i="87" s="1"/>
  <c r="H1915" i="87"/>
  <c r="K1915" i="87" s="1"/>
  <c r="C1915" i="87"/>
  <c r="U1914" i="87"/>
  <c r="T1914" i="87"/>
  <c r="R1914" i="87"/>
  <c r="U1913" i="87"/>
  <c r="P1913" i="87" s="1"/>
  <c r="T1913" i="87"/>
  <c r="R1913" i="87"/>
  <c r="P1912" i="87"/>
  <c r="U1911" i="87"/>
  <c r="T1911" i="87"/>
  <c r="R1911" i="87"/>
  <c r="P1911" i="87" s="1"/>
  <c r="G1910" i="87"/>
  <c r="U1909" i="87"/>
  <c r="H1909" i="87"/>
  <c r="C1909" i="87"/>
  <c r="U1908" i="87"/>
  <c r="H1908" i="87"/>
  <c r="C1908" i="87"/>
  <c r="U1907" i="87"/>
  <c r="H1907" i="87"/>
  <c r="C1907" i="87"/>
  <c r="U1906" i="87"/>
  <c r="H1906" i="87"/>
  <c r="C1906" i="87"/>
  <c r="U1904" i="87"/>
  <c r="T1904" i="87"/>
  <c r="R1904" i="87"/>
  <c r="U1903" i="87"/>
  <c r="R1903" i="87"/>
  <c r="K1903" i="87"/>
  <c r="T1903" i="87" s="1"/>
  <c r="U1902" i="87"/>
  <c r="T1902" i="87"/>
  <c r="R1902" i="87"/>
  <c r="U1901" i="87"/>
  <c r="R1901" i="87"/>
  <c r="K1901" i="87"/>
  <c r="T1901" i="87" s="1"/>
  <c r="U1900" i="87"/>
  <c r="T1900" i="87"/>
  <c r="R1900" i="87"/>
  <c r="U1899" i="87"/>
  <c r="T1899" i="87"/>
  <c r="R1899" i="87"/>
  <c r="U1898" i="87"/>
  <c r="T1898" i="87"/>
  <c r="R1898" i="87"/>
  <c r="U1897" i="87"/>
  <c r="T1897" i="87"/>
  <c r="R1897" i="87"/>
  <c r="U1896" i="87"/>
  <c r="R1896" i="87"/>
  <c r="K1896" i="87"/>
  <c r="U1895" i="87"/>
  <c r="T1895" i="87"/>
  <c r="R1895" i="87"/>
  <c r="U1894" i="87"/>
  <c r="R1894" i="87"/>
  <c r="K1894" i="87"/>
  <c r="U1893" i="87"/>
  <c r="T1893" i="87"/>
  <c r="R1893" i="87"/>
  <c r="K1893" i="87"/>
  <c r="U1892" i="87"/>
  <c r="T1892" i="87"/>
  <c r="R1892" i="87"/>
  <c r="U1891" i="87"/>
  <c r="T1891" i="87"/>
  <c r="R1891" i="87"/>
  <c r="U1890" i="87"/>
  <c r="R1890" i="87"/>
  <c r="K1890" i="87"/>
  <c r="T1890" i="87" s="1"/>
  <c r="U1889" i="87"/>
  <c r="R1889" i="87"/>
  <c r="K1889" i="87"/>
  <c r="U1888" i="87"/>
  <c r="R1888" i="87"/>
  <c r="K1888" i="87"/>
  <c r="T1888" i="87" s="1"/>
  <c r="U1887" i="87"/>
  <c r="R1887" i="87"/>
  <c r="K1887" i="87"/>
  <c r="T1887" i="87" s="1"/>
  <c r="U1886" i="87"/>
  <c r="R1886" i="87"/>
  <c r="K1886" i="87"/>
  <c r="T1886" i="87" s="1"/>
  <c r="U1885" i="87"/>
  <c r="R1885" i="87"/>
  <c r="K1885" i="87"/>
  <c r="T1885" i="87" s="1"/>
  <c r="U1884" i="87"/>
  <c r="R1884" i="87"/>
  <c r="K1884" i="87"/>
  <c r="U1883" i="87"/>
  <c r="R1883" i="87"/>
  <c r="K1883" i="87"/>
  <c r="U1882" i="87"/>
  <c r="R1882" i="87"/>
  <c r="K1882" i="87"/>
  <c r="U1881" i="87"/>
  <c r="R1881" i="87"/>
  <c r="K1881" i="87"/>
  <c r="U1880" i="87"/>
  <c r="R1880" i="87"/>
  <c r="K1880" i="87"/>
  <c r="T1880" i="87" s="1"/>
  <c r="U1879" i="87"/>
  <c r="R1879" i="87"/>
  <c r="K1879" i="87"/>
  <c r="T1879" i="87" s="1"/>
  <c r="U1878" i="87"/>
  <c r="R1878" i="87"/>
  <c r="K1878" i="87"/>
  <c r="U1877" i="87"/>
  <c r="T1877" i="87"/>
  <c r="R1877" i="87"/>
  <c r="U1876" i="87"/>
  <c r="T1876" i="87"/>
  <c r="R1876" i="87"/>
  <c r="U1875" i="87"/>
  <c r="T1875" i="87"/>
  <c r="R1875" i="87"/>
  <c r="K1875" i="87"/>
  <c r="U1874" i="87"/>
  <c r="T1874" i="87"/>
  <c r="R1874" i="87"/>
  <c r="U1873" i="87"/>
  <c r="R1873" i="87"/>
  <c r="K1873" i="87"/>
  <c r="T1873" i="87" s="1"/>
  <c r="U1872" i="87"/>
  <c r="R1872" i="87"/>
  <c r="K1872" i="87"/>
  <c r="T1872" i="87" s="1"/>
  <c r="U1871" i="87"/>
  <c r="R1871" i="87"/>
  <c r="K1871" i="87"/>
  <c r="T1871" i="87" s="1"/>
  <c r="U1870" i="87"/>
  <c r="R1870" i="87"/>
  <c r="K1870" i="87"/>
  <c r="U1869" i="87"/>
  <c r="T1869" i="87"/>
  <c r="R1869" i="87"/>
  <c r="U1868" i="87"/>
  <c r="R1868" i="87"/>
  <c r="K1868" i="87"/>
  <c r="T1868" i="87" s="1"/>
  <c r="U1867" i="87"/>
  <c r="T1867" i="87"/>
  <c r="R1867" i="87"/>
  <c r="U1866" i="87"/>
  <c r="R1866" i="87"/>
  <c r="K1866" i="87"/>
  <c r="U1865" i="87"/>
  <c r="T1865" i="87"/>
  <c r="R1865" i="87"/>
  <c r="U1864" i="87"/>
  <c r="T1864" i="87"/>
  <c r="R1864" i="87"/>
  <c r="U1863" i="87"/>
  <c r="R1863" i="87"/>
  <c r="K1863" i="87"/>
  <c r="T1863" i="87" s="1"/>
  <c r="U1862" i="87"/>
  <c r="T1862" i="87"/>
  <c r="R1862" i="87"/>
  <c r="U1861" i="87"/>
  <c r="T1861" i="87"/>
  <c r="R1861" i="87"/>
  <c r="U1860" i="87"/>
  <c r="R1860" i="87"/>
  <c r="K1860" i="87"/>
  <c r="U1859" i="87"/>
  <c r="R1859" i="87"/>
  <c r="K1859" i="87"/>
  <c r="T1859" i="87" s="1"/>
  <c r="U1858" i="87"/>
  <c r="T1858" i="87"/>
  <c r="R1858" i="87"/>
  <c r="P1858" i="87" s="1"/>
  <c r="U1857" i="87"/>
  <c r="T1857" i="87"/>
  <c r="R1857" i="87"/>
  <c r="U1856" i="87"/>
  <c r="P1856" i="87" s="1"/>
  <c r="T1856" i="87"/>
  <c r="R1856" i="87"/>
  <c r="U1855" i="87"/>
  <c r="T1855" i="87"/>
  <c r="R1855" i="87"/>
  <c r="U1854" i="87"/>
  <c r="T1854" i="87"/>
  <c r="R1854" i="87"/>
  <c r="U1853" i="87"/>
  <c r="T1853" i="87"/>
  <c r="R1853" i="87"/>
  <c r="P1853" i="87" s="1"/>
  <c r="P1852" i="87"/>
  <c r="U1851" i="87"/>
  <c r="T1851" i="87"/>
  <c r="S1851" i="87"/>
  <c r="R1851" i="87"/>
  <c r="U1850" i="87"/>
  <c r="T1850" i="87"/>
  <c r="S1850" i="87"/>
  <c r="R1850" i="87"/>
  <c r="U1849" i="87"/>
  <c r="T1849" i="87"/>
  <c r="S1849" i="87"/>
  <c r="R1849" i="87"/>
  <c r="U1848" i="87"/>
  <c r="T1848" i="87"/>
  <c r="S1848" i="87"/>
  <c r="R1848" i="87"/>
  <c r="U1847" i="87"/>
  <c r="T1847" i="87"/>
  <c r="S1847" i="87"/>
  <c r="R1847" i="87"/>
  <c r="U1846" i="87"/>
  <c r="T1846" i="87"/>
  <c r="S1846" i="87"/>
  <c r="R1846" i="87"/>
  <c r="U1845" i="87"/>
  <c r="T1845" i="87"/>
  <c r="S1845" i="87"/>
  <c r="R1845" i="87"/>
  <c r="U1844" i="87"/>
  <c r="T1844" i="87"/>
  <c r="R1844" i="87"/>
  <c r="K1844" i="87"/>
  <c r="S1844" i="87" s="1"/>
  <c r="U1843" i="87"/>
  <c r="T1843" i="87"/>
  <c r="R1843" i="87"/>
  <c r="K1843" i="87"/>
  <c r="S1843" i="87" s="1"/>
  <c r="U1842" i="87"/>
  <c r="T1842" i="87"/>
  <c r="S1842" i="87"/>
  <c r="R1842" i="87"/>
  <c r="P1842" i="87" s="1"/>
  <c r="U1841" i="87"/>
  <c r="T1841" i="87"/>
  <c r="S1841" i="87"/>
  <c r="R1841" i="87"/>
  <c r="U1840" i="87"/>
  <c r="T1840" i="87"/>
  <c r="R1840" i="87"/>
  <c r="K1840" i="87"/>
  <c r="S1840" i="87" s="1"/>
  <c r="U1839" i="87"/>
  <c r="T1839" i="87"/>
  <c r="R1839" i="87"/>
  <c r="K1839" i="87"/>
  <c r="S1839" i="87" s="1"/>
  <c r="U1838" i="87"/>
  <c r="T1838" i="87"/>
  <c r="R1838" i="87"/>
  <c r="K1838" i="87"/>
  <c r="S1838" i="87" s="1"/>
  <c r="U1837" i="87"/>
  <c r="P1837" i="87" s="1"/>
  <c r="T1837" i="87"/>
  <c r="S1837" i="87"/>
  <c r="R1837" i="87"/>
  <c r="U1836" i="87"/>
  <c r="T1836" i="87"/>
  <c r="S1836" i="87"/>
  <c r="R1836" i="87"/>
  <c r="U1835" i="87"/>
  <c r="T1835" i="87"/>
  <c r="R1835" i="87"/>
  <c r="K1835" i="87"/>
  <c r="U1834" i="87"/>
  <c r="T1834" i="87"/>
  <c r="R1834" i="87"/>
  <c r="K1834" i="87"/>
  <c r="S1834" i="87" s="1"/>
  <c r="U1833" i="87"/>
  <c r="T1833" i="87"/>
  <c r="S1833" i="87"/>
  <c r="R1833" i="87"/>
  <c r="U1832" i="87"/>
  <c r="T1832" i="87"/>
  <c r="S1832" i="87"/>
  <c r="R1832" i="87"/>
  <c r="U1831" i="87"/>
  <c r="T1831" i="87"/>
  <c r="S1831" i="87"/>
  <c r="R1831" i="87"/>
  <c r="U1830" i="87"/>
  <c r="T1830" i="87"/>
  <c r="S1830" i="87"/>
  <c r="R1830" i="87"/>
  <c r="U1829" i="87"/>
  <c r="T1829" i="87"/>
  <c r="S1829" i="87"/>
  <c r="R1829" i="87"/>
  <c r="U1828" i="87"/>
  <c r="T1828" i="87"/>
  <c r="S1828" i="87"/>
  <c r="R1828" i="87"/>
  <c r="U1827" i="87"/>
  <c r="T1827" i="87"/>
  <c r="S1827" i="87"/>
  <c r="R1827" i="87"/>
  <c r="U1826" i="87"/>
  <c r="T1826" i="87"/>
  <c r="S1826" i="87"/>
  <c r="R1826" i="87"/>
  <c r="U1825" i="87"/>
  <c r="T1825" i="87"/>
  <c r="S1825" i="87"/>
  <c r="R1825" i="87"/>
  <c r="U1824" i="87"/>
  <c r="T1824" i="87"/>
  <c r="S1824" i="87"/>
  <c r="R1824" i="87"/>
  <c r="U1823" i="87"/>
  <c r="T1823" i="87"/>
  <c r="S1823" i="87"/>
  <c r="R1823" i="87"/>
  <c r="U1822" i="87"/>
  <c r="T1822" i="87"/>
  <c r="S1822" i="87"/>
  <c r="K1822" i="87"/>
  <c r="R1822" i="87" s="1"/>
  <c r="U1821" i="87"/>
  <c r="T1821" i="87"/>
  <c r="S1821" i="87"/>
  <c r="R1821" i="87"/>
  <c r="U1820" i="87"/>
  <c r="T1820" i="87"/>
  <c r="S1820" i="87"/>
  <c r="K1820" i="87"/>
  <c r="R1820" i="87" s="1"/>
  <c r="U1819" i="87"/>
  <c r="T1819" i="87"/>
  <c r="S1819" i="87"/>
  <c r="R1819" i="87"/>
  <c r="U1818" i="87"/>
  <c r="T1818" i="87"/>
  <c r="S1818" i="87"/>
  <c r="R1818" i="87"/>
  <c r="U1817" i="87"/>
  <c r="T1817" i="87"/>
  <c r="S1817" i="87"/>
  <c r="R1817" i="87"/>
  <c r="U1816" i="87"/>
  <c r="T1816" i="87"/>
  <c r="S1816" i="87"/>
  <c r="R1816" i="87"/>
  <c r="U1815" i="87"/>
  <c r="T1815" i="87"/>
  <c r="S1815" i="87"/>
  <c r="K1815" i="87"/>
  <c r="U1814" i="87"/>
  <c r="T1814" i="87"/>
  <c r="S1814" i="87"/>
  <c r="K1814" i="87"/>
  <c r="R1814" i="87" s="1"/>
  <c r="U1813" i="87"/>
  <c r="T1813" i="87"/>
  <c r="S1813" i="87"/>
  <c r="K1813" i="87"/>
  <c r="R1813" i="87" s="1"/>
  <c r="P1813" i="87" s="1"/>
  <c r="U1812" i="87"/>
  <c r="T1812" i="87"/>
  <c r="S1812" i="87"/>
  <c r="K1812" i="87"/>
  <c r="R1812" i="87" s="1"/>
  <c r="U1811" i="87"/>
  <c r="T1811" i="87"/>
  <c r="S1811" i="87"/>
  <c r="K1811" i="87"/>
  <c r="U1810" i="87"/>
  <c r="T1810" i="87"/>
  <c r="S1810" i="87"/>
  <c r="K1810" i="87"/>
  <c r="R1810" i="87" s="1"/>
  <c r="U1809" i="87"/>
  <c r="T1809" i="87"/>
  <c r="S1809" i="87"/>
  <c r="R1809" i="87"/>
  <c r="K1809" i="87"/>
  <c r="U1808" i="87"/>
  <c r="T1808" i="87"/>
  <c r="S1808" i="87"/>
  <c r="K1808" i="87"/>
  <c r="R1808" i="87" s="1"/>
  <c r="U1807" i="87"/>
  <c r="T1807" i="87"/>
  <c r="S1807" i="87"/>
  <c r="K1807" i="87"/>
  <c r="U1806" i="87"/>
  <c r="T1806" i="87"/>
  <c r="S1806" i="87"/>
  <c r="K1806" i="87"/>
  <c r="R1806" i="87" s="1"/>
  <c r="U1805" i="87"/>
  <c r="T1805" i="87"/>
  <c r="S1805" i="87"/>
  <c r="K1805" i="87"/>
  <c r="R1805" i="87" s="1"/>
  <c r="U1804" i="87"/>
  <c r="T1804" i="87"/>
  <c r="S1804" i="87"/>
  <c r="K1804" i="87"/>
  <c r="R1804" i="87" s="1"/>
  <c r="U1803" i="87"/>
  <c r="T1803" i="87"/>
  <c r="S1803" i="87"/>
  <c r="K1803" i="87"/>
  <c r="U1802" i="87"/>
  <c r="T1802" i="87"/>
  <c r="S1802" i="87"/>
  <c r="P1802" i="87" s="1"/>
  <c r="R1802" i="87"/>
  <c r="U1801" i="87"/>
  <c r="T1801" i="87"/>
  <c r="S1801" i="87"/>
  <c r="R1801" i="87"/>
  <c r="U1800" i="87"/>
  <c r="T1800" i="87"/>
  <c r="S1800" i="87"/>
  <c r="K1800" i="87"/>
  <c r="U1799" i="87"/>
  <c r="T1799" i="87"/>
  <c r="S1799" i="87"/>
  <c r="K1799" i="87"/>
  <c r="R1799" i="87" s="1"/>
  <c r="U1798" i="87"/>
  <c r="T1798" i="87"/>
  <c r="S1798" i="87"/>
  <c r="R1798" i="87"/>
  <c r="K1798" i="87"/>
  <c r="U1797" i="87"/>
  <c r="T1797" i="87"/>
  <c r="S1797" i="87"/>
  <c r="K1797" i="87"/>
  <c r="U1796" i="87"/>
  <c r="T1796" i="87"/>
  <c r="S1796" i="87"/>
  <c r="K1796" i="87"/>
  <c r="U1795" i="87"/>
  <c r="T1795" i="87"/>
  <c r="S1795" i="87"/>
  <c r="K1795" i="87"/>
  <c r="U1794" i="87"/>
  <c r="T1794" i="87"/>
  <c r="S1794" i="87"/>
  <c r="K1794" i="87"/>
  <c r="R1794" i="87" s="1"/>
  <c r="U1793" i="87"/>
  <c r="T1793" i="87"/>
  <c r="S1793" i="87"/>
  <c r="K1793" i="87"/>
  <c r="R1793" i="87" s="1"/>
  <c r="U1792" i="87"/>
  <c r="T1792" i="87"/>
  <c r="S1792" i="87"/>
  <c r="K1792" i="87"/>
  <c r="U1791" i="87"/>
  <c r="T1791" i="87"/>
  <c r="S1791" i="87"/>
  <c r="K1791" i="87"/>
  <c r="R1791" i="87" s="1"/>
  <c r="U1790" i="87"/>
  <c r="T1790" i="87"/>
  <c r="S1790" i="87"/>
  <c r="R1790" i="87"/>
  <c r="K1790" i="87"/>
  <c r="U1789" i="87"/>
  <c r="T1789" i="87"/>
  <c r="S1789" i="87"/>
  <c r="K1789" i="87"/>
  <c r="U1788" i="87"/>
  <c r="T1788" i="87"/>
  <c r="S1788" i="87"/>
  <c r="K1788" i="87"/>
  <c r="R1788" i="87" s="1"/>
  <c r="U1787" i="87"/>
  <c r="T1787" i="87"/>
  <c r="S1787" i="87"/>
  <c r="K1787" i="87"/>
  <c r="R1787" i="87" s="1"/>
  <c r="U1786" i="87"/>
  <c r="T1786" i="87"/>
  <c r="S1786" i="87"/>
  <c r="R1786" i="87"/>
  <c r="K1786" i="87"/>
  <c r="U1785" i="87"/>
  <c r="T1785" i="87"/>
  <c r="S1785" i="87"/>
  <c r="K1785" i="87"/>
  <c r="R1785" i="87" s="1"/>
  <c r="U1784" i="87"/>
  <c r="T1784" i="87"/>
  <c r="S1784" i="87"/>
  <c r="K1784" i="87"/>
  <c r="R1784" i="87" s="1"/>
  <c r="U1783" i="87"/>
  <c r="T1783" i="87"/>
  <c r="S1783" i="87"/>
  <c r="K1783" i="87"/>
  <c r="U1782" i="87"/>
  <c r="T1782" i="87"/>
  <c r="S1782" i="87"/>
  <c r="K1782" i="87"/>
  <c r="R1782" i="87" s="1"/>
  <c r="U1781" i="87"/>
  <c r="T1781" i="87"/>
  <c r="S1781" i="87"/>
  <c r="K1781" i="87"/>
  <c r="R1781" i="87" s="1"/>
  <c r="U1780" i="87"/>
  <c r="T1780" i="87"/>
  <c r="S1780" i="87"/>
  <c r="K1780" i="87"/>
  <c r="R1780" i="87" s="1"/>
  <c r="U1779" i="87"/>
  <c r="T1779" i="87"/>
  <c r="S1779" i="87"/>
  <c r="R1779" i="87"/>
  <c r="U1778" i="87"/>
  <c r="T1778" i="87"/>
  <c r="S1778" i="87"/>
  <c r="R1778" i="87"/>
  <c r="U1777" i="87"/>
  <c r="T1777" i="87"/>
  <c r="S1777" i="87"/>
  <c r="K1777" i="87"/>
  <c r="R1777" i="87" s="1"/>
  <c r="U1776" i="87"/>
  <c r="T1776" i="87"/>
  <c r="S1776" i="87"/>
  <c r="K1776" i="87"/>
  <c r="U1775" i="87"/>
  <c r="T1775" i="87"/>
  <c r="S1775" i="87"/>
  <c r="K1775" i="87"/>
  <c r="R1775" i="87" s="1"/>
  <c r="U1774" i="87"/>
  <c r="T1774" i="87"/>
  <c r="S1774" i="87"/>
  <c r="K1774" i="87"/>
  <c r="R1774" i="87" s="1"/>
  <c r="U1773" i="87"/>
  <c r="T1773" i="87"/>
  <c r="S1773" i="87"/>
  <c r="K1773" i="87"/>
  <c r="R1773" i="87" s="1"/>
  <c r="U1772" i="87"/>
  <c r="T1772" i="87"/>
  <c r="S1772" i="87"/>
  <c r="R1772" i="87"/>
  <c r="U1771" i="87"/>
  <c r="T1771" i="87"/>
  <c r="S1771" i="87"/>
  <c r="R1771" i="87"/>
  <c r="U1770" i="87"/>
  <c r="T1770" i="87"/>
  <c r="S1770" i="87"/>
  <c r="K1770" i="87"/>
  <c r="R1770" i="87" s="1"/>
  <c r="U1769" i="87"/>
  <c r="T1769" i="87"/>
  <c r="S1769" i="87"/>
  <c r="R1769" i="87"/>
  <c r="P1769" i="87" s="1"/>
  <c r="U1768" i="87"/>
  <c r="T1768" i="87"/>
  <c r="S1768" i="87"/>
  <c r="K1768" i="87"/>
  <c r="U1767" i="87"/>
  <c r="T1767" i="87"/>
  <c r="S1767" i="87"/>
  <c r="R1767" i="87"/>
  <c r="U1766" i="87"/>
  <c r="T1766" i="87"/>
  <c r="S1766" i="87"/>
  <c r="K1766" i="87"/>
  <c r="U1765" i="87"/>
  <c r="T1765" i="87"/>
  <c r="S1765" i="87"/>
  <c r="R1765" i="87"/>
  <c r="U1764" i="87"/>
  <c r="T1764" i="87"/>
  <c r="S1764" i="87"/>
  <c r="R1764" i="87"/>
  <c r="K1764" i="87"/>
  <c r="U1763" i="87"/>
  <c r="T1763" i="87"/>
  <c r="S1763" i="87"/>
  <c r="K1763" i="87"/>
  <c r="U1762" i="87"/>
  <c r="T1762" i="87"/>
  <c r="S1762" i="87"/>
  <c r="K1762" i="87"/>
  <c r="R1762" i="87" s="1"/>
  <c r="U1761" i="87"/>
  <c r="T1761" i="87"/>
  <c r="S1761" i="87"/>
  <c r="K1761" i="87"/>
  <c r="U1760" i="87"/>
  <c r="T1760" i="87"/>
  <c r="S1760" i="87"/>
  <c r="R1760" i="87"/>
  <c r="U1759" i="87"/>
  <c r="T1759" i="87"/>
  <c r="S1759" i="87"/>
  <c r="K1759" i="87"/>
  <c r="U1758" i="87"/>
  <c r="T1758" i="87"/>
  <c r="S1758" i="87"/>
  <c r="R1758" i="87"/>
  <c r="U1757" i="87"/>
  <c r="T1757" i="87"/>
  <c r="S1757" i="87"/>
  <c r="R1757" i="87"/>
  <c r="K1757" i="87"/>
  <c r="U1756" i="87"/>
  <c r="T1756" i="87"/>
  <c r="S1756" i="87"/>
  <c r="R1756" i="87"/>
  <c r="U1755" i="87"/>
  <c r="T1755" i="87"/>
  <c r="S1755" i="87"/>
  <c r="R1755" i="87"/>
  <c r="U1754" i="87"/>
  <c r="T1754" i="87"/>
  <c r="S1754" i="87"/>
  <c r="K1754" i="87"/>
  <c r="R1754" i="87" s="1"/>
  <c r="U1753" i="87"/>
  <c r="T1753" i="87"/>
  <c r="S1753" i="87"/>
  <c r="P1753" i="87" s="1"/>
  <c r="R1753" i="87"/>
  <c r="U1752" i="87"/>
  <c r="T1752" i="87"/>
  <c r="S1752" i="87"/>
  <c r="R1752" i="87"/>
  <c r="U1751" i="87"/>
  <c r="T1751" i="87"/>
  <c r="S1751" i="87"/>
  <c r="K1751" i="87"/>
  <c r="U1750" i="87"/>
  <c r="T1750" i="87"/>
  <c r="S1750" i="87"/>
  <c r="K1750" i="87"/>
  <c r="R1750" i="87" s="1"/>
  <c r="U1749" i="87"/>
  <c r="T1749" i="87"/>
  <c r="S1749" i="87"/>
  <c r="K1749" i="87"/>
  <c r="R1749" i="87" s="1"/>
  <c r="U1748" i="87"/>
  <c r="T1748" i="87"/>
  <c r="S1748" i="87"/>
  <c r="K1748" i="87"/>
  <c r="R1748" i="87" s="1"/>
  <c r="U1747" i="87"/>
  <c r="T1747" i="87"/>
  <c r="S1747" i="87"/>
  <c r="K1747" i="87"/>
  <c r="R1747" i="87" s="1"/>
  <c r="U1746" i="87"/>
  <c r="T1746" i="87"/>
  <c r="S1746" i="87"/>
  <c r="R1746" i="87"/>
  <c r="K1746" i="87"/>
  <c r="U1745" i="87"/>
  <c r="T1745" i="87"/>
  <c r="S1745" i="87"/>
  <c r="K1745" i="87"/>
  <c r="U1744" i="87"/>
  <c r="T1744" i="87"/>
  <c r="S1744" i="87"/>
  <c r="R1744" i="87"/>
  <c r="U1743" i="87"/>
  <c r="T1743" i="87"/>
  <c r="S1743" i="87"/>
  <c r="R1743" i="87"/>
  <c r="U1742" i="87"/>
  <c r="T1742" i="87"/>
  <c r="S1742" i="87"/>
  <c r="R1742" i="87"/>
  <c r="P1742" i="87"/>
  <c r="U1741" i="87"/>
  <c r="T1741" i="87"/>
  <c r="S1741" i="87"/>
  <c r="R1741" i="87"/>
  <c r="U1740" i="87"/>
  <c r="T1740" i="87"/>
  <c r="S1740" i="87"/>
  <c r="R1740" i="87"/>
  <c r="P1740" i="87" s="1"/>
  <c r="U1739" i="87"/>
  <c r="T1739" i="87"/>
  <c r="S1739" i="87"/>
  <c r="R1739" i="87"/>
  <c r="U1738" i="87"/>
  <c r="T1738" i="87"/>
  <c r="S1738" i="87"/>
  <c r="R1738" i="87"/>
  <c r="P1737" i="87"/>
  <c r="U1736" i="87"/>
  <c r="T1736" i="87"/>
  <c r="R1736" i="87"/>
  <c r="U1735" i="87"/>
  <c r="T1735" i="87"/>
  <c r="P1735" i="87" s="1"/>
  <c r="R1735" i="87"/>
  <c r="Q1734" i="87"/>
  <c r="G1734" i="87"/>
  <c r="P1733" i="87"/>
  <c r="G1732" i="87"/>
  <c r="U1731" i="87"/>
  <c r="T1731" i="87"/>
  <c r="R1731" i="87"/>
  <c r="H1731" i="87"/>
  <c r="C1731" i="87"/>
  <c r="U1730" i="87"/>
  <c r="T1730" i="87"/>
  <c r="R1730" i="87"/>
  <c r="H1730" i="87"/>
  <c r="C1730" i="87"/>
  <c r="U1729" i="87"/>
  <c r="T1729" i="87"/>
  <c r="R1729" i="87"/>
  <c r="H1729" i="87"/>
  <c r="C1729" i="87"/>
  <c r="U1728" i="87"/>
  <c r="T1728" i="87"/>
  <c r="R1728" i="87"/>
  <c r="J1728" i="87"/>
  <c r="J1729" i="87" s="1"/>
  <c r="J1730" i="87" s="1"/>
  <c r="H1728" i="87"/>
  <c r="C1728" i="87"/>
  <c r="U1727" i="87"/>
  <c r="T1727" i="87"/>
  <c r="R1727" i="87"/>
  <c r="U1726" i="87"/>
  <c r="T1726" i="87"/>
  <c r="R1726" i="87"/>
  <c r="P1726" i="87" s="1"/>
  <c r="P1725" i="87"/>
  <c r="U1724" i="87"/>
  <c r="T1724" i="87"/>
  <c r="R1724" i="87"/>
  <c r="P1724" i="87" s="1"/>
  <c r="G1723" i="87"/>
  <c r="U1722" i="87"/>
  <c r="T1722" i="87"/>
  <c r="R1722" i="87"/>
  <c r="H1722" i="87"/>
  <c r="C1722" i="87"/>
  <c r="U1721" i="87"/>
  <c r="T1721" i="87"/>
  <c r="R1721" i="87"/>
  <c r="H1721" i="87"/>
  <c r="C1721" i="87"/>
  <c r="U1720" i="87"/>
  <c r="T1720" i="87"/>
  <c r="R1720" i="87"/>
  <c r="H1720" i="87"/>
  <c r="C1720" i="87"/>
  <c r="U1719" i="87"/>
  <c r="T1719" i="87"/>
  <c r="R1719" i="87"/>
  <c r="J1719" i="87"/>
  <c r="J1720" i="87" s="1"/>
  <c r="J1721" i="87" s="1"/>
  <c r="H1719" i="87"/>
  <c r="C1719" i="87"/>
  <c r="U1718" i="87"/>
  <c r="T1718" i="87"/>
  <c r="P1718" i="87" s="1"/>
  <c r="R1718" i="87"/>
  <c r="U1717" i="87"/>
  <c r="T1717" i="87"/>
  <c r="R1717" i="87"/>
  <c r="P1716" i="87"/>
  <c r="U1715" i="87"/>
  <c r="T1715" i="87"/>
  <c r="R1715" i="87"/>
  <c r="G1714" i="87"/>
  <c r="U1713" i="87"/>
  <c r="T1713" i="87"/>
  <c r="R1713" i="87"/>
  <c r="H1713" i="87"/>
  <c r="C1713" i="87"/>
  <c r="U1712" i="87"/>
  <c r="T1712" i="87"/>
  <c r="R1712" i="87"/>
  <c r="H1712" i="87"/>
  <c r="C1712" i="87"/>
  <c r="U1711" i="87"/>
  <c r="T1711" i="87"/>
  <c r="R1711" i="87"/>
  <c r="H1711" i="87"/>
  <c r="C1711" i="87"/>
  <c r="U1710" i="87"/>
  <c r="T1710" i="87"/>
  <c r="R1710" i="87"/>
  <c r="J1710" i="87"/>
  <c r="J1711" i="87" s="1"/>
  <c r="J1712" i="87" s="1"/>
  <c r="H1710" i="87"/>
  <c r="C1710" i="87"/>
  <c r="U1709" i="87"/>
  <c r="T1709" i="87"/>
  <c r="R1709" i="87"/>
  <c r="U1708" i="87"/>
  <c r="T1708" i="87"/>
  <c r="R1708" i="87"/>
  <c r="P1707" i="87"/>
  <c r="U1706" i="87"/>
  <c r="T1706" i="87"/>
  <c r="R1706" i="87"/>
  <c r="G1705" i="87"/>
  <c r="U1704" i="87"/>
  <c r="T1704" i="87"/>
  <c r="R1704" i="87"/>
  <c r="H1704" i="87"/>
  <c r="C1704" i="87"/>
  <c r="U1703" i="87"/>
  <c r="T1703" i="87"/>
  <c r="R1703" i="87"/>
  <c r="H1703" i="87"/>
  <c r="C1703" i="87"/>
  <c r="U1702" i="87"/>
  <c r="T1702" i="87"/>
  <c r="R1702" i="87"/>
  <c r="H1702" i="87"/>
  <c r="C1702" i="87"/>
  <c r="U1701" i="87"/>
  <c r="T1701" i="87"/>
  <c r="R1701" i="87"/>
  <c r="J1701" i="87"/>
  <c r="J1702" i="87" s="1"/>
  <c r="J1703" i="87" s="1"/>
  <c r="H1701" i="87"/>
  <c r="C1701" i="87"/>
  <c r="U1700" i="87"/>
  <c r="T1700" i="87"/>
  <c r="R1700" i="87"/>
  <c r="U1699" i="87"/>
  <c r="T1699" i="87"/>
  <c r="R1699" i="87"/>
  <c r="P1699" i="87" s="1"/>
  <c r="P1698" i="87"/>
  <c r="U1697" i="87"/>
  <c r="T1697" i="87"/>
  <c r="R1697" i="87"/>
  <c r="G1696" i="87"/>
  <c r="U1695" i="87"/>
  <c r="T1695" i="87"/>
  <c r="R1695" i="87"/>
  <c r="H1695" i="87"/>
  <c r="C1695" i="87"/>
  <c r="U1694" i="87"/>
  <c r="T1694" i="87"/>
  <c r="R1694" i="87"/>
  <c r="H1694" i="87"/>
  <c r="C1694" i="87"/>
  <c r="U1693" i="87"/>
  <c r="T1693" i="87"/>
  <c r="R1693" i="87"/>
  <c r="H1693" i="87"/>
  <c r="C1693" i="87"/>
  <c r="U1692" i="87"/>
  <c r="T1692" i="87"/>
  <c r="R1692" i="87"/>
  <c r="J1692" i="87"/>
  <c r="J1693" i="87" s="1"/>
  <c r="J1694" i="87" s="1"/>
  <c r="H1692" i="87"/>
  <c r="C1692" i="87"/>
  <c r="U1691" i="87"/>
  <c r="T1691" i="87"/>
  <c r="R1691" i="87"/>
  <c r="U1690" i="87"/>
  <c r="T1690" i="87"/>
  <c r="R1690" i="87"/>
  <c r="P1689" i="87"/>
  <c r="U1688" i="87"/>
  <c r="T1688" i="87"/>
  <c r="R1688" i="87"/>
  <c r="G1687" i="87"/>
  <c r="U1686" i="87"/>
  <c r="T1686" i="87"/>
  <c r="R1686" i="87"/>
  <c r="H1686" i="87"/>
  <c r="C1686" i="87"/>
  <c r="U1685" i="87"/>
  <c r="T1685" i="87"/>
  <c r="R1685" i="87"/>
  <c r="H1685" i="87"/>
  <c r="C1685" i="87"/>
  <c r="U1684" i="87"/>
  <c r="T1684" i="87"/>
  <c r="R1684" i="87"/>
  <c r="H1684" i="87"/>
  <c r="C1684" i="87"/>
  <c r="U1683" i="87"/>
  <c r="T1683" i="87"/>
  <c r="R1683" i="87"/>
  <c r="J1683" i="87"/>
  <c r="J1684" i="87" s="1"/>
  <c r="J1685" i="87" s="1"/>
  <c r="H1683" i="87"/>
  <c r="C1683" i="87"/>
  <c r="U1682" i="87"/>
  <c r="T1682" i="87"/>
  <c r="R1682" i="87"/>
  <c r="U1681" i="87"/>
  <c r="T1681" i="87"/>
  <c r="R1681" i="87"/>
  <c r="P1680" i="87"/>
  <c r="U1679" i="87"/>
  <c r="T1679" i="87"/>
  <c r="R1679" i="87"/>
  <c r="G1678" i="87"/>
  <c r="U1677" i="87"/>
  <c r="T1677" i="87"/>
  <c r="R1677" i="87"/>
  <c r="H1677" i="87"/>
  <c r="C1677" i="87"/>
  <c r="U1676" i="87"/>
  <c r="T1676" i="87"/>
  <c r="R1676" i="87"/>
  <c r="H1676" i="87"/>
  <c r="K1676" i="87" s="1"/>
  <c r="C1676" i="87"/>
  <c r="U1675" i="87"/>
  <c r="T1675" i="87"/>
  <c r="R1675" i="87"/>
  <c r="H1675" i="87"/>
  <c r="K1675" i="87" s="1"/>
  <c r="C1675" i="87"/>
  <c r="U1674" i="87"/>
  <c r="T1674" i="87"/>
  <c r="R1674" i="87"/>
  <c r="J1674" i="87"/>
  <c r="J1675" i="87" s="1"/>
  <c r="J1676" i="87" s="1"/>
  <c r="H1674" i="87"/>
  <c r="C1674" i="87"/>
  <c r="U1673" i="87"/>
  <c r="T1673" i="87"/>
  <c r="R1673" i="87"/>
  <c r="U1672" i="87"/>
  <c r="T1672" i="87"/>
  <c r="R1672" i="87"/>
  <c r="P1671" i="87"/>
  <c r="U1670" i="87"/>
  <c r="T1670" i="87"/>
  <c r="R1670" i="87"/>
  <c r="G1669" i="87"/>
  <c r="U1668" i="87"/>
  <c r="H1668" i="87"/>
  <c r="C1668" i="87"/>
  <c r="U1667" i="87"/>
  <c r="H1667" i="87"/>
  <c r="C1667" i="87"/>
  <c r="U1666" i="87"/>
  <c r="H1666" i="87"/>
  <c r="C1666" i="87"/>
  <c r="U1665" i="87"/>
  <c r="H1665" i="87"/>
  <c r="C1665" i="87"/>
  <c r="U1663" i="87"/>
  <c r="T1663" i="87"/>
  <c r="R1663" i="87"/>
  <c r="U1662" i="87"/>
  <c r="R1662" i="87"/>
  <c r="K1662" i="87"/>
  <c r="U1661" i="87"/>
  <c r="R1661" i="87"/>
  <c r="K1661" i="87"/>
  <c r="T1661" i="87" s="1"/>
  <c r="U1660" i="87"/>
  <c r="T1660" i="87"/>
  <c r="R1660" i="87"/>
  <c r="U1659" i="87"/>
  <c r="T1659" i="87"/>
  <c r="R1659" i="87"/>
  <c r="U1658" i="87"/>
  <c r="T1658" i="87"/>
  <c r="R1658" i="87"/>
  <c r="U1657" i="87"/>
  <c r="T1657" i="87"/>
  <c r="R1657" i="87"/>
  <c r="U1656" i="87"/>
  <c r="T1656" i="87"/>
  <c r="R1656" i="87"/>
  <c r="U1655" i="87"/>
  <c r="T1655" i="87"/>
  <c r="R1655" i="87"/>
  <c r="U1654" i="87"/>
  <c r="R1654" i="87"/>
  <c r="K1654" i="87"/>
  <c r="T1654" i="87" s="1"/>
  <c r="U1653" i="87"/>
  <c r="R1653" i="87"/>
  <c r="K1653" i="87"/>
  <c r="U1652" i="87"/>
  <c r="T1652" i="87"/>
  <c r="R1652" i="87"/>
  <c r="U1651" i="87"/>
  <c r="T1651" i="87"/>
  <c r="R1651" i="87"/>
  <c r="U1650" i="87"/>
  <c r="T1650" i="87"/>
  <c r="R1650" i="87"/>
  <c r="K1650" i="87"/>
  <c r="U1649" i="87"/>
  <c r="T1649" i="87"/>
  <c r="R1649" i="87"/>
  <c r="U1648" i="87"/>
  <c r="R1648" i="87"/>
  <c r="K1648" i="87"/>
  <c r="U1647" i="87"/>
  <c r="R1647" i="87"/>
  <c r="K1647" i="87"/>
  <c r="T1647" i="87" s="1"/>
  <c r="U1646" i="87"/>
  <c r="R1646" i="87"/>
  <c r="K1646" i="87"/>
  <c r="U1645" i="87"/>
  <c r="T1645" i="87"/>
  <c r="R1645" i="87"/>
  <c r="U1644" i="87"/>
  <c r="R1644" i="87"/>
  <c r="K1644" i="87"/>
  <c r="T1644" i="87" s="1"/>
  <c r="U1643" i="87"/>
  <c r="T1643" i="87"/>
  <c r="R1643" i="87"/>
  <c r="U1642" i="87"/>
  <c r="R1642" i="87"/>
  <c r="K1642" i="87"/>
  <c r="T1642" i="87" s="1"/>
  <c r="U1641" i="87"/>
  <c r="T1641" i="87"/>
  <c r="R1641" i="87"/>
  <c r="U1640" i="87"/>
  <c r="T1640" i="87"/>
  <c r="R1640" i="87"/>
  <c r="U1639" i="87"/>
  <c r="T1639" i="87"/>
  <c r="R1639" i="87"/>
  <c r="U1638" i="87"/>
  <c r="T1638" i="87"/>
  <c r="R1638" i="87"/>
  <c r="U1637" i="87"/>
  <c r="T1637" i="87"/>
  <c r="R1637" i="87"/>
  <c r="U1636" i="87"/>
  <c r="T1636" i="87"/>
  <c r="R1636" i="87"/>
  <c r="U1635" i="87"/>
  <c r="R1635" i="87"/>
  <c r="K1635" i="87"/>
  <c r="T1635" i="87" s="1"/>
  <c r="U1634" i="87"/>
  <c r="R1634" i="87"/>
  <c r="K1634" i="87"/>
  <c r="T1634" i="87" s="1"/>
  <c r="U1633" i="87"/>
  <c r="T1633" i="87"/>
  <c r="R1633" i="87"/>
  <c r="P1633" i="87" s="1"/>
  <c r="U1632" i="87"/>
  <c r="T1632" i="87"/>
  <c r="R1632" i="87"/>
  <c r="U1631" i="87"/>
  <c r="T1631" i="87"/>
  <c r="R1631" i="87"/>
  <c r="U1630" i="87"/>
  <c r="T1630" i="87"/>
  <c r="R1630" i="87"/>
  <c r="U1629" i="87"/>
  <c r="T1629" i="87"/>
  <c r="R1629" i="87"/>
  <c r="U1628" i="87"/>
  <c r="T1628" i="87"/>
  <c r="R1628" i="87"/>
  <c r="P1627" i="87"/>
  <c r="U1626" i="87"/>
  <c r="T1626" i="87"/>
  <c r="S1626" i="87"/>
  <c r="R1626" i="87"/>
  <c r="U1625" i="87"/>
  <c r="P1625" i="87" s="1"/>
  <c r="T1625" i="87"/>
  <c r="S1625" i="87"/>
  <c r="R1625" i="87"/>
  <c r="U1624" i="87"/>
  <c r="T1624" i="87"/>
  <c r="S1624" i="87"/>
  <c r="R1624" i="87"/>
  <c r="U1623" i="87"/>
  <c r="T1623" i="87"/>
  <c r="S1623" i="87"/>
  <c r="R1623" i="87"/>
  <c r="U1622" i="87"/>
  <c r="T1622" i="87"/>
  <c r="S1622" i="87"/>
  <c r="R1622" i="87"/>
  <c r="U1621" i="87"/>
  <c r="T1621" i="87"/>
  <c r="S1621" i="87"/>
  <c r="R1621" i="87"/>
  <c r="U1620" i="87"/>
  <c r="T1620" i="87"/>
  <c r="R1620" i="87"/>
  <c r="K1620" i="87"/>
  <c r="S1620" i="87" s="1"/>
  <c r="U1619" i="87"/>
  <c r="T1619" i="87"/>
  <c r="S1619" i="87"/>
  <c r="R1619" i="87"/>
  <c r="U1618" i="87"/>
  <c r="T1618" i="87"/>
  <c r="S1618" i="87"/>
  <c r="R1618" i="87"/>
  <c r="U1617" i="87"/>
  <c r="T1617" i="87"/>
  <c r="S1617" i="87"/>
  <c r="R1617" i="87"/>
  <c r="U1616" i="87"/>
  <c r="T1616" i="87"/>
  <c r="S1616" i="87"/>
  <c r="R1616" i="87"/>
  <c r="U1615" i="87"/>
  <c r="T1615" i="87"/>
  <c r="S1615" i="87"/>
  <c r="R1615" i="87"/>
  <c r="U1614" i="87"/>
  <c r="T1614" i="87"/>
  <c r="R1614" i="87"/>
  <c r="K1614" i="87"/>
  <c r="U1613" i="87"/>
  <c r="T1613" i="87"/>
  <c r="S1613" i="87"/>
  <c r="R1613" i="87"/>
  <c r="U1612" i="87"/>
  <c r="T1612" i="87"/>
  <c r="S1612" i="87"/>
  <c r="R1612" i="87"/>
  <c r="U1611" i="87"/>
  <c r="T1611" i="87"/>
  <c r="S1611" i="87"/>
  <c r="R1611" i="87"/>
  <c r="U1610" i="87"/>
  <c r="T1610" i="87"/>
  <c r="S1610" i="87"/>
  <c r="R1610" i="87"/>
  <c r="U1609" i="87"/>
  <c r="T1609" i="87"/>
  <c r="S1609" i="87"/>
  <c r="R1609" i="87"/>
  <c r="U1608" i="87"/>
  <c r="T1608" i="87"/>
  <c r="S1608" i="87"/>
  <c r="R1608" i="87"/>
  <c r="U1607" i="87"/>
  <c r="T1607" i="87"/>
  <c r="S1607" i="87"/>
  <c r="K1607" i="87"/>
  <c r="R1607" i="87" s="1"/>
  <c r="U1606" i="87"/>
  <c r="T1606" i="87"/>
  <c r="S1606" i="87"/>
  <c r="K1606" i="87"/>
  <c r="R1606" i="87" s="1"/>
  <c r="U1605" i="87"/>
  <c r="T1605" i="87"/>
  <c r="S1605" i="87"/>
  <c r="R1605" i="87"/>
  <c r="U1604" i="87"/>
  <c r="T1604" i="87"/>
  <c r="S1604" i="87"/>
  <c r="R1604" i="87"/>
  <c r="U1603" i="87"/>
  <c r="T1603" i="87"/>
  <c r="S1603" i="87"/>
  <c r="R1603" i="87"/>
  <c r="U1602" i="87"/>
  <c r="T1602" i="87"/>
  <c r="S1602" i="87"/>
  <c r="R1602" i="87"/>
  <c r="U1601" i="87"/>
  <c r="T1601" i="87"/>
  <c r="S1601" i="87"/>
  <c r="R1601" i="87"/>
  <c r="U1600" i="87"/>
  <c r="T1600" i="87"/>
  <c r="S1600" i="87"/>
  <c r="R1600" i="87"/>
  <c r="U1599" i="87"/>
  <c r="T1599" i="87"/>
  <c r="S1599" i="87"/>
  <c r="R1599" i="87"/>
  <c r="U1598" i="87"/>
  <c r="T1598" i="87"/>
  <c r="S1598" i="87"/>
  <c r="R1598" i="87"/>
  <c r="K1598" i="87"/>
  <c r="U1597" i="87"/>
  <c r="T1597" i="87"/>
  <c r="S1597" i="87"/>
  <c r="R1597" i="87"/>
  <c r="K1597" i="87"/>
  <c r="U1596" i="87"/>
  <c r="T1596" i="87"/>
  <c r="S1596" i="87"/>
  <c r="R1596" i="87"/>
  <c r="U1595" i="87"/>
  <c r="T1595" i="87"/>
  <c r="S1595" i="87"/>
  <c r="R1595" i="87"/>
  <c r="U1594" i="87"/>
  <c r="T1594" i="87"/>
  <c r="S1594" i="87"/>
  <c r="K1594" i="87"/>
  <c r="R1594" i="87" s="1"/>
  <c r="U1593" i="87"/>
  <c r="T1593" i="87"/>
  <c r="S1593" i="87"/>
  <c r="K1593" i="87"/>
  <c r="R1593" i="87" s="1"/>
  <c r="U1592" i="87"/>
  <c r="T1592" i="87"/>
  <c r="S1592" i="87"/>
  <c r="R1592" i="87"/>
  <c r="U1591" i="87"/>
  <c r="T1591" i="87"/>
  <c r="S1591" i="87"/>
  <c r="R1591" i="87"/>
  <c r="K1591" i="87"/>
  <c r="U1590" i="87"/>
  <c r="T1590" i="87"/>
  <c r="S1590" i="87"/>
  <c r="K1590" i="87"/>
  <c r="R1590" i="87" s="1"/>
  <c r="U1589" i="87"/>
  <c r="T1589" i="87"/>
  <c r="S1589" i="87"/>
  <c r="K1589" i="87"/>
  <c r="R1589" i="87" s="1"/>
  <c r="U1588" i="87"/>
  <c r="T1588" i="87"/>
  <c r="S1588" i="87"/>
  <c r="R1588" i="87"/>
  <c r="U1587" i="87"/>
  <c r="T1587" i="87"/>
  <c r="S1587" i="87"/>
  <c r="K1587" i="87"/>
  <c r="R1587" i="87" s="1"/>
  <c r="U1586" i="87"/>
  <c r="T1586" i="87"/>
  <c r="S1586" i="87"/>
  <c r="R1586" i="87"/>
  <c r="U1585" i="87"/>
  <c r="T1585" i="87"/>
  <c r="S1585" i="87"/>
  <c r="R1585" i="87"/>
  <c r="U1584" i="87"/>
  <c r="T1584" i="87"/>
  <c r="S1584" i="87"/>
  <c r="R1584" i="87"/>
  <c r="U1583" i="87"/>
  <c r="T1583" i="87"/>
  <c r="S1583" i="87"/>
  <c r="R1583" i="87"/>
  <c r="U1582" i="87"/>
  <c r="T1582" i="87"/>
  <c r="S1582" i="87"/>
  <c r="R1582" i="87"/>
  <c r="U1581" i="87"/>
  <c r="T1581" i="87"/>
  <c r="S1581" i="87"/>
  <c r="R1581" i="87"/>
  <c r="U1580" i="87"/>
  <c r="T1580" i="87"/>
  <c r="S1580" i="87"/>
  <c r="R1580" i="87"/>
  <c r="K1580" i="87"/>
  <c r="U1579" i="87"/>
  <c r="T1579" i="87"/>
  <c r="S1579" i="87"/>
  <c r="K1579" i="87"/>
  <c r="U1578" i="87"/>
  <c r="T1578" i="87"/>
  <c r="S1578" i="87"/>
  <c r="R1578" i="87"/>
  <c r="U1577" i="87"/>
  <c r="T1577" i="87"/>
  <c r="S1577" i="87"/>
  <c r="R1577" i="87"/>
  <c r="U1576" i="87"/>
  <c r="T1576" i="87"/>
  <c r="S1576" i="87"/>
  <c r="R1576" i="87"/>
  <c r="U1575" i="87"/>
  <c r="T1575" i="87"/>
  <c r="S1575" i="87"/>
  <c r="R1575" i="87"/>
  <c r="U1574" i="87"/>
  <c r="T1574" i="87"/>
  <c r="S1574" i="87"/>
  <c r="R1574" i="87"/>
  <c r="U1573" i="87"/>
  <c r="T1573" i="87"/>
  <c r="S1573" i="87"/>
  <c r="R1573" i="87"/>
  <c r="P1572" i="87"/>
  <c r="U1571" i="87"/>
  <c r="T1571" i="87"/>
  <c r="R1571" i="87"/>
  <c r="U1570" i="87"/>
  <c r="T1570" i="87"/>
  <c r="R1570" i="87"/>
  <c r="Q1569" i="87"/>
  <c r="G1569" i="87"/>
  <c r="U1568" i="87"/>
  <c r="T1568" i="87"/>
  <c r="R1568" i="87"/>
  <c r="G1567" i="87"/>
  <c r="U1566" i="87"/>
  <c r="H1566" i="87"/>
  <c r="C1566" i="87"/>
  <c r="U1565" i="87"/>
  <c r="H1565" i="87"/>
  <c r="C1565" i="87"/>
  <c r="U1564" i="87"/>
  <c r="C1564" i="87"/>
  <c r="U1563" i="87"/>
  <c r="H1563" i="87"/>
  <c r="C1563" i="87"/>
  <c r="U1561" i="87"/>
  <c r="T1561" i="87"/>
  <c r="R1561" i="87"/>
  <c r="U1560" i="87"/>
  <c r="R1560" i="87"/>
  <c r="K1560" i="87"/>
  <c r="T1560" i="87" s="1"/>
  <c r="U1559" i="87"/>
  <c r="T1559" i="87"/>
  <c r="R1559" i="87"/>
  <c r="U1558" i="87"/>
  <c r="S1558" i="87"/>
  <c r="R1558" i="87"/>
  <c r="K1558" i="87"/>
  <c r="T1558" i="87" s="1"/>
  <c r="U1557" i="87"/>
  <c r="R1557" i="87"/>
  <c r="K1557" i="87"/>
  <c r="T1557" i="87" s="1"/>
  <c r="U1556" i="87"/>
  <c r="T1556" i="87"/>
  <c r="R1556" i="87"/>
  <c r="U1555" i="87"/>
  <c r="R1555" i="87"/>
  <c r="K1555" i="87"/>
  <c r="T1555" i="87" s="1"/>
  <c r="U1554" i="87"/>
  <c r="R1554" i="87"/>
  <c r="K1554" i="87"/>
  <c r="U1553" i="87"/>
  <c r="R1553" i="87"/>
  <c r="K1553" i="87"/>
  <c r="U1552" i="87"/>
  <c r="T1552" i="87"/>
  <c r="R1552" i="87"/>
  <c r="U1551" i="87"/>
  <c r="T1551" i="87"/>
  <c r="R1551" i="87"/>
  <c r="K1551" i="87"/>
  <c r="U1550" i="87"/>
  <c r="R1550" i="87"/>
  <c r="K1550" i="87"/>
  <c r="T1550" i="87" s="1"/>
  <c r="P1550" i="87" s="1"/>
  <c r="R1549" i="87"/>
  <c r="K1549" i="87"/>
  <c r="T1549" i="87" s="1"/>
  <c r="U1548" i="87"/>
  <c r="R1548" i="87"/>
  <c r="K1548" i="87"/>
  <c r="T1548" i="87" s="1"/>
  <c r="U1547" i="87"/>
  <c r="T1547" i="87"/>
  <c r="R1547" i="87"/>
  <c r="K1547" i="87"/>
  <c r="U1546" i="87"/>
  <c r="T1546" i="87"/>
  <c r="R1546" i="87"/>
  <c r="U1545" i="87"/>
  <c r="R1545" i="87"/>
  <c r="K1545" i="87"/>
  <c r="T1545" i="87" s="1"/>
  <c r="U1544" i="87"/>
  <c r="R1544" i="87"/>
  <c r="P1544" i="87" s="1"/>
  <c r="K1544" i="87"/>
  <c r="T1544" i="87" s="1"/>
  <c r="U1543" i="87"/>
  <c r="T1543" i="87"/>
  <c r="R1543" i="87"/>
  <c r="P1543" i="87"/>
  <c r="U1542" i="87"/>
  <c r="T1542" i="87"/>
  <c r="R1542" i="87"/>
  <c r="U1541" i="87"/>
  <c r="T1541" i="87"/>
  <c r="R1541" i="87"/>
  <c r="P1541" i="87" s="1"/>
  <c r="U1540" i="87"/>
  <c r="T1540" i="87"/>
  <c r="R1540" i="87"/>
  <c r="P1539" i="87"/>
  <c r="U1538" i="87"/>
  <c r="T1538" i="87"/>
  <c r="S1538" i="87"/>
  <c r="R1538" i="87"/>
  <c r="U1537" i="87"/>
  <c r="T1537" i="87"/>
  <c r="S1537" i="87"/>
  <c r="R1537" i="87"/>
  <c r="U1536" i="87"/>
  <c r="T1536" i="87"/>
  <c r="S1536" i="87"/>
  <c r="R1536" i="87"/>
  <c r="U1535" i="87"/>
  <c r="T1535" i="87"/>
  <c r="S1535" i="87"/>
  <c r="R1535" i="87"/>
  <c r="U1534" i="87"/>
  <c r="T1534" i="87"/>
  <c r="S1534" i="87"/>
  <c r="R1534" i="87"/>
  <c r="U1533" i="87"/>
  <c r="T1533" i="87"/>
  <c r="S1533" i="87"/>
  <c r="R1533" i="87"/>
  <c r="U1532" i="87"/>
  <c r="T1532" i="87"/>
  <c r="S1532" i="87"/>
  <c r="R1532" i="87"/>
  <c r="U1531" i="87"/>
  <c r="T1531" i="87"/>
  <c r="S1531" i="87"/>
  <c r="K1531" i="87"/>
  <c r="R1531" i="87" s="1"/>
  <c r="U1530" i="87"/>
  <c r="T1530" i="87"/>
  <c r="S1530" i="87"/>
  <c r="R1530" i="87"/>
  <c r="U1529" i="87"/>
  <c r="T1529" i="87"/>
  <c r="S1529" i="87"/>
  <c r="K1529" i="87"/>
  <c r="R1529" i="87" s="1"/>
  <c r="U1528" i="87"/>
  <c r="T1528" i="87"/>
  <c r="S1528" i="87"/>
  <c r="K1528" i="87"/>
  <c r="R1528" i="87" s="1"/>
  <c r="U1527" i="87"/>
  <c r="T1527" i="87"/>
  <c r="S1527" i="87"/>
  <c r="R1527" i="87"/>
  <c r="P1527" i="87" s="1"/>
  <c r="U1526" i="87"/>
  <c r="T1526" i="87"/>
  <c r="S1526" i="87"/>
  <c r="K1526" i="87"/>
  <c r="R1526" i="87" s="1"/>
  <c r="U1525" i="87"/>
  <c r="T1525" i="87"/>
  <c r="S1525" i="87"/>
  <c r="K1525" i="87"/>
  <c r="R1525" i="87" s="1"/>
  <c r="U1524" i="87"/>
  <c r="T1524" i="87"/>
  <c r="S1524" i="87"/>
  <c r="R1524" i="87"/>
  <c r="K1524" i="87"/>
  <c r="U1523" i="87"/>
  <c r="T1523" i="87"/>
  <c r="S1523" i="87"/>
  <c r="R1523" i="87"/>
  <c r="U1522" i="87"/>
  <c r="T1522" i="87"/>
  <c r="S1522" i="87"/>
  <c r="K1522" i="87"/>
  <c r="R1522" i="87" s="1"/>
  <c r="U1521" i="87"/>
  <c r="T1521" i="87"/>
  <c r="S1521" i="87"/>
  <c r="K1521" i="87"/>
  <c r="R1521" i="87" s="1"/>
  <c r="U1520" i="87"/>
  <c r="T1520" i="87"/>
  <c r="S1520" i="87"/>
  <c r="K1520" i="87"/>
  <c r="R1520" i="87" s="1"/>
  <c r="U1519" i="87"/>
  <c r="T1519" i="87"/>
  <c r="S1519" i="87"/>
  <c r="R1519" i="87"/>
  <c r="K1519" i="87"/>
  <c r="U1518" i="87"/>
  <c r="T1518" i="87"/>
  <c r="S1518" i="87"/>
  <c r="K1518" i="87"/>
  <c r="R1518" i="87" s="1"/>
  <c r="U1517" i="87"/>
  <c r="T1517" i="87"/>
  <c r="S1517" i="87"/>
  <c r="K1517" i="87"/>
  <c r="R1517" i="87" s="1"/>
  <c r="U1516" i="87"/>
  <c r="T1516" i="87"/>
  <c r="S1516" i="87"/>
  <c r="R1516" i="87"/>
  <c r="U1515" i="87"/>
  <c r="T1515" i="87"/>
  <c r="S1515" i="87"/>
  <c r="K1515" i="87"/>
  <c r="R1515" i="87" s="1"/>
  <c r="U1514" i="87"/>
  <c r="T1514" i="87"/>
  <c r="S1514" i="87"/>
  <c r="K1514" i="87"/>
  <c r="U1513" i="87"/>
  <c r="P1513" i="87" s="1"/>
  <c r="T1513" i="87"/>
  <c r="S1513" i="87"/>
  <c r="R1513" i="87"/>
  <c r="U1512" i="87"/>
  <c r="T1512" i="87"/>
  <c r="S1512" i="87"/>
  <c r="R1512" i="87"/>
  <c r="U1511" i="87"/>
  <c r="T1511" i="87"/>
  <c r="S1511" i="87"/>
  <c r="R1511" i="87"/>
  <c r="U1510" i="87"/>
  <c r="T1510" i="87"/>
  <c r="S1510" i="87"/>
  <c r="R1510" i="87"/>
  <c r="U1509" i="87"/>
  <c r="T1509" i="87"/>
  <c r="S1509" i="87"/>
  <c r="R1509" i="87"/>
  <c r="U1508" i="87"/>
  <c r="T1508" i="87"/>
  <c r="S1508" i="87"/>
  <c r="R1508" i="87"/>
  <c r="P1507" i="87"/>
  <c r="U1506" i="87"/>
  <c r="T1506" i="87"/>
  <c r="R1506" i="87"/>
  <c r="U1505" i="87"/>
  <c r="T1505" i="87"/>
  <c r="R1505" i="87"/>
  <c r="Q1504" i="87"/>
  <c r="G1504" i="87"/>
  <c r="U1503" i="87"/>
  <c r="T1503" i="87"/>
  <c r="R1503" i="87"/>
  <c r="P1503" i="87" s="1"/>
  <c r="G1502" i="87"/>
  <c r="U1501" i="87"/>
  <c r="T1501" i="87"/>
  <c r="R1501" i="87"/>
  <c r="H1501" i="87"/>
  <c r="C1501" i="87"/>
  <c r="U1500" i="87"/>
  <c r="T1500" i="87"/>
  <c r="R1500" i="87"/>
  <c r="H1500" i="87"/>
  <c r="C1500" i="87"/>
  <c r="U1499" i="87"/>
  <c r="T1499" i="87"/>
  <c r="R1499" i="87"/>
  <c r="H1499" i="87"/>
  <c r="C1499" i="87"/>
  <c r="U1498" i="87"/>
  <c r="T1498" i="87"/>
  <c r="R1498" i="87"/>
  <c r="J1498" i="87"/>
  <c r="J1499" i="87" s="1"/>
  <c r="J1500" i="87" s="1"/>
  <c r="H1498" i="87"/>
  <c r="K1498" i="87" s="1"/>
  <c r="C1498" i="87"/>
  <c r="U1497" i="87"/>
  <c r="T1497" i="87"/>
  <c r="P1497" i="87" s="1"/>
  <c r="R1497" i="87"/>
  <c r="U1496" i="87"/>
  <c r="T1496" i="87"/>
  <c r="R1496" i="87"/>
  <c r="P1495" i="87"/>
  <c r="U1494" i="87"/>
  <c r="T1494" i="87"/>
  <c r="R1494" i="87"/>
  <c r="G1493" i="87"/>
  <c r="U1492" i="87"/>
  <c r="T1492" i="87"/>
  <c r="R1492" i="87"/>
  <c r="H1492" i="87"/>
  <c r="C1492" i="87"/>
  <c r="U1491" i="87"/>
  <c r="T1491" i="87"/>
  <c r="R1491" i="87"/>
  <c r="H1491" i="87"/>
  <c r="C1491" i="87"/>
  <c r="U1490" i="87"/>
  <c r="T1490" i="87"/>
  <c r="R1490" i="87"/>
  <c r="H1490" i="87"/>
  <c r="C1490" i="87"/>
  <c r="U1489" i="87"/>
  <c r="T1489" i="87"/>
  <c r="R1489" i="87"/>
  <c r="J1489" i="87"/>
  <c r="J1490" i="87" s="1"/>
  <c r="J1491" i="87" s="1"/>
  <c r="H1489" i="87"/>
  <c r="C1489" i="87"/>
  <c r="U1488" i="87"/>
  <c r="T1488" i="87"/>
  <c r="R1488" i="87"/>
  <c r="U1487" i="87"/>
  <c r="T1487" i="87"/>
  <c r="R1487" i="87"/>
  <c r="P1486" i="87"/>
  <c r="U1485" i="87"/>
  <c r="T1485" i="87"/>
  <c r="R1485" i="87"/>
  <c r="G1484" i="87"/>
  <c r="U1483" i="87"/>
  <c r="T1483" i="87"/>
  <c r="R1483" i="87"/>
  <c r="H1483" i="87"/>
  <c r="C1483" i="87"/>
  <c r="U1482" i="87"/>
  <c r="T1482" i="87"/>
  <c r="R1482" i="87"/>
  <c r="H1482" i="87"/>
  <c r="C1482" i="87"/>
  <c r="U1481" i="87"/>
  <c r="T1481" i="87"/>
  <c r="R1481" i="87"/>
  <c r="H1481" i="87"/>
  <c r="C1481" i="87"/>
  <c r="U1480" i="87"/>
  <c r="T1480" i="87"/>
  <c r="R1480" i="87"/>
  <c r="J1480" i="87"/>
  <c r="J1481" i="87" s="1"/>
  <c r="J1482" i="87" s="1"/>
  <c r="H1480" i="87"/>
  <c r="K1480" i="87" s="1"/>
  <c r="C1480" i="87"/>
  <c r="U1479" i="87"/>
  <c r="T1479" i="87"/>
  <c r="R1479" i="87"/>
  <c r="U1478" i="87"/>
  <c r="T1478" i="87"/>
  <c r="R1478" i="87"/>
  <c r="P1477" i="87"/>
  <c r="U1476" i="87"/>
  <c r="T1476" i="87"/>
  <c r="R1476" i="87"/>
  <c r="G1475" i="87"/>
  <c r="U1474" i="87"/>
  <c r="T1474" i="87"/>
  <c r="R1474" i="87"/>
  <c r="H1474" i="87"/>
  <c r="C1474" i="87"/>
  <c r="U1473" i="87"/>
  <c r="T1473" i="87"/>
  <c r="R1473" i="87"/>
  <c r="H1473" i="87"/>
  <c r="C1473" i="87"/>
  <c r="U1472" i="87"/>
  <c r="T1472" i="87"/>
  <c r="R1472" i="87"/>
  <c r="H1472" i="87"/>
  <c r="C1472" i="87"/>
  <c r="U1471" i="87"/>
  <c r="T1471" i="87"/>
  <c r="R1471" i="87"/>
  <c r="J1471" i="87"/>
  <c r="J1472" i="87" s="1"/>
  <c r="J1473" i="87" s="1"/>
  <c r="H1471" i="87"/>
  <c r="K1471" i="87" s="1"/>
  <c r="C1471" i="87"/>
  <c r="U1470" i="87"/>
  <c r="T1470" i="87"/>
  <c r="R1470" i="87"/>
  <c r="U1469" i="87"/>
  <c r="T1469" i="87"/>
  <c r="R1469" i="87"/>
  <c r="P1468" i="87"/>
  <c r="U1467" i="87"/>
  <c r="T1467" i="87"/>
  <c r="R1467" i="87"/>
  <c r="G1466" i="87"/>
  <c r="U1465" i="87"/>
  <c r="H1465" i="87"/>
  <c r="C1465" i="87"/>
  <c r="U1464" i="87"/>
  <c r="H1464" i="87"/>
  <c r="C1464" i="87"/>
  <c r="U1463" i="87"/>
  <c r="H1463" i="87"/>
  <c r="C1463" i="87"/>
  <c r="U1462" i="87"/>
  <c r="H1462" i="87"/>
  <c r="C1462" i="87"/>
  <c r="P1460" i="87"/>
  <c r="U1459" i="87"/>
  <c r="R1459" i="87"/>
  <c r="K1459" i="87"/>
  <c r="U1457" i="87"/>
  <c r="R1457" i="87"/>
  <c r="K1457" i="87"/>
  <c r="T1457" i="87" s="1"/>
  <c r="U1456" i="87"/>
  <c r="T1456" i="87"/>
  <c r="R1456" i="87"/>
  <c r="U1455" i="87"/>
  <c r="R1455" i="87"/>
  <c r="K1455" i="87"/>
  <c r="U1454" i="87"/>
  <c r="T1454" i="87"/>
  <c r="R1454" i="87"/>
  <c r="K1454" i="87"/>
  <c r="U1453" i="87"/>
  <c r="R1453" i="87"/>
  <c r="K1453" i="87"/>
  <c r="U1452" i="87"/>
  <c r="T1452" i="87"/>
  <c r="R1452" i="87"/>
  <c r="U1451" i="87"/>
  <c r="T1451" i="87"/>
  <c r="R1451" i="87"/>
  <c r="U1450" i="87"/>
  <c r="R1450" i="87"/>
  <c r="K1450" i="87"/>
  <c r="T1450" i="87" s="1"/>
  <c r="U1449" i="87"/>
  <c r="R1449" i="87"/>
  <c r="K1449" i="87"/>
  <c r="U1448" i="87"/>
  <c r="T1448" i="87"/>
  <c r="R1448" i="87"/>
  <c r="P1448" i="87" s="1"/>
  <c r="U1447" i="87"/>
  <c r="R1447" i="87"/>
  <c r="K1447" i="87"/>
  <c r="T1447" i="87" s="1"/>
  <c r="U1446" i="87"/>
  <c r="R1446" i="87"/>
  <c r="K1446" i="87"/>
  <c r="U1445" i="87"/>
  <c r="T1445" i="87"/>
  <c r="R1445" i="87"/>
  <c r="U1444" i="87"/>
  <c r="R1444" i="87"/>
  <c r="K1444" i="87"/>
  <c r="T1444" i="87" s="1"/>
  <c r="U1443" i="87"/>
  <c r="R1443" i="87"/>
  <c r="P1443" i="87"/>
  <c r="K1443" i="87"/>
  <c r="T1443" i="87" s="1"/>
  <c r="U1442" i="87"/>
  <c r="R1442" i="87"/>
  <c r="K1442" i="87"/>
  <c r="U1441" i="87"/>
  <c r="R1441" i="87"/>
  <c r="K1441" i="87"/>
  <c r="U1440" i="87"/>
  <c r="R1440" i="87"/>
  <c r="K1440" i="87"/>
  <c r="T1440" i="87" s="1"/>
  <c r="U1439" i="87"/>
  <c r="T1439" i="87"/>
  <c r="R1439" i="87"/>
  <c r="U1438" i="87"/>
  <c r="T1438" i="87"/>
  <c r="R1438" i="87"/>
  <c r="U1437" i="87"/>
  <c r="T1437" i="87"/>
  <c r="R1437" i="87"/>
  <c r="U1436" i="87"/>
  <c r="T1436" i="87"/>
  <c r="R1436" i="87"/>
  <c r="U1435" i="87"/>
  <c r="T1435" i="87"/>
  <c r="R1435" i="87"/>
  <c r="U1434" i="87"/>
  <c r="T1434" i="87"/>
  <c r="R1434" i="87"/>
  <c r="P1434" i="87" s="1"/>
  <c r="P1433" i="87"/>
  <c r="U1432" i="87"/>
  <c r="T1432" i="87"/>
  <c r="R1432" i="87"/>
  <c r="K1432" i="87"/>
  <c r="S1432" i="87" s="1"/>
  <c r="U1431" i="87"/>
  <c r="T1431" i="87"/>
  <c r="S1431" i="87"/>
  <c r="R1431" i="87"/>
  <c r="U1430" i="87"/>
  <c r="T1430" i="87"/>
  <c r="S1430" i="87"/>
  <c r="R1430" i="87"/>
  <c r="K1430" i="87"/>
  <c r="U1429" i="87"/>
  <c r="T1429" i="87"/>
  <c r="S1429" i="87"/>
  <c r="R1429" i="87"/>
  <c r="U1428" i="87"/>
  <c r="T1428" i="87"/>
  <c r="R1428" i="87"/>
  <c r="K1428" i="87"/>
  <c r="U1427" i="87"/>
  <c r="T1427" i="87"/>
  <c r="S1427" i="87"/>
  <c r="R1427" i="87"/>
  <c r="U1426" i="87"/>
  <c r="T1426" i="87"/>
  <c r="S1426" i="87"/>
  <c r="R1426" i="87"/>
  <c r="U1425" i="87"/>
  <c r="T1425" i="87"/>
  <c r="S1425" i="87"/>
  <c r="R1425" i="87"/>
  <c r="U1424" i="87"/>
  <c r="T1424" i="87"/>
  <c r="S1424" i="87"/>
  <c r="R1424" i="87"/>
  <c r="U1423" i="87"/>
  <c r="T1423" i="87"/>
  <c r="S1423" i="87"/>
  <c r="R1423" i="87"/>
  <c r="U1422" i="87"/>
  <c r="T1422" i="87"/>
  <c r="S1422" i="87"/>
  <c r="R1422" i="87"/>
  <c r="U1421" i="87"/>
  <c r="T1421" i="87"/>
  <c r="S1421" i="87"/>
  <c r="R1421" i="87"/>
  <c r="U1420" i="87"/>
  <c r="T1420" i="87"/>
  <c r="S1420" i="87"/>
  <c r="R1420" i="87"/>
  <c r="U1418" i="87"/>
  <c r="T1418" i="87"/>
  <c r="K1418" i="87"/>
  <c r="R1418" i="87" s="1"/>
  <c r="U1417" i="87"/>
  <c r="T1417" i="87"/>
  <c r="S1417" i="87"/>
  <c r="R1417" i="87"/>
  <c r="U1416" i="87"/>
  <c r="T1416" i="87"/>
  <c r="S1416" i="87"/>
  <c r="R1416" i="87"/>
  <c r="K1416" i="87"/>
  <c r="U1415" i="87"/>
  <c r="T1415" i="87"/>
  <c r="S1415" i="87"/>
  <c r="K1415" i="87"/>
  <c r="R1415" i="87" s="1"/>
  <c r="U1414" i="87"/>
  <c r="T1414" i="87"/>
  <c r="S1414" i="87"/>
  <c r="K1414" i="87"/>
  <c r="R1414" i="87" s="1"/>
  <c r="U1413" i="87"/>
  <c r="T1413" i="87"/>
  <c r="S1413" i="87"/>
  <c r="R1413" i="87"/>
  <c r="U1412" i="87"/>
  <c r="T1412" i="87"/>
  <c r="S1412" i="87"/>
  <c r="R1412" i="87"/>
  <c r="U1411" i="87"/>
  <c r="T1411" i="87"/>
  <c r="S1411" i="87"/>
  <c r="K1411" i="87"/>
  <c r="R1411" i="87" s="1"/>
  <c r="U1410" i="87"/>
  <c r="T1410" i="87"/>
  <c r="S1410" i="87"/>
  <c r="R1410" i="87"/>
  <c r="U1409" i="87"/>
  <c r="T1409" i="87"/>
  <c r="S1409" i="87"/>
  <c r="K1409" i="87"/>
  <c r="R1409" i="87" s="1"/>
  <c r="U1408" i="87"/>
  <c r="T1408" i="87"/>
  <c r="S1408" i="87"/>
  <c r="K1408" i="87"/>
  <c r="R1408" i="87" s="1"/>
  <c r="U1407" i="87"/>
  <c r="T1407" i="87"/>
  <c r="S1407" i="87"/>
  <c r="R1407" i="87"/>
  <c r="U1406" i="87"/>
  <c r="T1406" i="87"/>
  <c r="S1406" i="87"/>
  <c r="K1406" i="87"/>
  <c r="U1405" i="87"/>
  <c r="T1405" i="87"/>
  <c r="S1405" i="87"/>
  <c r="K1405" i="87"/>
  <c r="R1405" i="87" s="1"/>
  <c r="U1404" i="87"/>
  <c r="T1404" i="87"/>
  <c r="S1404" i="87"/>
  <c r="R1404" i="87"/>
  <c r="U1403" i="87"/>
  <c r="T1403" i="87"/>
  <c r="S1403" i="87"/>
  <c r="K1403" i="87"/>
  <c r="U1402" i="87"/>
  <c r="T1402" i="87"/>
  <c r="S1402" i="87"/>
  <c r="K1402" i="87"/>
  <c r="U1401" i="87"/>
  <c r="T1401" i="87"/>
  <c r="S1401" i="87"/>
  <c r="K1401" i="87"/>
  <c r="R1401" i="87" s="1"/>
  <c r="U1400" i="87"/>
  <c r="T1400" i="87"/>
  <c r="S1400" i="87"/>
  <c r="K1400" i="87"/>
  <c r="R1400" i="87" s="1"/>
  <c r="U1399" i="87"/>
  <c r="T1399" i="87"/>
  <c r="S1399" i="87"/>
  <c r="K1399" i="87"/>
  <c r="U1398" i="87"/>
  <c r="T1398" i="87"/>
  <c r="S1398" i="87"/>
  <c r="R1398" i="87"/>
  <c r="U1397" i="87"/>
  <c r="T1397" i="87"/>
  <c r="S1397" i="87"/>
  <c r="R1397" i="87"/>
  <c r="U1396" i="87"/>
  <c r="T1396" i="87"/>
  <c r="S1396" i="87"/>
  <c r="R1396" i="87"/>
  <c r="U1395" i="87"/>
  <c r="T1395" i="87"/>
  <c r="S1395" i="87"/>
  <c r="R1395" i="87"/>
  <c r="U1394" i="87"/>
  <c r="T1394" i="87"/>
  <c r="S1394" i="87"/>
  <c r="R1394" i="87"/>
  <c r="U1393" i="87"/>
  <c r="T1393" i="87"/>
  <c r="S1393" i="87"/>
  <c r="R1393" i="87"/>
  <c r="U1392" i="87"/>
  <c r="T1392" i="87"/>
  <c r="S1392" i="87"/>
  <c r="R1392" i="87"/>
  <c r="U1391" i="87"/>
  <c r="T1391" i="87"/>
  <c r="R1391" i="87"/>
  <c r="U1390" i="87"/>
  <c r="T1390" i="87"/>
  <c r="R1390" i="87"/>
  <c r="Q1389" i="87"/>
  <c r="G1389" i="87"/>
  <c r="U1388" i="87"/>
  <c r="T1388" i="87"/>
  <c r="R1388" i="87"/>
  <c r="G1387" i="87"/>
  <c r="U1386" i="87"/>
  <c r="T1386" i="87"/>
  <c r="R1386" i="87"/>
  <c r="H1386" i="87"/>
  <c r="C1386" i="87"/>
  <c r="U1385" i="87"/>
  <c r="T1385" i="87"/>
  <c r="R1385" i="87"/>
  <c r="H1385" i="87"/>
  <c r="C1385" i="87"/>
  <c r="U1384" i="87"/>
  <c r="T1384" i="87"/>
  <c r="R1384" i="87"/>
  <c r="H1384" i="87"/>
  <c r="C1384" i="87"/>
  <c r="U1383" i="87"/>
  <c r="T1383" i="87"/>
  <c r="R1383" i="87"/>
  <c r="J1383" i="87"/>
  <c r="J1384" i="87" s="1"/>
  <c r="J1385" i="87" s="1"/>
  <c r="H1383" i="87"/>
  <c r="C1383" i="87"/>
  <c r="U1382" i="87"/>
  <c r="T1382" i="87"/>
  <c r="R1382" i="87"/>
  <c r="U1381" i="87"/>
  <c r="T1381" i="87"/>
  <c r="R1381" i="87"/>
  <c r="P1380" i="87"/>
  <c r="U1379" i="87"/>
  <c r="T1379" i="87"/>
  <c r="R1379" i="87"/>
  <c r="G1378" i="87"/>
  <c r="U1377" i="87"/>
  <c r="T1377" i="87"/>
  <c r="R1377" i="87"/>
  <c r="H1377" i="87"/>
  <c r="C1377" i="87"/>
  <c r="U1376" i="87"/>
  <c r="T1376" i="87"/>
  <c r="R1376" i="87"/>
  <c r="H1376" i="87"/>
  <c r="C1376" i="87"/>
  <c r="U1375" i="87"/>
  <c r="T1375" i="87"/>
  <c r="R1375" i="87"/>
  <c r="H1375" i="87"/>
  <c r="C1375" i="87"/>
  <c r="U1374" i="87"/>
  <c r="T1374" i="87"/>
  <c r="R1374" i="87"/>
  <c r="J1374" i="87"/>
  <c r="J1375" i="87" s="1"/>
  <c r="J1376" i="87" s="1"/>
  <c r="H1374" i="87"/>
  <c r="C1374" i="87"/>
  <c r="U1373" i="87"/>
  <c r="T1373" i="87"/>
  <c r="R1373" i="87"/>
  <c r="U1372" i="87"/>
  <c r="T1372" i="87"/>
  <c r="R1372" i="87"/>
  <c r="P1371" i="87"/>
  <c r="U1370" i="87"/>
  <c r="T1370" i="87"/>
  <c r="R1370" i="87"/>
  <c r="G1369" i="87"/>
  <c r="U1368" i="87"/>
  <c r="H1368" i="87"/>
  <c r="C1368" i="87"/>
  <c r="U1367" i="87"/>
  <c r="H1367" i="87"/>
  <c r="C1367" i="87"/>
  <c r="U1366" i="87"/>
  <c r="H1366" i="87"/>
  <c r="C1366" i="87"/>
  <c r="U1365" i="87"/>
  <c r="H1365" i="87"/>
  <c r="C1365" i="87"/>
  <c r="U1363" i="87"/>
  <c r="R1363" i="87"/>
  <c r="K1363" i="87"/>
  <c r="U1362" i="87"/>
  <c r="T1362" i="87"/>
  <c r="R1362" i="87"/>
  <c r="U1361" i="87"/>
  <c r="T1361" i="87"/>
  <c r="R1361" i="87"/>
  <c r="P1361" i="87" s="1"/>
  <c r="U1360" i="87"/>
  <c r="T1360" i="87"/>
  <c r="R1360" i="87"/>
  <c r="U1359" i="87"/>
  <c r="R1359" i="87"/>
  <c r="K1359" i="87"/>
  <c r="T1359" i="87" s="1"/>
  <c r="U1358" i="87"/>
  <c r="R1358" i="87"/>
  <c r="K1358" i="87"/>
  <c r="T1358" i="87" s="1"/>
  <c r="U1357" i="87"/>
  <c r="T1357" i="87"/>
  <c r="R1357" i="87"/>
  <c r="U1356" i="87"/>
  <c r="R1356" i="87"/>
  <c r="K1356" i="87"/>
  <c r="T1356" i="87" s="1"/>
  <c r="U1355" i="87"/>
  <c r="R1355" i="87"/>
  <c r="K1355" i="87"/>
  <c r="T1355" i="87" s="1"/>
  <c r="U1354" i="87"/>
  <c r="R1354" i="87"/>
  <c r="K1354" i="87"/>
  <c r="T1354" i="87" s="1"/>
  <c r="P1354" i="87" s="1"/>
  <c r="U1353" i="87"/>
  <c r="T1353" i="87"/>
  <c r="P1353" i="87" s="1"/>
  <c r="R1353" i="87"/>
  <c r="U1352" i="87"/>
  <c r="T1352" i="87"/>
  <c r="R1352" i="87"/>
  <c r="U1351" i="87"/>
  <c r="R1351" i="87"/>
  <c r="K1351" i="87"/>
  <c r="T1351" i="87" s="1"/>
  <c r="U1350" i="87"/>
  <c r="R1350" i="87"/>
  <c r="K1350" i="87"/>
  <c r="U1349" i="87"/>
  <c r="R1349" i="87"/>
  <c r="K1349" i="87"/>
  <c r="U1348" i="87"/>
  <c r="T1348" i="87"/>
  <c r="R1348" i="87"/>
  <c r="U1347" i="87"/>
  <c r="T1347" i="87"/>
  <c r="P1347" i="87" s="1"/>
  <c r="R1347" i="87"/>
  <c r="U1346" i="87"/>
  <c r="T1346" i="87"/>
  <c r="R1346" i="87"/>
  <c r="U1345" i="87"/>
  <c r="R1345" i="87"/>
  <c r="K1345" i="87"/>
  <c r="T1345" i="87" s="1"/>
  <c r="U1344" i="87"/>
  <c r="T1344" i="87"/>
  <c r="R1344" i="87"/>
  <c r="U1343" i="87"/>
  <c r="R1343" i="87"/>
  <c r="K1343" i="87"/>
  <c r="U1342" i="87"/>
  <c r="T1342" i="87"/>
  <c r="R1342" i="87"/>
  <c r="K1342" i="87"/>
  <c r="U1341" i="87"/>
  <c r="R1341" i="87"/>
  <c r="K1341" i="87"/>
  <c r="T1341" i="87" s="1"/>
  <c r="U1340" i="87"/>
  <c r="P1340" i="87" s="1"/>
  <c r="R1340" i="87"/>
  <c r="K1340" i="87"/>
  <c r="T1340" i="87" s="1"/>
  <c r="U1339" i="87"/>
  <c r="T1339" i="87"/>
  <c r="R1339" i="87"/>
  <c r="U1338" i="87"/>
  <c r="T1338" i="87"/>
  <c r="R1338" i="87"/>
  <c r="U1337" i="87"/>
  <c r="R1337" i="87"/>
  <c r="K1337" i="87"/>
  <c r="T1337" i="87" s="1"/>
  <c r="U1336" i="87"/>
  <c r="T1336" i="87"/>
  <c r="R1336" i="87"/>
  <c r="U1335" i="87"/>
  <c r="R1335" i="87"/>
  <c r="K1335" i="87"/>
  <c r="U1334" i="87"/>
  <c r="R1334" i="87"/>
  <c r="K1334" i="87"/>
  <c r="T1334" i="87" s="1"/>
  <c r="U1333" i="87"/>
  <c r="R1333" i="87"/>
  <c r="K1333" i="87"/>
  <c r="T1333" i="87" s="1"/>
  <c r="U1332" i="87"/>
  <c r="P1332" i="87" s="1"/>
  <c r="R1332" i="87"/>
  <c r="K1332" i="87"/>
  <c r="T1332" i="87" s="1"/>
  <c r="U1331" i="87"/>
  <c r="T1331" i="87"/>
  <c r="R1331" i="87"/>
  <c r="U1330" i="87"/>
  <c r="T1330" i="87"/>
  <c r="R1330" i="87"/>
  <c r="U1329" i="87"/>
  <c r="T1329" i="87"/>
  <c r="R1329" i="87"/>
  <c r="U1328" i="87"/>
  <c r="T1328" i="87"/>
  <c r="R1328" i="87"/>
  <c r="P1328" i="87" s="1"/>
  <c r="U1327" i="87"/>
  <c r="T1327" i="87"/>
  <c r="R1327" i="87"/>
  <c r="U1326" i="87"/>
  <c r="T1326" i="87"/>
  <c r="R1326" i="87"/>
  <c r="U1325" i="87"/>
  <c r="T1325" i="87"/>
  <c r="P1325" i="87" s="1"/>
  <c r="R1325" i="87"/>
  <c r="U1324" i="87"/>
  <c r="T1324" i="87"/>
  <c r="R1324" i="87"/>
  <c r="K1324" i="87"/>
  <c r="U1323" i="87"/>
  <c r="R1323" i="87"/>
  <c r="K1323" i="87"/>
  <c r="T1323" i="87" s="1"/>
  <c r="U1322" i="87"/>
  <c r="T1322" i="87"/>
  <c r="R1322" i="87"/>
  <c r="U1321" i="87"/>
  <c r="T1321" i="87"/>
  <c r="R1321" i="87"/>
  <c r="U1320" i="87"/>
  <c r="R1320" i="87"/>
  <c r="K1320" i="87"/>
  <c r="U1319" i="87"/>
  <c r="T1319" i="87"/>
  <c r="P1319" i="87" s="1"/>
  <c r="R1319" i="87"/>
  <c r="U1318" i="87"/>
  <c r="T1318" i="87"/>
  <c r="R1318" i="87"/>
  <c r="U1317" i="87"/>
  <c r="T1317" i="87"/>
  <c r="R1317" i="87"/>
  <c r="K1317" i="87"/>
  <c r="U1316" i="87"/>
  <c r="T1316" i="87"/>
  <c r="R1316" i="87"/>
  <c r="U1315" i="87"/>
  <c r="T1315" i="87"/>
  <c r="R1315" i="87"/>
  <c r="U1314" i="87"/>
  <c r="T1314" i="87"/>
  <c r="R1314" i="87"/>
  <c r="U1313" i="87"/>
  <c r="T1313" i="87"/>
  <c r="R1313" i="87"/>
  <c r="U1312" i="87"/>
  <c r="T1312" i="87"/>
  <c r="R1312" i="87"/>
  <c r="P1311" i="87"/>
  <c r="U1310" i="87"/>
  <c r="T1310" i="87"/>
  <c r="R1310" i="87"/>
  <c r="K1310" i="87"/>
  <c r="U1309" i="87"/>
  <c r="T1309" i="87"/>
  <c r="R1309" i="87"/>
  <c r="K1309" i="87"/>
  <c r="U1308" i="87"/>
  <c r="T1308" i="87"/>
  <c r="S1308" i="87"/>
  <c r="R1308" i="87"/>
  <c r="U1307" i="87"/>
  <c r="T1307" i="87"/>
  <c r="R1307" i="87"/>
  <c r="K1307" i="87"/>
  <c r="U1306" i="87"/>
  <c r="T1306" i="87"/>
  <c r="S1306" i="87"/>
  <c r="R1306" i="87"/>
  <c r="U1305" i="87"/>
  <c r="T1305" i="87"/>
  <c r="S1305" i="87"/>
  <c r="R1305" i="87"/>
  <c r="U1304" i="87"/>
  <c r="T1304" i="87"/>
  <c r="S1304" i="87"/>
  <c r="R1304" i="87"/>
  <c r="U1303" i="87"/>
  <c r="T1303" i="87"/>
  <c r="R1303" i="87"/>
  <c r="K1303" i="87"/>
  <c r="U1302" i="87"/>
  <c r="T1302" i="87"/>
  <c r="R1302" i="87"/>
  <c r="K1302" i="87"/>
  <c r="S1302" i="87" s="1"/>
  <c r="U1301" i="87"/>
  <c r="T1301" i="87"/>
  <c r="S1301" i="87"/>
  <c r="R1301" i="87"/>
  <c r="U1300" i="87"/>
  <c r="T1300" i="87"/>
  <c r="R1300" i="87"/>
  <c r="K1300" i="87"/>
  <c r="U1299" i="87"/>
  <c r="T1299" i="87"/>
  <c r="S1299" i="87"/>
  <c r="R1299" i="87"/>
  <c r="P1299" i="87" s="1"/>
  <c r="U1298" i="87"/>
  <c r="T1298" i="87"/>
  <c r="S1298" i="87"/>
  <c r="R1298" i="87"/>
  <c r="U1297" i="87"/>
  <c r="T1297" i="87"/>
  <c r="S1297" i="87"/>
  <c r="R1297" i="87"/>
  <c r="U1296" i="87"/>
  <c r="T1296" i="87"/>
  <c r="S1296" i="87"/>
  <c r="R1296" i="87"/>
  <c r="U1295" i="87"/>
  <c r="T1295" i="87"/>
  <c r="S1295" i="87"/>
  <c r="R1295" i="87"/>
  <c r="U1294" i="87"/>
  <c r="T1294" i="87"/>
  <c r="S1294" i="87"/>
  <c r="R1294" i="87"/>
  <c r="U1293" i="87"/>
  <c r="T1293" i="87"/>
  <c r="S1293" i="87"/>
  <c r="R1293" i="87"/>
  <c r="U1292" i="87"/>
  <c r="T1292" i="87"/>
  <c r="R1292" i="87"/>
  <c r="K1292" i="87"/>
  <c r="S1292" i="87" s="1"/>
  <c r="U1291" i="87"/>
  <c r="T1291" i="87"/>
  <c r="S1291" i="87"/>
  <c r="R1291" i="87"/>
  <c r="U1290" i="87"/>
  <c r="T1290" i="87"/>
  <c r="S1290" i="87"/>
  <c r="R1290" i="87"/>
  <c r="U1289" i="87"/>
  <c r="T1289" i="87"/>
  <c r="S1289" i="87"/>
  <c r="R1289" i="87"/>
  <c r="U1288" i="87"/>
  <c r="T1288" i="87"/>
  <c r="S1288" i="87"/>
  <c r="R1288" i="87"/>
  <c r="P1288" i="87" s="1"/>
  <c r="U1287" i="87"/>
  <c r="T1287" i="87"/>
  <c r="S1287" i="87"/>
  <c r="R1287" i="87"/>
  <c r="U1286" i="87"/>
  <c r="T1286" i="87"/>
  <c r="S1286" i="87"/>
  <c r="R1286" i="87"/>
  <c r="U1285" i="87"/>
  <c r="T1285" i="87"/>
  <c r="K1285" i="87"/>
  <c r="R1285" i="87" s="1"/>
  <c r="U1283" i="87"/>
  <c r="T1283" i="87"/>
  <c r="S1283" i="87"/>
  <c r="K1283" i="87"/>
  <c r="R1283" i="87" s="1"/>
  <c r="U1282" i="87"/>
  <c r="T1282" i="87"/>
  <c r="S1282" i="87"/>
  <c r="R1282" i="87"/>
  <c r="U1281" i="87"/>
  <c r="T1281" i="87"/>
  <c r="S1281" i="87"/>
  <c r="K1281" i="87"/>
  <c r="R1281" i="87" s="1"/>
  <c r="U1280" i="87"/>
  <c r="T1280" i="87"/>
  <c r="S1280" i="87"/>
  <c r="K1280" i="87"/>
  <c r="R1280" i="87" s="1"/>
  <c r="U1279" i="87"/>
  <c r="T1279" i="87"/>
  <c r="S1279" i="87"/>
  <c r="K1279" i="87"/>
  <c r="U1278" i="87"/>
  <c r="T1278" i="87"/>
  <c r="S1278" i="87"/>
  <c r="K1278" i="87"/>
  <c r="U1277" i="87"/>
  <c r="T1277" i="87"/>
  <c r="S1277" i="87"/>
  <c r="K1277" i="87"/>
  <c r="R1277" i="87" s="1"/>
  <c r="U1276" i="87"/>
  <c r="T1276" i="87"/>
  <c r="S1276" i="87"/>
  <c r="K1276" i="87"/>
  <c r="R1276" i="87" s="1"/>
  <c r="U1275" i="87"/>
  <c r="T1275" i="87"/>
  <c r="S1275" i="87"/>
  <c r="R1275" i="87"/>
  <c r="K1275" i="87"/>
  <c r="U1274" i="87"/>
  <c r="T1274" i="87"/>
  <c r="S1274" i="87"/>
  <c r="K1274" i="87"/>
  <c r="U1273" i="87"/>
  <c r="T1273" i="87"/>
  <c r="S1273" i="87"/>
  <c r="K1273" i="87"/>
  <c r="R1273" i="87" s="1"/>
  <c r="U1272" i="87"/>
  <c r="T1272" i="87"/>
  <c r="S1272" i="87"/>
  <c r="K1272" i="87"/>
  <c r="R1272" i="87" s="1"/>
  <c r="U1271" i="87"/>
  <c r="T1271" i="87"/>
  <c r="S1271" i="87"/>
  <c r="K1271" i="87"/>
  <c r="U1270" i="87"/>
  <c r="T1270" i="87"/>
  <c r="S1270" i="87"/>
  <c r="K1270" i="87"/>
  <c r="U1269" i="87"/>
  <c r="T1269" i="87"/>
  <c r="S1269" i="87"/>
  <c r="K1269" i="87"/>
  <c r="R1269" i="87" s="1"/>
  <c r="U1268" i="87"/>
  <c r="T1268" i="87"/>
  <c r="S1268" i="87"/>
  <c r="K1268" i="87"/>
  <c r="R1268" i="87" s="1"/>
  <c r="U1267" i="87"/>
  <c r="T1267" i="87"/>
  <c r="S1267" i="87"/>
  <c r="K1267" i="87"/>
  <c r="R1267" i="87" s="1"/>
  <c r="U1266" i="87"/>
  <c r="T1266" i="87"/>
  <c r="S1266" i="87"/>
  <c r="K1266" i="87"/>
  <c r="R1266" i="87" s="1"/>
  <c r="P1266" i="87" s="1"/>
  <c r="U1265" i="87"/>
  <c r="T1265" i="87"/>
  <c r="S1265" i="87"/>
  <c r="K1265" i="87"/>
  <c r="R1265" i="87" s="1"/>
  <c r="U1264" i="87"/>
  <c r="T1264" i="87"/>
  <c r="S1264" i="87"/>
  <c r="K1264" i="87"/>
  <c r="R1264" i="87" s="1"/>
  <c r="U1263" i="87"/>
  <c r="T1263" i="87"/>
  <c r="S1263" i="87"/>
  <c r="K1263" i="87"/>
  <c r="R1263" i="87" s="1"/>
  <c r="U1262" i="87"/>
  <c r="T1262" i="87"/>
  <c r="S1262" i="87"/>
  <c r="R1262" i="87"/>
  <c r="K1262" i="87"/>
  <c r="U1261" i="87"/>
  <c r="T1261" i="87"/>
  <c r="S1261" i="87"/>
  <c r="R1261" i="87"/>
  <c r="U1260" i="87"/>
  <c r="T1260" i="87"/>
  <c r="S1260" i="87"/>
  <c r="R1260" i="87"/>
  <c r="U1259" i="87"/>
  <c r="T1259" i="87"/>
  <c r="S1259" i="87"/>
  <c r="K1259" i="87"/>
  <c r="R1259" i="87" s="1"/>
  <c r="U1258" i="87"/>
  <c r="T1258" i="87"/>
  <c r="S1258" i="87"/>
  <c r="K1258" i="87"/>
  <c r="R1258" i="87" s="1"/>
  <c r="U1257" i="87"/>
  <c r="T1257" i="87"/>
  <c r="S1257" i="87"/>
  <c r="R1257" i="87"/>
  <c r="U1256" i="87"/>
  <c r="T1256" i="87"/>
  <c r="S1256" i="87"/>
  <c r="R1256" i="87"/>
  <c r="U1255" i="87"/>
  <c r="T1255" i="87"/>
  <c r="S1255" i="87"/>
  <c r="K1255" i="87"/>
  <c r="R1255" i="87" s="1"/>
  <c r="U1254" i="87"/>
  <c r="T1254" i="87"/>
  <c r="S1254" i="87"/>
  <c r="R1254" i="87"/>
  <c r="U1253" i="87"/>
  <c r="T1253" i="87"/>
  <c r="S1253" i="87"/>
  <c r="K1253" i="87"/>
  <c r="U1252" i="87"/>
  <c r="T1252" i="87"/>
  <c r="S1252" i="87"/>
  <c r="K1252" i="87"/>
  <c r="R1252" i="87" s="1"/>
  <c r="U1251" i="87"/>
  <c r="T1251" i="87"/>
  <c r="S1251" i="87"/>
  <c r="R1251" i="87"/>
  <c r="U1250" i="87"/>
  <c r="T1250" i="87"/>
  <c r="S1250" i="87"/>
  <c r="R1250" i="87"/>
  <c r="U1249" i="87"/>
  <c r="T1249" i="87"/>
  <c r="S1249" i="87"/>
  <c r="K1249" i="87"/>
  <c r="R1249" i="87" s="1"/>
  <c r="U1248" i="87"/>
  <c r="T1248" i="87"/>
  <c r="S1248" i="87"/>
  <c r="R1248" i="87"/>
  <c r="U1247" i="87"/>
  <c r="T1247" i="87"/>
  <c r="S1247" i="87"/>
  <c r="R1247" i="87"/>
  <c r="U1246" i="87"/>
  <c r="T1246" i="87"/>
  <c r="S1246" i="87"/>
  <c r="K1246" i="87"/>
  <c r="R1246" i="87" s="1"/>
  <c r="U1245" i="87"/>
  <c r="T1245" i="87"/>
  <c r="S1245" i="87"/>
  <c r="K1245" i="87"/>
  <c r="R1245" i="87" s="1"/>
  <c r="U1244" i="87"/>
  <c r="T1244" i="87"/>
  <c r="S1244" i="87"/>
  <c r="R1244" i="87"/>
  <c r="U1243" i="87"/>
  <c r="T1243" i="87"/>
  <c r="S1243" i="87"/>
  <c r="R1243" i="87"/>
  <c r="U1242" i="87"/>
  <c r="T1242" i="87"/>
  <c r="S1242" i="87"/>
  <c r="R1242" i="87"/>
  <c r="U1241" i="87"/>
  <c r="T1241" i="87"/>
  <c r="S1241" i="87"/>
  <c r="R1241" i="87"/>
  <c r="U1240" i="87"/>
  <c r="T1240" i="87"/>
  <c r="S1240" i="87"/>
  <c r="R1240" i="87"/>
  <c r="U1239" i="87"/>
  <c r="T1239" i="87"/>
  <c r="S1239" i="87"/>
  <c r="R1239" i="87"/>
  <c r="U1238" i="87"/>
  <c r="T1238" i="87"/>
  <c r="S1238" i="87"/>
  <c r="K1238" i="87"/>
  <c r="U1237" i="87"/>
  <c r="T1237" i="87"/>
  <c r="S1237" i="87"/>
  <c r="K1237" i="87"/>
  <c r="R1237" i="87" s="1"/>
  <c r="U1236" i="87"/>
  <c r="T1236" i="87"/>
  <c r="S1236" i="87"/>
  <c r="R1236" i="87"/>
  <c r="U1235" i="87"/>
  <c r="T1235" i="87"/>
  <c r="S1235" i="87"/>
  <c r="R1235" i="87"/>
  <c r="P1235" i="87" s="1"/>
  <c r="U1234" i="87"/>
  <c r="T1234" i="87"/>
  <c r="S1234" i="87"/>
  <c r="K1234" i="87"/>
  <c r="R1234" i="87" s="1"/>
  <c r="U1233" i="87"/>
  <c r="T1233" i="87"/>
  <c r="S1233" i="87"/>
  <c r="R1233" i="87"/>
  <c r="U1232" i="87"/>
  <c r="T1232" i="87"/>
  <c r="S1232" i="87"/>
  <c r="R1232" i="87"/>
  <c r="U1231" i="87"/>
  <c r="T1231" i="87"/>
  <c r="S1231" i="87"/>
  <c r="K1231" i="87"/>
  <c r="U1230" i="87"/>
  <c r="T1230" i="87"/>
  <c r="S1230" i="87"/>
  <c r="R1230" i="87"/>
  <c r="U1229" i="87"/>
  <c r="T1229" i="87"/>
  <c r="S1229" i="87"/>
  <c r="R1229" i="87"/>
  <c r="P1229" i="87" s="1"/>
  <c r="U1228" i="87"/>
  <c r="T1228" i="87"/>
  <c r="S1228" i="87"/>
  <c r="R1228" i="87"/>
  <c r="U1227" i="87"/>
  <c r="T1227" i="87"/>
  <c r="S1227" i="87"/>
  <c r="R1227" i="87"/>
  <c r="P1226" i="87"/>
  <c r="P1225" i="87"/>
  <c r="U1224" i="87"/>
  <c r="T1224" i="87"/>
  <c r="R1224" i="87"/>
  <c r="P1224" i="87" s="1"/>
  <c r="U1223" i="87"/>
  <c r="T1223" i="87"/>
  <c r="R1223" i="87"/>
  <c r="S1222" i="87"/>
  <c r="Q1222" i="87"/>
  <c r="G1222" i="87"/>
  <c r="U1221" i="87"/>
  <c r="T1221" i="87"/>
  <c r="R1221" i="87"/>
  <c r="G1220" i="87"/>
  <c r="U1219" i="87"/>
  <c r="T1219" i="87"/>
  <c r="R1219" i="87"/>
  <c r="H1219" i="87"/>
  <c r="C1219" i="87"/>
  <c r="U1218" i="87"/>
  <c r="T1218" i="87"/>
  <c r="R1218" i="87"/>
  <c r="K1218" i="87"/>
  <c r="H1218" i="87"/>
  <c r="C1218" i="87"/>
  <c r="U1217" i="87"/>
  <c r="T1217" i="87"/>
  <c r="R1217" i="87"/>
  <c r="H1217" i="87"/>
  <c r="K1217" i="87" s="1"/>
  <c r="C1217" i="87"/>
  <c r="U1216" i="87"/>
  <c r="T1216" i="87"/>
  <c r="R1216" i="87"/>
  <c r="K1216" i="87"/>
  <c r="J1216" i="87"/>
  <c r="J1217" i="87" s="1"/>
  <c r="J1218" i="87" s="1"/>
  <c r="H1216" i="87"/>
  <c r="C1216" i="87"/>
  <c r="U1215" i="87"/>
  <c r="T1215" i="87"/>
  <c r="R1215" i="87"/>
  <c r="U1214" i="87"/>
  <c r="T1214" i="87"/>
  <c r="R1214" i="87"/>
  <c r="P1213" i="87"/>
  <c r="U1212" i="87"/>
  <c r="T1212" i="87"/>
  <c r="R1212" i="87"/>
  <c r="R1222" i="87" s="1"/>
  <c r="U1211" i="87"/>
  <c r="T1211" i="87"/>
  <c r="R1211" i="87"/>
  <c r="Q1210" i="87"/>
  <c r="G1210" i="87"/>
  <c r="U1209" i="87"/>
  <c r="T1209" i="87"/>
  <c r="R1209" i="87"/>
  <c r="P1209" i="87" s="1"/>
  <c r="G1208" i="87"/>
  <c r="U1207" i="87"/>
  <c r="T1207" i="87"/>
  <c r="R1207" i="87"/>
  <c r="H1207" i="87"/>
  <c r="C1207" i="87"/>
  <c r="U1206" i="87"/>
  <c r="T1206" i="87"/>
  <c r="R1206" i="87"/>
  <c r="H1206" i="87"/>
  <c r="C1206" i="87"/>
  <c r="U1205" i="87"/>
  <c r="T1205" i="87"/>
  <c r="R1205" i="87"/>
  <c r="H1205" i="87"/>
  <c r="C1205" i="87"/>
  <c r="U1204" i="87"/>
  <c r="T1204" i="87"/>
  <c r="R1204" i="87"/>
  <c r="J1204" i="87"/>
  <c r="J1205" i="87" s="1"/>
  <c r="J1206" i="87" s="1"/>
  <c r="H1204" i="87"/>
  <c r="K1204" i="87" s="1"/>
  <c r="C1204" i="87"/>
  <c r="U1203" i="87"/>
  <c r="T1203" i="87"/>
  <c r="R1203" i="87"/>
  <c r="U1202" i="87"/>
  <c r="T1202" i="87"/>
  <c r="R1202" i="87"/>
  <c r="P1201" i="87"/>
  <c r="P1200" i="87"/>
  <c r="G1199" i="87"/>
  <c r="U1198" i="87"/>
  <c r="U1197" i="87"/>
  <c r="U1196" i="87"/>
  <c r="U1195" i="87"/>
  <c r="U1193" i="87"/>
  <c r="R1193" i="87"/>
  <c r="P1193" i="87"/>
  <c r="K1193" i="87"/>
  <c r="T1193" i="87" s="1"/>
  <c r="U1192" i="87"/>
  <c r="T1192" i="87"/>
  <c r="R1192" i="87"/>
  <c r="U1191" i="87"/>
  <c r="T1191" i="87"/>
  <c r="R1191" i="87"/>
  <c r="U1190" i="87"/>
  <c r="T1190" i="87"/>
  <c r="R1190" i="87"/>
  <c r="U1189" i="87"/>
  <c r="R1189" i="87"/>
  <c r="K1189" i="87"/>
  <c r="T1189" i="87" s="1"/>
  <c r="U1188" i="87"/>
  <c r="T1188" i="87"/>
  <c r="P1188" i="87" s="1"/>
  <c r="R1188" i="87"/>
  <c r="K1188" i="87"/>
  <c r="U1187" i="87"/>
  <c r="T1187" i="87"/>
  <c r="R1187" i="87"/>
  <c r="U1186" i="87"/>
  <c r="R1186" i="87"/>
  <c r="K1186" i="87"/>
  <c r="T1186" i="87" s="1"/>
  <c r="U1185" i="87"/>
  <c r="R1185" i="87"/>
  <c r="K1185" i="87"/>
  <c r="T1185" i="87" s="1"/>
  <c r="U1184" i="87"/>
  <c r="R1184" i="87"/>
  <c r="K1184" i="87"/>
  <c r="T1184" i="87" s="1"/>
  <c r="U1183" i="87"/>
  <c r="T1183" i="87"/>
  <c r="R1183" i="87"/>
  <c r="U1182" i="87"/>
  <c r="T1182" i="87"/>
  <c r="R1182" i="87"/>
  <c r="P1182" i="87" s="1"/>
  <c r="U1181" i="87"/>
  <c r="R1181" i="87"/>
  <c r="K1181" i="87"/>
  <c r="T1181" i="87" s="1"/>
  <c r="U1180" i="87"/>
  <c r="R1180" i="87"/>
  <c r="K1180" i="87"/>
  <c r="T1180" i="87" s="1"/>
  <c r="U1179" i="87"/>
  <c r="R1179" i="87"/>
  <c r="K1179" i="87"/>
  <c r="T1179" i="87" s="1"/>
  <c r="U1178" i="87"/>
  <c r="T1178" i="87"/>
  <c r="R1178" i="87"/>
  <c r="U1177" i="87"/>
  <c r="T1177" i="87"/>
  <c r="R1177" i="87"/>
  <c r="U1176" i="87"/>
  <c r="R1176" i="87"/>
  <c r="K1176" i="87"/>
  <c r="T1176" i="87" s="1"/>
  <c r="U1175" i="87"/>
  <c r="T1175" i="87"/>
  <c r="R1175" i="87"/>
  <c r="U1174" i="87"/>
  <c r="R1174" i="87"/>
  <c r="K1174" i="87"/>
  <c r="T1174" i="87" s="1"/>
  <c r="U1173" i="87"/>
  <c r="R1173" i="87"/>
  <c r="K1173" i="87"/>
  <c r="T1173" i="87" s="1"/>
  <c r="U1172" i="87"/>
  <c r="R1172" i="87"/>
  <c r="K1172" i="87"/>
  <c r="U1171" i="87"/>
  <c r="T1171" i="87"/>
  <c r="R1171" i="87"/>
  <c r="K1171" i="87"/>
  <c r="U1170" i="87"/>
  <c r="T1170" i="87"/>
  <c r="R1170" i="87"/>
  <c r="U1169" i="87"/>
  <c r="T1169" i="87"/>
  <c r="R1169" i="87"/>
  <c r="U1168" i="87"/>
  <c r="R1168" i="87"/>
  <c r="K1168" i="87"/>
  <c r="U1167" i="87"/>
  <c r="T1167" i="87"/>
  <c r="R1167" i="87"/>
  <c r="U1166" i="87"/>
  <c r="R1166" i="87"/>
  <c r="K1166" i="87"/>
  <c r="T1166" i="87" s="1"/>
  <c r="U1165" i="87"/>
  <c r="R1165" i="87"/>
  <c r="K1165" i="87"/>
  <c r="T1165" i="87" s="1"/>
  <c r="U1164" i="87"/>
  <c r="R1164" i="87"/>
  <c r="K1164" i="87"/>
  <c r="T1164" i="87" s="1"/>
  <c r="U1163" i="87"/>
  <c r="R1163" i="87"/>
  <c r="K1163" i="87"/>
  <c r="U1162" i="87"/>
  <c r="T1162" i="87"/>
  <c r="S1162" i="87"/>
  <c r="R1162" i="87"/>
  <c r="U1161" i="87"/>
  <c r="T1161" i="87"/>
  <c r="S1161" i="87"/>
  <c r="R1161" i="87"/>
  <c r="U1160" i="87"/>
  <c r="T1160" i="87"/>
  <c r="S1160" i="87"/>
  <c r="R1160" i="87"/>
  <c r="U1159" i="87"/>
  <c r="T1159" i="87"/>
  <c r="R1159" i="87"/>
  <c r="K1159" i="87"/>
  <c r="S1159" i="87" s="1"/>
  <c r="U1158" i="87"/>
  <c r="T1158" i="87"/>
  <c r="S1158" i="87"/>
  <c r="R1158" i="87"/>
  <c r="U1157" i="87"/>
  <c r="T1157" i="87"/>
  <c r="R1157" i="87"/>
  <c r="K1157" i="87"/>
  <c r="U1156" i="87"/>
  <c r="T1156" i="87"/>
  <c r="R1156" i="87"/>
  <c r="K1156" i="87"/>
  <c r="S1156" i="87" s="1"/>
  <c r="U1155" i="87"/>
  <c r="T1155" i="87"/>
  <c r="R1155" i="87"/>
  <c r="K1155" i="87"/>
  <c r="U1154" i="87"/>
  <c r="T1154" i="87"/>
  <c r="S1154" i="87"/>
  <c r="R1154" i="87"/>
  <c r="U1153" i="87"/>
  <c r="T1153" i="87"/>
  <c r="S1153" i="87"/>
  <c r="R1153" i="87"/>
  <c r="U1152" i="87"/>
  <c r="T1152" i="87"/>
  <c r="R1152" i="87"/>
  <c r="K1152" i="87"/>
  <c r="S1152" i="87" s="1"/>
  <c r="U1151" i="87"/>
  <c r="T1151" i="87"/>
  <c r="R1151" i="87"/>
  <c r="K1151" i="87"/>
  <c r="S1151" i="87" s="1"/>
  <c r="U1150" i="87"/>
  <c r="T1150" i="87"/>
  <c r="R1150" i="87"/>
  <c r="K1150" i="87"/>
  <c r="U1149" i="87"/>
  <c r="T1149" i="87"/>
  <c r="S1149" i="87"/>
  <c r="R1149" i="87"/>
  <c r="U1148" i="87"/>
  <c r="T1148" i="87"/>
  <c r="S1148" i="87"/>
  <c r="R1148" i="87"/>
  <c r="U1147" i="87"/>
  <c r="T1147" i="87"/>
  <c r="R1147" i="87"/>
  <c r="U1146" i="87"/>
  <c r="T1146" i="87"/>
  <c r="K1146" i="87"/>
  <c r="U1145" i="87"/>
  <c r="T1145" i="87"/>
  <c r="R1145" i="87"/>
  <c r="U1144" i="87"/>
  <c r="T1144" i="87"/>
  <c r="K1144" i="87"/>
  <c r="R1144" i="87" s="1"/>
  <c r="U1143" i="87"/>
  <c r="T1143" i="87"/>
  <c r="K1143" i="87"/>
  <c r="R1143" i="87" s="1"/>
  <c r="U1142" i="87"/>
  <c r="T1142" i="87"/>
  <c r="K1142" i="87"/>
  <c r="R1142" i="87" s="1"/>
  <c r="U1141" i="87"/>
  <c r="T1141" i="87"/>
  <c r="K1141" i="87"/>
  <c r="R1141" i="87" s="1"/>
  <c r="U1140" i="87"/>
  <c r="T1140" i="87"/>
  <c r="K1140" i="87"/>
  <c r="U1139" i="87"/>
  <c r="T1139" i="87"/>
  <c r="K1139" i="87"/>
  <c r="R1139" i="87" s="1"/>
  <c r="U1138" i="87"/>
  <c r="T1138" i="87"/>
  <c r="K1138" i="87"/>
  <c r="R1138" i="87" s="1"/>
  <c r="U1137" i="87"/>
  <c r="T1137" i="87"/>
  <c r="K1137" i="87"/>
  <c r="R1137" i="87" s="1"/>
  <c r="U1136" i="87"/>
  <c r="T1136" i="87"/>
  <c r="K1136" i="87"/>
  <c r="R1136" i="87" s="1"/>
  <c r="U1135" i="87"/>
  <c r="T1135" i="87"/>
  <c r="K1135" i="87"/>
  <c r="R1135" i="87" s="1"/>
  <c r="U1134" i="87"/>
  <c r="T1134" i="87"/>
  <c r="K1134" i="87"/>
  <c r="R1134" i="87" s="1"/>
  <c r="U1133" i="87"/>
  <c r="T1133" i="87"/>
  <c r="K1133" i="87"/>
  <c r="R1133" i="87" s="1"/>
  <c r="U1132" i="87"/>
  <c r="T1132" i="87"/>
  <c r="K1132" i="87"/>
  <c r="U1131" i="87"/>
  <c r="T1131" i="87"/>
  <c r="K1131" i="87"/>
  <c r="R1131" i="87" s="1"/>
  <c r="U1130" i="87"/>
  <c r="T1130" i="87"/>
  <c r="R1130" i="87"/>
  <c r="K1130" i="87"/>
  <c r="U1129" i="87"/>
  <c r="T1129" i="87"/>
  <c r="K1129" i="87"/>
  <c r="R1129" i="87" s="1"/>
  <c r="U1128" i="87"/>
  <c r="T1128" i="87"/>
  <c r="K1128" i="87"/>
  <c r="R1128" i="87" s="1"/>
  <c r="U1127" i="87"/>
  <c r="T1127" i="87"/>
  <c r="K1127" i="87"/>
  <c r="R1127" i="87" s="1"/>
  <c r="U1126" i="87"/>
  <c r="T1126" i="87"/>
  <c r="K1126" i="87"/>
  <c r="R1126" i="87" s="1"/>
  <c r="U1125" i="87"/>
  <c r="T1125" i="87"/>
  <c r="K1125" i="87"/>
  <c r="R1125" i="87" s="1"/>
  <c r="U1124" i="87"/>
  <c r="T1124" i="87"/>
  <c r="R1124" i="87"/>
  <c r="U1123" i="87"/>
  <c r="T1123" i="87"/>
  <c r="R1123" i="87"/>
  <c r="U1122" i="87"/>
  <c r="T1122" i="87"/>
  <c r="K1122" i="87"/>
  <c r="U1121" i="87"/>
  <c r="T1121" i="87"/>
  <c r="R1121" i="87"/>
  <c r="U1120" i="87"/>
  <c r="T1120" i="87"/>
  <c r="K1120" i="87"/>
  <c r="R1120" i="87" s="1"/>
  <c r="U1119" i="87"/>
  <c r="T1119" i="87"/>
  <c r="K1119" i="87"/>
  <c r="R1119" i="87" s="1"/>
  <c r="U1118" i="87"/>
  <c r="T1118" i="87"/>
  <c r="R1118" i="87"/>
  <c r="U1117" i="87"/>
  <c r="T1117" i="87"/>
  <c r="R1117" i="87"/>
  <c r="P1117" i="87" s="1"/>
  <c r="U1116" i="87"/>
  <c r="T1116" i="87"/>
  <c r="R1116" i="87"/>
  <c r="K1116" i="87"/>
  <c r="U1115" i="87"/>
  <c r="T1115" i="87"/>
  <c r="R1115" i="87"/>
  <c r="U1114" i="87"/>
  <c r="T1114" i="87"/>
  <c r="K1114" i="87"/>
  <c r="R1114" i="87" s="1"/>
  <c r="U1113" i="87"/>
  <c r="T1113" i="87"/>
  <c r="K1113" i="87"/>
  <c r="R1113" i="87" s="1"/>
  <c r="U1112" i="87"/>
  <c r="T1112" i="87"/>
  <c r="K1112" i="87"/>
  <c r="R1112" i="87" s="1"/>
  <c r="U1111" i="87"/>
  <c r="T1111" i="87"/>
  <c r="K1111" i="87"/>
  <c r="R1111" i="87" s="1"/>
  <c r="U1110" i="87"/>
  <c r="T1110" i="87"/>
  <c r="R1110" i="87"/>
  <c r="U1109" i="87"/>
  <c r="T1109" i="87"/>
  <c r="R1109" i="87"/>
  <c r="U1108" i="87"/>
  <c r="T1108" i="87"/>
  <c r="K1108" i="87"/>
  <c r="U1107" i="87"/>
  <c r="T1107" i="87"/>
  <c r="R1107" i="87"/>
  <c r="U1106" i="87"/>
  <c r="P1106" i="87" s="1"/>
  <c r="T1106" i="87"/>
  <c r="R1106" i="87"/>
  <c r="U1105" i="87"/>
  <c r="T1105" i="87"/>
  <c r="K1105" i="87"/>
  <c r="U1104" i="87"/>
  <c r="T1104" i="87"/>
  <c r="R1104" i="87"/>
  <c r="P1103" i="87"/>
  <c r="P1102" i="87"/>
  <c r="U1101" i="87"/>
  <c r="T1101" i="87"/>
  <c r="R1101" i="87"/>
  <c r="U1100" i="87"/>
  <c r="T1100" i="87"/>
  <c r="R1100" i="87"/>
  <c r="U1099" i="87"/>
  <c r="T1099" i="87"/>
  <c r="R1099" i="87"/>
  <c r="P1098" i="87"/>
  <c r="U1097" i="87"/>
  <c r="T1097" i="87"/>
  <c r="R1097" i="87"/>
  <c r="U1095" i="87"/>
  <c r="T1095" i="87"/>
  <c r="R1095" i="87"/>
  <c r="Q1094" i="87"/>
  <c r="Q1096" i="87" s="1"/>
  <c r="G1094" i="87"/>
  <c r="U1093" i="87"/>
  <c r="T1093" i="87"/>
  <c r="R1093" i="87"/>
  <c r="G1092" i="87"/>
  <c r="P1091" i="87"/>
  <c r="U1090" i="87"/>
  <c r="S1090" i="87"/>
  <c r="R1090" i="87"/>
  <c r="H1090" i="87"/>
  <c r="K1090" i="87" s="1"/>
  <c r="U1089" i="87"/>
  <c r="T1089" i="87"/>
  <c r="S1089" i="87"/>
  <c r="H1089" i="87"/>
  <c r="K1089" i="87" s="1"/>
  <c r="U1088" i="87"/>
  <c r="T1088" i="87"/>
  <c r="S1088" i="87"/>
  <c r="U1087" i="87"/>
  <c r="T1087" i="87"/>
  <c r="R1087" i="87"/>
  <c r="K1087" i="87"/>
  <c r="S1087" i="87" s="1"/>
  <c r="H1087" i="87"/>
  <c r="P1086" i="87"/>
  <c r="U1085" i="87"/>
  <c r="T1085" i="87"/>
  <c r="R1085" i="87"/>
  <c r="G1084" i="87"/>
  <c r="P1083" i="87"/>
  <c r="P1082" i="87"/>
  <c r="U1081" i="87"/>
  <c r="T1081" i="87"/>
  <c r="R1081" i="87"/>
  <c r="U1080" i="87"/>
  <c r="T1080" i="87"/>
  <c r="P1080" i="87" s="1"/>
  <c r="R1080" i="87"/>
  <c r="U1079" i="87"/>
  <c r="S1079" i="87"/>
  <c r="R1079" i="87"/>
  <c r="K1079" i="87"/>
  <c r="U1078" i="87"/>
  <c r="U1084" i="87" s="1"/>
  <c r="T1078" i="87"/>
  <c r="S1078" i="87"/>
  <c r="K1078" i="87"/>
  <c r="R1078" i="87" s="1"/>
  <c r="U1077" i="87"/>
  <c r="T1077" i="87"/>
  <c r="R1077" i="87"/>
  <c r="K1077" i="87"/>
  <c r="K1084" i="87" s="1"/>
  <c r="P1076" i="87"/>
  <c r="U1075" i="87"/>
  <c r="T1075" i="87"/>
  <c r="R1075" i="87"/>
  <c r="S1074" i="87"/>
  <c r="K1074" i="87"/>
  <c r="G1074" i="87"/>
  <c r="P1073" i="87"/>
  <c r="P1072" i="87"/>
  <c r="U1071" i="87"/>
  <c r="T1071" i="87"/>
  <c r="R1071" i="87"/>
  <c r="U1070" i="87"/>
  <c r="T1070" i="87"/>
  <c r="R1070" i="87"/>
  <c r="P1069" i="87"/>
  <c r="U1068" i="87"/>
  <c r="T1068" i="87"/>
  <c r="R1068" i="87"/>
  <c r="G1067" i="87"/>
  <c r="P1066" i="87"/>
  <c r="P1065" i="87"/>
  <c r="U1064" i="87"/>
  <c r="T1064" i="87"/>
  <c r="R1064" i="87"/>
  <c r="U1063" i="87"/>
  <c r="T1063" i="87"/>
  <c r="R1063" i="87"/>
  <c r="U1062" i="87"/>
  <c r="R1062" i="87"/>
  <c r="K1062" i="87"/>
  <c r="T1062" i="87" s="1"/>
  <c r="U1061" i="87"/>
  <c r="T1061" i="87"/>
  <c r="K1061" i="87"/>
  <c r="U1060" i="87"/>
  <c r="T1060" i="87"/>
  <c r="R1060" i="87"/>
  <c r="K1060" i="87"/>
  <c r="S1060" i="87" s="1"/>
  <c r="S1067" i="87" s="1"/>
  <c r="P1059" i="87"/>
  <c r="P1058" i="87"/>
  <c r="U1057" i="87"/>
  <c r="T1057" i="87"/>
  <c r="R1057" i="87"/>
  <c r="G1056" i="87"/>
  <c r="P1055" i="87"/>
  <c r="U1054" i="87"/>
  <c r="R1054" i="87"/>
  <c r="K1054" i="87"/>
  <c r="T1054" i="87" s="1"/>
  <c r="H1054" i="87"/>
  <c r="U1053" i="87"/>
  <c r="T1053" i="87"/>
  <c r="H1053" i="87"/>
  <c r="U1052" i="87"/>
  <c r="T1052" i="87"/>
  <c r="U1051" i="87"/>
  <c r="T1051" i="87"/>
  <c r="T1056" i="87" s="1"/>
  <c r="R1051" i="87"/>
  <c r="H1051" i="87"/>
  <c r="K1051" i="87" s="1"/>
  <c r="S1051" i="87" s="1"/>
  <c r="S1056" i="87" s="1"/>
  <c r="P1050" i="87"/>
  <c r="U1049" i="87"/>
  <c r="T1049" i="87"/>
  <c r="R1049" i="87"/>
  <c r="S1048" i="87"/>
  <c r="K1048" i="87"/>
  <c r="G1048" i="87"/>
  <c r="P1047" i="87"/>
  <c r="P1046" i="87"/>
  <c r="U1045" i="87"/>
  <c r="T1045" i="87"/>
  <c r="R1045" i="87"/>
  <c r="U1044" i="87"/>
  <c r="T1044" i="87"/>
  <c r="T1048" i="87" s="1"/>
  <c r="R1044" i="87"/>
  <c r="P1043" i="87"/>
  <c r="U1042" i="87"/>
  <c r="T1042" i="87"/>
  <c r="R1042" i="87"/>
  <c r="P1042" i="87" s="1"/>
  <c r="U1041" i="87"/>
  <c r="S1041" i="87"/>
  <c r="K1041" i="87"/>
  <c r="G1041" i="87"/>
  <c r="P1040" i="87"/>
  <c r="P1039" i="87"/>
  <c r="U1038" i="87"/>
  <c r="T1038" i="87"/>
  <c r="R1038" i="87"/>
  <c r="U1037" i="87"/>
  <c r="T1037" i="87"/>
  <c r="R1037" i="87"/>
  <c r="P1036" i="87"/>
  <c r="U1035" i="87"/>
  <c r="T1035" i="87"/>
  <c r="R1035" i="87"/>
  <c r="G1034" i="87"/>
  <c r="P1033" i="87"/>
  <c r="K1032" i="87"/>
  <c r="R1032" i="87" s="1"/>
  <c r="R1031" i="87"/>
  <c r="U1030" i="87"/>
  <c r="R1030" i="87"/>
  <c r="H1030" i="87"/>
  <c r="K1030" i="87" s="1"/>
  <c r="U1029" i="87"/>
  <c r="T1029" i="87"/>
  <c r="K1029" i="87"/>
  <c r="R1029" i="87" s="1"/>
  <c r="H1029" i="87"/>
  <c r="H1028" i="87" s="1"/>
  <c r="K1028" i="87" s="1"/>
  <c r="R1028" i="87" s="1"/>
  <c r="U1028" i="87"/>
  <c r="T1028" i="87"/>
  <c r="U1027" i="87"/>
  <c r="T1027" i="87"/>
  <c r="R1027" i="87"/>
  <c r="K1027" i="87"/>
  <c r="S1027" i="87" s="1"/>
  <c r="H1027" i="87"/>
  <c r="U1026" i="87"/>
  <c r="T1026" i="87"/>
  <c r="R1026" i="87"/>
  <c r="U1025" i="87"/>
  <c r="T1025" i="87"/>
  <c r="R1025" i="87"/>
  <c r="U1024" i="87"/>
  <c r="S1024" i="87"/>
  <c r="R1024" i="87"/>
  <c r="K1024" i="87"/>
  <c r="H1024" i="87"/>
  <c r="U1023" i="87"/>
  <c r="T1023" i="87"/>
  <c r="S1023" i="87"/>
  <c r="H1023" i="87"/>
  <c r="U1022" i="87"/>
  <c r="T1022" i="87"/>
  <c r="S1022" i="87"/>
  <c r="U1021" i="87"/>
  <c r="T1021" i="87"/>
  <c r="R1021" i="87"/>
  <c r="K1021" i="87"/>
  <c r="H1021" i="87"/>
  <c r="U1020" i="87"/>
  <c r="T1020" i="87"/>
  <c r="R1020" i="87"/>
  <c r="P1019" i="87"/>
  <c r="U1018" i="87"/>
  <c r="T1018" i="87"/>
  <c r="R1018" i="87"/>
  <c r="P1018" i="87" s="1"/>
  <c r="U1017" i="87"/>
  <c r="T1017" i="87"/>
  <c r="R1017" i="87"/>
  <c r="P1017" i="87" s="1"/>
  <c r="U1016" i="87"/>
  <c r="T1016" i="87"/>
  <c r="R1016" i="87"/>
  <c r="G1015" i="87"/>
  <c r="U1014" i="87"/>
  <c r="T1014" i="87"/>
  <c r="R1014" i="87"/>
  <c r="P1014" i="87" s="1"/>
  <c r="Q1013" i="87"/>
  <c r="G1013" i="87"/>
  <c r="U1012" i="87"/>
  <c r="T1012" i="87"/>
  <c r="R1012" i="87"/>
  <c r="U1011" i="87"/>
  <c r="T1011" i="87"/>
  <c r="R1011" i="87"/>
  <c r="K1010" i="87"/>
  <c r="P1010" i="87" s="1"/>
  <c r="G1010" i="87"/>
  <c r="P1009" i="87"/>
  <c r="P1008" i="87"/>
  <c r="U1007" i="87"/>
  <c r="T1007" i="87"/>
  <c r="R1007" i="87"/>
  <c r="U1006" i="87"/>
  <c r="T1006" i="87"/>
  <c r="R1006" i="87"/>
  <c r="P1005" i="87"/>
  <c r="U1004" i="87"/>
  <c r="T1004" i="87"/>
  <c r="R1004" i="87"/>
  <c r="K1003" i="87"/>
  <c r="P1003" i="87" s="1"/>
  <c r="G1003" i="87"/>
  <c r="P1002" i="87"/>
  <c r="P1001" i="87"/>
  <c r="U1000" i="87"/>
  <c r="T1000" i="87"/>
  <c r="R1000" i="87"/>
  <c r="U999" i="87"/>
  <c r="T999" i="87"/>
  <c r="R999" i="87"/>
  <c r="P998" i="87"/>
  <c r="P997" i="87"/>
  <c r="G996" i="87"/>
  <c r="P995" i="87"/>
  <c r="R994" i="87"/>
  <c r="K994" i="87"/>
  <c r="T994" i="87" s="1"/>
  <c r="U993" i="87"/>
  <c r="R993" i="87"/>
  <c r="K993" i="87"/>
  <c r="T993" i="87" s="1"/>
  <c r="U992" i="87"/>
  <c r="T992" i="87"/>
  <c r="R992" i="87"/>
  <c r="K992" i="87"/>
  <c r="AB991" i="87"/>
  <c r="U991" i="87"/>
  <c r="R991" i="87"/>
  <c r="K991" i="87"/>
  <c r="T991" i="87" s="1"/>
  <c r="P991" i="87" s="1"/>
  <c r="AB990" i="87"/>
  <c r="U990" i="87"/>
  <c r="T990" i="87"/>
  <c r="R990" i="87"/>
  <c r="K990" i="87"/>
  <c r="AB989" i="87"/>
  <c r="U989" i="87"/>
  <c r="R989" i="87"/>
  <c r="K989" i="87"/>
  <c r="AB988" i="87"/>
  <c r="U988" i="87"/>
  <c r="R988" i="87"/>
  <c r="K988" i="87"/>
  <c r="T988" i="87" s="1"/>
  <c r="AB987" i="87"/>
  <c r="U987" i="87"/>
  <c r="R987" i="87"/>
  <c r="K987" i="87"/>
  <c r="T987" i="87" s="1"/>
  <c r="U986" i="87"/>
  <c r="T986" i="87"/>
  <c r="R986" i="87"/>
  <c r="P985" i="87"/>
  <c r="P984" i="87"/>
  <c r="U983" i="87"/>
  <c r="T983" i="87"/>
  <c r="S983" i="87"/>
  <c r="K983" i="87"/>
  <c r="U982" i="87"/>
  <c r="T982" i="87"/>
  <c r="S982" i="87"/>
  <c r="K982" i="87"/>
  <c r="R982" i="87" s="1"/>
  <c r="U981" i="87"/>
  <c r="T981" i="87"/>
  <c r="S981" i="87"/>
  <c r="K981" i="87"/>
  <c r="R981" i="87" s="1"/>
  <c r="U980" i="87"/>
  <c r="T980" i="87"/>
  <c r="S980" i="87"/>
  <c r="K980" i="87"/>
  <c r="R980" i="87" s="1"/>
  <c r="U979" i="87"/>
  <c r="T979" i="87"/>
  <c r="S979" i="87"/>
  <c r="K979" i="87"/>
  <c r="U978" i="87"/>
  <c r="T978" i="87"/>
  <c r="S978" i="87"/>
  <c r="K978" i="87"/>
  <c r="R978" i="87" s="1"/>
  <c r="U977" i="87"/>
  <c r="T977" i="87"/>
  <c r="S977" i="87"/>
  <c r="K977" i="87"/>
  <c r="R977" i="87" s="1"/>
  <c r="U976" i="87"/>
  <c r="T976" i="87"/>
  <c r="S976" i="87"/>
  <c r="R976" i="87"/>
  <c r="K976" i="87"/>
  <c r="U975" i="87"/>
  <c r="T975" i="87"/>
  <c r="S975" i="87"/>
  <c r="K975" i="87"/>
  <c r="P974" i="87"/>
  <c r="P973" i="87"/>
  <c r="U972" i="87"/>
  <c r="T972" i="87"/>
  <c r="R972" i="87"/>
  <c r="K972" i="87"/>
  <c r="U971" i="87"/>
  <c r="T971" i="87"/>
  <c r="R971" i="87"/>
  <c r="K971" i="87"/>
  <c r="S971" i="87" s="1"/>
  <c r="U970" i="87"/>
  <c r="T970" i="87"/>
  <c r="R970" i="87"/>
  <c r="K970" i="87"/>
  <c r="S970" i="87" s="1"/>
  <c r="U969" i="87"/>
  <c r="T969" i="87"/>
  <c r="R969" i="87"/>
  <c r="K969" i="87"/>
  <c r="S969" i="87" s="1"/>
  <c r="U968" i="87"/>
  <c r="T968" i="87"/>
  <c r="R968" i="87"/>
  <c r="K968" i="87"/>
  <c r="U967" i="87"/>
  <c r="T967" i="87"/>
  <c r="R967" i="87"/>
  <c r="K967" i="87"/>
  <c r="S967" i="87" s="1"/>
  <c r="U966" i="87"/>
  <c r="T966" i="87"/>
  <c r="S966" i="87"/>
  <c r="R966" i="87"/>
  <c r="K966" i="87"/>
  <c r="U965" i="87"/>
  <c r="T965" i="87"/>
  <c r="R965" i="87"/>
  <c r="K965" i="87"/>
  <c r="S965" i="87" s="1"/>
  <c r="U964" i="87"/>
  <c r="T964" i="87"/>
  <c r="R964" i="87"/>
  <c r="K964" i="87"/>
  <c r="U963" i="87"/>
  <c r="T963" i="87"/>
  <c r="R963" i="87"/>
  <c r="P963" i="87" s="1"/>
  <c r="P962" i="87"/>
  <c r="U961" i="87"/>
  <c r="T961" i="87"/>
  <c r="R961" i="87"/>
  <c r="U960" i="87"/>
  <c r="T960" i="87"/>
  <c r="R960" i="87"/>
  <c r="Q959" i="87"/>
  <c r="G959" i="87"/>
  <c r="U958" i="87"/>
  <c r="T958" i="87"/>
  <c r="R958" i="87"/>
  <c r="K957" i="87"/>
  <c r="P957" i="87" s="1"/>
  <c r="G957" i="87"/>
  <c r="P956" i="87"/>
  <c r="P955" i="87"/>
  <c r="U954" i="87"/>
  <c r="T954" i="87"/>
  <c r="R954" i="87"/>
  <c r="U953" i="87"/>
  <c r="T953" i="87"/>
  <c r="R953" i="87"/>
  <c r="P952" i="87"/>
  <c r="P951" i="87"/>
  <c r="G950" i="87"/>
  <c r="P949" i="87"/>
  <c r="P948" i="87"/>
  <c r="H948" i="87"/>
  <c r="U947" i="87"/>
  <c r="R947" i="87"/>
  <c r="K947" i="87"/>
  <c r="T947" i="87" s="1"/>
  <c r="U946" i="87"/>
  <c r="R946" i="87"/>
  <c r="K946" i="87"/>
  <c r="T946" i="87" s="1"/>
  <c r="U945" i="87"/>
  <c r="R945" i="87"/>
  <c r="K945" i="87"/>
  <c r="T945" i="87" s="1"/>
  <c r="AB944" i="87"/>
  <c r="U944" i="87"/>
  <c r="R944" i="87"/>
  <c r="K944" i="87"/>
  <c r="T944" i="87" s="1"/>
  <c r="AB943" i="87"/>
  <c r="U943" i="87"/>
  <c r="R943" i="87"/>
  <c r="K943" i="87"/>
  <c r="AB942" i="87"/>
  <c r="U942" i="87"/>
  <c r="R942" i="87"/>
  <c r="K942" i="87"/>
  <c r="AB941" i="87"/>
  <c r="U941" i="87"/>
  <c r="R941" i="87"/>
  <c r="K941" i="87"/>
  <c r="AB940" i="87"/>
  <c r="U940" i="87"/>
  <c r="R940" i="87"/>
  <c r="K940" i="87"/>
  <c r="T940" i="87" s="1"/>
  <c r="U939" i="87"/>
  <c r="T939" i="87"/>
  <c r="R939" i="87"/>
  <c r="P939" i="87" s="1"/>
  <c r="P938" i="87"/>
  <c r="U937" i="87"/>
  <c r="T937" i="87"/>
  <c r="S937" i="87"/>
  <c r="K937" i="87"/>
  <c r="R937" i="87" s="1"/>
  <c r="U936" i="87"/>
  <c r="T936" i="87"/>
  <c r="S936" i="87"/>
  <c r="R936" i="87"/>
  <c r="K936" i="87"/>
  <c r="U935" i="87"/>
  <c r="T935" i="87"/>
  <c r="S935" i="87"/>
  <c r="K935" i="87"/>
  <c r="U934" i="87"/>
  <c r="T934" i="87"/>
  <c r="S934" i="87"/>
  <c r="K934" i="87"/>
  <c r="R934" i="87" s="1"/>
  <c r="U933" i="87"/>
  <c r="T933" i="87"/>
  <c r="S933" i="87"/>
  <c r="K933" i="87"/>
  <c r="R933" i="87" s="1"/>
  <c r="U932" i="87"/>
  <c r="T932" i="87"/>
  <c r="S932" i="87"/>
  <c r="K932" i="87"/>
  <c r="R932" i="87" s="1"/>
  <c r="P932" i="87" s="1"/>
  <c r="U931" i="87"/>
  <c r="T931" i="87"/>
  <c r="S931" i="87"/>
  <c r="K931" i="87"/>
  <c r="U930" i="87"/>
  <c r="T930" i="87"/>
  <c r="S930" i="87"/>
  <c r="K930" i="87"/>
  <c r="R930" i="87" s="1"/>
  <c r="U929" i="87"/>
  <c r="T929" i="87"/>
  <c r="S929" i="87"/>
  <c r="K929" i="87"/>
  <c r="R929" i="87" s="1"/>
  <c r="P928" i="87"/>
  <c r="P927" i="87"/>
  <c r="W926" i="87"/>
  <c r="V926" i="87"/>
  <c r="U926" i="87"/>
  <c r="T926" i="87"/>
  <c r="R926" i="87"/>
  <c r="K926" i="87"/>
  <c r="S926" i="87" s="1"/>
  <c r="W925" i="87"/>
  <c r="V925" i="87"/>
  <c r="U925" i="87"/>
  <c r="T925" i="87"/>
  <c r="R925" i="87"/>
  <c r="K925" i="87"/>
  <c r="W924" i="87"/>
  <c r="V924" i="87"/>
  <c r="U924" i="87"/>
  <c r="T924" i="87"/>
  <c r="R924" i="87"/>
  <c r="K924" i="87"/>
  <c r="S924" i="87" s="1"/>
  <c r="P924" i="87" s="1"/>
  <c r="W923" i="87"/>
  <c r="V923" i="87"/>
  <c r="U923" i="87"/>
  <c r="T923" i="87"/>
  <c r="R923" i="87"/>
  <c r="K923" i="87"/>
  <c r="W922" i="87"/>
  <c r="V922" i="87"/>
  <c r="U922" i="87"/>
  <c r="T922" i="87"/>
  <c r="R922" i="87"/>
  <c r="K922" i="87"/>
  <c r="W921" i="87"/>
  <c r="V921" i="87"/>
  <c r="U921" i="87"/>
  <c r="T921" i="87"/>
  <c r="R921" i="87"/>
  <c r="K921" i="87"/>
  <c r="W920" i="87"/>
  <c r="V920" i="87"/>
  <c r="U920" i="87"/>
  <c r="T920" i="87"/>
  <c r="R920" i="87"/>
  <c r="K920" i="87"/>
  <c r="W919" i="87"/>
  <c r="V919" i="87"/>
  <c r="U919" i="87"/>
  <c r="T919" i="87"/>
  <c r="R919" i="87"/>
  <c r="K919" i="87"/>
  <c r="W918" i="87"/>
  <c r="V918" i="87"/>
  <c r="U918" i="87"/>
  <c r="T918" i="87"/>
  <c r="R918" i="87"/>
  <c r="K918" i="87"/>
  <c r="U917" i="87"/>
  <c r="T917" i="87"/>
  <c r="R917" i="87"/>
  <c r="P916" i="87"/>
  <c r="U915" i="87"/>
  <c r="T915" i="87"/>
  <c r="R915" i="87"/>
  <c r="U914" i="87"/>
  <c r="T914" i="87"/>
  <c r="R914" i="87"/>
  <c r="Q913" i="87"/>
  <c r="G913" i="87"/>
  <c r="U912" i="87"/>
  <c r="T912" i="87"/>
  <c r="R912" i="87"/>
  <c r="G911" i="87"/>
  <c r="P910" i="87"/>
  <c r="Y909" i="87"/>
  <c r="AB909" i="87" s="1"/>
  <c r="H909" i="87" s="1"/>
  <c r="K909" i="87" s="1"/>
  <c r="U909" i="87"/>
  <c r="R909" i="87"/>
  <c r="Y908" i="87"/>
  <c r="AB908" i="87" s="1"/>
  <c r="H908" i="87" s="1"/>
  <c r="K908" i="87" s="1"/>
  <c r="U908" i="87"/>
  <c r="R908" i="87"/>
  <c r="Y907" i="87"/>
  <c r="AB907" i="87" s="1"/>
  <c r="H907" i="87" s="1"/>
  <c r="K907" i="87" s="1"/>
  <c r="U907" i="87"/>
  <c r="R907" i="87"/>
  <c r="P906" i="87"/>
  <c r="U905" i="87"/>
  <c r="R905" i="87"/>
  <c r="K905" i="87"/>
  <c r="T905" i="87" s="1"/>
  <c r="U904" i="87"/>
  <c r="R904" i="87"/>
  <c r="K904" i="87"/>
  <c r="T904" i="87" s="1"/>
  <c r="U903" i="87"/>
  <c r="R903" i="87"/>
  <c r="K903" i="87"/>
  <c r="T903" i="87" s="1"/>
  <c r="AB902" i="87"/>
  <c r="U902" i="87"/>
  <c r="R902" i="87"/>
  <c r="P902" i="87" s="1"/>
  <c r="K902" i="87"/>
  <c r="T902" i="87" s="1"/>
  <c r="AB901" i="87"/>
  <c r="U901" i="87"/>
  <c r="R901" i="87"/>
  <c r="K901" i="87"/>
  <c r="T901" i="87" s="1"/>
  <c r="AB900" i="87"/>
  <c r="U900" i="87"/>
  <c r="R900" i="87"/>
  <c r="K900" i="87"/>
  <c r="AB899" i="87"/>
  <c r="U899" i="87"/>
  <c r="R899" i="87"/>
  <c r="K899" i="87"/>
  <c r="T899" i="87" s="1"/>
  <c r="AB898" i="87"/>
  <c r="U898" i="87"/>
  <c r="R898" i="87"/>
  <c r="K898" i="87"/>
  <c r="T898" i="87" s="1"/>
  <c r="U897" i="87"/>
  <c r="T897" i="87"/>
  <c r="R897" i="87"/>
  <c r="P897" i="87" s="1"/>
  <c r="P896" i="87"/>
  <c r="U895" i="87"/>
  <c r="T895" i="87"/>
  <c r="S895" i="87"/>
  <c r="K895" i="87"/>
  <c r="R895" i="87" s="1"/>
  <c r="U894" i="87"/>
  <c r="T894" i="87"/>
  <c r="S894" i="87"/>
  <c r="K894" i="87"/>
  <c r="R894" i="87" s="1"/>
  <c r="U893" i="87"/>
  <c r="T893" i="87"/>
  <c r="S893" i="87"/>
  <c r="K893" i="87"/>
  <c r="U892" i="87"/>
  <c r="T892" i="87"/>
  <c r="S892" i="87"/>
  <c r="K892" i="87"/>
  <c r="R892" i="87" s="1"/>
  <c r="U891" i="87"/>
  <c r="T891" i="87"/>
  <c r="S891" i="87"/>
  <c r="K891" i="87"/>
  <c r="R891" i="87" s="1"/>
  <c r="U890" i="87"/>
  <c r="T890" i="87"/>
  <c r="S890" i="87"/>
  <c r="K890" i="87"/>
  <c r="R890" i="87" s="1"/>
  <c r="U889" i="87"/>
  <c r="T889" i="87"/>
  <c r="S889" i="87"/>
  <c r="K889" i="87"/>
  <c r="U888" i="87"/>
  <c r="T888" i="87"/>
  <c r="S888" i="87"/>
  <c r="K888" i="87"/>
  <c r="R888" i="87" s="1"/>
  <c r="U887" i="87"/>
  <c r="T887" i="87"/>
  <c r="S887" i="87"/>
  <c r="K887" i="87"/>
  <c r="R887" i="87" s="1"/>
  <c r="P886" i="87"/>
  <c r="P885" i="87"/>
  <c r="U884" i="87"/>
  <c r="T884" i="87"/>
  <c r="R884" i="87"/>
  <c r="K884" i="87"/>
  <c r="S884" i="87" s="1"/>
  <c r="U883" i="87"/>
  <c r="T883" i="87"/>
  <c r="R883" i="87"/>
  <c r="K883" i="87"/>
  <c r="S883" i="87" s="1"/>
  <c r="U882" i="87"/>
  <c r="T882" i="87"/>
  <c r="R882" i="87"/>
  <c r="K882" i="87"/>
  <c r="U881" i="87"/>
  <c r="T881" i="87"/>
  <c r="R881" i="87"/>
  <c r="K881" i="87"/>
  <c r="S881" i="87" s="1"/>
  <c r="U880" i="87"/>
  <c r="T880" i="87"/>
  <c r="R880" i="87"/>
  <c r="K880" i="87"/>
  <c r="S880" i="87" s="1"/>
  <c r="U879" i="87"/>
  <c r="T879" i="87"/>
  <c r="S879" i="87"/>
  <c r="R879" i="87"/>
  <c r="K879" i="87"/>
  <c r="U878" i="87"/>
  <c r="T878" i="87"/>
  <c r="R878" i="87"/>
  <c r="K878" i="87"/>
  <c r="U877" i="87"/>
  <c r="T877" i="87"/>
  <c r="R877" i="87"/>
  <c r="K877" i="87"/>
  <c r="S877" i="87" s="1"/>
  <c r="U876" i="87"/>
  <c r="T876" i="87"/>
  <c r="R876" i="87"/>
  <c r="K876" i="87"/>
  <c r="S876" i="87" s="1"/>
  <c r="P875" i="87"/>
  <c r="P874" i="87"/>
  <c r="U873" i="87"/>
  <c r="T873" i="87"/>
  <c r="R873" i="87"/>
  <c r="U872" i="87"/>
  <c r="T872" i="87"/>
  <c r="R872" i="87"/>
  <c r="U871" i="87"/>
  <c r="T871" i="87"/>
  <c r="R871" i="87"/>
  <c r="G870" i="87"/>
  <c r="U869" i="87"/>
  <c r="T869" i="87"/>
  <c r="R869" i="87"/>
  <c r="P869" i="87" s="1"/>
  <c r="Q868" i="87"/>
  <c r="G868" i="87"/>
  <c r="U867" i="87"/>
  <c r="T867" i="87"/>
  <c r="R867" i="87"/>
  <c r="G866" i="87"/>
  <c r="P865" i="87"/>
  <c r="P864" i="87"/>
  <c r="K863" i="87"/>
  <c r="K862" i="87"/>
  <c r="T862" i="87" s="1"/>
  <c r="R861" i="87"/>
  <c r="H861" i="87"/>
  <c r="K861" i="87" s="1"/>
  <c r="U860" i="87"/>
  <c r="R860" i="87"/>
  <c r="K860" i="87"/>
  <c r="T860" i="87" s="1"/>
  <c r="P860" i="87" s="1"/>
  <c r="R859" i="87"/>
  <c r="K859" i="87"/>
  <c r="H859" i="87"/>
  <c r="U858" i="87"/>
  <c r="R858" i="87"/>
  <c r="K858" i="87"/>
  <c r="U857" i="87"/>
  <c r="T857" i="87"/>
  <c r="P857" i="87" s="1"/>
  <c r="R857" i="87"/>
  <c r="P856" i="87"/>
  <c r="U855" i="87"/>
  <c r="T855" i="87"/>
  <c r="R855" i="87"/>
  <c r="U854" i="87"/>
  <c r="T854" i="87"/>
  <c r="S854" i="87"/>
  <c r="K854" i="87"/>
  <c r="R854" i="87" s="1"/>
  <c r="U853" i="87"/>
  <c r="T853" i="87"/>
  <c r="S853" i="87"/>
  <c r="K853" i="87"/>
  <c r="R853" i="87" s="1"/>
  <c r="U852" i="87"/>
  <c r="T852" i="87"/>
  <c r="S852" i="87"/>
  <c r="H852" i="87"/>
  <c r="K852" i="87" s="1"/>
  <c r="U851" i="87"/>
  <c r="T851" i="87"/>
  <c r="S851" i="87"/>
  <c r="K851" i="87"/>
  <c r="U850" i="87"/>
  <c r="T850" i="87"/>
  <c r="S850" i="87"/>
  <c r="H850" i="87"/>
  <c r="K850" i="87" s="1"/>
  <c r="U849" i="87"/>
  <c r="T849" i="87"/>
  <c r="S849" i="87"/>
  <c r="K849" i="87"/>
  <c r="U848" i="87"/>
  <c r="T848" i="87"/>
  <c r="S848" i="87"/>
  <c r="H848" i="87"/>
  <c r="K848" i="87" s="1"/>
  <c r="R848" i="87" s="1"/>
  <c r="U847" i="87"/>
  <c r="T847" i="87"/>
  <c r="S847" i="87"/>
  <c r="K847" i="87"/>
  <c r="R847" i="87" s="1"/>
  <c r="U846" i="87"/>
  <c r="T846" i="87"/>
  <c r="R846" i="87"/>
  <c r="P846" i="87"/>
  <c r="P845" i="87"/>
  <c r="U844" i="87"/>
  <c r="T844" i="87"/>
  <c r="R844" i="87"/>
  <c r="K844" i="87"/>
  <c r="S844" i="87" s="1"/>
  <c r="U843" i="87"/>
  <c r="T843" i="87"/>
  <c r="R843" i="87"/>
  <c r="H843" i="87"/>
  <c r="K843" i="87" s="1"/>
  <c r="S843" i="87" s="1"/>
  <c r="U842" i="87"/>
  <c r="T842" i="87"/>
  <c r="R842" i="87"/>
  <c r="K842" i="87"/>
  <c r="S842" i="87" s="1"/>
  <c r="U841" i="87"/>
  <c r="T841" i="87"/>
  <c r="R841" i="87"/>
  <c r="H841" i="87"/>
  <c r="K841" i="87" s="1"/>
  <c r="U840" i="87"/>
  <c r="T840" i="87"/>
  <c r="R840" i="87"/>
  <c r="K840" i="87"/>
  <c r="U839" i="87"/>
  <c r="T839" i="87"/>
  <c r="R839" i="87"/>
  <c r="P838" i="87"/>
  <c r="U837" i="87"/>
  <c r="T837" i="87"/>
  <c r="R837" i="87"/>
  <c r="U836" i="87"/>
  <c r="T836" i="87"/>
  <c r="R836" i="87"/>
  <c r="Q835" i="87"/>
  <c r="G835" i="87"/>
  <c r="U834" i="87"/>
  <c r="T834" i="87"/>
  <c r="R834" i="87"/>
  <c r="K833" i="87"/>
  <c r="P833" i="87" s="1"/>
  <c r="G833" i="87"/>
  <c r="P832" i="87"/>
  <c r="U831" i="87"/>
  <c r="T831" i="87"/>
  <c r="R831" i="87"/>
  <c r="P830" i="87"/>
  <c r="U829" i="87"/>
  <c r="T829" i="87"/>
  <c r="R829" i="87"/>
  <c r="P828" i="87"/>
  <c r="G828" i="87"/>
  <c r="P827" i="87"/>
  <c r="U826" i="87"/>
  <c r="T826" i="87"/>
  <c r="S826" i="87"/>
  <c r="K826" i="87"/>
  <c r="K828" i="87" s="1"/>
  <c r="U825" i="87"/>
  <c r="T825" i="87"/>
  <c r="R825" i="87"/>
  <c r="P824" i="87"/>
  <c r="U823" i="87"/>
  <c r="T823" i="87"/>
  <c r="R823" i="87"/>
  <c r="G822" i="87"/>
  <c r="P821" i="87"/>
  <c r="P820" i="87"/>
  <c r="U819" i="87"/>
  <c r="R819" i="87"/>
  <c r="K819" i="87"/>
  <c r="T819" i="87" s="1"/>
  <c r="U818" i="87"/>
  <c r="T818" i="87"/>
  <c r="P818" i="87" s="1"/>
  <c r="R818" i="87"/>
  <c r="P817" i="87"/>
  <c r="U816" i="87"/>
  <c r="T816" i="87"/>
  <c r="S816" i="87"/>
  <c r="K816" i="87"/>
  <c r="U815" i="87"/>
  <c r="T815" i="87"/>
  <c r="R815" i="87"/>
  <c r="P814" i="87"/>
  <c r="U813" i="87"/>
  <c r="T813" i="87"/>
  <c r="R813" i="87"/>
  <c r="K813" i="87"/>
  <c r="U812" i="87"/>
  <c r="T812" i="87"/>
  <c r="R812" i="87"/>
  <c r="K812" i="87"/>
  <c r="U811" i="87"/>
  <c r="T811" i="87"/>
  <c r="R811" i="87"/>
  <c r="P811" i="87" s="1"/>
  <c r="P810" i="87"/>
  <c r="P809" i="87"/>
  <c r="G808" i="87"/>
  <c r="P807" i="87"/>
  <c r="P806" i="87"/>
  <c r="U805" i="87"/>
  <c r="R805" i="87"/>
  <c r="K805" i="87"/>
  <c r="U804" i="87"/>
  <c r="R804" i="87"/>
  <c r="H804" i="87"/>
  <c r="K804" i="87" s="1"/>
  <c r="T804" i="87" s="1"/>
  <c r="U803" i="87"/>
  <c r="R803" i="87"/>
  <c r="K803" i="87"/>
  <c r="T803" i="87" s="1"/>
  <c r="U802" i="87"/>
  <c r="R802" i="87"/>
  <c r="K802" i="87"/>
  <c r="U801" i="87"/>
  <c r="T801" i="87"/>
  <c r="R801" i="87"/>
  <c r="P801" i="87" s="1"/>
  <c r="P800" i="87"/>
  <c r="U799" i="87"/>
  <c r="T799" i="87"/>
  <c r="S799" i="87"/>
  <c r="K799" i="87"/>
  <c r="R799" i="87" s="1"/>
  <c r="U798" i="87"/>
  <c r="T798" i="87"/>
  <c r="S798" i="87"/>
  <c r="H798" i="87"/>
  <c r="K798" i="87" s="1"/>
  <c r="R798" i="87" s="1"/>
  <c r="U797" i="87"/>
  <c r="T797" i="87"/>
  <c r="S797" i="87"/>
  <c r="K797" i="87"/>
  <c r="U796" i="87"/>
  <c r="T796" i="87"/>
  <c r="S796" i="87"/>
  <c r="R796" i="87"/>
  <c r="K796" i="87"/>
  <c r="U795" i="87"/>
  <c r="T795" i="87"/>
  <c r="R795" i="87"/>
  <c r="P794" i="87"/>
  <c r="U793" i="87"/>
  <c r="T793" i="87"/>
  <c r="R793" i="87"/>
  <c r="H793" i="87"/>
  <c r="K793" i="87" s="1"/>
  <c r="S793" i="87" s="1"/>
  <c r="U792" i="87"/>
  <c r="T792" i="87"/>
  <c r="R792" i="87"/>
  <c r="H792" i="87"/>
  <c r="K792" i="87" s="1"/>
  <c r="U791" i="87"/>
  <c r="T791" i="87"/>
  <c r="S791" i="87"/>
  <c r="R791" i="87"/>
  <c r="K791" i="87"/>
  <c r="U790" i="87"/>
  <c r="T790" i="87"/>
  <c r="R790" i="87"/>
  <c r="K790" i="87"/>
  <c r="S790" i="87" s="1"/>
  <c r="U789" i="87"/>
  <c r="T789" i="87"/>
  <c r="R789" i="87"/>
  <c r="P788" i="87"/>
  <c r="U787" i="87"/>
  <c r="T787" i="87"/>
  <c r="R787" i="87"/>
  <c r="U786" i="87"/>
  <c r="T786" i="87"/>
  <c r="R786" i="87"/>
  <c r="Q785" i="87"/>
  <c r="G785" i="87"/>
  <c r="U784" i="87"/>
  <c r="T784" i="87"/>
  <c r="R784" i="87"/>
  <c r="G783" i="87"/>
  <c r="P782" i="87"/>
  <c r="U781" i="87"/>
  <c r="R781" i="87"/>
  <c r="K781" i="87"/>
  <c r="T781" i="87" s="1"/>
  <c r="U780" i="87"/>
  <c r="R780" i="87"/>
  <c r="K780" i="87"/>
  <c r="T780" i="87" s="1"/>
  <c r="U779" i="87"/>
  <c r="R779" i="87"/>
  <c r="K779" i="87"/>
  <c r="T779" i="87" s="1"/>
  <c r="U778" i="87"/>
  <c r="R778" i="87"/>
  <c r="K778" i="87"/>
  <c r="T778" i="87" s="1"/>
  <c r="P777" i="87"/>
  <c r="P776" i="87"/>
  <c r="U775" i="87"/>
  <c r="T775" i="87"/>
  <c r="S775" i="87"/>
  <c r="K775" i="87"/>
  <c r="R775" i="87" s="1"/>
  <c r="U774" i="87"/>
  <c r="T774" i="87"/>
  <c r="S774" i="87"/>
  <c r="K774" i="87"/>
  <c r="R774" i="87" s="1"/>
  <c r="U773" i="87"/>
  <c r="T773" i="87"/>
  <c r="S773" i="87"/>
  <c r="R773" i="87"/>
  <c r="K773" i="87"/>
  <c r="U772" i="87"/>
  <c r="T772" i="87"/>
  <c r="S772" i="87"/>
  <c r="K772" i="87"/>
  <c r="P771" i="87"/>
  <c r="P770" i="87"/>
  <c r="U769" i="87"/>
  <c r="T769" i="87"/>
  <c r="R769" i="87"/>
  <c r="K769" i="87"/>
  <c r="U768" i="87"/>
  <c r="T768" i="87"/>
  <c r="R768" i="87"/>
  <c r="K768" i="87"/>
  <c r="S768" i="87" s="1"/>
  <c r="U767" i="87"/>
  <c r="T767" i="87"/>
  <c r="R767" i="87"/>
  <c r="K767" i="87"/>
  <c r="S767" i="87" s="1"/>
  <c r="U766" i="87"/>
  <c r="T766" i="87"/>
  <c r="R766" i="87"/>
  <c r="K766" i="87"/>
  <c r="U765" i="87"/>
  <c r="T765" i="87"/>
  <c r="R765" i="87"/>
  <c r="K765" i="87"/>
  <c r="U764" i="87"/>
  <c r="T764" i="87"/>
  <c r="R764" i="87"/>
  <c r="K764" i="87"/>
  <c r="S764" i="87" s="1"/>
  <c r="U763" i="87"/>
  <c r="T763" i="87"/>
  <c r="R763" i="87"/>
  <c r="K763" i="87"/>
  <c r="S763" i="87" s="1"/>
  <c r="U762" i="87"/>
  <c r="T762" i="87"/>
  <c r="R762" i="87"/>
  <c r="K762" i="87"/>
  <c r="P761" i="87"/>
  <c r="P760" i="87"/>
  <c r="P759" i="87"/>
  <c r="G758" i="87"/>
  <c r="P757" i="87"/>
  <c r="P756" i="87"/>
  <c r="U755" i="87"/>
  <c r="T755" i="87"/>
  <c r="R755" i="87"/>
  <c r="U754" i="87"/>
  <c r="T754" i="87"/>
  <c r="P754" i="87" s="1"/>
  <c r="R754" i="87"/>
  <c r="P753" i="87"/>
  <c r="P752" i="87"/>
  <c r="U751" i="87"/>
  <c r="T751" i="87"/>
  <c r="R751" i="87"/>
  <c r="P750" i="87"/>
  <c r="U749" i="87"/>
  <c r="T749" i="87"/>
  <c r="R749" i="87"/>
  <c r="K749" i="87"/>
  <c r="U748" i="87"/>
  <c r="T748" i="87"/>
  <c r="R748" i="87"/>
  <c r="K748" i="87"/>
  <c r="P747" i="87"/>
  <c r="P746" i="87"/>
  <c r="P745" i="87"/>
  <c r="U744" i="87"/>
  <c r="T744" i="87"/>
  <c r="P744" i="87" s="1"/>
  <c r="R744" i="87"/>
  <c r="U743" i="87"/>
  <c r="T743" i="87"/>
  <c r="R743" i="87"/>
  <c r="Q742" i="87"/>
  <c r="G742" i="87"/>
  <c r="U741" i="87"/>
  <c r="T741" i="87"/>
  <c r="R741" i="87"/>
  <c r="G740" i="87"/>
  <c r="P739" i="87"/>
  <c r="P738" i="87"/>
  <c r="U737" i="87"/>
  <c r="R737" i="87"/>
  <c r="K737" i="87"/>
  <c r="T737" i="87" s="1"/>
  <c r="P736" i="87"/>
  <c r="U735" i="87"/>
  <c r="T735" i="87"/>
  <c r="R735" i="87"/>
  <c r="U734" i="87"/>
  <c r="T734" i="87"/>
  <c r="S734" i="87"/>
  <c r="K734" i="87"/>
  <c r="R734" i="87" s="1"/>
  <c r="P733" i="87"/>
  <c r="P732" i="87"/>
  <c r="U731" i="87"/>
  <c r="T731" i="87"/>
  <c r="S731" i="87"/>
  <c r="R731" i="87"/>
  <c r="K731" i="87"/>
  <c r="P730" i="87"/>
  <c r="P729" i="87"/>
  <c r="P728" i="87"/>
  <c r="G727" i="87"/>
  <c r="P726" i="87"/>
  <c r="P725" i="87"/>
  <c r="U724" i="87"/>
  <c r="R724" i="87"/>
  <c r="K724" i="87"/>
  <c r="T724" i="87" s="1"/>
  <c r="P723" i="87"/>
  <c r="U722" i="87"/>
  <c r="T722" i="87"/>
  <c r="R722" i="87"/>
  <c r="P722" i="87" s="1"/>
  <c r="U721" i="87"/>
  <c r="T721" i="87"/>
  <c r="R721" i="87"/>
  <c r="P720" i="87"/>
  <c r="P719" i="87"/>
  <c r="G718" i="87"/>
  <c r="P717" i="87"/>
  <c r="AB716" i="87"/>
  <c r="H716" i="87" s="1"/>
  <c r="K716" i="87" s="1"/>
  <c r="U716" i="87"/>
  <c r="R716" i="87"/>
  <c r="AB715" i="87"/>
  <c r="H715" i="87" s="1"/>
  <c r="K715" i="87" s="1"/>
  <c r="U715" i="87"/>
  <c r="R715" i="87"/>
  <c r="AB714" i="87"/>
  <c r="U714" i="87"/>
  <c r="R714" i="87"/>
  <c r="H714" i="87"/>
  <c r="K714" i="87" s="1"/>
  <c r="T714" i="87" s="1"/>
  <c r="U713" i="87"/>
  <c r="R713" i="87"/>
  <c r="K713" i="87"/>
  <c r="P712" i="87"/>
  <c r="P711" i="87"/>
  <c r="P710" i="87"/>
  <c r="U709" i="87"/>
  <c r="T709" i="87"/>
  <c r="S709" i="87"/>
  <c r="K709" i="87"/>
  <c r="P708" i="87"/>
  <c r="P707" i="87"/>
  <c r="P706" i="87"/>
  <c r="K705" i="87"/>
  <c r="P705" i="87" s="1"/>
  <c r="G705" i="87"/>
  <c r="P704" i="87"/>
  <c r="P703" i="87"/>
  <c r="U702" i="87"/>
  <c r="T702" i="87"/>
  <c r="R702" i="87"/>
  <c r="U701" i="87"/>
  <c r="T701" i="87"/>
  <c r="R701" i="87"/>
  <c r="P700" i="87"/>
  <c r="P699" i="87"/>
  <c r="G698" i="87"/>
  <c r="P697" i="87"/>
  <c r="P696" i="87"/>
  <c r="U695" i="87"/>
  <c r="T695" i="87"/>
  <c r="R695" i="87"/>
  <c r="P695" i="87" s="1"/>
  <c r="T694" i="87"/>
  <c r="S694" i="87"/>
  <c r="U693" i="87"/>
  <c r="T693" i="87"/>
  <c r="P693" i="87" s="1"/>
  <c r="S693" i="87"/>
  <c r="R693" i="87"/>
  <c r="K693" i="87"/>
  <c r="J694" i="87" s="1"/>
  <c r="K694" i="87" s="1"/>
  <c r="P692" i="87"/>
  <c r="P691" i="87"/>
  <c r="P690" i="87"/>
  <c r="G689" i="87"/>
  <c r="H687" i="87"/>
  <c r="AA686" i="87"/>
  <c r="U686" i="87"/>
  <c r="S686" i="87"/>
  <c r="R686" i="87"/>
  <c r="H686" i="87"/>
  <c r="K686" i="87" s="1"/>
  <c r="U685" i="87"/>
  <c r="S685" i="87"/>
  <c r="R685" i="87"/>
  <c r="K685" i="87"/>
  <c r="T685" i="87" s="1"/>
  <c r="U684" i="87"/>
  <c r="R684" i="87"/>
  <c r="K684" i="87"/>
  <c r="T684" i="87" s="1"/>
  <c r="P684" i="87" s="1"/>
  <c r="U683" i="87"/>
  <c r="R683" i="87"/>
  <c r="K683" i="87"/>
  <c r="T683" i="87" s="1"/>
  <c r="R682" i="87"/>
  <c r="U681" i="87"/>
  <c r="R681" i="87"/>
  <c r="K681" i="87"/>
  <c r="U680" i="87"/>
  <c r="R680" i="87"/>
  <c r="K680" i="87"/>
  <c r="T680" i="87" s="1"/>
  <c r="U679" i="87"/>
  <c r="R679" i="87"/>
  <c r="K679" i="87"/>
  <c r="T679" i="87" s="1"/>
  <c r="P679" i="87" s="1"/>
  <c r="U678" i="87"/>
  <c r="R678" i="87"/>
  <c r="K678" i="87"/>
  <c r="U677" i="87"/>
  <c r="R677" i="87"/>
  <c r="K677" i="87"/>
  <c r="T677" i="87" s="1"/>
  <c r="U676" i="87"/>
  <c r="R676" i="87"/>
  <c r="K676" i="87"/>
  <c r="U675" i="87"/>
  <c r="R675" i="87"/>
  <c r="K675" i="87"/>
  <c r="T675" i="87" s="1"/>
  <c r="U674" i="87"/>
  <c r="T674" i="87"/>
  <c r="R674" i="87"/>
  <c r="P673" i="87"/>
  <c r="AA671" i="87"/>
  <c r="U671" i="87"/>
  <c r="T671" i="87"/>
  <c r="S671" i="87"/>
  <c r="H671" i="87"/>
  <c r="K671" i="87" s="1"/>
  <c r="R671" i="87" s="1"/>
  <c r="AA670" i="87"/>
  <c r="U670" i="87"/>
  <c r="T670" i="87"/>
  <c r="S670" i="87"/>
  <c r="K670" i="87"/>
  <c r="U669" i="87"/>
  <c r="T669" i="87"/>
  <c r="S669" i="87"/>
  <c r="K669" i="87"/>
  <c r="R669" i="87" s="1"/>
  <c r="U668" i="87"/>
  <c r="T668" i="87"/>
  <c r="S668" i="87"/>
  <c r="K668" i="87"/>
  <c r="R668" i="87" s="1"/>
  <c r="K667" i="87"/>
  <c r="R667" i="87" s="1"/>
  <c r="K666" i="87"/>
  <c r="R666" i="87" s="1"/>
  <c r="U665" i="87"/>
  <c r="T665" i="87"/>
  <c r="S665" i="87"/>
  <c r="AB664" i="87"/>
  <c r="U664" i="87"/>
  <c r="T664" i="87"/>
  <c r="S664" i="87"/>
  <c r="K664" i="87"/>
  <c r="R664" i="87" s="1"/>
  <c r="U663" i="87"/>
  <c r="T663" i="87"/>
  <c r="S663" i="87"/>
  <c r="H663" i="87"/>
  <c r="K663" i="87" s="1"/>
  <c r="R663" i="87" s="1"/>
  <c r="U662" i="87"/>
  <c r="T662" i="87"/>
  <c r="S662" i="87"/>
  <c r="K662" i="87"/>
  <c r="R662" i="87" s="1"/>
  <c r="U661" i="87"/>
  <c r="T661" i="87"/>
  <c r="S661" i="87"/>
  <c r="R661" i="87"/>
  <c r="K661" i="87"/>
  <c r="U660" i="87"/>
  <c r="T660" i="87"/>
  <c r="S660" i="87"/>
  <c r="K660" i="87"/>
  <c r="U659" i="87"/>
  <c r="T659" i="87"/>
  <c r="S659" i="87"/>
  <c r="K659" i="87"/>
  <c r="R659" i="87" s="1"/>
  <c r="U658" i="87"/>
  <c r="T658" i="87"/>
  <c r="S658" i="87"/>
  <c r="K658" i="87"/>
  <c r="R658" i="87" s="1"/>
  <c r="U657" i="87"/>
  <c r="T657" i="87"/>
  <c r="S657" i="87"/>
  <c r="K657" i="87"/>
  <c r="U656" i="87"/>
  <c r="T656" i="87"/>
  <c r="S656" i="87"/>
  <c r="K656" i="87"/>
  <c r="U655" i="87"/>
  <c r="T655" i="87"/>
  <c r="S655" i="87"/>
  <c r="R655" i="87"/>
  <c r="K655" i="87"/>
  <c r="U654" i="87"/>
  <c r="T654" i="87"/>
  <c r="S654" i="87"/>
  <c r="K654" i="87"/>
  <c r="R654" i="87" s="1"/>
  <c r="U653" i="87"/>
  <c r="T653" i="87"/>
  <c r="R653" i="87"/>
  <c r="U652" i="87"/>
  <c r="T652" i="87"/>
  <c r="R652" i="87"/>
  <c r="H652" i="87"/>
  <c r="U651" i="87"/>
  <c r="T651" i="87"/>
  <c r="R651" i="87"/>
  <c r="K651" i="87"/>
  <c r="S651" i="87" s="1"/>
  <c r="U650" i="87"/>
  <c r="T650" i="87"/>
  <c r="R650" i="87"/>
  <c r="K650" i="87"/>
  <c r="S650" i="87" s="1"/>
  <c r="U649" i="87"/>
  <c r="T649" i="87"/>
  <c r="R649" i="87"/>
  <c r="U648" i="87"/>
  <c r="T648" i="87"/>
  <c r="R648" i="87"/>
  <c r="K648" i="87"/>
  <c r="U647" i="87"/>
  <c r="T647" i="87"/>
  <c r="S647" i="87"/>
  <c r="R647" i="87"/>
  <c r="U646" i="87"/>
  <c r="T646" i="87"/>
  <c r="R646" i="87"/>
  <c r="K646" i="87"/>
  <c r="S646" i="87" s="1"/>
  <c r="P645" i="87"/>
  <c r="P644" i="87"/>
  <c r="U643" i="87"/>
  <c r="T643" i="87"/>
  <c r="R643" i="87"/>
  <c r="U642" i="87"/>
  <c r="T642" i="87"/>
  <c r="R642" i="87"/>
  <c r="Q641" i="87"/>
  <c r="G641" i="87"/>
  <c r="U640" i="87"/>
  <c r="T640" i="87"/>
  <c r="R640" i="87"/>
  <c r="K639" i="87"/>
  <c r="P639" i="87" s="1"/>
  <c r="G639" i="87"/>
  <c r="P638" i="87"/>
  <c r="P637" i="87"/>
  <c r="U636" i="87"/>
  <c r="T636" i="87"/>
  <c r="R636" i="87"/>
  <c r="U635" i="87"/>
  <c r="T635" i="87"/>
  <c r="R635" i="87"/>
  <c r="P634" i="87"/>
  <c r="P633" i="87"/>
  <c r="K632" i="87"/>
  <c r="P632" i="87" s="1"/>
  <c r="G632" i="87"/>
  <c r="P631" i="87"/>
  <c r="P630" i="87"/>
  <c r="U629" i="87"/>
  <c r="T629" i="87"/>
  <c r="R629" i="87"/>
  <c r="U628" i="87"/>
  <c r="T628" i="87"/>
  <c r="R628" i="87"/>
  <c r="P627" i="87"/>
  <c r="P626" i="87"/>
  <c r="K625" i="87"/>
  <c r="P625" i="87" s="1"/>
  <c r="G625" i="87"/>
  <c r="P624" i="87"/>
  <c r="P623" i="87"/>
  <c r="U622" i="87"/>
  <c r="T622" i="87"/>
  <c r="R622" i="87"/>
  <c r="U621" i="87"/>
  <c r="T621" i="87"/>
  <c r="R621" i="87"/>
  <c r="P620" i="87"/>
  <c r="P619" i="87"/>
  <c r="G618" i="87"/>
  <c r="P617" i="87"/>
  <c r="U616" i="87"/>
  <c r="S616" i="87"/>
  <c r="R616" i="87"/>
  <c r="K616" i="87"/>
  <c r="T616" i="87" s="1"/>
  <c r="U615" i="87"/>
  <c r="R615" i="87"/>
  <c r="K615" i="87"/>
  <c r="T615" i="87" s="1"/>
  <c r="U614" i="87"/>
  <c r="R614" i="87"/>
  <c r="K614" i="87"/>
  <c r="U613" i="87"/>
  <c r="R613" i="87"/>
  <c r="H613" i="87"/>
  <c r="K613" i="87" s="1"/>
  <c r="T613" i="87" s="1"/>
  <c r="U612" i="87"/>
  <c r="T612" i="87"/>
  <c r="R612" i="87"/>
  <c r="U611" i="87"/>
  <c r="T611" i="87"/>
  <c r="R611" i="87"/>
  <c r="U610" i="87"/>
  <c r="T610" i="87"/>
  <c r="S610" i="87"/>
  <c r="K610" i="87"/>
  <c r="R610" i="87" s="1"/>
  <c r="U609" i="87"/>
  <c r="T609" i="87"/>
  <c r="S609" i="87"/>
  <c r="R609" i="87"/>
  <c r="K609" i="87"/>
  <c r="U608" i="87"/>
  <c r="T608" i="87"/>
  <c r="S608" i="87"/>
  <c r="H608" i="87"/>
  <c r="K608" i="87" s="1"/>
  <c r="U607" i="87"/>
  <c r="T607" i="87"/>
  <c r="S607" i="87"/>
  <c r="K607" i="87"/>
  <c r="R607" i="87" s="1"/>
  <c r="P607" i="87" s="1"/>
  <c r="U606" i="87"/>
  <c r="T606" i="87"/>
  <c r="S606" i="87"/>
  <c r="K606" i="87"/>
  <c r="R606" i="87" s="1"/>
  <c r="U605" i="87"/>
  <c r="T605" i="87"/>
  <c r="R605" i="87"/>
  <c r="U604" i="87"/>
  <c r="T604" i="87"/>
  <c r="R604" i="87"/>
  <c r="U603" i="87"/>
  <c r="T603" i="87"/>
  <c r="S603" i="87"/>
  <c r="R603" i="87"/>
  <c r="K603" i="87"/>
  <c r="U602" i="87"/>
  <c r="T602" i="87"/>
  <c r="R602" i="87"/>
  <c r="K602" i="87"/>
  <c r="U601" i="87"/>
  <c r="T601" i="87"/>
  <c r="R601" i="87"/>
  <c r="K601" i="87"/>
  <c r="U600" i="87"/>
  <c r="T600" i="87"/>
  <c r="R600" i="87"/>
  <c r="K600" i="87"/>
  <c r="S600" i="87" s="1"/>
  <c r="U599" i="87"/>
  <c r="T599" i="87"/>
  <c r="R599" i="87"/>
  <c r="P598" i="87"/>
  <c r="U597" i="87"/>
  <c r="T597" i="87"/>
  <c r="R597" i="87"/>
  <c r="U596" i="87"/>
  <c r="T596" i="87"/>
  <c r="R596" i="87"/>
  <c r="Q595" i="87"/>
  <c r="G595" i="87"/>
  <c r="U594" i="87"/>
  <c r="T594" i="87"/>
  <c r="R594" i="87"/>
  <c r="U593" i="87"/>
  <c r="T593" i="87"/>
  <c r="S593" i="87"/>
  <c r="R593" i="87"/>
  <c r="G593" i="87"/>
  <c r="U592" i="87"/>
  <c r="T592" i="87"/>
  <c r="S592" i="87"/>
  <c r="R592" i="87"/>
  <c r="AB591" i="87"/>
  <c r="H591" i="87" s="1"/>
  <c r="K591" i="87" s="1"/>
  <c r="T591" i="87" s="1"/>
  <c r="U591" i="87"/>
  <c r="S591" i="87"/>
  <c r="R591" i="87"/>
  <c r="AB590" i="87"/>
  <c r="H590" i="87" s="1"/>
  <c r="K590" i="87" s="1"/>
  <c r="T590" i="87" s="1"/>
  <c r="U590" i="87"/>
  <c r="S590" i="87"/>
  <c r="R590" i="87"/>
  <c r="U589" i="87"/>
  <c r="S589" i="87"/>
  <c r="R589" i="87"/>
  <c r="K589" i="87"/>
  <c r="U588" i="87"/>
  <c r="S588" i="87"/>
  <c r="R588" i="87"/>
  <c r="K588" i="87"/>
  <c r="T588" i="87" s="1"/>
  <c r="U587" i="87"/>
  <c r="T587" i="87"/>
  <c r="S587" i="87"/>
  <c r="R587" i="87"/>
  <c r="U586" i="87"/>
  <c r="T586" i="87"/>
  <c r="S586" i="87"/>
  <c r="R586" i="87"/>
  <c r="P586" i="87" s="1"/>
  <c r="AB585" i="87"/>
  <c r="H585" i="87" s="1"/>
  <c r="K585" i="87" s="1"/>
  <c r="U585" i="87"/>
  <c r="T585" i="87"/>
  <c r="S585" i="87"/>
  <c r="AB584" i="87"/>
  <c r="H584" i="87" s="1"/>
  <c r="K584" i="87" s="1"/>
  <c r="U584" i="87"/>
  <c r="T584" i="87"/>
  <c r="S584" i="87"/>
  <c r="U583" i="87"/>
  <c r="T583" i="87"/>
  <c r="S583" i="87"/>
  <c r="R583" i="87"/>
  <c r="K583" i="87"/>
  <c r="U582" i="87"/>
  <c r="T582" i="87"/>
  <c r="S582" i="87"/>
  <c r="K582" i="87"/>
  <c r="R582" i="87" s="1"/>
  <c r="U581" i="87"/>
  <c r="T581" i="87"/>
  <c r="S581" i="87"/>
  <c r="R581" i="87"/>
  <c r="U580" i="87"/>
  <c r="T580" i="87"/>
  <c r="S580" i="87"/>
  <c r="R580" i="87"/>
  <c r="AB579" i="87"/>
  <c r="U579" i="87"/>
  <c r="T579" i="87"/>
  <c r="R579" i="87"/>
  <c r="K579" i="87"/>
  <c r="S579" i="87" s="1"/>
  <c r="P579" i="87" s="1"/>
  <c r="U578" i="87"/>
  <c r="T578" i="87"/>
  <c r="S578" i="87"/>
  <c r="R578" i="87"/>
  <c r="U577" i="87"/>
  <c r="T577" i="87"/>
  <c r="S577" i="87"/>
  <c r="R577" i="87"/>
  <c r="P577" i="87" s="1"/>
  <c r="U576" i="87"/>
  <c r="T576" i="87"/>
  <c r="S576" i="87"/>
  <c r="R576" i="87"/>
  <c r="U575" i="87"/>
  <c r="T575" i="87"/>
  <c r="S575" i="87"/>
  <c r="R575" i="87"/>
  <c r="G575" i="87"/>
  <c r="U574" i="87"/>
  <c r="T574" i="87"/>
  <c r="S574" i="87"/>
  <c r="P574" i="87" s="1"/>
  <c r="R574" i="87"/>
  <c r="U573" i="87"/>
  <c r="S573" i="87"/>
  <c r="R573" i="87"/>
  <c r="K573" i="87"/>
  <c r="T573" i="87" s="1"/>
  <c r="U572" i="87"/>
  <c r="T572" i="87"/>
  <c r="S572" i="87"/>
  <c r="R572" i="87"/>
  <c r="U571" i="87"/>
  <c r="T571" i="87"/>
  <c r="P571" i="87" s="1"/>
  <c r="S571" i="87"/>
  <c r="R571" i="87"/>
  <c r="U570" i="87"/>
  <c r="T570" i="87"/>
  <c r="R570" i="87"/>
  <c r="K570" i="87"/>
  <c r="S570" i="87" s="1"/>
  <c r="U569" i="87"/>
  <c r="T569" i="87"/>
  <c r="R569" i="87"/>
  <c r="K569" i="87"/>
  <c r="S569" i="87" s="1"/>
  <c r="U568" i="87"/>
  <c r="T568" i="87"/>
  <c r="S568" i="87"/>
  <c r="R568" i="87"/>
  <c r="U567" i="87"/>
  <c r="T567" i="87"/>
  <c r="S567" i="87"/>
  <c r="R567" i="87"/>
  <c r="U566" i="87"/>
  <c r="T566" i="87"/>
  <c r="S566" i="87"/>
  <c r="R566" i="87"/>
  <c r="U565" i="87"/>
  <c r="T565" i="87"/>
  <c r="S565" i="87"/>
  <c r="R565" i="87"/>
  <c r="G565" i="87"/>
  <c r="U564" i="87"/>
  <c r="T564" i="87"/>
  <c r="S564" i="87"/>
  <c r="R564" i="87"/>
  <c r="AB563" i="87"/>
  <c r="U563" i="87"/>
  <c r="S563" i="87"/>
  <c r="R563" i="87"/>
  <c r="K563" i="87"/>
  <c r="T563" i="87" s="1"/>
  <c r="U562" i="87"/>
  <c r="S562" i="87"/>
  <c r="R562" i="87"/>
  <c r="K562" i="87"/>
  <c r="T562" i="87" s="1"/>
  <c r="U561" i="87"/>
  <c r="T561" i="87"/>
  <c r="S561" i="87"/>
  <c r="R561" i="87"/>
  <c r="P561" i="87" s="1"/>
  <c r="U560" i="87"/>
  <c r="T560" i="87"/>
  <c r="S560" i="87"/>
  <c r="R560" i="87"/>
  <c r="AB559" i="87"/>
  <c r="U559" i="87"/>
  <c r="T559" i="87"/>
  <c r="S559" i="87"/>
  <c r="K559" i="87"/>
  <c r="U558" i="87"/>
  <c r="T558" i="87"/>
  <c r="S558" i="87"/>
  <c r="R558" i="87"/>
  <c r="U557" i="87"/>
  <c r="T557" i="87"/>
  <c r="S557" i="87"/>
  <c r="R557" i="87"/>
  <c r="U556" i="87"/>
  <c r="T556" i="87"/>
  <c r="S556" i="87"/>
  <c r="R556" i="87"/>
  <c r="U555" i="87"/>
  <c r="T555" i="87"/>
  <c r="S555" i="87"/>
  <c r="R555" i="87"/>
  <c r="G555" i="87"/>
  <c r="U554" i="87"/>
  <c r="T554" i="87"/>
  <c r="S554" i="87"/>
  <c r="R554" i="87"/>
  <c r="AB553" i="87"/>
  <c r="U553" i="87"/>
  <c r="S553" i="87"/>
  <c r="R553" i="87"/>
  <c r="H553" i="87"/>
  <c r="K553" i="87" s="1"/>
  <c r="T553" i="87" s="1"/>
  <c r="AB552" i="87"/>
  <c r="U552" i="87"/>
  <c r="S552" i="87"/>
  <c r="R552" i="87"/>
  <c r="H552" i="87"/>
  <c r="K552" i="87" s="1"/>
  <c r="T552" i="87" s="1"/>
  <c r="U551" i="87"/>
  <c r="T551" i="87"/>
  <c r="S551" i="87"/>
  <c r="R551" i="87"/>
  <c r="U550" i="87"/>
  <c r="T550" i="87"/>
  <c r="S550" i="87"/>
  <c r="R550" i="87"/>
  <c r="AB549" i="87"/>
  <c r="U549" i="87"/>
  <c r="T549" i="87"/>
  <c r="S549" i="87"/>
  <c r="K549" i="87"/>
  <c r="R549" i="87" s="1"/>
  <c r="AB548" i="87"/>
  <c r="U548" i="87"/>
  <c r="T548" i="87"/>
  <c r="S548" i="87"/>
  <c r="R548" i="87"/>
  <c r="K548" i="87"/>
  <c r="AB547" i="87"/>
  <c r="U547" i="87"/>
  <c r="T547" i="87"/>
  <c r="S547" i="87"/>
  <c r="H547" i="87"/>
  <c r="K547" i="87" s="1"/>
  <c r="R547" i="87" s="1"/>
  <c r="AB546" i="87"/>
  <c r="H546" i="87" s="1"/>
  <c r="K546" i="87" s="1"/>
  <c r="R546" i="87" s="1"/>
  <c r="U546" i="87"/>
  <c r="T546" i="87"/>
  <c r="S546" i="87"/>
  <c r="AB545" i="87"/>
  <c r="H545" i="87" s="1"/>
  <c r="K545" i="87" s="1"/>
  <c r="U545" i="87"/>
  <c r="T545" i="87"/>
  <c r="S545" i="87"/>
  <c r="U544" i="87"/>
  <c r="T544" i="87"/>
  <c r="S544" i="87"/>
  <c r="R544" i="87"/>
  <c r="U543" i="87"/>
  <c r="T543" i="87"/>
  <c r="S543" i="87"/>
  <c r="R543" i="87"/>
  <c r="U542" i="87"/>
  <c r="T542" i="87"/>
  <c r="S542" i="87"/>
  <c r="R542" i="87"/>
  <c r="U541" i="87"/>
  <c r="T541" i="87"/>
  <c r="S541" i="87"/>
  <c r="R541" i="87"/>
  <c r="G541" i="87"/>
  <c r="U540" i="87"/>
  <c r="T540" i="87"/>
  <c r="S540" i="87"/>
  <c r="R540" i="87"/>
  <c r="AB539" i="87"/>
  <c r="U539" i="87"/>
  <c r="S539" i="87"/>
  <c r="R539" i="87"/>
  <c r="K539" i="87"/>
  <c r="T539" i="87" s="1"/>
  <c r="AB538" i="87"/>
  <c r="U538" i="87"/>
  <c r="S538" i="87"/>
  <c r="R538" i="87"/>
  <c r="K538" i="87"/>
  <c r="T538" i="87" s="1"/>
  <c r="U537" i="87"/>
  <c r="T537" i="87"/>
  <c r="S537" i="87"/>
  <c r="R537" i="87"/>
  <c r="AB536" i="87"/>
  <c r="U536" i="87"/>
  <c r="S536" i="87"/>
  <c r="R536" i="87"/>
  <c r="K536" i="87"/>
  <c r="T536" i="87" s="1"/>
  <c r="AB535" i="87"/>
  <c r="U535" i="87"/>
  <c r="S535" i="87"/>
  <c r="R535" i="87"/>
  <c r="K535" i="87"/>
  <c r="T535" i="87" s="1"/>
  <c r="U534" i="87"/>
  <c r="T534" i="87"/>
  <c r="S534" i="87"/>
  <c r="R534" i="87"/>
  <c r="AB533" i="87"/>
  <c r="U533" i="87"/>
  <c r="S533" i="87"/>
  <c r="R533" i="87"/>
  <c r="K533" i="87"/>
  <c r="AB532" i="87"/>
  <c r="U532" i="87"/>
  <c r="T532" i="87"/>
  <c r="S532" i="87"/>
  <c r="R532" i="87"/>
  <c r="K532" i="87"/>
  <c r="U531" i="87"/>
  <c r="S531" i="87"/>
  <c r="R531" i="87"/>
  <c r="K531" i="87"/>
  <c r="U530" i="87"/>
  <c r="S530" i="87"/>
  <c r="R530" i="87"/>
  <c r="K530" i="87"/>
  <c r="T530" i="87" s="1"/>
  <c r="U529" i="87"/>
  <c r="T529" i="87"/>
  <c r="S529" i="87"/>
  <c r="R529" i="87"/>
  <c r="U528" i="87"/>
  <c r="T528" i="87"/>
  <c r="S528" i="87"/>
  <c r="R528" i="87"/>
  <c r="AB527" i="87"/>
  <c r="H527" i="87" s="1"/>
  <c r="K527" i="87" s="1"/>
  <c r="U527" i="87"/>
  <c r="T527" i="87"/>
  <c r="S527" i="87"/>
  <c r="R527" i="87"/>
  <c r="AB526" i="87"/>
  <c r="H526" i="87" s="1"/>
  <c r="K526" i="87" s="1"/>
  <c r="R526" i="87" s="1"/>
  <c r="U526" i="87"/>
  <c r="T526" i="87"/>
  <c r="S526" i="87"/>
  <c r="U525" i="87"/>
  <c r="T525" i="87"/>
  <c r="S525" i="87"/>
  <c r="R525" i="87"/>
  <c r="P525" i="87" s="1"/>
  <c r="AB524" i="87"/>
  <c r="H524" i="87" s="1"/>
  <c r="K524" i="87" s="1"/>
  <c r="U524" i="87"/>
  <c r="T524" i="87"/>
  <c r="S524" i="87"/>
  <c r="X523" i="87"/>
  <c r="AB523" i="87" s="1"/>
  <c r="H523" i="87" s="1"/>
  <c r="K523" i="87" s="1"/>
  <c r="U523" i="87"/>
  <c r="T523" i="87"/>
  <c r="S523" i="87"/>
  <c r="AB522" i="87"/>
  <c r="H522" i="87" s="1"/>
  <c r="K522" i="87" s="1"/>
  <c r="U522" i="87"/>
  <c r="T522" i="87"/>
  <c r="S522" i="87"/>
  <c r="U521" i="87"/>
  <c r="T521" i="87"/>
  <c r="S521" i="87"/>
  <c r="R521" i="87"/>
  <c r="U520" i="87"/>
  <c r="T520" i="87"/>
  <c r="S520" i="87"/>
  <c r="R520" i="87"/>
  <c r="X519" i="87"/>
  <c r="AB519" i="87" s="1"/>
  <c r="H519" i="87" s="1"/>
  <c r="K519" i="87" s="1"/>
  <c r="S519" i="87" s="1"/>
  <c r="U519" i="87"/>
  <c r="T519" i="87"/>
  <c r="R519" i="87"/>
  <c r="AB518" i="87"/>
  <c r="H518" i="87" s="1"/>
  <c r="K518" i="87" s="1"/>
  <c r="S518" i="87" s="1"/>
  <c r="X518" i="87"/>
  <c r="U518" i="87"/>
  <c r="T518" i="87"/>
  <c r="R518" i="87"/>
  <c r="AB517" i="87"/>
  <c r="H517" i="87" s="1"/>
  <c r="K517" i="87" s="1"/>
  <c r="S517" i="87" s="1"/>
  <c r="X517" i="87"/>
  <c r="U517" i="87"/>
  <c r="T517" i="87"/>
  <c r="R517" i="87"/>
  <c r="X516" i="87"/>
  <c r="AB516" i="87" s="1"/>
  <c r="H516" i="87" s="1"/>
  <c r="K516" i="87" s="1"/>
  <c r="U516" i="87"/>
  <c r="T516" i="87"/>
  <c r="R516" i="87"/>
  <c r="X515" i="87"/>
  <c r="AB515" i="87" s="1"/>
  <c r="H515" i="87" s="1"/>
  <c r="K515" i="87" s="1"/>
  <c r="U515" i="87"/>
  <c r="T515" i="87"/>
  <c r="R515" i="87"/>
  <c r="X514" i="87"/>
  <c r="AB514" i="87" s="1"/>
  <c r="H514" i="87" s="1"/>
  <c r="K514" i="87" s="1"/>
  <c r="U514" i="87"/>
  <c r="T514" i="87"/>
  <c r="R514" i="87"/>
  <c r="U513" i="87"/>
  <c r="T513" i="87"/>
  <c r="S513" i="87"/>
  <c r="R513" i="87"/>
  <c r="U512" i="87"/>
  <c r="T512" i="87"/>
  <c r="S512" i="87"/>
  <c r="R512" i="87"/>
  <c r="U511" i="87"/>
  <c r="T511" i="87"/>
  <c r="S511" i="87"/>
  <c r="R511" i="87"/>
  <c r="U510" i="87"/>
  <c r="T510" i="87"/>
  <c r="S510" i="87"/>
  <c r="R510" i="87"/>
  <c r="G510" i="87"/>
  <c r="U509" i="87"/>
  <c r="T509" i="87"/>
  <c r="S509" i="87"/>
  <c r="R509" i="87"/>
  <c r="U508" i="87"/>
  <c r="S508" i="87"/>
  <c r="R508" i="87"/>
  <c r="X507" i="87"/>
  <c r="X530" i="87" s="1"/>
  <c r="U507" i="87"/>
  <c r="S507" i="87"/>
  <c r="R507" i="87"/>
  <c r="K507" i="87"/>
  <c r="T507" i="87" s="1"/>
  <c r="AB506" i="87"/>
  <c r="U506" i="87"/>
  <c r="S506" i="87"/>
  <c r="R506" i="87"/>
  <c r="K506" i="87"/>
  <c r="T506" i="87" s="1"/>
  <c r="AB505" i="87"/>
  <c r="U505" i="87"/>
  <c r="S505" i="87"/>
  <c r="R505" i="87"/>
  <c r="K505" i="87"/>
  <c r="T505" i="87" s="1"/>
  <c r="P505" i="87" s="1"/>
  <c r="U504" i="87"/>
  <c r="T504" i="87"/>
  <c r="S504" i="87"/>
  <c r="R504" i="87"/>
  <c r="K504" i="87"/>
  <c r="AB503" i="87"/>
  <c r="X503" i="87"/>
  <c r="X504" i="87" s="1"/>
  <c r="AB504" i="87" s="1"/>
  <c r="U503" i="87"/>
  <c r="S503" i="87"/>
  <c r="R503" i="87"/>
  <c r="K503" i="87"/>
  <c r="U502" i="87"/>
  <c r="S502" i="87"/>
  <c r="R502" i="87"/>
  <c r="K502" i="87"/>
  <c r="T502" i="87" s="1"/>
  <c r="AB501" i="87"/>
  <c r="U501" i="87"/>
  <c r="S501" i="87"/>
  <c r="R501" i="87"/>
  <c r="K501" i="87"/>
  <c r="T501" i="87" s="1"/>
  <c r="U500" i="87"/>
  <c r="T500" i="87"/>
  <c r="S500" i="87"/>
  <c r="R500" i="87"/>
  <c r="U499" i="87"/>
  <c r="T499" i="87"/>
  <c r="S499" i="87"/>
  <c r="X498" i="87"/>
  <c r="AB498" i="87" s="1"/>
  <c r="U498" i="87"/>
  <c r="T498" i="87"/>
  <c r="S498" i="87"/>
  <c r="K498" i="87"/>
  <c r="AB497" i="87"/>
  <c r="U497" i="87"/>
  <c r="T497" i="87"/>
  <c r="S497" i="87"/>
  <c r="K497" i="87"/>
  <c r="R497" i="87" s="1"/>
  <c r="U496" i="87"/>
  <c r="T496" i="87"/>
  <c r="S496" i="87"/>
  <c r="K496" i="87"/>
  <c r="R496" i="87" s="1"/>
  <c r="X495" i="87"/>
  <c r="X496" i="87" s="1"/>
  <c r="AB496" i="87" s="1"/>
  <c r="U495" i="87"/>
  <c r="T495" i="87"/>
  <c r="S495" i="87"/>
  <c r="K495" i="87"/>
  <c r="R495" i="87" s="1"/>
  <c r="U494" i="87"/>
  <c r="T494" i="87"/>
  <c r="S494" i="87"/>
  <c r="K494" i="87"/>
  <c r="R494" i="87" s="1"/>
  <c r="AB493" i="87"/>
  <c r="U493" i="87"/>
  <c r="T493" i="87"/>
  <c r="S493" i="87"/>
  <c r="K493" i="87"/>
  <c r="U492" i="87"/>
  <c r="T492" i="87"/>
  <c r="S492" i="87"/>
  <c r="R492" i="87"/>
  <c r="U491" i="87"/>
  <c r="T491" i="87"/>
  <c r="S491" i="87"/>
  <c r="R491" i="87"/>
  <c r="X490" i="87"/>
  <c r="AB490" i="87" s="1"/>
  <c r="H490" i="87" s="1"/>
  <c r="K490" i="87" s="1"/>
  <c r="U490" i="87"/>
  <c r="T490" i="87"/>
  <c r="R490" i="87"/>
  <c r="AB489" i="87"/>
  <c r="H489" i="87" s="1"/>
  <c r="X489" i="87"/>
  <c r="U489" i="87"/>
  <c r="T489" i="87"/>
  <c r="R489" i="87"/>
  <c r="X488" i="87"/>
  <c r="AB488" i="87" s="1"/>
  <c r="H488" i="87" s="1"/>
  <c r="U488" i="87"/>
  <c r="T488" i="87"/>
  <c r="R488" i="87"/>
  <c r="U487" i="87"/>
  <c r="T487" i="87"/>
  <c r="R487" i="87"/>
  <c r="P486" i="87"/>
  <c r="U485" i="87"/>
  <c r="T485" i="87"/>
  <c r="R485" i="87"/>
  <c r="U484" i="87"/>
  <c r="T484" i="87"/>
  <c r="R484" i="87"/>
  <c r="P484" i="87" s="1"/>
  <c r="Q483" i="87"/>
  <c r="G483" i="87"/>
  <c r="U482" i="87"/>
  <c r="T482" i="87"/>
  <c r="S482" i="87"/>
  <c r="R482" i="87"/>
  <c r="U481" i="87"/>
  <c r="T481" i="87"/>
  <c r="S481" i="87"/>
  <c r="R481" i="87"/>
  <c r="K481" i="87"/>
  <c r="G481" i="87"/>
  <c r="U480" i="87"/>
  <c r="T480" i="87"/>
  <c r="S480" i="87"/>
  <c r="R480" i="87"/>
  <c r="U479" i="87"/>
  <c r="T479" i="87"/>
  <c r="S479" i="87"/>
  <c r="R479" i="87"/>
  <c r="U478" i="87"/>
  <c r="T478" i="87"/>
  <c r="S478" i="87"/>
  <c r="R478" i="87"/>
  <c r="U477" i="87"/>
  <c r="T477" i="87"/>
  <c r="S477" i="87"/>
  <c r="R477" i="87"/>
  <c r="P477" i="87" s="1"/>
  <c r="U476" i="87"/>
  <c r="T476" i="87"/>
  <c r="S476" i="87"/>
  <c r="R476" i="87"/>
  <c r="P476" i="87" s="1"/>
  <c r="U475" i="87"/>
  <c r="T475" i="87"/>
  <c r="S475" i="87"/>
  <c r="R475" i="87"/>
  <c r="U474" i="87"/>
  <c r="T474" i="87"/>
  <c r="S474" i="87"/>
  <c r="R474" i="87"/>
  <c r="K474" i="87"/>
  <c r="G474" i="87"/>
  <c r="U473" i="87"/>
  <c r="T473" i="87"/>
  <c r="S473" i="87"/>
  <c r="R473" i="87"/>
  <c r="U472" i="87"/>
  <c r="T472" i="87"/>
  <c r="S472" i="87"/>
  <c r="R472" i="87"/>
  <c r="U471" i="87"/>
  <c r="T471" i="87"/>
  <c r="S471" i="87"/>
  <c r="R471" i="87"/>
  <c r="U470" i="87"/>
  <c r="T470" i="87"/>
  <c r="S470" i="87"/>
  <c r="R470" i="87"/>
  <c r="U469" i="87"/>
  <c r="T469" i="87"/>
  <c r="S469" i="87"/>
  <c r="R469" i="87"/>
  <c r="U468" i="87"/>
  <c r="T468" i="87"/>
  <c r="S468" i="87"/>
  <c r="R468" i="87"/>
  <c r="U467" i="87"/>
  <c r="T467" i="87"/>
  <c r="S467" i="87"/>
  <c r="R467" i="87"/>
  <c r="G467" i="87"/>
  <c r="U466" i="87"/>
  <c r="T466" i="87"/>
  <c r="S466" i="87"/>
  <c r="R466" i="87"/>
  <c r="U465" i="87"/>
  <c r="T465" i="87"/>
  <c r="S465" i="87"/>
  <c r="R465" i="87"/>
  <c r="U464" i="87"/>
  <c r="S464" i="87"/>
  <c r="R464" i="87"/>
  <c r="AB463" i="87"/>
  <c r="H463" i="87" s="1"/>
  <c r="K463" i="87" s="1"/>
  <c r="U463" i="87"/>
  <c r="S463" i="87"/>
  <c r="R463" i="87"/>
  <c r="U462" i="87"/>
  <c r="S462" i="87"/>
  <c r="R462" i="87"/>
  <c r="K462" i="87"/>
  <c r="T462" i="87" s="1"/>
  <c r="U461" i="87"/>
  <c r="S461" i="87"/>
  <c r="R461" i="87"/>
  <c r="AB460" i="87"/>
  <c r="U460" i="87"/>
  <c r="S460" i="87"/>
  <c r="R460" i="87"/>
  <c r="H460" i="87"/>
  <c r="K460" i="87" s="1"/>
  <c r="T460" i="87" s="1"/>
  <c r="AB459" i="87"/>
  <c r="U459" i="87"/>
  <c r="S459" i="87"/>
  <c r="R459" i="87"/>
  <c r="H459" i="87"/>
  <c r="K459" i="87" s="1"/>
  <c r="T459" i="87" s="1"/>
  <c r="AB458" i="87"/>
  <c r="H458" i="87" s="1"/>
  <c r="K458" i="87" s="1"/>
  <c r="T458" i="87" s="1"/>
  <c r="U458" i="87"/>
  <c r="S458" i="87"/>
  <c r="R458" i="87"/>
  <c r="AB457" i="87"/>
  <c r="H457" i="87" s="1"/>
  <c r="K457" i="87" s="1"/>
  <c r="T457" i="87" s="1"/>
  <c r="U457" i="87"/>
  <c r="S457" i="87"/>
  <c r="R457" i="87"/>
  <c r="U456" i="87"/>
  <c r="S456" i="87"/>
  <c r="R456" i="87"/>
  <c r="AB455" i="87"/>
  <c r="H455" i="87" s="1"/>
  <c r="K455" i="87" s="1"/>
  <c r="U455" i="87"/>
  <c r="S455" i="87"/>
  <c r="R455" i="87"/>
  <c r="X454" i="87"/>
  <c r="X455" i="87" s="1"/>
  <c r="U454" i="87"/>
  <c r="S454" i="87"/>
  <c r="R454" i="87"/>
  <c r="U453" i="87"/>
  <c r="T453" i="87"/>
  <c r="S453" i="87"/>
  <c r="R453" i="87"/>
  <c r="U452" i="87"/>
  <c r="T452" i="87"/>
  <c r="S452" i="87"/>
  <c r="R452" i="87"/>
  <c r="U451" i="87"/>
  <c r="T451" i="87"/>
  <c r="S451" i="87"/>
  <c r="U450" i="87"/>
  <c r="T450" i="87"/>
  <c r="S450" i="87"/>
  <c r="K450" i="87"/>
  <c r="R450" i="87" s="1"/>
  <c r="X449" i="87"/>
  <c r="AB449" i="87" s="1"/>
  <c r="U449" i="87"/>
  <c r="T449" i="87"/>
  <c r="S449" i="87"/>
  <c r="K449" i="87"/>
  <c r="R449" i="87" s="1"/>
  <c r="U448" i="87"/>
  <c r="T448" i="87"/>
  <c r="S448" i="87"/>
  <c r="K448" i="87"/>
  <c r="R448" i="87" s="1"/>
  <c r="AB447" i="87"/>
  <c r="U447" i="87"/>
  <c r="T447" i="87"/>
  <c r="S447" i="87"/>
  <c r="K447" i="87"/>
  <c r="AB446" i="87"/>
  <c r="U446" i="87"/>
  <c r="T446" i="87"/>
  <c r="S446" i="87"/>
  <c r="K446" i="87"/>
  <c r="R446" i="87" s="1"/>
  <c r="AB445" i="87"/>
  <c r="U445" i="87"/>
  <c r="T445" i="87"/>
  <c r="S445" i="87"/>
  <c r="K445" i="87"/>
  <c r="R445" i="87" s="1"/>
  <c r="AB444" i="87"/>
  <c r="U444" i="87"/>
  <c r="T444" i="87"/>
  <c r="S444" i="87"/>
  <c r="K444" i="87"/>
  <c r="R444" i="87" s="1"/>
  <c r="AB443" i="87"/>
  <c r="U443" i="87"/>
  <c r="T443" i="87"/>
  <c r="S443" i="87"/>
  <c r="K443" i="87"/>
  <c r="U442" i="87"/>
  <c r="T442" i="87"/>
  <c r="S442" i="87"/>
  <c r="R442" i="87"/>
  <c r="U441" i="87"/>
  <c r="T441" i="87"/>
  <c r="S441" i="87"/>
  <c r="K441" i="87"/>
  <c r="R441" i="87" s="1"/>
  <c r="U440" i="87"/>
  <c r="T440" i="87"/>
  <c r="S440" i="87"/>
  <c r="K440" i="87"/>
  <c r="R440" i="87" s="1"/>
  <c r="U439" i="87"/>
  <c r="T439" i="87"/>
  <c r="S439" i="87"/>
  <c r="R439" i="87"/>
  <c r="X438" i="87"/>
  <c r="AB438" i="87" s="1"/>
  <c r="H438" i="87" s="1"/>
  <c r="K438" i="87" s="1"/>
  <c r="U438" i="87"/>
  <c r="T438" i="87"/>
  <c r="S438" i="87"/>
  <c r="AB437" i="87"/>
  <c r="H437" i="87" s="1"/>
  <c r="K437" i="87" s="1"/>
  <c r="U437" i="87"/>
  <c r="T437" i="87"/>
  <c r="S437" i="87"/>
  <c r="U436" i="87"/>
  <c r="T436" i="87"/>
  <c r="S436" i="87"/>
  <c r="U435" i="87"/>
  <c r="T435" i="87"/>
  <c r="S435" i="87"/>
  <c r="U434" i="87"/>
  <c r="T434" i="87"/>
  <c r="S434" i="87"/>
  <c r="K434" i="87"/>
  <c r="R434" i="87" s="1"/>
  <c r="X433" i="87"/>
  <c r="U433" i="87"/>
  <c r="T433" i="87"/>
  <c r="S433" i="87"/>
  <c r="R433" i="87"/>
  <c r="K433" i="87"/>
  <c r="U432" i="87"/>
  <c r="T432" i="87"/>
  <c r="S432" i="87"/>
  <c r="R432" i="87"/>
  <c r="X431" i="87"/>
  <c r="AB431" i="87" s="1"/>
  <c r="U431" i="87"/>
  <c r="T431" i="87"/>
  <c r="S431" i="87"/>
  <c r="U430" i="87"/>
  <c r="T430" i="87"/>
  <c r="S430" i="87"/>
  <c r="W429" i="87"/>
  <c r="AB429" i="87" s="1"/>
  <c r="U429" i="87"/>
  <c r="T429" i="87"/>
  <c r="S429" i="87"/>
  <c r="U428" i="87"/>
  <c r="T428" i="87"/>
  <c r="S428" i="87"/>
  <c r="K428" i="87"/>
  <c r="U427" i="87"/>
  <c r="T427" i="87"/>
  <c r="S427" i="87"/>
  <c r="R427" i="87"/>
  <c r="K427" i="87"/>
  <c r="U426" i="87"/>
  <c r="T426" i="87"/>
  <c r="S426" i="87"/>
  <c r="X425" i="87"/>
  <c r="AB425" i="87" s="1"/>
  <c r="U425" i="87"/>
  <c r="T425" i="87"/>
  <c r="S425" i="87"/>
  <c r="U424" i="87"/>
  <c r="T424" i="87"/>
  <c r="S424" i="87"/>
  <c r="AB423" i="87"/>
  <c r="H423" i="87" s="1"/>
  <c r="K423" i="87" s="1"/>
  <c r="W423" i="87"/>
  <c r="U423" i="87"/>
  <c r="T423" i="87"/>
  <c r="S423" i="87"/>
  <c r="W422" i="87"/>
  <c r="AB422" i="87" s="1"/>
  <c r="H422" i="87" s="1"/>
  <c r="K422" i="87" s="1"/>
  <c r="R422" i="87" s="1"/>
  <c r="U422" i="87"/>
  <c r="T422" i="87"/>
  <c r="S422" i="87"/>
  <c r="U421" i="87"/>
  <c r="T421" i="87"/>
  <c r="S421" i="87"/>
  <c r="R421" i="87"/>
  <c r="U420" i="87"/>
  <c r="T420" i="87"/>
  <c r="S420" i="87"/>
  <c r="R420" i="87"/>
  <c r="U419" i="87"/>
  <c r="T419" i="87"/>
  <c r="R419" i="87"/>
  <c r="K419" i="87"/>
  <c r="S419" i="87" s="1"/>
  <c r="U418" i="87"/>
  <c r="T418" i="87"/>
  <c r="R418" i="87"/>
  <c r="K418" i="87"/>
  <c r="U417" i="87"/>
  <c r="T417" i="87"/>
  <c r="R417" i="87"/>
  <c r="AB416" i="87"/>
  <c r="H416" i="87" s="1"/>
  <c r="K416" i="87" s="1"/>
  <c r="S416" i="87" s="1"/>
  <c r="X416" i="87"/>
  <c r="U416" i="87"/>
  <c r="T416" i="87"/>
  <c r="R416" i="87"/>
  <c r="X415" i="87"/>
  <c r="U415" i="87"/>
  <c r="T415" i="87"/>
  <c r="R415" i="87"/>
  <c r="AB414" i="87"/>
  <c r="H414" i="87" s="1"/>
  <c r="K414" i="87" s="1"/>
  <c r="S414" i="87" s="1"/>
  <c r="U414" i="87"/>
  <c r="T414" i="87"/>
  <c r="R414" i="87"/>
  <c r="AB413" i="87"/>
  <c r="H413" i="87" s="1"/>
  <c r="K413" i="87" s="1"/>
  <c r="S413" i="87" s="1"/>
  <c r="U413" i="87"/>
  <c r="T413" i="87"/>
  <c r="R413" i="87"/>
  <c r="AB412" i="87"/>
  <c r="H412" i="87" s="1"/>
  <c r="K412" i="87" s="1"/>
  <c r="U412" i="87"/>
  <c r="T412" i="87"/>
  <c r="R412" i="87"/>
  <c r="P411" i="87"/>
  <c r="P410" i="87"/>
  <c r="U409" i="87"/>
  <c r="T409" i="87"/>
  <c r="R409" i="87"/>
  <c r="U408" i="87"/>
  <c r="T408" i="87"/>
  <c r="R408" i="87"/>
  <c r="Q407" i="87"/>
  <c r="G407" i="87"/>
  <c r="U406" i="87"/>
  <c r="T406" i="87"/>
  <c r="R406" i="87"/>
  <c r="U405" i="87"/>
  <c r="T405" i="87"/>
  <c r="S405" i="87"/>
  <c r="R405" i="87"/>
  <c r="G405" i="87"/>
  <c r="U404" i="87"/>
  <c r="T404" i="87"/>
  <c r="S404" i="87"/>
  <c r="R404" i="87"/>
  <c r="U403" i="87"/>
  <c r="T403" i="87"/>
  <c r="S403" i="87"/>
  <c r="R403" i="87"/>
  <c r="U402" i="87"/>
  <c r="T402" i="87"/>
  <c r="S402" i="87"/>
  <c r="R402" i="87"/>
  <c r="U401" i="87"/>
  <c r="T401" i="87"/>
  <c r="S401" i="87"/>
  <c r="R401" i="87"/>
  <c r="AE400" i="87"/>
  <c r="T400" i="87"/>
  <c r="S400" i="87"/>
  <c r="R400" i="87"/>
  <c r="AE399" i="87"/>
  <c r="U399" i="87"/>
  <c r="T399" i="87"/>
  <c r="S399" i="87"/>
  <c r="P399" i="87" s="1"/>
  <c r="R399" i="87"/>
  <c r="AF398" i="87"/>
  <c r="AE398" i="87"/>
  <c r="AD398" i="87"/>
  <c r="U398" i="87"/>
  <c r="T398" i="87"/>
  <c r="S398" i="87"/>
  <c r="P398" i="87" s="1"/>
  <c r="R398" i="87"/>
  <c r="T397" i="87"/>
  <c r="S397" i="87"/>
  <c r="R397" i="87"/>
  <c r="K397" i="87"/>
  <c r="H397" i="87"/>
  <c r="AF396" i="87"/>
  <c r="AE396" i="87"/>
  <c r="AD396" i="87"/>
  <c r="T396" i="87"/>
  <c r="S396" i="87"/>
  <c r="R396" i="87"/>
  <c r="K396" i="87"/>
  <c r="AF395" i="87"/>
  <c r="AE395" i="87"/>
  <c r="AD395" i="87"/>
  <c r="T395" i="87"/>
  <c r="S395" i="87"/>
  <c r="R395" i="87"/>
  <c r="K395" i="87"/>
  <c r="U395" i="87" s="1"/>
  <c r="AF394" i="87"/>
  <c r="AE394" i="87"/>
  <c r="AD394" i="87"/>
  <c r="T394" i="87"/>
  <c r="S394" i="87"/>
  <c r="R394" i="87"/>
  <c r="K394" i="87"/>
  <c r="U394" i="87" s="1"/>
  <c r="AF393" i="87"/>
  <c r="AE393" i="87"/>
  <c r="AD393" i="87"/>
  <c r="T393" i="87"/>
  <c r="S393" i="87"/>
  <c r="R393" i="87"/>
  <c r="K393" i="87"/>
  <c r="U393" i="87" s="1"/>
  <c r="AF392" i="87"/>
  <c r="AE392" i="87"/>
  <c r="AD392" i="87"/>
  <c r="T392" i="87"/>
  <c r="S392" i="87"/>
  <c r="R392" i="87"/>
  <c r="K392" i="87"/>
  <c r="AF391" i="87"/>
  <c r="AE391" i="87"/>
  <c r="AD391" i="87"/>
  <c r="T391" i="87"/>
  <c r="S391" i="87"/>
  <c r="R391" i="87"/>
  <c r="K391" i="87"/>
  <c r="AF390" i="87"/>
  <c r="AE390" i="87"/>
  <c r="AD390" i="87"/>
  <c r="T390" i="87"/>
  <c r="S390" i="87"/>
  <c r="R390" i="87"/>
  <c r="K390" i="87"/>
  <c r="AF389" i="87"/>
  <c r="AE389" i="87"/>
  <c r="AD389" i="87"/>
  <c r="U389" i="87"/>
  <c r="T389" i="87"/>
  <c r="S389" i="87"/>
  <c r="R389" i="87"/>
  <c r="K389" i="87"/>
  <c r="AF388" i="87"/>
  <c r="AE388" i="87"/>
  <c r="AD388" i="87"/>
  <c r="T388" i="87"/>
  <c r="S388" i="87"/>
  <c r="R388" i="87"/>
  <c r="M388" i="87"/>
  <c r="K388" i="87"/>
  <c r="U388" i="87" s="1"/>
  <c r="AF387" i="87"/>
  <c r="AE387" i="87"/>
  <c r="AD387" i="87"/>
  <c r="T387" i="87"/>
  <c r="S387" i="87"/>
  <c r="R387" i="87"/>
  <c r="K387" i="87"/>
  <c r="AF386" i="87"/>
  <c r="AE386" i="87"/>
  <c r="AD386" i="87"/>
  <c r="U386" i="87"/>
  <c r="T386" i="87"/>
  <c r="S386" i="87"/>
  <c r="R386" i="87"/>
  <c r="K386" i="87"/>
  <c r="AF385" i="87"/>
  <c r="AE385" i="87"/>
  <c r="AD385" i="87"/>
  <c r="U385" i="87"/>
  <c r="T385" i="87"/>
  <c r="S385" i="87"/>
  <c r="R385" i="87"/>
  <c r="AF384" i="87"/>
  <c r="AE384" i="87"/>
  <c r="AD384" i="87"/>
  <c r="U384" i="87"/>
  <c r="T384" i="87"/>
  <c r="S384" i="87"/>
  <c r="R384" i="87"/>
  <c r="AF383" i="87"/>
  <c r="AE383" i="87"/>
  <c r="AD383" i="87"/>
  <c r="U383" i="87"/>
  <c r="T383" i="87"/>
  <c r="S383" i="87"/>
  <c r="R383" i="87"/>
  <c r="U382" i="87"/>
  <c r="T382" i="87"/>
  <c r="S382" i="87"/>
  <c r="R382" i="87"/>
  <c r="U381" i="87"/>
  <c r="T381" i="87"/>
  <c r="S381" i="87"/>
  <c r="R381" i="87"/>
  <c r="U380" i="87"/>
  <c r="S380" i="87"/>
  <c r="R380" i="87"/>
  <c r="K380" i="87"/>
  <c r="U379" i="87"/>
  <c r="S379" i="87"/>
  <c r="R379" i="87"/>
  <c r="U378" i="87"/>
  <c r="T378" i="87"/>
  <c r="S378" i="87"/>
  <c r="R378" i="87"/>
  <c r="U377" i="87"/>
  <c r="T377" i="87"/>
  <c r="S377" i="87"/>
  <c r="R377" i="87"/>
  <c r="U376" i="87"/>
  <c r="S376" i="87"/>
  <c r="R376" i="87"/>
  <c r="AB375" i="87"/>
  <c r="U375" i="87"/>
  <c r="S375" i="87"/>
  <c r="R375" i="87"/>
  <c r="K375" i="87"/>
  <c r="T375" i="87" s="1"/>
  <c r="AB374" i="87"/>
  <c r="U374" i="87"/>
  <c r="S374" i="87"/>
  <c r="R374" i="87"/>
  <c r="H374" i="87"/>
  <c r="K374" i="87" s="1"/>
  <c r="T374" i="87" s="1"/>
  <c r="AB373" i="87"/>
  <c r="U373" i="87"/>
  <c r="S373" i="87"/>
  <c r="R373" i="87"/>
  <c r="J373" i="87"/>
  <c r="H373" i="87"/>
  <c r="K373" i="87" s="1"/>
  <c r="T373" i="87" s="1"/>
  <c r="U372" i="87"/>
  <c r="S372" i="87"/>
  <c r="R372" i="87"/>
  <c r="H372" i="87"/>
  <c r="K372" i="87" s="1"/>
  <c r="T372" i="87" s="1"/>
  <c r="U371" i="87"/>
  <c r="T371" i="87"/>
  <c r="S371" i="87"/>
  <c r="R371" i="87"/>
  <c r="U370" i="87"/>
  <c r="T370" i="87"/>
  <c r="S370" i="87"/>
  <c r="R370" i="87"/>
  <c r="U369" i="87"/>
  <c r="T369" i="87"/>
  <c r="S369" i="87"/>
  <c r="R369" i="87"/>
  <c r="U368" i="87"/>
  <c r="T368" i="87"/>
  <c r="S368" i="87"/>
  <c r="R368" i="87"/>
  <c r="U367" i="87"/>
  <c r="T367" i="87"/>
  <c r="S367" i="87"/>
  <c r="R367" i="87"/>
  <c r="P367" i="87" s="1"/>
  <c r="U366" i="87"/>
  <c r="T366" i="87"/>
  <c r="S366" i="87"/>
  <c r="R366" i="87"/>
  <c r="P366" i="87" s="1"/>
  <c r="U365" i="87"/>
  <c r="T365" i="87"/>
  <c r="S365" i="87"/>
  <c r="R365" i="87"/>
  <c r="U364" i="87"/>
  <c r="T364" i="87"/>
  <c r="S364" i="87"/>
  <c r="R364" i="87"/>
  <c r="K364" i="87"/>
  <c r="G364" i="87"/>
  <c r="U363" i="87"/>
  <c r="T363" i="87"/>
  <c r="S363" i="87"/>
  <c r="R363" i="87"/>
  <c r="U362" i="87"/>
  <c r="T362" i="87"/>
  <c r="S362" i="87"/>
  <c r="R362" i="87"/>
  <c r="U361" i="87"/>
  <c r="T361" i="87"/>
  <c r="P361" i="87" s="1"/>
  <c r="S361" i="87"/>
  <c r="R361" i="87"/>
  <c r="U360" i="87"/>
  <c r="T360" i="87"/>
  <c r="S360" i="87"/>
  <c r="R360" i="87"/>
  <c r="U359" i="87"/>
  <c r="T359" i="87"/>
  <c r="S359" i="87"/>
  <c r="R359" i="87"/>
  <c r="U358" i="87"/>
  <c r="T358" i="87"/>
  <c r="S358" i="87"/>
  <c r="R358" i="87"/>
  <c r="U357" i="87"/>
  <c r="T357" i="87"/>
  <c r="S357" i="87"/>
  <c r="R357" i="87"/>
  <c r="G357" i="87"/>
  <c r="U356" i="87"/>
  <c r="T356" i="87"/>
  <c r="S356" i="87"/>
  <c r="R356" i="87"/>
  <c r="U355" i="87"/>
  <c r="T355" i="87"/>
  <c r="S355" i="87"/>
  <c r="R355" i="87"/>
  <c r="U354" i="87"/>
  <c r="P354" i="87" s="1"/>
  <c r="T354" i="87"/>
  <c r="S354" i="87"/>
  <c r="R354" i="87"/>
  <c r="U353" i="87"/>
  <c r="S353" i="87"/>
  <c r="R353" i="87"/>
  <c r="U352" i="87"/>
  <c r="S352" i="87"/>
  <c r="R352" i="87"/>
  <c r="Y351" i="87"/>
  <c r="X351" i="87"/>
  <c r="U351" i="87"/>
  <c r="S351" i="87"/>
  <c r="R351" i="87"/>
  <c r="U350" i="87"/>
  <c r="T350" i="87"/>
  <c r="S350" i="87"/>
  <c r="R350" i="87"/>
  <c r="U349" i="87"/>
  <c r="S349" i="87"/>
  <c r="R349" i="87"/>
  <c r="U348" i="87"/>
  <c r="T348" i="87"/>
  <c r="S348" i="87"/>
  <c r="R348" i="87"/>
  <c r="Y347" i="87"/>
  <c r="AB347" i="87" s="1"/>
  <c r="H347" i="87" s="1"/>
  <c r="K347" i="87" s="1"/>
  <c r="T347" i="87" s="1"/>
  <c r="U347" i="87"/>
  <c r="S347" i="87"/>
  <c r="R347" i="87"/>
  <c r="U346" i="87"/>
  <c r="T346" i="87"/>
  <c r="S346" i="87"/>
  <c r="R346" i="87"/>
  <c r="Y345" i="87"/>
  <c r="AB345" i="87" s="1"/>
  <c r="H345" i="87" s="1"/>
  <c r="K345" i="87" s="1"/>
  <c r="T345" i="87" s="1"/>
  <c r="U345" i="87"/>
  <c r="S345" i="87"/>
  <c r="R345" i="87"/>
  <c r="Y344" i="87"/>
  <c r="AB344" i="87" s="1"/>
  <c r="U344" i="87"/>
  <c r="S344" i="87"/>
  <c r="R344" i="87"/>
  <c r="H344" i="87"/>
  <c r="K344" i="87" s="1"/>
  <c r="Y343" i="87"/>
  <c r="AB343" i="87" s="1"/>
  <c r="H343" i="87" s="1"/>
  <c r="K343" i="87" s="1"/>
  <c r="T343" i="87" s="1"/>
  <c r="U343" i="87"/>
  <c r="S343" i="87"/>
  <c r="R343" i="87"/>
  <c r="U342" i="87"/>
  <c r="T342" i="87"/>
  <c r="S342" i="87"/>
  <c r="R342" i="87"/>
  <c r="U341" i="87"/>
  <c r="S341" i="87"/>
  <c r="R341" i="87"/>
  <c r="U340" i="87"/>
  <c r="S340" i="87"/>
  <c r="R340" i="87"/>
  <c r="U339" i="87"/>
  <c r="S339" i="87"/>
  <c r="R339" i="87"/>
  <c r="U338" i="87"/>
  <c r="T338" i="87"/>
  <c r="S338" i="87"/>
  <c r="R338" i="87"/>
  <c r="Y337" i="87"/>
  <c r="AB337" i="87" s="1"/>
  <c r="H337" i="87" s="1"/>
  <c r="K337" i="87" s="1"/>
  <c r="T337" i="87" s="1"/>
  <c r="U337" i="87"/>
  <c r="S337" i="87"/>
  <c r="R337" i="87"/>
  <c r="AB336" i="87"/>
  <c r="X340" i="87" s="1"/>
  <c r="AB340" i="87" s="1"/>
  <c r="H340" i="87" s="1"/>
  <c r="K340" i="87" s="1"/>
  <c r="Y336" i="87"/>
  <c r="U336" i="87"/>
  <c r="S336" i="87"/>
  <c r="R336" i="87"/>
  <c r="Y335" i="87"/>
  <c r="AB335" i="87" s="1"/>
  <c r="H335" i="87" s="1"/>
  <c r="K335" i="87" s="1"/>
  <c r="U335" i="87"/>
  <c r="S335" i="87"/>
  <c r="R335" i="87"/>
  <c r="U334" i="87"/>
  <c r="T334" i="87"/>
  <c r="S334" i="87"/>
  <c r="R334" i="87"/>
  <c r="U333" i="87"/>
  <c r="T333" i="87"/>
  <c r="S333" i="87"/>
  <c r="R333" i="87"/>
  <c r="U332" i="87"/>
  <c r="T332" i="87"/>
  <c r="S332" i="87"/>
  <c r="R332" i="87"/>
  <c r="U331" i="87"/>
  <c r="T331" i="87"/>
  <c r="S331" i="87"/>
  <c r="R331" i="87"/>
  <c r="U330" i="87"/>
  <c r="T330" i="87"/>
  <c r="S330" i="87"/>
  <c r="U329" i="87"/>
  <c r="T329" i="87"/>
  <c r="S329" i="87"/>
  <c r="R329" i="87"/>
  <c r="K329" i="87"/>
  <c r="X328" i="87"/>
  <c r="AB328" i="87" s="1"/>
  <c r="H328" i="87" s="1"/>
  <c r="K328" i="87" s="1"/>
  <c r="U328" i="87"/>
  <c r="T328" i="87"/>
  <c r="S328" i="87"/>
  <c r="X327" i="87"/>
  <c r="AB327" i="87" s="1"/>
  <c r="H327" i="87" s="1"/>
  <c r="K327" i="87" s="1"/>
  <c r="U327" i="87"/>
  <c r="T327" i="87"/>
  <c r="S327" i="87"/>
  <c r="AB326" i="87"/>
  <c r="H326" i="87" s="1"/>
  <c r="K326" i="87" s="1"/>
  <c r="X326" i="87"/>
  <c r="U326" i="87"/>
  <c r="T326" i="87"/>
  <c r="S326" i="87"/>
  <c r="X325" i="87"/>
  <c r="AB325" i="87" s="1"/>
  <c r="H325" i="87" s="1"/>
  <c r="K325" i="87" s="1"/>
  <c r="U325" i="87"/>
  <c r="T325" i="87"/>
  <c r="S325" i="87"/>
  <c r="U324" i="87"/>
  <c r="T324" i="87"/>
  <c r="S324" i="87"/>
  <c r="R324" i="87"/>
  <c r="U323" i="87"/>
  <c r="T323" i="87"/>
  <c r="S323" i="87"/>
  <c r="U322" i="87"/>
  <c r="T322" i="87"/>
  <c r="S322" i="87"/>
  <c r="U321" i="87"/>
  <c r="T321" i="87"/>
  <c r="S321" i="87"/>
  <c r="U320" i="87"/>
  <c r="T320" i="87"/>
  <c r="S320" i="87"/>
  <c r="U319" i="87"/>
  <c r="T319" i="87"/>
  <c r="S319" i="87"/>
  <c r="R319" i="87"/>
  <c r="AB318" i="87"/>
  <c r="H318" i="87" s="1"/>
  <c r="K318" i="87" s="1"/>
  <c r="U318" i="87"/>
  <c r="T318" i="87"/>
  <c r="S318" i="87"/>
  <c r="AB317" i="87"/>
  <c r="H317" i="87" s="1"/>
  <c r="K317" i="87" s="1"/>
  <c r="U317" i="87"/>
  <c r="T317" i="87"/>
  <c r="S317" i="87"/>
  <c r="AB316" i="87"/>
  <c r="H316" i="87" s="1"/>
  <c r="K316" i="87" s="1"/>
  <c r="U316" i="87"/>
  <c r="T316" i="87"/>
  <c r="S316" i="87"/>
  <c r="AB315" i="87"/>
  <c r="H315" i="87" s="1"/>
  <c r="K315" i="87" s="1"/>
  <c r="U315" i="87"/>
  <c r="T315" i="87"/>
  <c r="S315" i="87"/>
  <c r="U314" i="87"/>
  <c r="T314" i="87"/>
  <c r="S314" i="87"/>
  <c r="R314" i="87"/>
  <c r="Y313" i="87"/>
  <c r="AB313" i="87" s="1"/>
  <c r="H313" i="87" s="1"/>
  <c r="K313" i="87" s="1"/>
  <c r="U313" i="87"/>
  <c r="T313" i="87"/>
  <c r="S313" i="87"/>
  <c r="AB312" i="87"/>
  <c r="H312" i="87" s="1"/>
  <c r="K312" i="87" s="1"/>
  <c r="Y312" i="87"/>
  <c r="U312" i="87"/>
  <c r="T312" i="87"/>
  <c r="S312" i="87"/>
  <c r="Y311" i="87"/>
  <c r="AB311" i="87" s="1"/>
  <c r="H311" i="87" s="1"/>
  <c r="K311" i="87" s="1"/>
  <c r="U311" i="87"/>
  <c r="T311" i="87"/>
  <c r="S311" i="87"/>
  <c r="Y310" i="87"/>
  <c r="AB310" i="87" s="1"/>
  <c r="H310" i="87" s="1"/>
  <c r="K310" i="87" s="1"/>
  <c r="U310" i="87"/>
  <c r="T310" i="87"/>
  <c r="S310" i="87"/>
  <c r="U309" i="87"/>
  <c r="T309" i="87"/>
  <c r="S309" i="87"/>
  <c r="R309" i="87"/>
  <c r="U308" i="87"/>
  <c r="T308" i="87"/>
  <c r="S308" i="87"/>
  <c r="U307" i="87"/>
  <c r="T307" i="87"/>
  <c r="S307" i="87"/>
  <c r="U306" i="87"/>
  <c r="T306" i="87"/>
  <c r="S306" i="87"/>
  <c r="U305" i="87"/>
  <c r="T305" i="87"/>
  <c r="S305" i="87"/>
  <c r="U304" i="87"/>
  <c r="T304" i="87"/>
  <c r="S304" i="87"/>
  <c r="R304" i="87"/>
  <c r="P304" i="87" s="1"/>
  <c r="Y303" i="87"/>
  <c r="AB303" i="87" s="1"/>
  <c r="U303" i="87"/>
  <c r="T303" i="87"/>
  <c r="S303" i="87"/>
  <c r="Y302" i="87"/>
  <c r="AB302" i="87" s="1"/>
  <c r="U302" i="87"/>
  <c r="T302" i="87"/>
  <c r="S302" i="87"/>
  <c r="Y301" i="87"/>
  <c r="AB301" i="87" s="1"/>
  <c r="U301" i="87"/>
  <c r="T301" i="87"/>
  <c r="S301" i="87"/>
  <c r="Y300" i="87"/>
  <c r="AB300" i="87" s="1"/>
  <c r="U300" i="87"/>
  <c r="T300" i="87"/>
  <c r="S300" i="87"/>
  <c r="U299" i="87"/>
  <c r="T299" i="87"/>
  <c r="S299" i="87"/>
  <c r="R299" i="87"/>
  <c r="U298" i="87"/>
  <c r="T298" i="87"/>
  <c r="S298" i="87"/>
  <c r="R298" i="87"/>
  <c r="P298" i="87" s="1"/>
  <c r="U297" i="87"/>
  <c r="T297" i="87"/>
  <c r="S297" i="87"/>
  <c r="R297" i="87"/>
  <c r="U296" i="87"/>
  <c r="T296" i="87"/>
  <c r="S296" i="87"/>
  <c r="R296" i="87"/>
  <c r="P296" i="87" s="1"/>
  <c r="U295" i="87"/>
  <c r="T295" i="87"/>
  <c r="S295" i="87"/>
  <c r="R295" i="87"/>
  <c r="P295" i="87" s="1"/>
  <c r="K295" i="87"/>
  <c r="G295" i="87"/>
  <c r="U294" i="87"/>
  <c r="P294" i="87" s="1"/>
  <c r="T294" i="87"/>
  <c r="S294" i="87"/>
  <c r="R294" i="87"/>
  <c r="U293" i="87"/>
  <c r="T293" i="87"/>
  <c r="S293" i="87"/>
  <c r="R293" i="87"/>
  <c r="U292" i="87"/>
  <c r="T292" i="87"/>
  <c r="S292" i="87"/>
  <c r="R292" i="87"/>
  <c r="U291" i="87"/>
  <c r="T291" i="87"/>
  <c r="S291" i="87"/>
  <c r="R291" i="87"/>
  <c r="U290" i="87"/>
  <c r="T290" i="87"/>
  <c r="S290" i="87"/>
  <c r="R290" i="87"/>
  <c r="U289" i="87"/>
  <c r="P289" i="87" s="1"/>
  <c r="T289" i="87"/>
  <c r="S289" i="87"/>
  <c r="R289" i="87"/>
  <c r="U288" i="87"/>
  <c r="T288" i="87"/>
  <c r="S288" i="87"/>
  <c r="R288" i="87"/>
  <c r="K288" i="87"/>
  <c r="G288" i="87"/>
  <c r="U287" i="87"/>
  <c r="T287" i="87"/>
  <c r="S287" i="87"/>
  <c r="R287" i="87"/>
  <c r="U286" i="87"/>
  <c r="T286" i="87"/>
  <c r="S286" i="87"/>
  <c r="R286" i="87"/>
  <c r="U285" i="87"/>
  <c r="T285" i="87"/>
  <c r="P285" i="87" s="1"/>
  <c r="S285" i="87"/>
  <c r="R285" i="87"/>
  <c r="U284" i="87"/>
  <c r="T284" i="87"/>
  <c r="S284" i="87"/>
  <c r="R284" i="87"/>
  <c r="U283" i="87"/>
  <c r="T283" i="87"/>
  <c r="S283" i="87"/>
  <c r="R283" i="87"/>
  <c r="U282" i="87"/>
  <c r="T282" i="87"/>
  <c r="S282" i="87"/>
  <c r="R282" i="87"/>
  <c r="U281" i="87"/>
  <c r="T281" i="87"/>
  <c r="S281" i="87"/>
  <c r="R281" i="87"/>
  <c r="G281" i="87"/>
  <c r="U280" i="87"/>
  <c r="T280" i="87"/>
  <c r="S280" i="87"/>
  <c r="R280" i="87"/>
  <c r="U279" i="87"/>
  <c r="T279" i="87"/>
  <c r="S279" i="87"/>
  <c r="R279" i="87"/>
  <c r="U278" i="87"/>
  <c r="T278" i="87"/>
  <c r="S278" i="87"/>
  <c r="U277" i="87"/>
  <c r="T277" i="87"/>
  <c r="S277" i="87"/>
  <c r="H277" i="87"/>
  <c r="K277" i="87" s="1"/>
  <c r="U276" i="87"/>
  <c r="T276" i="87"/>
  <c r="S276" i="87"/>
  <c r="AB275" i="87"/>
  <c r="U275" i="87"/>
  <c r="T275" i="87"/>
  <c r="S275" i="87"/>
  <c r="H275" i="87"/>
  <c r="K275" i="87" s="1"/>
  <c r="U274" i="87"/>
  <c r="T274" i="87"/>
  <c r="S274" i="87"/>
  <c r="R274" i="87"/>
  <c r="U273" i="87"/>
  <c r="T273" i="87"/>
  <c r="S273" i="87"/>
  <c r="R273" i="87"/>
  <c r="U272" i="87"/>
  <c r="T272" i="87"/>
  <c r="S272" i="87"/>
  <c r="U271" i="87"/>
  <c r="T271" i="87"/>
  <c r="S271" i="87"/>
  <c r="H271" i="87"/>
  <c r="K271" i="87" s="1"/>
  <c r="R271" i="87" s="1"/>
  <c r="U270" i="87"/>
  <c r="T270" i="87"/>
  <c r="S270" i="87"/>
  <c r="AB269" i="87"/>
  <c r="H269" i="87" s="1"/>
  <c r="K269" i="87" s="1"/>
  <c r="U269" i="87"/>
  <c r="T269" i="87"/>
  <c r="R269" i="87"/>
  <c r="U268" i="87"/>
  <c r="T268" i="87"/>
  <c r="S268" i="87"/>
  <c r="R268" i="87"/>
  <c r="K268" i="87"/>
  <c r="P267" i="87"/>
  <c r="P266" i="87"/>
  <c r="U265" i="87"/>
  <c r="T265" i="87"/>
  <c r="R265" i="87"/>
  <c r="U264" i="87"/>
  <c r="T264" i="87"/>
  <c r="R264" i="87"/>
  <c r="U263" i="87"/>
  <c r="T263" i="87"/>
  <c r="R263" i="87"/>
  <c r="G262" i="87"/>
  <c r="U261" i="87"/>
  <c r="T261" i="87"/>
  <c r="S261" i="87"/>
  <c r="R261" i="87"/>
  <c r="Q260" i="87"/>
  <c r="Q262" i="87" s="1"/>
  <c r="G260" i="87"/>
  <c r="U259" i="87"/>
  <c r="T259" i="87"/>
  <c r="R259" i="87"/>
  <c r="G258" i="87"/>
  <c r="P257" i="87"/>
  <c r="U256" i="87"/>
  <c r="T256" i="87"/>
  <c r="S256" i="87"/>
  <c r="P256" i="87" s="1"/>
  <c r="R256" i="87"/>
  <c r="P255" i="87"/>
  <c r="U254" i="87"/>
  <c r="T254" i="87"/>
  <c r="S254" i="87"/>
  <c r="U253" i="87"/>
  <c r="T253" i="87"/>
  <c r="S253" i="87"/>
  <c r="K253" i="87"/>
  <c r="R253" i="87" s="1"/>
  <c r="U252" i="87"/>
  <c r="T252" i="87"/>
  <c r="S252" i="87"/>
  <c r="K252" i="87"/>
  <c r="R252" i="87" s="1"/>
  <c r="U251" i="87"/>
  <c r="T251" i="87"/>
  <c r="S251" i="87"/>
  <c r="K251" i="87"/>
  <c r="R251" i="87" s="1"/>
  <c r="U250" i="87"/>
  <c r="T250" i="87"/>
  <c r="S250" i="87"/>
  <c r="R250" i="87"/>
  <c r="U249" i="87"/>
  <c r="T249" i="87"/>
  <c r="S249" i="87"/>
  <c r="K249" i="87"/>
  <c r="R249" i="87" s="1"/>
  <c r="U248" i="87"/>
  <c r="T248" i="87"/>
  <c r="S248" i="87"/>
  <c r="K248" i="87"/>
  <c r="R248" i="87" s="1"/>
  <c r="U247" i="87"/>
  <c r="T247" i="87"/>
  <c r="S247" i="87"/>
  <c r="R247" i="87"/>
  <c r="K247" i="87"/>
  <c r="U246" i="87"/>
  <c r="T246" i="87"/>
  <c r="S246" i="87"/>
  <c r="K246" i="87"/>
  <c r="R246" i="87" s="1"/>
  <c r="AB245" i="87"/>
  <c r="U245" i="87"/>
  <c r="T245" i="87"/>
  <c r="S245" i="87"/>
  <c r="K245" i="87"/>
  <c r="R245" i="87" s="1"/>
  <c r="AB244" i="87"/>
  <c r="U244" i="87"/>
  <c r="T244" i="87"/>
  <c r="S244" i="87"/>
  <c r="H244" i="87"/>
  <c r="K244" i="87" s="1"/>
  <c r="AB243" i="87"/>
  <c r="U243" i="87"/>
  <c r="T243" i="87"/>
  <c r="S243" i="87"/>
  <c r="K243" i="87"/>
  <c r="R243" i="87" s="1"/>
  <c r="AB242" i="87"/>
  <c r="X246" i="87" s="1"/>
  <c r="AB246" i="87" s="1"/>
  <c r="U242" i="87"/>
  <c r="T242" i="87"/>
  <c r="S242" i="87"/>
  <c r="K242" i="87"/>
  <c r="R242" i="87" s="1"/>
  <c r="U241" i="87"/>
  <c r="T241" i="87"/>
  <c r="S241" i="87"/>
  <c r="R241" i="87"/>
  <c r="U240" i="87"/>
  <c r="T240" i="87"/>
  <c r="R240" i="87"/>
  <c r="U239" i="87"/>
  <c r="T239" i="87"/>
  <c r="R239" i="87"/>
  <c r="U238" i="87"/>
  <c r="T238" i="87"/>
  <c r="R238" i="87"/>
  <c r="U237" i="87"/>
  <c r="T237" i="87"/>
  <c r="R237" i="87"/>
  <c r="U236" i="87"/>
  <c r="T236" i="87"/>
  <c r="R236" i="87"/>
  <c r="K236" i="87"/>
  <c r="S236" i="87" s="1"/>
  <c r="U235" i="87"/>
  <c r="T235" i="87"/>
  <c r="R235" i="87"/>
  <c r="K235" i="87"/>
  <c r="U234" i="87"/>
  <c r="T234" i="87"/>
  <c r="R234" i="87"/>
  <c r="K234" i="87"/>
  <c r="S234" i="87" s="1"/>
  <c r="U233" i="87"/>
  <c r="T233" i="87"/>
  <c r="S233" i="87"/>
  <c r="R233" i="87"/>
  <c r="U232" i="87"/>
  <c r="T232" i="87"/>
  <c r="R232" i="87"/>
  <c r="K232" i="87"/>
  <c r="S232" i="87" s="1"/>
  <c r="Y231" i="87"/>
  <c r="AB231" i="87" s="1"/>
  <c r="X232" i="87" s="1"/>
  <c r="AB232" i="87" s="1"/>
  <c r="U231" i="87"/>
  <c r="T231" i="87"/>
  <c r="R231" i="87"/>
  <c r="K231" i="87"/>
  <c r="AB230" i="87"/>
  <c r="U230" i="87"/>
  <c r="T230" i="87"/>
  <c r="R230" i="87"/>
  <c r="K230" i="87"/>
  <c r="S230" i="87" s="1"/>
  <c r="U229" i="87"/>
  <c r="T229" i="87"/>
  <c r="R229" i="87"/>
  <c r="K229" i="87"/>
  <c r="S229" i="87" s="1"/>
  <c r="U228" i="87"/>
  <c r="T228" i="87"/>
  <c r="R228" i="87"/>
  <c r="K228" i="87"/>
  <c r="S228" i="87" s="1"/>
  <c r="U227" i="87"/>
  <c r="T227" i="87"/>
  <c r="R227" i="87"/>
  <c r="K227" i="87"/>
  <c r="S227" i="87" s="1"/>
  <c r="Y226" i="87"/>
  <c r="AB226" i="87" s="1"/>
  <c r="U226" i="87"/>
  <c r="T226" i="87"/>
  <c r="R226" i="87"/>
  <c r="K226" i="87"/>
  <c r="S226" i="87" s="1"/>
  <c r="Y225" i="87"/>
  <c r="AB225" i="87" s="1"/>
  <c r="U225" i="87"/>
  <c r="T225" i="87"/>
  <c r="R225" i="87"/>
  <c r="K225" i="87"/>
  <c r="S225" i="87" s="1"/>
  <c r="AB224" i="87"/>
  <c r="U224" i="87"/>
  <c r="T224" i="87"/>
  <c r="R224" i="87"/>
  <c r="K224" i="87"/>
  <c r="S224" i="87" s="1"/>
  <c r="AB223" i="87"/>
  <c r="U223" i="87"/>
  <c r="T223" i="87"/>
  <c r="R223" i="87"/>
  <c r="H223" i="87"/>
  <c r="K223" i="87" s="1"/>
  <c r="AB222" i="87"/>
  <c r="U222" i="87"/>
  <c r="T222" i="87"/>
  <c r="R222" i="87"/>
  <c r="K222" i="87"/>
  <c r="AB221" i="87"/>
  <c r="X229" i="87" s="1"/>
  <c r="AB229" i="87" s="1"/>
  <c r="U221" i="87"/>
  <c r="T221" i="87"/>
  <c r="R221" i="87"/>
  <c r="K221" i="87"/>
  <c r="U219" i="87"/>
  <c r="T219" i="87"/>
  <c r="R219" i="87"/>
  <c r="U218" i="87"/>
  <c r="T218" i="87"/>
  <c r="R218" i="87"/>
  <c r="P218" i="87" s="1"/>
  <c r="G217" i="87"/>
  <c r="U216" i="87"/>
  <c r="T216" i="87"/>
  <c r="R216" i="87"/>
  <c r="P216" i="87" s="1"/>
  <c r="U215" i="87"/>
  <c r="T215" i="87"/>
  <c r="S215" i="87"/>
  <c r="X214" i="87"/>
  <c r="AB214" i="87" s="1"/>
  <c r="U214" i="87"/>
  <c r="T214" i="87"/>
  <c r="S214" i="87"/>
  <c r="X213" i="87"/>
  <c r="AB213" i="87" s="1"/>
  <c r="U213" i="87"/>
  <c r="T213" i="87"/>
  <c r="S213" i="87"/>
  <c r="X212" i="87"/>
  <c r="AB212" i="87" s="1"/>
  <c r="U212" i="87"/>
  <c r="T212" i="87"/>
  <c r="S212" i="87"/>
  <c r="X211" i="87"/>
  <c r="AB211" i="87" s="1"/>
  <c r="U211" i="87"/>
  <c r="T211" i="87"/>
  <c r="S211" i="87"/>
  <c r="H211" i="87"/>
  <c r="H214" i="87" s="1"/>
  <c r="K214" i="87" s="1"/>
  <c r="AB210" i="87"/>
  <c r="X210" i="87"/>
  <c r="U210" i="87"/>
  <c r="T210" i="87"/>
  <c r="S210" i="87"/>
  <c r="K210" i="87"/>
  <c r="R210" i="87" s="1"/>
  <c r="X209" i="87"/>
  <c r="AB209" i="87" s="1"/>
  <c r="U209" i="87"/>
  <c r="T209" i="87"/>
  <c r="S209" i="87"/>
  <c r="K209" i="87"/>
  <c r="R209" i="87" s="1"/>
  <c r="W208" i="87"/>
  <c r="AB208" i="87" s="1"/>
  <c r="U208" i="87"/>
  <c r="T208" i="87"/>
  <c r="T217" i="87" s="1"/>
  <c r="S208" i="87"/>
  <c r="K208" i="87"/>
  <c r="R208" i="87" s="1"/>
  <c r="U207" i="87"/>
  <c r="T207" i="87"/>
  <c r="R207" i="87"/>
  <c r="U206" i="87"/>
  <c r="T206" i="87"/>
  <c r="R206" i="87"/>
  <c r="P206" i="87" s="1"/>
  <c r="G205" i="87"/>
  <c r="BN204" i="87"/>
  <c r="U204" i="87"/>
  <c r="T204" i="87"/>
  <c r="R204" i="87"/>
  <c r="U203" i="87"/>
  <c r="R203" i="87"/>
  <c r="BN202" i="87"/>
  <c r="U202" i="87"/>
  <c r="R202" i="87"/>
  <c r="K202" i="87"/>
  <c r="T202" i="87" s="1"/>
  <c r="U201" i="87"/>
  <c r="R201" i="87"/>
  <c r="K201" i="87"/>
  <c r="T201" i="87" s="1"/>
  <c r="U200" i="87"/>
  <c r="R200" i="87"/>
  <c r="X199" i="87"/>
  <c r="AB199" i="87" s="1"/>
  <c r="H199" i="87" s="1"/>
  <c r="K199" i="87" s="1"/>
  <c r="U199" i="87"/>
  <c r="R199" i="87"/>
  <c r="X198" i="87"/>
  <c r="AB198" i="87" s="1"/>
  <c r="H198" i="87" s="1"/>
  <c r="K198" i="87" s="1"/>
  <c r="U198" i="87"/>
  <c r="R198" i="87"/>
  <c r="X197" i="87"/>
  <c r="AB197" i="87" s="1"/>
  <c r="H197" i="87" s="1"/>
  <c r="K197" i="87" s="1"/>
  <c r="U197" i="87"/>
  <c r="R197" i="87"/>
  <c r="U196" i="87"/>
  <c r="R196" i="87"/>
  <c r="K196" i="87"/>
  <c r="U195" i="87"/>
  <c r="R195" i="87"/>
  <c r="K195" i="87"/>
  <c r="AB194" i="87"/>
  <c r="H194" i="87" s="1"/>
  <c r="K194" i="87" s="1"/>
  <c r="U194" i="87"/>
  <c r="R194" i="87"/>
  <c r="X193" i="87"/>
  <c r="AB193" i="87" s="1"/>
  <c r="U193" i="87"/>
  <c r="T193" i="87"/>
  <c r="S193" i="87"/>
  <c r="R193" i="87"/>
  <c r="K193" i="87"/>
  <c r="U192" i="87"/>
  <c r="T192" i="87"/>
  <c r="R192" i="87"/>
  <c r="P191" i="87"/>
  <c r="U190" i="87"/>
  <c r="T190" i="87"/>
  <c r="BN189" i="87"/>
  <c r="U189" i="87"/>
  <c r="T189" i="87"/>
  <c r="K189" i="87"/>
  <c r="R189" i="87" s="1"/>
  <c r="U188" i="87"/>
  <c r="T188" i="87"/>
  <c r="K188" i="87"/>
  <c r="R188" i="87" s="1"/>
  <c r="U187" i="87"/>
  <c r="T187" i="87"/>
  <c r="S187" i="87"/>
  <c r="K187" i="87"/>
  <c r="R187" i="87" s="1"/>
  <c r="X186" i="87"/>
  <c r="AB186" i="87" s="1"/>
  <c r="X247" i="87" s="1"/>
  <c r="AB247" i="87" s="1"/>
  <c r="U186" i="87"/>
  <c r="T186" i="87"/>
  <c r="S186" i="87"/>
  <c r="K186" i="87"/>
  <c r="R186" i="87" s="1"/>
  <c r="U185" i="87"/>
  <c r="T185" i="87"/>
  <c r="S185" i="87"/>
  <c r="K185" i="87"/>
  <c r="R185" i="87" s="1"/>
  <c r="X184" i="87"/>
  <c r="AB184" i="87" s="1"/>
  <c r="X185" i="87" s="1"/>
  <c r="AB185" i="87" s="1"/>
  <c r="U184" i="87"/>
  <c r="T184" i="87"/>
  <c r="S184" i="87"/>
  <c r="K184" i="87"/>
  <c r="R184" i="87" s="1"/>
  <c r="X183" i="87"/>
  <c r="AB183" i="87" s="1"/>
  <c r="U183" i="87"/>
  <c r="T183" i="87"/>
  <c r="S183" i="87"/>
  <c r="K183" i="87"/>
  <c r="U182" i="87"/>
  <c r="T182" i="87"/>
  <c r="R182" i="87"/>
  <c r="P182" i="87" s="1"/>
  <c r="BN181" i="87"/>
  <c r="U181" i="87"/>
  <c r="T181" i="87"/>
  <c r="R181" i="87"/>
  <c r="BN180" i="87"/>
  <c r="U180" i="87"/>
  <c r="T180" i="87"/>
  <c r="R180" i="87"/>
  <c r="P180" i="87" s="1"/>
  <c r="BN179" i="87"/>
  <c r="S179" i="87"/>
  <c r="G179" i="87"/>
  <c r="BN178" i="87"/>
  <c r="U178" i="87"/>
  <c r="T178" i="87"/>
  <c r="R178" i="87"/>
  <c r="AB177" i="87"/>
  <c r="U177" i="87"/>
  <c r="T177" i="87"/>
  <c r="H177" i="87"/>
  <c r="K177" i="87" s="1"/>
  <c r="U176" i="87"/>
  <c r="T176" i="87"/>
  <c r="R176" i="87"/>
  <c r="U174" i="87"/>
  <c r="R174" i="87"/>
  <c r="U173" i="87"/>
  <c r="R173" i="87"/>
  <c r="K173" i="87"/>
  <c r="T173" i="87" s="1"/>
  <c r="U172" i="87"/>
  <c r="R172" i="87"/>
  <c r="K172" i="87"/>
  <c r="T172" i="87" s="1"/>
  <c r="U171" i="87"/>
  <c r="R171" i="87"/>
  <c r="U170" i="87"/>
  <c r="R170" i="87"/>
  <c r="Z169" i="87"/>
  <c r="Y169" i="87"/>
  <c r="X169" i="87"/>
  <c r="X171" i="87" s="1"/>
  <c r="AB171" i="87" s="1"/>
  <c r="H171" i="87" s="1"/>
  <c r="K171" i="87" s="1"/>
  <c r="U169" i="87"/>
  <c r="R169" i="87"/>
  <c r="AB168" i="87"/>
  <c r="H168" i="87" s="1"/>
  <c r="K168" i="87" s="1"/>
  <c r="U168" i="87"/>
  <c r="R168" i="87"/>
  <c r="U167" i="87"/>
  <c r="T167" i="87"/>
  <c r="R167" i="87"/>
  <c r="Y165" i="87"/>
  <c r="X165" i="87"/>
  <c r="AB165" i="87" s="1"/>
  <c r="H165" i="87" s="1"/>
  <c r="K165" i="87" s="1"/>
  <c r="U165" i="87"/>
  <c r="R165" i="87"/>
  <c r="U164" i="87"/>
  <c r="R164" i="87"/>
  <c r="AB163" i="87"/>
  <c r="X164" i="87" s="1"/>
  <c r="AB164" i="87" s="1"/>
  <c r="H164" i="87" s="1"/>
  <c r="K164" i="87" s="1"/>
  <c r="U163" i="87"/>
  <c r="R163" i="87"/>
  <c r="H163" i="87"/>
  <c r="K163" i="87" s="1"/>
  <c r="AB162" i="87"/>
  <c r="H162" i="87" s="1"/>
  <c r="K162" i="87" s="1"/>
  <c r="U162" i="87"/>
  <c r="R162" i="87"/>
  <c r="U161" i="87"/>
  <c r="T161" i="87"/>
  <c r="R161" i="87"/>
  <c r="U159" i="87"/>
  <c r="R159" i="87"/>
  <c r="K159" i="87"/>
  <c r="T159" i="87" s="1"/>
  <c r="AB158" i="87"/>
  <c r="H158" i="87" s="1"/>
  <c r="K158" i="87" s="1"/>
  <c r="U158" i="87"/>
  <c r="R158" i="87"/>
  <c r="AB157" i="87"/>
  <c r="U157" i="87"/>
  <c r="R157" i="87"/>
  <c r="K157" i="87"/>
  <c r="T157" i="87" s="1"/>
  <c r="Y156" i="87"/>
  <c r="AB156" i="87" s="1"/>
  <c r="H156" i="87" s="1"/>
  <c r="K156" i="87" s="1"/>
  <c r="U156" i="87"/>
  <c r="R156" i="87"/>
  <c r="Y155" i="87"/>
  <c r="AB155" i="87" s="1"/>
  <c r="H155" i="87" s="1"/>
  <c r="K155" i="87" s="1"/>
  <c r="U155" i="87"/>
  <c r="R155" i="87"/>
  <c r="AB154" i="87"/>
  <c r="H154" i="87" s="1"/>
  <c r="K154" i="87" s="1"/>
  <c r="U154" i="87"/>
  <c r="R154" i="87"/>
  <c r="AB153" i="87"/>
  <c r="H153" i="87" s="1"/>
  <c r="K153" i="87" s="1"/>
  <c r="U153" i="87"/>
  <c r="R153" i="87"/>
  <c r="U152" i="87"/>
  <c r="R152" i="87"/>
  <c r="K152" i="87"/>
  <c r="T152" i="87" s="1"/>
  <c r="AB151" i="87"/>
  <c r="H151" i="87" s="1"/>
  <c r="K151" i="87" s="1"/>
  <c r="U151" i="87"/>
  <c r="R151" i="87"/>
  <c r="AB150" i="87"/>
  <c r="U150" i="87"/>
  <c r="T150" i="87"/>
  <c r="R150" i="87"/>
  <c r="U149" i="87"/>
  <c r="T149" i="87"/>
  <c r="R149" i="87"/>
  <c r="BN148" i="87"/>
  <c r="U148" i="87"/>
  <c r="T148" i="87"/>
  <c r="R148" i="87"/>
  <c r="P148" i="87" s="1"/>
  <c r="BN147" i="87"/>
  <c r="U147" i="87"/>
  <c r="T147" i="87"/>
  <c r="R147" i="87"/>
  <c r="BN146" i="87"/>
  <c r="G146" i="87"/>
  <c r="BN145" i="87"/>
  <c r="U145" i="87"/>
  <c r="T145" i="87"/>
  <c r="R145" i="87"/>
  <c r="U144" i="87"/>
  <c r="T144" i="87"/>
  <c r="R144" i="87"/>
  <c r="U143" i="87"/>
  <c r="T143" i="87"/>
  <c r="R143" i="87"/>
  <c r="U142" i="87"/>
  <c r="T142" i="87"/>
  <c r="R142" i="87"/>
  <c r="U141" i="87"/>
  <c r="T141" i="87"/>
  <c r="R141" i="87"/>
  <c r="AB140" i="87"/>
  <c r="H140" i="87" s="1"/>
  <c r="K140" i="87" s="1"/>
  <c r="U140" i="87"/>
  <c r="R140" i="87"/>
  <c r="AB139" i="87"/>
  <c r="H139" i="87" s="1"/>
  <c r="K139" i="87" s="1"/>
  <c r="U139" i="87"/>
  <c r="R139" i="87"/>
  <c r="U138" i="87"/>
  <c r="T138" i="87"/>
  <c r="R138" i="87"/>
  <c r="P137" i="87"/>
  <c r="U136" i="87"/>
  <c r="T136" i="87"/>
  <c r="S136" i="87"/>
  <c r="AB135" i="87"/>
  <c r="H135" i="87" s="1"/>
  <c r="K135" i="87" s="1"/>
  <c r="X135" i="87"/>
  <c r="X136" i="87" s="1"/>
  <c r="AB136" i="87" s="1"/>
  <c r="H136" i="87" s="1"/>
  <c r="K136" i="87" s="1"/>
  <c r="U135" i="87"/>
  <c r="T135" i="87"/>
  <c r="S135" i="87"/>
  <c r="U134" i="87"/>
  <c r="T134" i="87"/>
  <c r="R134" i="87"/>
  <c r="U133" i="87"/>
  <c r="T133" i="87"/>
  <c r="R133" i="87"/>
  <c r="U132" i="87"/>
  <c r="T132" i="87"/>
  <c r="R132" i="87"/>
  <c r="U131" i="87"/>
  <c r="T131" i="87"/>
  <c r="R131" i="87"/>
  <c r="U130" i="87"/>
  <c r="T130" i="87"/>
  <c r="S130" i="87"/>
  <c r="R130" i="87"/>
  <c r="U129" i="87"/>
  <c r="T129" i="87"/>
  <c r="R129" i="87"/>
  <c r="K129" i="87"/>
  <c r="S129" i="87" s="1"/>
  <c r="U128" i="87"/>
  <c r="T128" i="87"/>
  <c r="R128" i="87"/>
  <c r="AB127" i="87"/>
  <c r="X127" i="87"/>
  <c r="X128" i="87" s="1"/>
  <c r="AB128" i="87" s="1"/>
  <c r="H128" i="87" s="1"/>
  <c r="K128" i="87" s="1"/>
  <c r="U127" i="87"/>
  <c r="T127" i="87"/>
  <c r="R127" i="87"/>
  <c r="H127" i="87"/>
  <c r="K127" i="87" s="1"/>
  <c r="AB126" i="87"/>
  <c r="H126" i="87" s="1"/>
  <c r="K126" i="87" s="1"/>
  <c r="X126" i="87"/>
  <c r="U126" i="87"/>
  <c r="T126" i="87"/>
  <c r="R126" i="87"/>
  <c r="AB125" i="87"/>
  <c r="H125" i="87" s="1"/>
  <c r="K125" i="87" s="1"/>
  <c r="U125" i="87"/>
  <c r="T125" i="87"/>
  <c r="R125" i="87"/>
  <c r="AB124" i="87"/>
  <c r="U124" i="87"/>
  <c r="T124" i="87"/>
  <c r="R124" i="87"/>
  <c r="H124" i="87"/>
  <c r="K124" i="87" s="1"/>
  <c r="AB123" i="87"/>
  <c r="H123" i="87" s="1"/>
  <c r="K123" i="87" s="1"/>
  <c r="U123" i="87"/>
  <c r="T123" i="87"/>
  <c r="R123" i="87"/>
  <c r="AB122" i="87"/>
  <c r="U122" i="87"/>
  <c r="T122" i="87"/>
  <c r="R122" i="87"/>
  <c r="H122" i="87"/>
  <c r="K122" i="87" s="1"/>
  <c r="U121" i="87"/>
  <c r="T121" i="87"/>
  <c r="S121" i="87"/>
  <c r="R121" i="87"/>
  <c r="X120" i="87"/>
  <c r="AB120" i="87" s="1"/>
  <c r="H120" i="87" s="1"/>
  <c r="K120" i="87" s="1"/>
  <c r="U120" i="87"/>
  <c r="T120" i="87"/>
  <c r="R120" i="87"/>
  <c r="AB119" i="87"/>
  <c r="H119" i="87" s="1"/>
  <c r="K119" i="87" s="1"/>
  <c r="U119" i="87"/>
  <c r="T119" i="87"/>
  <c r="R119" i="87"/>
  <c r="AB118" i="87"/>
  <c r="H118" i="87" s="1"/>
  <c r="K118" i="87" s="1"/>
  <c r="U118" i="87"/>
  <c r="T118" i="87"/>
  <c r="R118" i="87"/>
  <c r="AB117" i="87"/>
  <c r="H117" i="87" s="1"/>
  <c r="K117" i="87" s="1"/>
  <c r="U117" i="87"/>
  <c r="T117" i="87"/>
  <c r="R117" i="87"/>
  <c r="AB116" i="87"/>
  <c r="H116" i="87" s="1"/>
  <c r="K116" i="87" s="1"/>
  <c r="U116" i="87"/>
  <c r="T116" i="87"/>
  <c r="R116" i="87"/>
  <c r="AB115" i="87"/>
  <c r="H115" i="87" s="1"/>
  <c r="K115" i="87" s="1"/>
  <c r="U115" i="87"/>
  <c r="T115" i="87"/>
  <c r="R115" i="87"/>
  <c r="AB114" i="87"/>
  <c r="H114" i="87" s="1"/>
  <c r="K114" i="87" s="1"/>
  <c r="U114" i="87"/>
  <c r="T114" i="87"/>
  <c r="R114" i="87"/>
  <c r="AB113" i="87"/>
  <c r="H113" i="87" s="1"/>
  <c r="K113" i="87" s="1"/>
  <c r="U113" i="87"/>
  <c r="T113" i="87"/>
  <c r="R113" i="87"/>
  <c r="AB112" i="87"/>
  <c r="H112" i="87" s="1"/>
  <c r="K112" i="87" s="1"/>
  <c r="U112" i="87"/>
  <c r="T112" i="87"/>
  <c r="R112" i="87"/>
  <c r="U111" i="87"/>
  <c r="T111" i="87"/>
  <c r="R111" i="87"/>
  <c r="BN109" i="87"/>
  <c r="P109" i="87"/>
  <c r="BN108" i="87"/>
  <c r="U108" i="87"/>
  <c r="T108" i="87"/>
  <c r="R108" i="87"/>
  <c r="BN107" i="87"/>
  <c r="U107" i="87"/>
  <c r="T107" i="87"/>
  <c r="R107" i="87"/>
  <c r="BN106" i="87"/>
  <c r="U106" i="87"/>
  <c r="T106" i="87"/>
  <c r="R106" i="87"/>
  <c r="BN105" i="87"/>
  <c r="BN104" i="87"/>
  <c r="U104" i="87"/>
  <c r="T104" i="87"/>
  <c r="S104" i="87"/>
  <c r="R104" i="87"/>
  <c r="BN103" i="87"/>
  <c r="BN102" i="87"/>
  <c r="P102" i="87"/>
  <c r="BN101" i="87"/>
  <c r="Q101" i="87"/>
  <c r="G101" i="87"/>
  <c r="BN100" i="87"/>
  <c r="U100" i="87"/>
  <c r="T100" i="87"/>
  <c r="R100" i="87"/>
  <c r="BN99" i="87"/>
  <c r="G99" i="87"/>
  <c r="BN98" i="87"/>
  <c r="P98" i="87"/>
  <c r="U97" i="87"/>
  <c r="S97" i="87"/>
  <c r="R97" i="87"/>
  <c r="K97" i="87"/>
  <c r="T97" i="87" s="1"/>
  <c r="U96" i="87"/>
  <c r="T96" i="87"/>
  <c r="S96" i="87"/>
  <c r="K96" i="87"/>
  <c r="R96" i="87" s="1"/>
  <c r="BN95" i="87"/>
  <c r="U95" i="87"/>
  <c r="T95" i="87"/>
  <c r="S95" i="87"/>
  <c r="K95" i="87"/>
  <c r="R95" i="87" s="1"/>
  <c r="BN94" i="87"/>
  <c r="P94" i="87"/>
  <c r="BN93" i="87"/>
  <c r="U93" i="87"/>
  <c r="T93" i="87"/>
  <c r="R93" i="87"/>
  <c r="BN92" i="87"/>
  <c r="G92" i="87"/>
  <c r="BN91" i="87"/>
  <c r="P91" i="87"/>
  <c r="BN90" i="87"/>
  <c r="U90" i="87"/>
  <c r="T90" i="87"/>
  <c r="S90" i="87"/>
  <c r="K90" i="87"/>
  <c r="BN89" i="87"/>
  <c r="P89" i="87"/>
  <c r="BN88" i="87"/>
  <c r="U88" i="87"/>
  <c r="T88" i="87"/>
  <c r="R88" i="87"/>
  <c r="P88" i="87" s="1"/>
  <c r="BN87" i="87"/>
  <c r="G87" i="87"/>
  <c r="BN86" i="87"/>
  <c r="P86" i="87"/>
  <c r="U85" i="87"/>
  <c r="T85" i="87"/>
  <c r="S85" i="87"/>
  <c r="K85" i="87"/>
  <c r="R85" i="87" s="1"/>
  <c r="BN84" i="87"/>
  <c r="U84" i="87"/>
  <c r="S84" i="87"/>
  <c r="R84" i="87"/>
  <c r="K84" i="87"/>
  <c r="T84" i="87" s="1"/>
  <c r="BN83" i="87"/>
  <c r="U83" i="87"/>
  <c r="T83" i="87"/>
  <c r="S83" i="87"/>
  <c r="K83" i="87"/>
  <c r="R83" i="87" s="1"/>
  <c r="BN82" i="87"/>
  <c r="P82" i="87"/>
  <c r="BN81" i="87"/>
  <c r="U81" i="87"/>
  <c r="T81" i="87"/>
  <c r="R81" i="87"/>
  <c r="BN80" i="87"/>
  <c r="U80" i="87"/>
  <c r="T80" i="87"/>
  <c r="R80" i="87"/>
  <c r="BN79" i="87"/>
  <c r="Q79" i="87"/>
  <c r="G79" i="87"/>
  <c r="BN78" i="87"/>
  <c r="U78" i="87"/>
  <c r="T78" i="87"/>
  <c r="R78" i="87"/>
  <c r="BN77" i="87"/>
  <c r="G77" i="87"/>
  <c r="BN76" i="87"/>
  <c r="P76" i="87"/>
  <c r="BN75" i="87"/>
  <c r="U75" i="87"/>
  <c r="T75" i="87"/>
  <c r="S75" i="87"/>
  <c r="S79" i="87" s="1"/>
  <c r="K75" i="87"/>
  <c r="K77" i="87" s="1"/>
  <c r="K79" i="87" s="1"/>
  <c r="BN74" i="87"/>
  <c r="P74" i="87"/>
  <c r="BN73" i="87"/>
  <c r="U73" i="87"/>
  <c r="T73" i="87"/>
  <c r="P73" i="87" s="1"/>
  <c r="R73" i="87"/>
  <c r="BN72" i="87"/>
  <c r="U72" i="87"/>
  <c r="U79" i="87" s="1"/>
  <c r="T72" i="87"/>
  <c r="R72" i="87"/>
  <c r="Q71" i="87"/>
  <c r="G71" i="87"/>
  <c r="U70" i="87"/>
  <c r="T70" i="87"/>
  <c r="R70" i="87"/>
  <c r="K69" i="87"/>
  <c r="P69" i="87" s="1"/>
  <c r="G69" i="87"/>
  <c r="P68" i="87"/>
  <c r="U67" i="87"/>
  <c r="T67" i="87"/>
  <c r="R67" i="87"/>
  <c r="P67" i="87" s="1"/>
  <c r="P66" i="87"/>
  <c r="U65" i="87"/>
  <c r="T65" i="87"/>
  <c r="R65" i="87"/>
  <c r="P65" i="87" s="1"/>
  <c r="K64" i="87"/>
  <c r="P64" i="87" s="1"/>
  <c r="G64" i="87"/>
  <c r="P63" i="87"/>
  <c r="P62" i="87"/>
  <c r="U61" i="87"/>
  <c r="T61" i="87"/>
  <c r="S61" i="87"/>
  <c r="R61" i="87"/>
  <c r="P61" i="87" s="1"/>
  <c r="U60" i="87"/>
  <c r="T60" i="87"/>
  <c r="S60" i="87"/>
  <c r="R60" i="87"/>
  <c r="U59" i="87"/>
  <c r="T59" i="87"/>
  <c r="S59" i="87"/>
  <c r="R59" i="87"/>
  <c r="G59" i="87"/>
  <c r="U58" i="87"/>
  <c r="T58" i="87"/>
  <c r="S58" i="87"/>
  <c r="R58" i="87"/>
  <c r="U57" i="87"/>
  <c r="T57" i="87"/>
  <c r="S57" i="87"/>
  <c r="R57" i="87"/>
  <c r="U56" i="87"/>
  <c r="S56" i="87"/>
  <c r="R56" i="87"/>
  <c r="K56" i="87"/>
  <c r="T56" i="87" s="1"/>
  <c r="U55" i="87"/>
  <c r="T55" i="87"/>
  <c r="S55" i="87"/>
  <c r="R55" i="87"/>
  <c r="U54" i="87"/>
  <c r="T54" i="87"/>
  <c r="S54" i="87"/>
  <c r="R54" i="87"/>
  <c r="U53" i="87"/>
  <c r="T53" i="87"/>
  <c r="S53" i="87"/>
  <c r="K53" i="87"/>
  <c r="R53" i="87" s="1"/>
  <c r="U52" i="87"/>
  <c r="T52" i="87"/>
  <c r="S52" i="87"/>
  <c r="R52" i="87"/>
  <c r="U51" i="87"/>
  <c r="T51" i="87"/>
  <c r="S51" i="87"/>
  <c r="R51" i="87"/>
  <c r="U50" i="87"/>
  <c r="T50" i="87"/>
  <c r="R50" i="87"/>
  <c r="P49" i="87"/>
  <c r="P48" i="87"/>
  <c r="U47" i="87"/>
  <c r="T47" i="87"/>
  <c r="R47" i="87"/>
  <c r="U46" i="87"/>
  <c r="T46" i="87"/>
  <c r="R46" i="87"/>
  <c r="Q45" i="87"/>
  <c r="G45" i="87"/>
  <c r="U44" i="87"/>
  <c r="T44" i="87"/>
  <c r="S44" i="87"/>
  <c r="R44" i="87"/>
  <c r="P44" i="87" s="1"/>
  <c r="U43" i="87"/>
  <c r="T43" i="87"/>
  <c r="S43" i="87"/>
  <c r="R43" i="87"/>
  <c r="G43" i="87"/>
  <c r="U42" i="87"/>
  <c r="T42" i="87"/>
  <c r="S42" i="87"/>
  <c r="P42" i="87" s="1"/>
  <c r="R42" i="87"/>
  <c r="U41" i="87"/>
  <c r="T41" i="87"/>
  <c r="R41" i="87"/>
  <c r="H41" i="87"/>
  <c r="K41" i="87" s="1"/>
  <c r="K43" i="87" s="1"/>
  <c r="U40" i="87"/>
  <c r="T40" i="87"/>
  <c r="S40" i="87"/>
  <c r="R40" i="87"/>
  <c r="U39" i="87"/>
  <c r="T39" i="87"/>
  <c r="S39" i="87"/>
  <c r="R39" i="87"/>
  <c r="U38" i="87"/>
  <c r="T38" i="87"/>
  <c r="S38" i="87"/>
  <c r="R38" i="87"/>
  <c r="Q37" i="87"/>
  <c r="G37" i="87"/>
  <c r="U36" i="87"/>
  <c r="T36" i="87"/>
  <c r="S36" i="87"/>
  <c r="R36" i="87"/>
  <c r="U35" i="87"/>
  <c r="T35" i="87"/>
  <c r="S35" i="87"/>
  <c r="R35" i="87"/>
  <c r="K35" i="87"/>
  <c r="G35" i="87"/>
  <c r="U34" i="87"/>
  <c r="T34" i="87"/>
  <c r="S34" i="87"/>
  <c r="R34" i="87"/>
  <c r="P33" i="87"/>
  <c r="U32" i="87"/>
  <c r="T32" i="87"/>
  <c r="S32" i="87"/>
  <c r="R32" i="87"/>
  <c r="U31" i="87"/>
  <c r="T31" i="87"/>
  <c r="S31" i="87"/>
  <c r="R31" i="87"/>
  <c r="U30" i="87"/>
  <c r="T30" i="87"/>
  <c r="S30" i="87"/>
  <c r="R30" i="87"/>
  <c r="G30" i="87"/>
  <c r="U29" i="87"/>
  <c r="T29" i="87"/>
  <c r="S29" i="87"/>
  <c r="R29" i="87"/>
  <c r="U28" i="87"/>
  <c r="T28" i="87"/>
  <c r="R28" i="87"/>
  <c r="K28" i="87"/>
  <c r="S28" i="87" s="1"/>
  <c r="P28" i="87" s="1"/>
  <c r="U27" i="87"/>
  <c r="T27" i="87"/>
  <c r="S27" i="87"/>
  <c r="R27" i="87"/>
  <c r="P27" i="87" s="1"/>
  <c r="U26" i="87"/>
  <c r="T26" i="87"/>
  <c r="S26" i="87"/>
  <c r="R26" i="87"/>
  <c r="U25" i="87"/>
  <c r="T25" i="87"/>
  <c r="R25" i="87"/>
  <c r="Q24" i="87"/>
  <c r="G24" i="87"/>
  <c r="U23" i="87"/>
  <c r="T23" i="87"/>
  <c r="S23" i="87"/>
  <c r="R23" i="87"/>
  <c r="U22" i="87"/>
  <c r="T22" i="87"/>
  <c r="S22" i="87"/>
  <c r="R22" i="87"/>
  <c r="G22" i="87"/>
  <c r="U21" i="87"/>
  <c r="T21" i="87"/>
  <c r="S21" i="87"/>
  <c r="R21" i="87"/>
  <c r="U20" i="87"/>
  <c r="T20" i="87"/>
  <c r="S20" i="87"/>
  <c r="R20" i="87"/>
  <c r="U19" i="87"/>
  <c r="T19" i="87"/>
  <c r="S19" i="87"/>
  <c r="R19" i="87"/>
  <c r="U18" i="87"/>
  <c r="T18" i="87"/>
  <c r="S18" i="87"/>
  <c r="K18" i="87"/>
  <c r="U17" i="87"/>
  <c r="T17" i="87"/>
  <c r="S17" i="87"/>
  <c r="R17" i="87"/>
  <c r="U16" i="87"/>
  <c r="T16" i="87"/>
  <c r="S16" i="87"/>
  <c r="R16" i="87"/>
  <c r="U15" i="87"/>
  <c r="T15" i="87"/>
  <c r="S15" i="87"/>
  <c r="R15" i="87"/>
  <c r="K15" i="87"/>
  <c r="G15" i="87"/>
  <c r="U14" i="87"/>
  <c r="T14" i="87"/>
  <c r="S14" i="87"/>
  <c r="R14" i="87"/>
  <c r="U13" i="87"/>
  <c r="T13" i="87"/>
  <c r="S13" i="87"/>
  <c r="R13" i="87"/>
  <c r="K13" i="87"/>
  <c r="U12" i="87"/>
  <c r="T12" i="87"/>
  <c r="S12" i="87"/>
  <c r="R12" i="87"/>
  <c r="U11" i="87"/>
  <c r="T11" i="87"/>
  <c r="S11" i="87"/>
  <c r="R11" i="87"/>
  <c r="U10" i="87"/>
  <c r="T10" i="87"/>
  <c r="S10" i="87"/>
  <c r="R10" i="87"/>
  <c r="U9" i="87"/>
  <c r="T9" i="87"/>
  <c r="R9" i="87"/>
  <c r="A6" i="87"/>
  <c r="M3" i="87"/>
  <c r="H3" i="87"/>
  <c r="C3" i="87"/>
  <c r="M2" i="87"/>
  <c r="H2" i="87"/>
  <c r="C2" i="87"/>
  <c r="P11" i="87" l="1"/>
  <c r="P13" i="87"/>
  <c r="P32" i="87"/>
  <c r="R90" i="87"/>
  <c r="P90" i="87" s="1"/>
  <c r="K92" i="87"/>
  <c r="P92" i="87" s="1"/>
  <c r="X430" i="87"/>
  <c r="AB430" i="87" s="1"/>
  <c r="H430" i="87" s="1"/>
  <c r="K430" i="87" s="1"/>
  <c r="H429" i="87"/>
  <c r="K429" i="87" s="1"/>
  <c r="R429" i="87" s="1"/>
  <c r="P459" i="87"/>
  <c r="S37" i="87"/>
  <c r="P85" i="87"/>
  <c r="T614" i="87"/>
  <c r="P614" i="87" s="1"/>
  <c r="P15" i="87"/>
  <c r="U101" i="87"/>
  <c r="T503" i="87"/>
  <c r="P503" i="87" s="1"/>
  <c r="P29" i="87"/>
  <c r="P39" i="87"/>
  <c r="P72" i="87"/>
  <c r="P104" i="87"/>
  <c r="P10" i="87"/>
  <c r="P12" i="87"/>
  <c r="P21" i="87"/>
  <c r="P23" i="87"/>
  <c r="P602" i="87"/>
  <c r="S602" i="87"/>
  <c r="S1310" i="87"/>
  <c r="P1310" i="87" s="1"/>
  <c r="T863" i="87"/>
  <c r="P863" i="87"/>
  <c r="P14" i="87"/>
  <c r="P38" i="87"/>
  <c r="P60" i="87"/>
  <c r="P150" i="87"/>
  <c r="P35" i="87"/>
  <c r="P57" i="87"/>
  <c r="P131" i="87"/>
  <c r="H336" i="87"/>
  <c r="K336" i="87" s="1"/>
  <c r="T336" i="87" s="1"/>
  <c r="AB351" i="87"/>
  <c r="H351" i="87" s="1"/>
  <c r="K351" i="87" s="1"/>
  <c r="P372" i="87"/>
  <c r="P409" i="87"/>
  <c r="P471" i="87"/>
  <c r="P475" i="87"/>
  <c r="P485" i="87"/>
  <c r="P564" i="87"/>
  <c r="P592" i="87"/>
  <c r="P594" i="87"/>
  <c r="P612" i="87"/>
  <c r="P621" i="87"/>
  <c r="P778" i="87"/>
  <c r="P944" i="87"/>
  <c r="P947" i="87"/>
  <c r="P1006" i="87"/>
  <c r="P1027" i="87"/>
  <c r="P1049" i="87"/>
  <c r="H1088" i="87"/>
  <c r="K1088" i="87" s="1"/>
  <c r="R1088" i="87" s="1"/>
  <c r="P1097" i="87"/>
  <c r="P1135" i="87"/>
  <c r="P1138" i="87"/>
  <c r="P1167" i="87"/>
  <c r="P1184" i="87"/>
  <c r="P1191" i="87"/>
  <c r="P1313" i="87"/>
  <c r="P1346" i="87"/>
  <c r="P1394" i="87"/>
  <c r="P1398" i="87"/>
  <c r="P1400" i="87"/>
  <c r="P1402" i="87"/>
  <c r="R1402" i="87"/>
  <c r="P1552" i="87"/>
  <c r="P1600" i="87"/>
  <c r="P1763" i="87"/>
  <c r="R1763" i="87"/>
  <c r="P1953" i="87"/>
  <c r="P2405" i="87"/>
  <c r="P121" i="87"/>
  <c r="P167" i="87"/>
  <c r="P172" i="87"/>
  <c r="P233" i="87"/>
  <c r="P240" i="87"/>
  <c r="P247" i="87"/>
  <c r="P249" i="87"/>
  <c r="P273" i="87"/>
  <c r="P283" i="87"/>
  <c r="P460" i="87"/>
  <c r="P511" i="87"/>
  <c r="P536" i="87"/>
  <c r="K565" i="87"/>
  <c r="P560" i="87"/>
  <c r="P572" i="87"/>
  <c r="P583" i="87"/>
  <c r="P604" i="87"/>
  <c r="P1085" i="87"/>
  <c r="T2072" i="87"/>
  <c r="P2072" i="87"/>
  <c r="P111" i="87"/>
  <c r="P142" i="87"/>
  <c r="P144" i="87"/>
  <c r="P147" i="87"/>
  <c r="U205" i="87"/>
  <c r="P207" i="87"/>
  <c r="X322" i="87"/>
  <c r="AB322" i="87" s="1"/>
  <c r="H322" i="87" s="1"/>
  <c r="K322" i="87" s="1"/>
  <c r="P332" i="87"/>
  <c r="P371" i="87"/>
  <c r="P382" i="87"/>
  <c r="P389" i="87"/>
  <c r="X456" i="87"/>
  <c r="AB456" i="87" s="1"/>
  <c r="H456" i="87" s="1"/>
  <c r="K456" i="87" s="1"/>
  <c r="P458" i="87"/>
  <c r="P481" i="87"/>
  <c r="P509" i="87"/>
  <c r="P552" i="87"/>
  <c r="R559" i="87"/>
  <c r="P559" i="87" s="1"/>
  <c r="P671" i="87"/>
  <c r="P677" i="87"/>
  <c r="P702" i="87"/>
  <c r="P741" i="87"/>
  <c r="P764" i="87"/>
  <c r="P768" i="87"/>
  <c r="P775" i="87"/>
  <c r="P904" i="87"/>
  <c r="P980" i="87"/>
  <c r="P993" i="87"/>
  <c r="P1070" i="87"/>
  <c r="T1172" i="87"/>
  <c r="P1172" i="87" s="1"/>
  <c r="P1187" i="87"/>
  <c r="P1221" i="87"/>
  <c r="P1259" i="87"/>
  <c r="P1261" i="87"/>
  <c r="P1295" i="87"/>
  <c r="P1339" i="87"/>
  <c r="P1423" i="87"/>
  <c r="P1469" i="87"/>
  <c r="P1651" i="87"/>
  <c r="P1659" i="87"/>
  <c r="P1830" i="87"/>
  <c r="P1891" i="87"/>
  <c r="P2023" i="87"/>
  <c r="P2039" i="87"/>
  <c r="P2459" i="87"/>
  <c r="P2827" i="87"/>
  <c r="H376" i="87"/>
  <c r="K376" i="87" s="1"/>
  <c r="P538" i="87"/>
  <c r="K618" i="87"/>
  <c r="P618" i="87" s="1"/>
  <c r="P873" i="87"/>
  <c r="U959" i="87"/>
  <c r="P1011" i="87"/>
  <c r="T1074" i="87"/>
  <c r="S1077" i="87"/>
  <c r="S1084" i="87" s="1"/>
  <c r="P1129" i="87"/>
  <c r="P1202" i="87"/>
  <c r="P1247" i="87"/>
  <c r="P1289" i="87"/>
  <c r="P1334" i="87"/>
  <c r="P1344" i="87"/>
  <c r="P1593" i="87"/>
  <c r="P1623" i="87"/>
  <c r="P1750" i="87"/>
  <c r="P1756" i="87"/>
  <c r="R2364" i="87"/>
  <c r="P2364" i="87" s="1"/>
  <c r="S2853" i="87"/>
  <c r="P26" i="87"/>
  <c r="P54" i="87"/>
  <c r="T196" i="87"/>
  <c r="P196" i="87" s="1"/>
  <c r="P241" i="87"/>
  <c r="P280" i="87"/>
  <c r="P441" i="87"/>
  <c r="P512" i="87"/>
  <c r="P530" i="87"/>
  <c r="P532" i="87"/>
  <c r="P549" i="87"/>
  <c r="P578" i="87"/>
  <c r="P668" i="87"/>
  <c r="P675" i="87"/>
  <c r="P680" i="87"/>
  <c r="P786" i="87"/>
  <c r="P796" i="87"/>
  <c r="P803" i="87"/>
  <c r="P855" i="87"/>
  <c r="P890" i="87"/>
  <c r="P986" i="87"/>
  <c r="U1074" i="87"/>
  <c r="P1099" i="87"/>
  <c r="P1149" i="87"/>
  <c r="P1151" i="87"/>
  <c r="P1153" i="87"/>
  <c r="K1206" i="87"/>
  <c r="P1206" i="87" s="1"/>
  <c r="P1228" i="87"/>
  <c r="P1245" i="87"/>
  <c r="P1285" i="87"/>
  <c r="P1317" i="87"/>
  <c r="P1322" i="87"/>
  <c r="P1355" i="87"/>
  <c r="P1390" i="87"/>
  <c r="P1401" i="87"/>
  <c r="P1413" i="87"/>
  <c r="P1422" i="87"/>
  <c r="P1437" i="87"/>
  <c r="P1588" i="87"/>
  <c r="P1615" i="87"/>
  <c r="P1717" i="87"/>
  <c r="P1974" i="87"/>
  <c r="P2276" i="87"/>
  <c r="K2882" i="87"/>
  <c r="P2882" i="87" s="1"/>
  <c r="P159" i="87"/>
  <c r="P224" i="87"/>
  <c r="P243" i="87"/>
  <c r="P248" i="87"/>
  <c r="P264" i="87"/>
  <c r="P408" i="87"/>
  <c r="P433" i="87"/>
  <c r="P537" i="87"/>
  <c r="P542" i="87"/>
  <c r="P544" i="87"/>
  <c r="P611" i="87"/>
  <c r="P622" i="87"/>
  <c r="P628" i="87"/>
  <c r="P636" i="87"/>
  <c r="P653" i="87"/>
  <c r="P655" i="87"/>
  <c r="P839" i="87"/>
  <c r="P881" i="87"/>
  <c r="P1000" i="87"/>
  <c r="P1121" i="87"/>
  <c r="P1173" i="87"/>
  <c r="P1240" i="87"/>
  <c r="P1244" i="87"/>
  <c r="R1279" i="87"/>
  <c r="P1279" i="87" s="1"/>
  <c r="P1345" i="87"/>
  <c r="P1479" i="87"/>
  <c r="P1488" i="87"/>
  <c r="P1631" i="87"/>
  <c r="P138" i="87"/>
  <c r="P152" i="87"/>
  <c r="P227" i="87"/>
  <c r="P229" i="87"/>
  <c r="P288" i="87"/>
  <c r="P291" i="87"/>
  <c r="P378" i="87"/>
  <c r="P395" i="87"/>
  <c r="P504" i="87"/>
  <c r="P603" i="87"/>
  <c r="P743" i="87"/>
  <c r="P784" i="87"/>
  <c r="P836" i="87"/>
  <c r="P1068" i="87"/>
  <c r="P1145" i="87"/>
  <c r="P1250" i="87"/>
  <c r="P1312" i="87"/>
  <c r="P1358" i="87"/>
  <c r="P1509" i="87"/>
  <c r="P2347" i="87"/>
  <c r="P2359" i="87"/>
  <c r="P2373" i="87"/>
  <c r="P2416" i="87"/>
  <c r="P2431" i="87"/>
  <c r="P2434" i="87"/>
  <c r="P2442" i="87"/>
  <c r="P2457" i="87"/>
  <c r="P2562" i="87"/>
  <c r="P2605" i="87"/>
  <c r="P2611" i="87"/>
  <c r="P2640" i="87"/>
  <c r="P2644" i="87"/>
  <c r="P2702" i="87"/>
  <c r="P2785" i="87"/>
  <c r="P2895" i="87"/>
  <c r="P2924" i="87"/>
  <c r="P2979" i="87"/>
  <c r="P3064" i="87"/>
  <c r="P3172" i="87"/>
  <c r="P3190" i="87"/>
  <c r="P3224" i="87"/>
  <c r="P3286" i="87"/>
  <c r="P3336" i="87"/>
  <c r="P3375" i="87"/>
  <c r="P1370" i="87"/>
  <c r="K1375" i="87"/>
  <c r="P1375" i="87" s="1"/>
  <c r="K1500" i="87"/>
  <c r="P1505" i="87"/>
  <c r="P1573" i="87"/>
  <c r="P1598" i="87"/>
  <c r="P1649" i="87"/>
  <c r="P1690" i="87"/>
  <c r="K1701" i="87"/>
  <c r="K1719" i="87"/>
  <c r="P1805" i="87"/>
  <c r="P1920" i="87"/>
  <c r="P1923" i="87"/>
  <c r="P1994" i="87"/>
  <c r="P1996" i="87"/>
  <c r="P2031" i="87"/>
  <c r="P2094" i="87"/>
  <c r="P2118" i="87"/>
  <c r="P2212" i="87"/>
  <c r="P2236" i="87"/>
  <c r="K2259" i="87"/>
  <c r="P2294" i="87"/>
  <c r="P2342" i="87"/>
  <c r="P2348" i="87"/>
  <c r="P2371" i="87"/>
  <c r="P2391" i="87"/>
  <c r="P2393" i="87"/>
  <c r="P2395" i="87"/>
  <c r="P2424" i="87"/>
  <c r="P2435" i="87"/>
  <c r="P2465" i="87"/>
  <c r="P2473" i="87"/>
  <c r="P2505" i="87"/>
  <c r="P2511" i="87"/>
  <c r="P2526" i="87"/>
  <c r="P2543" i="87"/>
  <c r="P2559" i="87"/>
  <c r="P2566" i="87"/>
  <c r="P2581" i="87"/>
  <c r="P2617" i="87"/>
  <c r="P2629" i="87"/>
  <c r="P2631" i="87"/>
  <c r="P2633" i="87"/>
  <c r="P2651" i="87"/>
  <c r="P2677" i="87"/>
  <c r="P2715" i="87"/>
  <c r="P2730" i="87"/>
  <c r="P2761" i="87"/>
  <c r="P2767" i="87"/>
  <c r="P2797" i="87"/>
  <c r="P3266" i="87"/>
  <c r="P3270" i="87"/>
  <c r="P3347" i="87"/>
  <c r="P3702" i="87"/>
  <c r="P3707" i="87"/>
  <c r="P3710" i="87"/>
  <c r="P3681" i="87"/>
  <c r="P3715" i="87"/>
  <c r="P3723" i="87"/>
  <c r="P1850" i="87"/>
  <c r="P1961" i="87"/>
  <c r="P1971" i="87"/>
  <c r="P2004" i="87"/>
  <c r="P2087" i="87"/>
  <c r="P2097" i="87"/>
  <c r="P2185" i="87"/>
  <c r="P2218" i="87"/>
  <c r="P2222" i="87"/>
  <c r="P2257" i="87"/>
  <c r="P2268" i="87"/>
  <c r="P2273" i="87"/>
  <c r="P2425" i="87"/>
  <c r="P2436" i="87"/>
  <c r="P2579" i="87"/>
  <c r="P2602" i="87"/>
  <c r="P2674" i="87"/>
  <c r="U2936" i="87"/>
  <c r="U2954" i="87"/>
  <c r="Q3050" i="87"/>
  <c r="P3007" i="87"/>
  <c r="P3046" i="87"/>
  <c r="P3086" i="87"/>
  <c r="P3103" i="87"/>
  <c r="P3210" i="87"/>
  <c r="P3220" i="87"/>
  <c r="P3259" i="87"/>
  <c r="P1412" i="87"/>
  <c r="P1438" i="87"/>
  <c r="P1451" i="87"/>
  <c r="P1470" i="87"/>
  <c r="K1499" i="87"/>
  <c r="P1499" i="87" s="1"/>
  <c r="P1532" i="87"/>
  <c r="P1536" i="87"/>
  <c r="P1538" i="87"/>
  <c r="P1629" i="87"/>
  <c r="P1644" i="87"/>
  <c r="P1655" i="87"/>
  <c r="P1673" i="87"/>
  <c r="P1682" i="87"/>
  <c r="P1779" i="87"/>
  <c r="P1864" i="87"/>
  <c r="P1874" i="87"/>
  <c r="P1897" i="87"/>
  <c r="K1924" i="87"/>
  <c r="P1932" i="87"/>
  <c r="P1936" i="87"/>
  <c r="P1981" i="87"/>
  <c r="P2070" i="87"/>
  <c r="P2078" i="87"/>
  <c r="P2124" i="87"/>
  <c r="P2194" i="87"/>
  <c r="P2239" i="87"/>
  <c r="P2467" i="87"/>
  <c r="P2519" i="87"/>
  <c r="P2645" i="87"/>
  <c r="P2649" i="87"/>
  <c r="P2663" i="87"/>
  <c r="P2727" i="87"/>
  <c r="P2747" i="87"/>
  <c r="P2760" i="87"/>
  <c r="P2817" i="87"/>
  <c r="P2828" i="87"/>
  <c r="P2850" i="87"/>
  <c r="P2931" i="87"/>
  <c r="P3003" i="87"/>
  <c r="P3034" i="87"/>
  <c r="P3052" i="87"/>
  <c r="P3060" i="87"/>
  <c r="P3206" i="87"/>
  <c r="P3238" i="87"/>
  <c r="P3241" i="87"/>
  <c r="P3244" i="87"/>
  <c r="P3249" i="87"/>
  <c r="P3263" i="87"/>
  <c r="P3319" i="87"/>
  <c r="P3331" i="87"/>
  <c r="P3679" i="87"/>
  <c r="P3687" i="87"/>
  <c r="P3708" i="87"/>
  <c r="P3728" i="87"/>
  <c r="P1357" i="87"/>
  <c r="P1410" i="87"/>
  <c r="P1421" i="87"/>
  <c r="P1436" i="87"/>
  <c r="P1530" i="87"/>
  <c r="P1595" i="87"/>
  <c r="P1597" i="87"/>
  <c r="P1612" i="87"/>
  <c r="P1632" i="87"/>
  <c r="P1637" i="87"/>
  <c r="P1658" i="87"/>
  <c r="P1663" i="87"/>
  <c r="P1670" i="87"/>
  <c r="P1679" i="87"/>
  <c r="P1697" i="87"/>
  <c r="P1700" i="87"/>
  <c r="P1739" i="87"/>
  <c r="P1869" i="87"/>
  <c r="P1885" i="87"/>
  <c r="P1938" i="87"/>
  <c r="P1987" i="87"/>
  <c r="P2016" i="87"/>
  <c r="P2018" i="87"/>
  <c r="P2035" i="87"/>
  <c r="P2048" i="87"/>
  <c r="P2058" i="87"/>
  <c r="P2063" i="87"/>
  <c r="P2116" i="87"/>
  <c r="P2175" i="87"/>
  <c r="P2191" i="87"/>
  <c r="P2249" i="87"/>
  <c r="P2414" i="87"/>
  <c r="P2418" i="87"/>
  <c r="P3186" i="87"/>
  <c r="P3706" i="87"/>
  <c r="P1818" i="87"/>
  <c r="P1820" i="87"/>
  <c r="P1828" i="87"/>
  <c r="P1845" i="87"/>
  <c r="P1847" i="87"/>
  <c r="P1851" i="87"/>
  <c r="P2091" i="87"/>
  <c r="P2109" i="87"/>
  <c r="P2135" i="87"/>
  <c r="P2293" i="87"/>
  <c r="P2382" i="87"/>
  <c r="P2407" i="87"/>
  <c r="P2411" i="87"/>
  <c r="P2419" i="87"/>
  <c r="P2430" i="87"/>
  <c r="P2472" i="87"/>
  <c r="P2487" i="87"/>
  <c r="P2516" i="87"/>
  <c r="P2549" i="87"/>
  <c r="P2557" i="87"/>
  <c r="P2582" i="87"/>
  <c r="P2618" i="87"/>
  <c r="P2653" i="87"/>
  <c r="P2728" i="87"/>
  <c r="P2880" i="87"/>
  <c r="K2892" i="87"/>
  <c r="P2892" i="87" s="1"/>
  <c r="P2939" i="87"/>
  <c r="P2953" i="87"/>
  <c r="P2956" i="87"/>
  <c r="P2960" i="87"/>
  <c r="P2981" i="87"/>
  <c r="R2991" i="87"/>
  <c r="P3000" i="87"/>
  <c r="P3008" i="87"/>
  <c r="P3039" i="87"/>
  <c r="P3142" i="87"/>
  <c r="S3179" i="87"/>
  <c r="P3272" i="87"/>
  <c r="P3714" i="87"/>
  <c r="P3766" i="87"/>
  <c r="P1478" i="87"/>
  <c r="P1512" i="87"/>
  <c r="P1551" i="87"/>
  <c r="P1584" i="87"/>
  <c r="P1617" i="87"/>
  <c r="P1619" i="87"/>
  <c r="P1621" i="87"/>
  <c r="K1711" i="87"/>
  <c r="P1711" i="87" s="1"/>
  <c r="K1720" i="87"/>
  <c r="P1772" i="87"/>
  <c r="P1832" i="87"/>
  <c r="P1834" i="87"/>
  <c r="P1865" i="87"/>
  <c r="P1867" i="87"/>
  <c r="P1922" i="87"/>
  <c r="P1931" i="87"/>
  <c r="P1947" i="87"/>
  <c r="P1968" i="87"/>
  <c r="P1976" i="87"/>
  <c r="P1982" i="87"/>
  <c r="P1984" i="87"/>
  <c r="P2021" i="87"/>
  <c r="P2104" i="87"/>
  <c r="P2114" i="87"/>
  <c r="P2149" i="87"/>
  <c r="P2158" i="87"/>
  <c r="P2170" i="87"/>
  <c r="P2184" i="87"/>
  <c r="P2522" i="87"/>
  <c r="P2585" i="87"/>
  <c r="P2597" i="87"/>
  <c r="P2622" i="87"/>
  <c r="P2638" i="87"/>
  <c r="P2688" i="87"/>
  <c r="P2692" i="87"/>
  <c r="P2696" i="87"/>
  <c r="P2848" i="87"/>
  <c r="P2886" i="87"/>
  <c r="P3032" i="87"/>
  <c r="U3204" i="87"/>
  <c r="P3197" i="87"/>
  <c r="P3231" i="87"/>
  <c r="P3719" i="87"/>
  <c r="P3742" i="87"/>
  <c r="R312" i="87"/>
  <c r="P312" i="87" s="1"/>
  <c r="X248" i="87"/>
  <c r="AB248" i="87" s="1"/>
  <c r="H431" i="87"/>
  <c r="K431" i="87" s="1"/>
  <c r="R277" i="87"/>
  <c r="P277" i="87" s="1"/>
  <c r="R37" i="87"/>
  <c r="R71" i="87"/>
  <c r="K59" i="87"/>
  <c r="K71" i="87" s="1"/>
  <c r="P75" i="87"/>
  <c r="P81" i="87"/>
  <c r="P96" i="87"/>
  <c r="P133" i="87"/>
  <c r="P161" i="87"/>
  <c r="P173" i="87"/>
  <c r="P181" i="87"/>
  <c r="P192" i="87"/>
  <c r="S221" i="87"/>
  <c r="P221" i="87" s="1"/>
  <c r="P237" i="87"/>
  <c r="P259" i="87"/>
  <c r="P293" i="87"/>
  <c r="P309" i="87"/>
  <c r="P363" i="87"/>
  <c r="U391" i="87"/>
  <c r="P391" i="87" s="1"/>
  <c r="P416" i="87"/>
  <c r="P444" i="87"/>
  <c r="P478" i="87"/>
  <c r="P480" i="87"/>
  <c r="P496" i="87"/>
  <c r="R498" i="87"/>
  <c r="P498" i="87" s="1"/>
  <c r="P500" i="87"/>
  <c r="T531" i="87"/>
  <c r="P531" i="87" s="1"/>
  <c r="P566" i="87"/>
  <c r="P568" i="87"/>
  <c r="P581" i="87"/>
  <c r="P599" i="87"/>
  <c r="P659" i="87"/>
  <c r="P751" i="87"/>
  <c r="P755" i="87"/>
  <c r="P825" i="87"/>
  <c r="S918" i="87"/>
  <c r="S922" i="87"/>
  <c r="P922" i="87" s="1"/>
  <c r="P1267" i="87"/>
  <c r="R1271" i="87"/>
  <c r="P1271" i="87" s="1"/>
  <c r="P1275" i="87"/>
  <c r="P941" i="87"/>
  <c r="T941" i="87"/>
  <c r="P17" i="87"/>
  <c r="P19" i="87"/>
  <c r="T37" i="87"/>
  <c r="P52" i="87"/>
  <c r="R75" i="87"/>
  <c r="T101" i="87"/>
  <c r="P107" i="87"/>
  <c r="P145" i="87"/>
  <c r="U179" i="87"/>
  <c r="P204" i="87"/>
  <c r="P232" i="87"/>
  <c r="P251" i="87"/>
  <c r="P263" i="87"/>
  <c r="P274" i="87"/>
  <c r="P282" i="87"/>
  <c r="P284" i="87"/>
  <c r="P286" i="87"/>
  <c r="P314" i="87"/>
  <c r="X321" i="87"/>
  <c r="AB321" i="87" s="1"/>
  <c r="H321" i="87" s="1"/>
  <c r="K321" i="87" s="1"/>
  <c r="P333" i="87"/>
  <c r="P346" i="87"/>
  <c r="P355" i="87"/>
  <c r="P359" i="87"/>
  <c r="P373" i="87"/>
  <c r="P401" i="87"/>
  <c r="P420" i="87"/>
  <c r="P473" i="87"/>
  <c r="P495" i="87"/>
  <c r="P550" i="87"/>
  <c r="X562" i="87"/>
  <c r="AB562" i="87" s="1"/>
  <c r="S601" i="87"/>
  <c r="P601" i="87" s="1"/>
  <c r="R670" i="87"/>
  <c r="P670" i="87"/>
  <c r="T713" i="87"/>
  <c r="P713" i="87" s="1"/>
  <c r="S1155" i="87"/>
  <c r="P1155" i="87" s="1"/>
  <c r="T1350" i="87"/>
  <c r="P1350" i="87" s="1"/>
  <c r="U37" i="87"/>
  <c r="T45" i="87"/>
  <c r="U71" i="87"/>
  <c r="U103" i="87" s="1"/>
  <c r="P50" i="87"/>
  <c r="P59" i="87"/>
  <c r="X249" i="87"/>
  <c r="AB249" i="87" s="1"/>
  <c r="P440" i="87"/>
  <c r="P453" i="87"/>
  <c r="P469" i="87"/>
  <c r="P482" i="87"/>
  <c r="J499" i="87"/>
  <c r="K499" i="87" s="1"/>
  <c r="R499" i="87" s="1"/>
  <c r="P520" i="87"/>
  <c r="P529" i="87"/>
  <c r="P551" i="87"/>
  <c r="P554" i="87"/>
  <c r="P556" i="87"/>
  <c r="P596" i="87"/>
  <c r="P605" i="87"/>
  <c r="P629" i="87"/>
  <c r="R709" i="87"/>
  <c r="P709" i="87" s="1"/>
  <c r="P734" i="87"/>
  <c r="P737" i="87"/>
  <c r="P892" i="87"/>
  <c r="P894" i="87"/>
  <c r="S921" i="87"/>
  <c r="P921" i="87"/>
  <c r="S925" i="87"/>
  <c r="P925" i="87" s="1"/>
  <c r="P1232" i="87"/>
  <c r="U24" i="87"/>
  <c r="U45" i="87"/>
  <c r="P56" i="87"/>
  <c r="P58" i="87"/>
  <c r="R79" i="87"/>
  <c r="P79" i="87" s="1"/>
  <c r="AB169" i="87"/>
  <c r="H169" i="87" s="1"/>
  <c r="K169" i="87" s="1"/>
  <c r="P193" i="87"/>
  <c r="P219" i="87"/>
  <c r="P246" i="87"/>
  <c r="P299" i="87"/>
  <c r="P350" i="87"/>
  <c r="P356" i="87"/>
  <c r="P365" i="87"/>
  <c r="M391" i="87"/>
  <c r="N391" i="87" s="1"/>
  <c r="P419" i="87"/>
  <c r="P422" i="87"/>
  <c r="P442" i="87"/>
  <c r="P448" i="87"/>
  <c r="P465" i="87"/>
  <c r="R493" i="87"/>
  <c r="P493" i="87" s="1"/>
  <c r="AB495" i="87"/>
  <c r="P513" i="87"/>
  <c r="P548" i="87"/>
  <c r="P600" i="87"/>
  <c r="P609" i="87"/>
  <c r="P721" i="87"/>
  <c r="P731" i="87"/>
  <c r="S749" i="87"/>
  <c r="P749" i="87" s="1"/>
  <c r="P779" i="87"/>
  <c r="P829" i="87"/>
  <c r="T1320" i="87"/>
  <c r="P1320" i="87" s="1"/>
  <c r="P1609" i="87"/>
  <c r="R1751" i="87"/>
  <c r="P1751" i="87" s="1"/>
  <c r="T1870" i="87"/>
  <c r="P1870" i="87" s="1"/>
  <c r="R45" i="87"/>
  <c r="S24" i="87"/>
  <c r="P16" i="87"/>
  <c r="P31" i="87"/>
  <c r="Q103" i="87"/>
  <c r="P47" i="87"/>
  <c r="P80" i="87"/>
  <c r="P100" i="87"/>
  <c r="P134" i="87"/>
  <c r="U217" i="87"/>
  <c r="U258" i="87"/>
  <c r="P226" i="87"/>
  <c r="S231" i="87"/>
  <c r="P231" i="87" s="1"/>
  <c r="P239" i="87"/>
  <c r="P250" i="87"/>
  <c r="P261" i="87"/>
  <c r="P290" i="87"/>
  <c r="P292" i="87"/>
  <c r="X320" i="87"/>
  <c r="AB320" i="87" s="1"/>
  <c r="H320" i="87" s="1"/>
  <c r="K320" i="87" s="1"/>
  <c r="R320" i="87" s="1"/>
  <c r="P360" i="87"/>
  <c r="P385" i="87"/>
  <c r="P388" i="87"/>
  <c r="P393" i="87"/>
  <c r="P394" i="87"/>
  <c r="P479" i="87"/>
  <c r="T533" i="87"/>
  <c r="P533" i="87" s="1"/>
  <c r="P567" i="87"/>
  <c r="P580" i="87"/>
  <c r="P587" i="87"/>
  <c r="S920" i="87"/>
  <c r="P920" i="87" s="1"/>
  <c r="P934" i="87"/>
  <c r="P1044" i="87"/>
  <c r="U1048" i="87"/>
  <c r="P1351" i="87"/>
  <c r="P1533" i="87"/>
  <c r="P374" i="87"/>
  <c r="T24" i="87"/>
  <c r="R18" i="87"/>
  <c r="R24" i="87" s="1"/>
  <c r="P34" i="87"/>
  <c r="P43" i="87"/>
  <c r="P51" i="87"/>
  <c r="T79" i="87"/>
  <c r="P93" i="87"/>
  <c r="P106" i="87"/>
  <c r="P108" i="87"/>
  <c r="P141" i="87"/>
  <c r="P178" i="87"/>
  <c r="S205" i="87"/>
  <c r="P279" i="87"/>
  <c r="P287" i="87"/>
  <c r="P297" i="87"/>
  <c r="P324" i="87"/>
  <c r="P348" i="87"/>
  <c r="P364" i="87"/>
  <c r="P375" i="87"/>
  <c r="P404" i="87"/>
  <c r="P439" i="87"/>
  <c r="P462" i="87"/>
  <c r="P470" i="87"/>
  <c r="P491" i="87"/>
  <c r="P497" i="87"/>
  <c r="AB507" i="87"/>
  <c r="P558" i="87"/>
  <c r="T641" i="87"/>
  <c r="P606" i="87"/>
  <c r="P650" i="87"/>
  <c r="P669" i="87"/>
  <c r="R816" i="87"/>
  <c r="P816" i="87" s="1"/>
  <c r="P823" i="87"/>
  <c r="P1016" i="87"/>
  <c r="P1107" i="87"/>
  <c r="P1162" i="87"/>
  <c r="T1455" i="87"/>
  <c r="P1455" i="87" s="1"/>
  <c r="P36" i="87"/>
  <c r="P20" i="87"/>
  <c r="P53" i="87"/>
  <c r="P55" i="87"/>
  <c r="P70" i="87"/>
  <c r="P83" i="87"/>
  <c r="S101" i="87"/>
  <c r="U146" i="87"/>
  <c r="P130" i="87"/>
  <c r="P176" i="87"/>
  <c r="P188" i="87"/>
  <c r="T195" i="87"/>
  <c r="P195" i="87" s="1"/>
  <c r="S217" i="87"/>
  <c r="P225" i="87"/>
  <c r="P334" i="87"/>
  <c r="P377" i="87"/>
  <c r="P383" i="87"/>
  <c r="P386" i="87"/>
  <c r="U397" i="87"/>
  <c r="P397" i="87" s="1"/>
  <c r="P406" i="87"/>
  <c r="X424" i="87"/>
  <c r="AB424" i="87" s="1"/>
  <c r="H424" i="87" s="1"/>
  <c r="K424" i="87" s="1"/>
  <c r="R424" i="87" s="1"/>
  <c r="P457" i="87"/>
  <c r="P474" i="87"/>
  <c r="P517" i="87"/>
  <c r="P521" i="87"/>
  <c r="P540" i="87"/>
  <c r="P543" i="87"/>
  <c r="P547" i="87"/>
  <c r="P557" i="87"/>
  <c r="P565" i="87"/>
  <c r="P562" i="87"/>
  <c r="P576" i="87"/>
  <c r="P591" i="87"/>
  <c r="P640" i="87"/>
  <c r="P643" i="87"/>
  <c r="P664" i="87"/>
  <c r="T681" i="87"/>
  <c r="P681" i="87" s="1"/>
  <c r="R849" i="87"/>
  <c r="P849" i="87" s="1"/>
  <c r="R851" i="87"/>
  <c r="P851" i="87" s="1"/>
  <c r="P884" i="87"/>
  <c r="S919" i="87"/>
  <c r="P919" i="87" s="1"/>
  <c r="S923" i="87"/>
  <c r="P923" i="87" s="1"/>
  <c r="P1179" i="87"/>
  <c r="P1217" i="87"/>
  <c r="P1241" i="87"/>
  <c r="P954" i="87"/>
  <c r="P976" i="87"/>
  <c r="P990" i="87"/>
  <c r="P1025" i="87"/>
  <c r="R1048" i="87"/>
  <c r="T1067" i="87"/>
  <c r="P1126" i="87"/>
  <c r="P1142" i="87"/>
  <c r="P1177" i="87"/>
  <c r="P1203" i="87"/>
  <c r="P1223" i="87"/>
  <c r="P1234" i="87"/>
  <c r="P1262" i="87"/>
  <c r="P1287" i="87"/>
  <c r="P1304" i="87"/>
  <c r="P1315" i="87"/>
  <c r="P1324" i="87"/>
  <c r="P1338" i="87"/>
  <c r="P1373" i="87"/>
  <c r="P1382" i="87"/>
  <c r="P1393" i="87"/>
  <c r="P1425" i="87"/>
  <c r="P1427" i="87"/>
  <c r="P1429" i="87"/>
  <c r="P1452" i="87"/>
  <c r="P1485" i="87"/>
  <c r="P1500" i="87"/>
  <c r="P1516" i="87"/>
  <c r="P1540" i="87"/>
  <c r="P1556" i="87"/>
  <c r="P1582" i="87"/>
  <c r="P1611" i="87"/>
  <c r="P1639" i="87"/>
  <c r="P1899" i="87"/>
  <c r="P1993" i="87"/>
  <c r="P2166" i="87"/>
  <c r="P773" i="87"/>
  <c r="P946" i="87"/>
  <c r="P978" i="87"/>
  <c r="P981" i="87"/>
  <c r="P994" i="87"/>
  <c r="P1007" i="87"/>
  <c r="P1029" i="87"/>
  <c r="P1057" i="87"/>
  <c r="P1077" i="87"/>
  <c r="P1081" i="87"/>
  <c r="U1092" i="87"/>
  <c r="T1090" i="87"/>
  <c r="T1092" i="87" s="1"/>
  <c r="P1101" i="87"/>
  <c r="P1112" i="87"/>
  <c r="P1119" i="87"/>
  <c r="P1147" i="87"/>
  <c r="P1166" i="87"/>
  <c r="P1175" i="87"/>
  <c r="P1211" i="87"/>
  <c r="P1230" i="87"/>
  <c r="P1249" i="87"/>
  <c r="R1274" i="87"/>
  <c r="P1274" i="87" s="1"/>
  <c r="P1291" i="87"/>
  <c r="P1306" i="87"/>
  <c r="P1329" i="87"/>
  <c r="P1336" i="87"/>
  <c r="P1356" i="87"/>
  <c r="P1379" i="87"/>
  <c r="P1388" i="87"/>
  <c r="R1406" i="87"/>
  <c r="P1406" i="87" s="1"/>
  <c r="P1408" i="87"/>
  <c r="P1431" i="87"/>
  <c r="P1445" i="87"/>
  <c r="P1494" i="87"/>
  <c r="U1562" i="87"/>
  <c r="P1523" i="87"/>
  <c r="P1547" i="87"/>
  <c r="P1561" i="87"/>
  <c r="P1568" i="87"/>
  <c r="P1602" i="87"/>
  <c r="P1606" i="87"/>
  <c r="P1634" i="87"/>
  <c r="P1672" i="87"/>
  <c r="P1681" i="87"/>
  <c r="K1692" i="87"/>
  <c r="P1692" i="87" s="1"/>
  <c r="P1720" i="87"/>
  <c r="P1773" i="87"/>
  <c r="P1824" i="87"/>
  <c r="P1857" i="87"/>
  <c r="P1892" i="87"/>
  <c r="P1972" i="87"/>
  <c r="P2005" i="87"/>
  <c r="P2007" i="87"/>
  <c r="P2198" i="87"/>
  <c r="P966" i="87"/>
  <c r="P1063" i="87"/>
  <c r="P1214" i="87"/>
  <c r="P1236" i="87"/>
  <c r="P1257" i="87"/>
  <c r="P1297" i="87"/>
  <c r="P1318" i="87"/>
  <c r="P1327" i="87"/>
  <c r="P1330" i="87"/>
  <c r="P1352" i="87"/>
  <c r="P1417" i="87"/>
  <c r="P1420" i="87"/>
  <c r="P1511" i="87"/>
  <c r="T1554" i="87"/>
  <c r="P1554" i="87" s="1"/>
  <c r="P1586" i="87"/>
  <c r="P1592" i="87"/>
  <c r="P1610" i="87"/>
  <c r="P1660" i="87"/>
  <c r="P1676" i="87"/>
  <c r="P1708" i="87"/>
  <c r="P1746" i="87"/>
  <c r="R1768" i="87"/>
  <c r="P1768" i="87" s="1"/>
  <c r="P1855" i="87"/>
  <c r="P1940" i="87"/>
  <c r="P1952" i="87"/>
  <c r="P2115" i="87"/>
  <c r="K2313" i="87"/>
  <c r="P2313" i="87" s="1"/>
  <c r="J2314" i="87"/>
  <c r="P647" i="87"/>
  <c r="U835" i="87"/>
  <c r="P834" i="87"/>
  <c r="U913" i="87"/>
  <c r="P883" i="87"/>
  <c r="P888" i="87"/>
  <c r="P905" i="87"/>
  <c r="P912" i="87"/>
  <c r="P915" i="87"/>
  <c r="P930" i="87"/>
  <c r="P965" i="87"/>
  <c r="P987" i="87"/>
  <c r="P1035" i="87"/>
  <c r="P1054" i="87"/>
  <c r="P1127" i="87"/>
  <c r="P1134" i="87"/>
  <c r="P1143" i="87"/>
  <c r="P1165" i="87"/>
  <c r="P1180" i="87"/>
  <c r="P1212" i="87"/>
  <c r="P1215" i="87"/>
  <c r="P1246" i="87"/>
  <c r="P1251" i="87"/>
  <c r="R1278" i="87"/>
  <c r="P1278" i="87" s="1"/>
  <c r="P1286" i="87"/>
  <c r="P1293" i="87"/>
  <c r="P1301" i="87"/>
  <c r="P1309" i="87"/>
  <c r="P1316" i="87"/>
  <c r="P1337" i="87"/>
  <c r="P1348" i="87"/>
  <c r="P1359" i="87"/>
  <c r="P1424" i="87"/>
  <c r="P1426" i="87"/>
  <c r="P1430" i="87"/>
  <c r="P1439" i="87"/>
  <c r="P1487" i="87"/>
  <c r="K1489" i="87"/>
  <c r="P1489" i="87" s="1"/>
  <c r="P1520" i="87"/>
  <c r="P1559" i="87"/>
  <c r="P1570" i="87"/>
  <c r="P1577" i="87"/>
  <c r="K1694" i="87"/>
  <c r="P1694" i="87" s="1"/>
  <c r="P1770" i="87"/>
  <c r="P1823" i="87"/>
  <c r="P1875" i="87"/>
  <c r="T1878" i="87"/>
  <c r="P1878" i="87" s="1"/>
  <c r="T2837" i="87"/>
  <c r="P2837" i="87" s="1"/>
  <c r="T3252" i="87"/>
  <c r="T3326" i="87" s="1"/>
  <c r="P781" i="87"/>
  <c r="P795" i="87"/>
  <c r="P844" i="87"/>
  <c r="P903" i="87"/>
  <c r="T943" i="87"/>
  <c r="P943" i="87" s="1"/>
  <c r="P977" i="87"/>
  <c r="P1045" i="87"/>
  <c r="P1064" i="87"/>
  <c r="P1078" i="87"/>
  <c r="P1113" i="87"/>
  <c r="P1118" i="87"/>
  <c r="P1120" i="87"/>
  <c r="P1152" i="87"/>
  <c r="P1170" i="87"/>
  <c r="P1189" i="87"/>
  <c r="P1237" i="87"/>
  <c r="P1242" i="87"/>
  <c r="P1263" i="87"/>
  <c r="S1303" i="87"/>
  <c r="P1303" i="87" s="1"/>
  <c r="P1407" i="87"/>
  <c r="P1432" i="87"/>
  <c r="P1496" i="87"/>
  <c r="U1569" i="87"/>
  <c r="P1525" i="87"/>
  <c r="P1534" i="87"/>
  <c r="P1548" i="87"/>
  <c r="P1555" i="87"/>
  <c r="P1585" i="87"/>
  <c r="P1761" i="87"/>
  <c r="R1761" i="87"/>
  <c r="P1806" i="87"/>
  <c r="P1808" i="87"/>
  <c r="R1960" i="87"/>
  <c r="P1960" i="87" s="1"/>
  <c r="P1962" i="87"/>
  <c r="P1964" i="87"/>
  <c r="P2010" i="87"/>
  <c r="P2014" i="87"/>
  <c r="P2103" i="87"/>
  <c r="R657" i="87"/>
  <c r="P657" i="87" s="1"/>
  <c r="P685" i="87"/>
  <c r="P701" i="87"/>
  <c r="P789" i="87"/>
  <c r="P791" i="87"/>
  <c r="P831" i="87"/>
  <c r="P898" i="87"/>
  <c r="P940" i="87"/>
  <c r="P970" i="87"/>
  <c r="P1075" i="87"/>
  <c r="P1087" i="87"/>
  <c r="P1104" i="87"/>
  <c r="P1116" i="87"/>
  <c r="R1146" i="87"/>
  <c r="P1146" i="87" s="1"/>
  <c r="P1154" i="87"/>
  <c r="P1185" i="87"/>
  <c r="P1192" i="87"/>
  <c r="T1222" i="87"/>
  <c r="P1218" i="87"/>
  <c r="P1233" i="87"/>
  <c r="P1239" i="87"/>
  <c r="P1252" i="87"/>
  <c r="P1256" i="87"/>
  <c r="R1270" i="87"/>
  <c r="P1270" i="87" s="1"/>
  <c r="P1292" i="87"/>
  <c r="P1294" i="87"/>
  <c r="P1296" i="87"/>
  <c r="S1309" i="87"/>
  <c r="P1314" i="87"/>
  <c r="P1321" i="87"/>
  <c r="P1323" i="87"/>
  <c r="P1333" i="87"/>
  <c r="T1335" i="87"/>
  <c r="P1335" i="87" s="1"/>
  <c r="P1342" i="87"/>
  <c r="P1362" i="87"/>
  <c r="P1372" i="87"/>
  <c r="P1381" i="87"/>
  <c r="P1392" i="87"/>
  <c r="P1409" i="87"/>
  <c r="P1416" i="87"/>
  <c r="P1435" i="87"/>
  <c r="P1444" i="87"/>
  <c r="P1467" i="87"/>
  <c r="K1482" i="87"/>
  <c r="P1482" i="87" s="1"/>
  <c r="P1510" i="87"/>
  <c r="P1546" i="87"/>
  <c r="P1560" i="87"/>
  <c r="P1601" i="87"/>
  <c r="P1605" i="87"/>
  <c r="P1607" i="87"/>
  <c r="P1616" i="87"/>
  <c r="P1618" i="87"/>
  <c r="P1622" i="87"/>
  <c r="T1648" i="87"/>
  <c r="P1648" i="87" s="1"/>
  <c r="P1661" i="87"/>
  <c r="P1736" i="87"/>
  <c r="P1778" i="87"/>
  <c r="P1787" i="87"/>
  <c r="R1795" i="87"/>
  <c r="P1795" i="87" s="1"/>
  <c r="P1814" i="87"/>
  <c r="P1816" i="87"/>
  <c r="P1844" i="87"/>
  <c r="P1876" i="87"/>
  <c r="P1886" i="87"/>
  <c r="P1983" i="87"/>
  <c r="P1992" i="87"/>
  <c r="P2173" i="87"/>
  <c r="S2206" i="87"/>
  <c r="P635" i="87"/>
  <c r="P642" i="87"/>
  <c r="P661" i="87"/>
  <c r="P724" i="87"/>
  <c r="K783" i="87"/>
  <c r="P783" i="87" s="1"/>
  <c r="P799" i="87"/>
  <c r="P854" i="87"/>
  <c r="P871" i="87"/>
  <c r="P877" i="87"/>
  <c r="Q1015" i="87"/>
  <c r="P926" i="87"/>
  <c r="P958" i="87"/>
  <c r="P969" i="87"/>
  <c r="P999" i="87"/>
  <c r="P1012" i="87"/>
  <c r="P1093" i="87"/>
  <c r="P1100" i="87"/>
  <c r="P1130" i="87"/>
  <c r="P1137" i="87"/>
  <c r="P1156" i="87"/>
  <c r="P1160" i="87"/>
  <c r="U1222" i="87"/>
  <c r="P1243" i="87"/>
  <c r="P1248" i="87"/>
  <c r="P1254" i="87"/>
  <c r="P1260" i="87"/>
  <c r="P1282" i="87"/>
  <c r="P1290" i="87"/>
  <c r="P1298" i="87"/>
  <c r="P1326" i="87"/>
  <c r="P1331" i="87"/>
  <c r="P1360" i="87"/>
  <c r="T1442" i="87"/>
  <c r="P1442" i="87" s="1"/>
  <c r="P1456" i="87"/>
  <c r="P1476" i="87"/>
  <c r="P1519" i="87"/>
  <c r="P1526" i="87"/>
  <c r="P1535" i="87"/>
  <c r="P1542" i="87"/>
  <c r="P1574" i="87"/>
  <c r="P1576" i="87"/>
  <c r="P1578" i="87"/>
  <c r="P1580" i="87"/>
  <c r="P1591" i="87"/>
  <c r="P1626" i="87"/>
  <c r="P1636" i="87"/>
  <c r="P1641" i="87"/>
  <c r="P1780" i="87"/>
  <c r="P1822" i="87"/>
  <c r="P1949" i="87"/>
  <c r="P1957" i="87"/>
  <c r="P1999" i="87"/>
  <c r="P2024" i="87"/>
  <c r="P2059" i="87"/>
  <c r="P1979" i="87"/>
  <c r="P2002" i="87"/>
  <c r="P2009" i="87"/>
  <c r="P2013" i="87"/>
  <c r="P2034" i="87"/>
  <c r="P2055" i="87"/>
  <c r="P2066" i="87"/>
  <c r="P2092" i="87"/>
  <c r="P2102" i="87"/>
  <c r="P2123" i="87"/>
  <c r="P2125" i="87"/>
  <c r="P2133" i="87"/>
  <c r="P2146" i="87"/>
  <c r="P2157" i="87"/>
  <c r="K2177" i="87"/>
  <c r="P2201" i="87"/>
  <c r="P2221" i="87"/>
  <c r="K2322" i="87"/>
  <c r="S2520" i="87"/>
  <c r="P2520" i="87" s="1"/>
  <c r="P2561" i="87"/>
  <c r="P2697" i="87"/>
  <c r="P2701" i="87"/>
  <c r="P2770" i="87"/>
  <c r="P2862" i="87"/>
  <c r="K2874" i="87"/>
  <c r="P2874" i="87" s="1"/>
  <c r="P3113" i="87"/>
  <c r="P3121" i="87"/>
  <c r="P3291" i="87"/>
  <c r="P3307" i="87"/>
  <c r="K1710" i="87"/>
  <c r="K1729" i="87"/>
  <c r="P1729" i="87" s="1"/>
  <c r="P1743" i="87"/>
  <c r="P1758" i="87"/>
  <c r="P1765" i="87"/>
  <c r="P1774" i="87"/>
  <c r="P1827" i="87"/>
  <c r="P1831" i="87"/>
  <c r="P1854" i="87"/>
  <c r="P1862" i="87"/>
  <c r="P1871" i="87"/>
  <c r="P1880" i="87"/>
  <c r="P1941" i="87"/>
  <c r="P1945" i="87"/>
  <c r="P1954" i="87"/>
  <c r="P1975" i="87"/>
  <c r="P1989" i="87"/>
  <c r="P2081" i="87"/>
  <c r="P2090" i="87"/>
  <c r="P2112" i="87"/>
  <c r="P2130" i="87"/>
  <c r="P2215" i="87"/>
  <c r="K2217" i="87"/>
  <c r="P2217" i="87" s="1"/>
  <c r="P2320" i="87"/>
  <c r="K2334" i="87"/>
  <c r="P2377" i="87"/>
  <c r="P2426" i="87"/>
  <c r="P2454" i="87"/>
  <c r="P2477" i="87"/>
  <c r="P2501" i="87"/>
  <c r="R2503" i="87"/>
  <c r="P2503" i="87" s="1"/>
  <c r="P2528" i="87"/>
  <c r="P2578" i="87"/>
  <c r="P2580" i="87"/>
  <c r="R2603" i="87"/>
  <c r="P2603" i="87"/>
  <c r="P2695" i="87"/>
  <c r="S2711" i="87"/>
  <c r="P2711" i="87" s="1"/>
  <c r="P2787" i="87"/>
  <c r="P2804" i="87"/>
  <c r="R2804" i="87"/>
  <c r="T2826" i="87"/>
  <c r="P2826" i="87" s="1"/>
  <c r="P2859" i="87"/>
  <c r="T3009" i="87"/>
  <c r="P3076" i="87"/>
  <c r="P3083" i="87"/>
  <c r="P3101" i="87"/>
  <c r="P3105" i="87"/>
  <c r="P3108" i="87"/>
  <c r="P1675" i="87"/>
  <c r="P1688" i="87"/>
  <c r="K1728" i="87"/>
  <c r="P1747" i="87"/>
  <c r="P1755" i="87"/>
  <c r="P1757" i="87"/>
  <c r="P1764" i="87"/>
  <c r="P1771" i="87"/>
  <c r="P1791" i="87"/>
  <c r="P1793" i="87"/>
  <c r="P1848" i="87"/>
  <c r="P1887" i="87"/>
  <c r="P1965" i="87"/>
  <c r="P1967" i="87"/>
  <c r="P1986" i="87"/>
  <c r="P2017" i="87"/>
  <c r="P2030" i="87"/>
  <c r="P2054" i="87"/>
  <c r="P2067" i="87"/>
  <c r="P2076" i="87"/>
  <c r="P2086" i="87"/>
  <c r="P2098" i="87"/>
  <c r="P2117" i="87"/>
  <c r="P2128" i="87"/>
  <c r="P2134" i="87"/>
  <c r="K2186" i="87"/>
  <c r="P2200" i="87"/>
  <c r="K2216" i="87"/>
  <c r="P2227" i="87"/>
  <c r="S2233" i="87"/>
  <c r="P2233" i="87" s="1"/>
  <c r="K2260" i="87"/>
  <c r="P2260" i="87" s="1"/>
  <c r="P2302" i="87"/>
  <c r="P2423" i="87"/>
  <c r="T2441" i="87"/>
  <c r="P2441" i="87" s="1"/>
  <c r="P2468" i="87"/>
  <c r="P2569" i="87"/>
  <c r="P2678" i="87"/>
  <c r="T2823" i="87"/>
  <c r="P2823" i="87" s="1"/>
  <c r="P2830" i="87"/>
  <c r="P2877" i="87"/>
  <c r="P2912" i="87"/>
  <c r="P2941" i="87"/>
  <c r="P2949" i="87"/>
  <c r="R2980" i="87"/>
  <c r="P2963" i="87"/>
  <c r="P3018" i="87"/>
  <c r="U2481" i="87"/>
  <c r="P3153" i="87"/>
  <c r="P3208" i="87"/>
  <c r="P1583" i="87"/>
  <c r="P1594" i="87"/>
  <c r="P1628" i="87"/>
  <c r="P1645" i="87"/>
  <c r="K1674" i="87"/>
  <c r="J1677" i="87" s="1"/>
  <c r="K1677" i="87" s="1"/>
  <c r="P1677" i="87" s="1"/>
  <c r="P1706" i="87"/>
  <c r="K1721" i="87"/>
  <c r="P1752" i="87"/>
  <c r="P1784" i="87"/>
  <c r="P1836" i="87"/>
  <c r="P1839" i="87"/>
  <c r="P1868" i="87"/>
  <c r="P1877" i="87"/>
  <c r="P1888" i="87"/>
  <c r="P1900" i="87"/>
  <c r="P1902" i="87"/>
  <c r="P1958" i="87"/>
  <c r="P1995" i="87"/>
  <c r="P2006" i="87"/>
  <c r="P2012" i="87"/>
  <c r="P2041" i="87"/>
  <c r="P2062" i="87"/>
  <c r="P2101" i="87"/>
  <c r="P2129" i="87"/>
  <c r="P2137" i="87"/>
  <c r="P2204" i="87"/>
  <c r="P2248" i="87"/>
  <c r="P2264" i="87"/>
  <c r="P2285" i="87"/>
  <c r="P2355" i="87"/>
  <c r="P2372" i="87"/>
  <c r="P2464" i="87"/>
  <c r="P2502" i="87"/>
  <c r="P2533" i="87"/>
  <c r="T2556" i="87"/>
  <c r="P2556" i="87"/>
  <c r="P2596" i="87"/>
  <c r="T2846" i="87"/>
  <c r="P2846" i="87" s="1"/>
  <c r="P1587" i="87"/>
  <c r="P1603" i="87"/>
  <c r="P1643" i="87"/>
  <c r="P1652" i="87"/>
  <c r="P1657" i="87"/>
  <c r="K1683" i="87"/>
  <c r="P1683" i="87" s="1"/>
  <c r="P1715" i="87"/>
  <c r="P1777" i="87"/>
  <c r="P1786" i="87"/>
  <c r="P1799" i="87"/>
  <c r="P1801" i="87"/>
  <c r="P1810" i="87"/>
  <c r="P1817" i="87"/>
  <c r="P1821" i="87"/>
  <c r="P1840" i="87"/>
  <c r="P1898" i="87"/>
  <c r="P1939" i="87"/>
  <c r="P1980" i="87"/>
  <c r="P2045" i="87"/>
  <c r="P2050" i="87"/>
  <c r="P2057" i="87"/>
  <c r="P2060" i="87"/>
  <c r="P2068" i="87"/>
  <c r="P2075" i="87"/>
  <c r="P2080" i="87"/>
  <c r="P2085" i="87"/>
  <c r="P2099" i="87"/>
  <c r="K2150" i="87"/>
  <c r="U2206" i="87"/>
  <c r="P2394" i="87"/>
  <c r="P2400" i="87"/>
  <c r="P2410" i="87"/>
  <c r="P2446" i="87"/>
  <c r="P2470" i="87"/>
  <c r="P2493" i="87"/>
  <c r="P2508" i="87"/>
  <c r="P2514" i="87"/>
  <c r="P2541" i="87"/>
  <c r="P2564" i="87"/>
  <c r="P2600" i="87"/>
  <c r="P2614" i="87"/>
  <c r="P2712" i="87"/>
  <c r="P2718" i="87"/>
  <c r="P2755" i="87"/>
  <c r="P2768" i="87"/>
  <c r="P2794" i="87"/>
  <c r="P2803" i="87"/>
  <c r="P2812" i="87"/>
  <c r="P2839" i="87"/>
  <c r="K2872" i="87"/>
  <c r="U3344" i="87"/>
  <c r="P3344" i="87" s="1"/>
  <c r="P2232" i="87"/>
  <c r="P2404" i="87"/>
  <c r="T2481" i="87"/>
  <c r="P2535" i="87"/>
  <c r="P2539" i="87"/>
  <c r="P2620" i="87"/>
  <c r="P2832" i="87"/>
  <c r="P3047" i="87"/>
  <c r="R3056" i="87"/>
  <c r="P3056" i="87" s="1"/>
  <c r="R3145" i="87"/>
  <c r="P3145" i="87" s="1"/>
  <c r="P3170" i="87"/>
  <c r="P2380" i="87"/>
  <c r="P2386" i="87"/>
  <c r="P2403" i="87"/>
  <c r="P2408" i="87"/>
  <c r="P2415" i="87"/>
  <c r="P2437" i="87"/>
  <c r="P2553" i="87"/>
  <c r="P2583" i="87"/>
  <c r="P2608" i="87"/>
  <c r="P2666" i="87"/>
  <c r="P2681" i="87"/>
  <c r="P2690" i="87"/>
  <c r="P2699" i="87"/>
  <c r="T2719" i="87"/>
  <c r="P2719" i="87" s="1"/>
  <c r="P2726" i="87"/>
  <c r="P2745" i="87"/>
  <c r="P2800" i="87"/>
  <c r="P2843" i="87"/>
  <c r="P2879" i="87"/>
  <c r="K2881" i="87"/>
  <c r="U2962" i="87"/>
  <c r="U2991" i="87"/>
  <c r="K3009" i="87"/>
  <c r="P3027" i="87"/>
  <c r="P3053" i="87"/>
  <c r="U3075" i="87"/>
  <c r="P3082" i="87"/>
  <c r="T3119" i="87"/>
  <c r="P3119" i="87" s="1"/>
  <c r="P3217" i="87"/>
  <c r="P3258" i="87"/>
  <c r="P3315" i="87"/>
  <c r="P3322" i="87"/>
  <c r="P3338" i="87"/>
  <c r="P3365" i="87"/>
  <c r="P3386" i="87"/>
  <c r="P2282" i="87"/>
  <c r="P2291" i="87"/>
  <c r="K2296" i="87"/>
  <c r="P2296" i="87" s="1"/>
  <c r="K2336" i="87"/>
  <c r="P2336" i="87" s="1"/>
  <c r="P2368" i="87"/>
  <c r="P2392" i="87"/>
  <c r="P2422" i="87"/>
  <c r="P2471" i="87"/>
  <c r="P2531" i="87"/>
  <c r="P2550" i="87"/>
  <c r="P2571" i="87"/>
  <c r="P2587" i="87"/>
  <c r="P2601" i="87"/>
  <c r="P2612" i="87"/>
  <c r="P2630" i="87"/>
  <c r="P2661" i="87"/>
  <c r="P2698" i="87"/>
  <c r="P2700" i="87"/>
  <c r="S2705" i="87"/>
  <c r="P2705" i="87" s="1"/>
  <c r="T2726" i="87"/>
  <c r="P2743" i="87"/>
  <c r="P2746" i="87"/>
  <c r="P2758" i="87"/>
  <c r="P2810" i="87"/>
  <c r="P2821" i="87"/>
  <c r="P2834" i="87"/>
  <c r="P2921" i="87"/>
  <c r="T2980" i="87"/>
  <c r="P2974" i="87"/>
  <c r="P3013" i="87"/>
  <c r="R3048" i="87"/>
  <c r="P3096" i="87"/>
  <c r="P3125" i="87"/>
  <c r="P3177" i="87"/>
  <c r="P3180" i="87"/>
  <c r="P3183" i="87"/>
  <c r="P3233" i="87"/>
  <c r="P3246" i="87"/>
  <c r="P3273" i="87"/>
  <c r="P3340" i="87"/>
  <c r="P2231" i="87"/>
  <c r="P2258" i="87"/>
  <c r="P2333" i="87"/>
  <c r="P2353" i="87"/>
  <c r="P2398" i="87"/>
  <c r="P2456" i="87"/>
  <c r="P2461" i="87"/>
  <c r="P2476" i="87"/>
  <c r="P2517" i="87"/>
  <c r="P2560" i="87"/>
  <c r="P2610" i="87"/>
  <c r="P2621" i="87"/>
  <c r="P2689" i="87"/>
  <c r="P2786" i="87"/>
  <c r="P2790" i="87"/>
  <c r="K2865" i="87"/>
  <c r="P2865" i="87" s="1"/>
  <c r="P2910" i="87"/>
  <c r="P2971" i="87"/>
  <c r="P2985" i="87"/>
  <c r="P3010" i="87"/>
  <c r="P3028" i="87"/>
  <c r="P3035" i="87"/>
  <c r="P3079" i="87"/>
  <c r="P3166" i="87"/>
  <c r="P3277" i="87"/>
  <c r="P2275" i="87"/>
  <c r="P2284" i="87"/>
  <c r="K2295" i="87"/>
  <c r="P2357" i="87"/>
  <c r="P2361" i="87"/>
  <c r="P2379" i="87"/>
  <c r="P2402" i="87"/>
  <c r="P2429" i="87"/>
  <c r="P2576" i="87"/>
  <c r="P2634" i="87"/>
  <c r="P2662" i="87"/>
  <c r="P2676" i="87"/>
  <c r="P2682" i="87"/>
  <c r="R2689" i="87"/>
  <c r="P2714" i="87"/>
  <c r="P2721" i="87"/>
  <c r="P2750" i="87"/>
  <c r="P2757" i="87"/>
  <c r="P2762" i="87"/>
  <c r="R2779" i="87"/>
  <c r="P2779" i="87" s="1"/>
  <c r="P2796" i="87"/>
  <c r="P2811" i="87"/>
  <c r="P2822" i="87"/>
  <c r="K2863" i="87"/>
  <c r="K2873" i="87"/>
  <c r="P2873" i="87" s="1"/>
  <c r="K2883" i="87"/>
  <c r="P2883" i="87" s="1"/>
  <c r="P2964" i="87"/>
  <c r="P3025" i="87"/>
  <c r="P3049" i="87"/>
  <c r="P3055" i="87"/>
  <c r="X3062" i="87"/>
  <c r="AB3062" i="87" s="1"/>
  <c r="H3062" i="87" s="1"/>
  <c r="K3062" i="87" s="1"/>
  <c r="AB3061" i="87"/>
  <c r="H3061" i="87" s="1"/>
  <c r="K3061" i="87" s="1"/>
  <c r="P3089" i="87"/>
  <c r="U3140" i="87"/>
  <c r="T3122" i="87"/>
  <c r="P3122" i="87" s="1"/>
  <c r="P3173" i="87"/>
  <c r="P2555" i="87"/>
  <c r="P2574" i="87"/>
  <c r="P2598" i="87"/>
  <c r="P2609" i="87"/>
  <c r="P2710" i="87"/>
  <c r="P2772" i="87"/>
  <c r="P2783" i="87"/>
  <c r="P2835" i="87"/>
  <c r="P2937" i="87"/>
  <c r="P2940" i="87"/>
  <c r="P3014" i="87"/>
  <c r="P3127" i="87"/>
  <c r="P3149" i="87"/>
  <c r="P3156" i="87"/>
  <c r="P3314" i="87"/>
  <c r="P3359" i="87"/>
  <c r="P3370" i="87"/>
  <c r="R3730" i="87"/>
  <c r="S3730" i="87"/>
  <c r="T2588" i="87"/>
  <c r="P2524" i="87"/>
  <c r="P2563" i="87"/>
  <c r="P2606" i="87"/>
  <c r="P2637" i="87"/>
  <c r="P2665" i="87"/>
  <c r="P2680" i="87"/>
  <c r="P2764" i="87"/>
  <c r="P2784" i="87"/>
  <c r="P2795" i="87"/>
  <c r="P2813" i="87"/>
  <c r="K2891" i="87"/>
  <c r="T2962" i="87"/>
  <c r="P3041" i="87"/>
  <c r="P3081" i="87"/>
  <c r="P3084" i="87"/>
  <c r="P3111" i="87"/>
  <c r="P3128" i="87"/>
  <c r="P3132" i="87"/>
  <c r="P3135" i="87"/>
  <c r="P3147" i="87"/>
  <c r="P3195" i="87"/>
  <c r="P3227" i="87"/>
  <c r="P3294" i="87"/>
  <c r="P3298" i="87"/>
  <c r="P3339" i="87"/>
  <c r="P3353" i="87"/>
  <c r="P3363" i="87"/>
  <c r="P3377" i="87"/>
  <c r="P3384" i="87"/>
  <c r="P3683" i="87"/>
  <c r="P3727" i="87"/>
  <c r="P3678" i="87"/>
  <c r="P3686" i="87"/>
  <c r="P3691" i="87"/>
  <c r="P3694" i="87"/>
  <c r="P3713" i="87"/>
  <c r="P3734" i="87"/>
  <c r="P3753" i="87"/>
  <c r="P3756" i="87"/>
  <c r="P3769" i="87"/>
  <c r="P3684" i="87"/>
  <c r="P3689" i="87"/>
  <c r="P3692" i="87"/>
  <c r="P3697" i="87"/>
  <c r="P3709" i="87"/>
  <c r="P3732" i="87"/>
  <c r="P3770" i="87"/>
  <c r="P3682" i="87"/>
  <c r="P3690" i="87"/>
  <c r="P3695" i="87"/>
  <c r="P3705" i="87"/>
  <c r="P3764" i="87"/>
  <c r="P3279" i="87"/>
  <c r="P3301" i="87"/>
  <c r="P3346" i="87"/>
  <c r="P3673" i="87"/>
  <c r="P3677" i="87"/>
  <c r="P3685" i="87"/>
  <c r="P3701" i="87"/>
  <c r="P3731" i="87"/>
  <c r="P3733" i="87"/>
  <c r="P3740" i="87"/>
  <c r="P3744" i="87"/>
  <c r="P3680" i="87"/>
  <c r="P3688" i="87"/>
  <c r="P3693" i="87"/>
  <c r="P3696" i="87"/>
  <c r="P3699" i="87"/>
  <c r="P3717" i="87"/>
  <c r="P3729" i="87"/>
  <c r="P3737" i="87"/>
  <c r="P3745" i="87"/>
  <c r="J132" i="87"/>
  <c r="K132" i="87" s="1"/>
  <c r="S112" i="87"/>
  <c r="P112" i="87" s="1"/>
  <c r="J270" i="87"/>
  <c r="K270" i="87" s="1"/>
  <c r="J272" i="87" s="1"/>
  <c r="K272" i="87" s="1"/>
  <c r="R272" i="87" s="1"/>
  <c r="S269" i="87"/>
  <c r="P269" i="87" s="1"/>
  <c r="T340" i="87"/>
  <c r="P340" i="87" s="1"/>
  <c r="S514" i="87"/>
  <c r="P514" i="87" s="1"/>
  <c r="K541" i="87"/>
  <c r="P541" i="87" s="1"/>
  <c r="S128" i="87"/>
  <c r="P128" i="87" s="1"/>
  <c r="T155" i="87"/>
  <c r="P155" i="87" s="1"/>
  <c r="T158" i="87"/>
  <c r="P158" i="87" s="1"/>
  <c r="P165" i="87"/>
  <c r="T165" i="87"/>
  <c r="J254" i="87"/>
  <c r="K254" i="87" s="1"/>
  <c r="R244" i="87"/>
  <c r="R315" i="87"/>
  <c r="P315" i="87" s="1"/>
  <c r="R317" i="87"/>
  <c r="P317" i="87" s="1"/>
  <c r="R328" i="87"/>
  <c r="P328" i="87" s="1"/>
  <c r="S114" i="87"/>
  <c r="P114" i="87" s="1"/>
  <c r="T154" i="87"/>
  <c r="P154" i="87" s="1"/>
  <c r="X305" i="87"/>
  <c r="AB305" i="87" s="1"/>
  <c r="H305" i="87" s="1"/>
  <c r="K305" i="87" s="1"/>
  <c r="H300" i="87"/>
  <c r="K300" i="87" s="1"/>
  <c r="T153" i="87"/>
  <c r="P153" i="87" s="1"/>
  <c r="R177" i="87"/>
  <c r="R179" i="87" s="1"/>
  <c r="P201" i="87"/>
  <c r="S490" i="87"/>
  <c r="P490" i="87" s="1"/>
  <c r="X307" i="87"/>
  <c r="AB307" i="87" s="1"/>
  <c r="H307" i="87" s="1"/>
  <c r="K307" i="87" s="1"/>
  <c r="H302" i="87"/>
  <c r="K302" i="87" s="1"/>
  <c r="P325" i="87"/>
  <c r="R325" i="87"/>
  <c r="T140" i="87"/>
  <c r="T156" i="87"/>
  <c r="P156" i="87" s="1"/>
  <c r="T162" i="87"/>
  <c r="P162" i="87" s="1"/>
  <c r="T164" i="87"/>
  <c r="P164" i="87" s="1"/>
  <c r="T194" i="87"/>
  <c r="P194" i="87" s="1"/>
  <c r="P236" i="87"/>
  <c r="R313" i="87"/>
  <c r="P313" i="87" s="1"/>
  <c r="R327" i="87"/>
  <c r="P327" i="87" s="1"/>
  <c r="T351" i="87"/>
  <c r="P351" i="87" s="1"/>
  <c r="S116" i="87"/>
  <c r="P116" i="87" s="1"/>
  <c r="R321" i="87"/>
  <c r="P321" i="87" s="1"/>
  <c r="R316" i="87"/>
  <c r="P316" i="87" s="1"/>
  <c r="R318" i="87"/>
  <c r="P318" i="87" s="1"/>
  <c r="T335" i="87"/>
  <c r="J276" i="87"/>
  <c r="K276" i="87" s="1"/>
  <c r="J278" i="87" s="1"/>
  <c r="K278" i="87" s="1"/>
  <c r="R275" i="87"/>
  <c r="P275" i="87" s="1"/>
  <c r="R523" i="87"/>
  <c r="P523" i="87"/>
  <c r="J143" i="87"/>
  <c r="K143" i="87" s="1"/>
  <c r="R135" i="87"/>
  <c r="T168" i="87"/>
  <c r="P168" i="87" s="1"/>
  <c r="T199" i="87"/>
  <c r="P199" i="87" s="1"/>
  <c r="R430" i="87"/>
  <c r="P430" i="87" s="1"/>
  <c r="T455" i="87"/>
  <c r="P455" i="87" s="1"/>
  <c r="S118" i="87"/>
  <c r="P118" i="87" s="1"/>
  <c r="T171" i="87"/>
  <c r="P171" i="87"/>
  <c r="R311" i="87"/>
  <c r="P311" i="87" s="1"/>
  <c r="R423" i="87"/>
  <c r="P423" i="87" s="1"/>
  <c r="S113" i="87"/>
  <c r="P113" i="87" s="1"/>
  <c r="S115" i="87"/>
  <c r="P115" i="87" s="1"/>
  <c r="S117" i="87"/>
  <c r="P117" i="87" s="1"/>
  <c r="S119" i="87"/>
  <c r="P119" i="87" s="1"/>
  <c r="R136" i="87"/>
  <c r="P136" i="87" s="1"/>
  <c r="P228" i="87"/>
  <c r="P230" i="87"/>
  <c r="X306" i="87"/>
  <c r="AB306" i="87" s="1"/>
  <c r="H306" i="87" s="1"/>
  <c r="K306" i="87" s="1"/>
  <c r="H301" i="87"/>
  <c r="K301" i="87" s="1"/>
  <c r="X308" i="87"/>
  <c r="AB308" i="87" s="1"/>
  <c r="H308" i="87" s="1"/>
  <c r="K308" i="87" s="1"/>
  <c r="H303" i="87"/>
  <c r="K303" i="87" s="1"/>
  <c r="R310" i="87"/>
  <c r="P310" i="87" s="1"/>
  <c r="S120" i="87"/>
  <c r="P120" i="87" s="1"/>
  <c r="T198" i="87"/>
  <c r="P198" i="87" s="1"/>
  <c r="S127" i="87"/>
  <c r="P127" i="87" s="1"/>
  <c r="T151" i="87"/>
  <c r="P151" i="87"/>
  <c r="T197" i="87"/>
  <c r="P197" i="87" s="1"/>
  <c r="R214" i="87"/>
  <c r="P214" i="87" s="1"/>
  <c r="R322" i="87"/>
  <c r="P322" i="87" s="1"/>
  <c r="R326" i="87"/>
  <c r="P326" i="87" s="1"/>
  <c r="J190" i="87"/>
  <c r="K190" i="87" s="1"/>
  <c r="T376" i="87"/>
  <c r="P376" i="87" s="1"/>
  <c r="K30" i="87"/>
  <c r="P30" i="87" s="1"/>
  <c r="T71" i="87"/>
  <c r="P97" i="87"/>
  <c r="K99" i="87"/>
  <c r="P99" i="87" s="1"/>
  <c r="S122" i="87"/>
  <c r="P122" i="87" s="1"/>
  <c r="S123" i="87"/>
  <c r="P123" i="87" s="1"/>
  <c r="S124" i="87"/>
  <c r="P124" i="87" s="1"/>
  <c r="S125" i="87"/>
  <c r="P125" i="87" s="1"/>
  <c r="S126" i="87"/>
  <c r="P126" i="87" s="1"/>
  <c r="P129" i="87"/>
  <c r="T139" i="87"/>
  <c r="P157" i="87"/>
  <c r="T163" i="87"/>
  <c r="P163" i="87" s="1"/>
  <c r="P184" i="87"/>
  <c r="P185" i="87"/>
  <c r="P186" i="87"/>
  <c r="S222" i="87"/>
  <c r="S223" i="87"/>
  <c r="P223" i="87" s="1"/>
  <c r="P234" i="87"/>
  <c r="S235" i="87"/>
  <c r="P235" i="87" s="1"/>
  <c r="P245" i="87"/>
  <c r="P253" i="87"/>
  <c r="T258" i="87"/>
  <c r="P271" i="87"/>
  <c r="P337" i="87"/>
  <c r="P414" i="87"/>
  <c r="S418" i="87"/>
  <c r="P418" i="87"/>
  <c r="P535" i="87"/>
  <c r="U641" i="87"/>
  <c r="P646" i="87"/>
  <c r="T678" i="87"/>
  <c r="P678" i="87" s="1"/>
  <c r="K698" i="87"/>
  <c r="P698" i="87" s="1"/>
  <c r="T716" i="87"/>
  <c r="P716" i="87" s="1"/>
  <c r="T785" i="87"/>
  <c r="P793" i="87"/>
  <c r="R1089" i="87"/>
  <c r="P1089" i="87" s="1"/>
  <c r="P46" i="87"/>
  <c r="P77" i="87"/>
  <c r="R183" i="87"/>
  <c r="P183" i="87" s="1"/>
  <c r="X200" i="87"/>
  <c r="AB200" i="87" s="1"/>
  <c r="H200" i="87" s="1"/>
  <c r="K200" i="87" s="1"/>
  <c r="P202" i="87"/>
  <c r="P208" i="87"/>
  <c r="P209" i="87"/>
  <c r="P210" i="87"/>
  <c r="K211" i="87"/>
  <c r="H212" i="87"/>
  <c r="X227" i="87"/>
  <c r="AB227" i="87" s="1"/>
  <c r="X228" i="87" s="1"/>
  <c r="AB228" i="87" s="1"/>
  <c r="P336" i="87"/>
  <c r="X417" i="87"/>
  <c r="AB417" i="87" s="1"/>
  <c r="AB415" i="87"/>
  <c r="H415" i="87" s="1"/>
  <c r="K415" i="87" s="1"/>
  <c r="R447" i="87"/>
  <c r="P447" i="87" s="1"/>
  <c r="T456" i="87"/>
  <c r="P456" i="87" s="1"/>
  <c r="U595" i="87"/>
  <c r="H2945" i="87"/>
  <c r="K2945" i="87" s="1"/>
  <c r="K488" i="87"/>
  <c r="P527" i="87"/>
  <c r="P570" i="87"/>
  <c r="P588" i="87"/>
  <c r="P590" i="87"/>
  <c r="K641" i="87"/>
  <c r="R608" i="87"/>
  <c r="P608" i="87" s="1"/>
  <c r="R656" i="87"/>
  <c r="P656" i="87" s="1"/>
  <c r="P663" i="87"/>
  <c r="U785" i="87"/>
  <c r="T802" i="87"/>
  <c r="K822" i="87"/>
  <c r="P822" i="87" s="1"/>
  <c r="S812" i="87"/>
  <c r="P812" i="87" s="1"/>
  <c r="P837" i="87"/>
  <c r="P1508" i="87"/>
  <c r="T1553" i="87"/>
  <c r="P1553" i="87" s="1"/>
  <c r="S71" i="87"/>
  <c r="J649" i="87"/>
  <c r="K649" i="87" s="1"/>
  <c r="K652" i="87" s="1"/>
  <c r="S648" i="87"/>
  <c r="P648" i="87"/>
  <c r="J1665" i="87"/>
  <c r="R1579" i="87"/>
  <c r="P1579" i="87" s="1"/>
  <c r="K45" i="87"/>
  <c r="P189" i="87"/>
  <c r="P242" i="87"/>
  <c r="P252" i="87"/>
  <c r="P268" i="87"/>
  <c r="P319" i="87"/>
  <c r="X341" i="87"/>
  <c r="AB341" i="87" s="1"/>
  <c r="H341" i="87" s="1"/>
  <c r="K341" i="87" s="1"/>
  <c r="X349" i="87"/>
  <c r="AB349" i="87" s="1"/>
  <c r="H349" i="87" s="1"/>
  <c r="K349" i="87" s="1"/>
  <c r="P368" i="87"/>
  <c r="P370" i="87"/>
  <c r="J400" i="87"/>
  <c r="K400" i="87" s="1"/>
  <c r="S412" i="87"/>
  <c r="R443" i="87"/>
  <c r="P443" i="87"/>
  <c r="T463" i="87"/>
  <c r="P463" i="87" s="1"/>
  <c r="P528" i="87"/>
  <c r="P563" i="87"/>
  <c r="R585" i="87"/>
  <c r="P585" i="87" s="1"/>
  <c r="U742" i="87"/>
  <c r="T715" i="87"/>
  <c r="P715" i="87" s="1"/>
  <c r="P735" i="87"/>
  <c r="K808" i="87"/>
  <c r="P808" i="87" s="1"/>
  <c r="P815" i="87"/>
  <c r="U868" i="87"/>
  <c r="T858" i="87"/>
  <c r="X339" i="87"/>
  <c r="AB339" i="87" s="1"/>
  <c r="H339" i="87" s="1"/>
  <c r="K339" i="87" s="1"/>
  <c r="J352" i="87" s="1"/>
  <c r="K352" i="87" s="1"/>
  <c r="K22" i="87"/>
  <c r="P78" i="87"/>
  <c r="P95" i="87"/>
  <c r="Q105" i="87"/>
  <c r="P265" i="87"/>
  <c r="X323" i="87"/>
  <c r="AB323" i="87" s="1"/>
  <c r="H323" i="87" s="1"/>
  <c r="K323" i="87" s="1"/>
  <c r="P342" i="87"/>
  <c r="P345" i="87"/>
  <c r="T380" i="87"/>
  <c r="P380" i="87" s="1"/>
  <c r="U387" i="87"/>
  <c r="P387" i="87" s="1"/>
  <c r="U483" i="87"/>
  <c r="P413" i="87"/>
  <c r="X426" i="87"/>
  <c r="AB426" i="87" s="1"/>
  <c r="H426" i="87" s="1"/>
  <c r="K426" i="87" s="1"/>
  <c r="H425" i="87"/>
  <c r="K425" i="87" s="1"/>
  <c r="P429" i="87"/>
  <c r="R438" i="87"/>
  <c r="P438" i="87" s="1"/>
  <c r="P450" i="87"/>
  <c r="P466" i="87"/>
  <c r="P487" i="87"/>
  <c r="P492" i="87"/>
  <c r="P502" i="87"/>
  <c r="P506" i="87"/>
  <c r="P507" i="87"/>
  <c r="P534" i="87"/>
  <c r="P553" i="87"/>
  <c r="R660" i="87"/>
  <c r="P660" i="87" s="1"/>
  <c r="J665" i="87"/>
  <c r="K665" i="87" s="1"/>
  <c r="K672" i="87" s="1"/>
  <c r="P674" i="87"/>
  <c r="R772" i="87"/>
  <c r="R785" i="87" s="1"/>
  <c r="S792" i="87"/>
  <c r="P792" i="87"/>
  <c r="P798" i="87"/>
  <c r="P1030" i="87"/>
  <c r="T1030" i="87"/>
  <c r="P1071" i="87"/>
  <c r="R1074" i="87"/>
  <c r="P1074" i="87" s="1"/>
  <c r="T1441" i="87"/>
  <c r="P1441" i="87" s="1"/>
  <c r="P40" i="87"/>
  <c r="K87" i="87"/>
  <c r="P87" i="87" s="1"/>
  <c r="R101" i="87"/>
  <c r="P149" i="87"/>
  <c r="P347" i="87"/>
  <c r="P358" i="87"/>
  <c r="P384" i="87"/>
  <c r="U390" i="87"/>
  <c r="P390" i="87" s="1"/>
  <c r="S407" i="87"/>
  <c r="P446" i="87"/>
  <c r="P449" i="87"/>
  <c r="R522" i="87"/>
  <c r="P526" i="87"/>
  <c r="P539" i="87"/>
  <c r="T589" i="87"/>
  <c r="P589" i="87" s="1"/>
  <c r="P651" i="87"/>
  <c r="T805" i="87"/>
  <c r="P805" i="87" s="1"/>
  <c r="R850" i="87"/>
  <c r="P850" i="87" s="1"/>
  <c r="T861" i="87"/>
  <c r="P861" i="87"/>
  <c r="P343" i="87"/>
  <c r="X436" i="87"/>
  <c r="AB436" i="87" s="1"/>
  <c r="H436" i="87" s="1"/>
  <c r="K436" i="87" s="1"/>
  <c r="AB433" i="87"/>
  <c r="X435" i="87" s="1"/>
  <c r="AB435" i="87" s="1"/>
  <c r="H435" i="87" s="1"/>
  <c r="K435" i="87" s="1"/>
  <c r="S41" i="87"/>
  <c r="S45" i="87" s="1"/>
  <c r="P84" i="87"/>
  <c r="J238" i="87"/>
  <c r="K238" i="87" s="1"/>
  <c r="K258" i="87" s="1"/>
  <c r="T344" i="87"/>
  <c r="P344" i="87" s="1"/>
  <c r="U392" i="87"/>
  <c r="P392" i="87" s="1"/>
  <c r="P396" i="87"/>
  <c r="U396" i="87"/>
  <c r="R428" i="87"/>
  <c r="P428" i="87" s="1"/>
  <c r="P432" i="87"/>
  <c r="P468" i="87"/>
  <c r="AB530" i="87"/>
  <c r="X531" i="87"/>
  <c r="AB531" i="87" s="1"/>
  <c r="S515" i="87"/>
  <c r="P515" i="87" s="1"/>
  <c r="P519" i="87"/>
  <c r="R584" i="87"/>
  <c r="P584" i="87" s="1"/>
  <c r="S641" i="87"/>
  <c r="T686" i="87"/>
  <c r="P686" i="87" s="1"/>
  <c r="P714" i="87"/>
  <c r="K785" i="87"/>
  <c r="S765" i="87"/>
  <c r="P765" i="87" s="1"/>
  <c r="S769" i="87"/>
  <c r="P769" i="87"/>
  <c r="R852" i="87"/>
  <c r="P852" i="87" s="1"/>
  <c r="S882" i="87"/>
  <c r="P882" i="87" s="1"/>
  <c r="T942" i="87"/>
  <c r="P942" i="87" s="1"/>
  <c r="R431" i="87"/>
  <c r="P431" i="87" s="1"/>
  <c r="K555" i="87"/>
  <c r="P555" i="87" s="1"/>
  <c r="R545" i="87"/>
  <c r="P545" i="87" s="1"/>
  <c r="P25" i="87"/>
  <c r="P338" i="87"/>
  <c r="P362" i="87"/>
  <c r="P369" i="87"/>
  <c r="P412" i="87"/>
  <c r="P421" i="87"/>
  <c r="R437" i="87"/>
  <c r="P437" i="87" s="1"/>
  <c r="P445" i="87"/>
  <c r="P472" i="87"/>
  <c r="P494" i="87"/>
  <c r="P501" i="87"/>
  <c r="S516" i="87"/>
  <c r="P516" i="87" s="1"/>
  <c r="R524" i="87"/>
  <c r="P524" i="87" s="1"/>
  <c r="P546" i="87"/>
  <c r="P573" i="87"/>
  <c r="R641" i="87"/>
  <c r="P613" i="87"/>
  <c r="R694" i="87"/>
  <c r="P694" i="87" s="1"/>
  <c r="R797" i="87"/>
  <c r="P797" i="87" s="1"/>
  <c r="J379" i="87"/>
  <c r="K379" i="87" s="1"/>
  <c r="K405" i="87" s="1"/>
  <c r="P405" i="87" s="1"/>
  <c r="X461" i="87"/>
  <c r="AB461" i="87" s="1"/>
  <c r="H461" i="87" s="1"/>
  <c r="K461" i="87" s="1"/>
  <c r="T676" i="87"/>
  <c r="P676" i="87" s="1"/>
  <c r="K758" i="87"/>
  <c r="P758" i="87" s="1"/>
  <c r="S762" i="87"/>
  <c r="P762" i="87" s="1"/>
  <c r="S766" i="87"/>
  <c r="P766" i="87" s="1"/>
  <c r="S813" i="87"/>
  <c r="P813" i="87" s="1"/>
  <c r="R826" i="87"/>
  <c r="P826" i="87" s="1"/>
  <c r="S841" i="87"/>
  <c r="P841" i="87" s="1"/>
  <c r="T859" i="87"/>
  <c r="P859" i="87" s="1"/>
  <c r="P872" i="87"/>
  <c r="K911" i="87"/>
  <c r="P911" i="87" s="1"/>
  <c r="P879" i="87"/>
  <c r="T908" i="87"/>
  <c r="P908" i="87" s="1"/>
  <c r="R931" i="87"/>
  <c r="P931" i="87" s="1"/>
  <c r="P936" i="87"/>
  <c r="P953" i="87"/>
  <c r="P960" i="87"/>
  <c r="R975" i="87"/>
  <c r="P975" i="87" s="1"/>
  <c r="P992" i="87"/>
  <c r="U1034" i="87"/>
  <c r="P1038" i="87"/>
  <c r="P1048" i="87"/>
  <c r="H1052" i="87"/>
  <c r="K1052" i="87" s="1"/>
  <c r="K1053" i="87"/>
  <c r="P1060" i="87"/>
  <c r="P1062" i="87"/>
  <c r="R1108" i="87"/>
  <c r="P1108" i="87" s="1"/>
  <c r="P1115" i="87"/>
  <c r="R1122" i="87"/>
  <c r="P1122" i="87"/>
  <c r="S1157" i="87"/>
  <c r="P1157" i="87" s="1"/>
  <c r="P1161" i="87"/>
  <c r="P1169" i="87"/>
  <c r="P1178" i="87"/>
  <c r="U1364" i="87"/>
  <c r="U1389" i="87" s="1"/>
  <c r="U1419" i="87" s="1"/>
  <c r="P1305" i="87"/>
  <c r="T1363" i="87"/>
  <c r="P1363" i="87"/>
  <c r="P1480" i="87"/>
  <c r="K1490" i="87"/>
  <c r="P1537" i="87"/>
  <c r="P1581" i="87"/>
  <c r="P1642" i="87"/>
  <c r="Q870" i="87"/>
  <c r="P597" i="87"/>
  <c r="K727" i="87"/>
  <c r="P727" i="87" s="1"/>
  <c r="K740" i="87"/>
  <c r="P740" i="87" s="1"/>
  <c r="P787" i="87"/>
  <c r="S840" i="87"/>
  <c r="H866" i="87"/>
  <c r="T900" i="87"/>
  <c r="J948" i="87"/>
  <c r="P967" i="87"/>
  <c r="P982" i="87"/>
  <c r="P1004" i="87"/>
  <c r="K1023" i="87"/>
  <c r="H1022" i="87"/>
  <c r="K1022" i="87" s="1"/>
  <c r="P1051" i="87"/>
  <c r="K1092" i="87"/>
  <c r="P1088" i="87"/>
  <c r="P1111" i="87"/>
  <c r="P1125" i="87"/>
  <c r="P1141" i="87"/>
  <c r="P1148" i="87"/>
  <c r="T1163" i="87"/>
  <c r="P1163" i="87" s="1"/>
  <c r="P1176" i="87"/>
  <c r="P1341" i="87"/>
  <c r="K1374" i="87"/>
  <c r="K1385" i="87"/>
  <c r="P1385" i="87" s="1"/>
  <c r="R1403" i="87"/>
  <c r="P1403" i="87" s="1"/>
  <c r="T1453" i="87"/>
  <c r="P1453" i="87" s="1"/>
  <c r="K1473" i="87"/>
  <c r="P1473" i="87" s="1"/>
  <c r="T1562" i="87"/>
  <c r="H718" i="87"/>
  <c r="K835" i="87"/>
  <c r="R889" i="87"/>
  <c r="P889" i="87" s="1"/>
  <c r="S964" i="87"/>
  <c r="K996" i="87"/>
  <c r="P996" i="87" s="1"/>
  <c r="P964" i="87"/>
  <c r="S972" i="87"/>
  <c r="P972" i="87" s="1"/>
  <c r="T989" i="87"/>
  <c r="P989" i="87" s="1"/>
  <c r="R1132" i="87"/>
  <c r="P1132" i="87" s="1"/>
  <c r="S1150" i="87"/>
  <c r="S1194" i="87" s="1"/>
  <c r="T1446" i="87"/>
  <c r="P1446" i="87" s="1"/>
  <c r="J1917" i="87"/>
  <c r="K1917" i="87" s="1"/>
  <c r="P1917" i="87" s="1"/>
  <c r="K1916" i="87"/>
  <c r="P1916" i="87" s="1"/>
  <c r="K593" i="87"/>
  <c r="P593" i="87" s="1"/>
  <c r="J682" i="87"/>
  <c r="K682" i="87" s="1"/>
  <c r="K687" i="87" s="1"/>
  <c r="P790" i="87"/>
  <c r="P804" i="87"/>
  <c r="P843" i="87"/>
  <c r="P848" i="87"/>
  <c r="P853" i="87"/>
  <c r="P909" i="87"/>
  <c r="T909" i="87"/>
  <c r="R935" i="87"/>
  <c r="P935" i="87"/>
  <c r="P961" i="87"/>
  <c r="R979" i="87"/>
  <c r="P979" i="87"/>
  <c r="S1300" i="87"/>
  <c r="P1300" i="87"/>
  <c r="K1384" i="87"/>
  <c r="P1384" i="87" s="1"/>
  <c r="T1459" i="87"/>
  <c r="P1459" i="87" s="1"/>
  <c r="R1792" i="87"/>
  <c r="P1792" i="87" s="1"/>
  <c r="T1882" i="87"/>
  <c r="P1882" i="87" s="1"/>
  <c r="J508" i="87"/>
  <c r="K508" i="87" s="1"/>
  <c r="P518" i="87"/>
  <c r="P569" i="87"/>
  <c r="P582" i="87"/>
  <c r="P615" i="87"/>
  <c r="P654" i="87"/>
  <c r="P658" i="87"/>
  <c r="P662" i="87"/>
  <c r="K718" i="87"/>
  <c r="P763" i="87"/>
  <c r="P767" i="87"/>
  <c r="P774" i="87"/>
  <c r="P780" i="87"/>
  <c r="P819" i="87"/>
  <c r="P842" i="87"/>
  <c r="P847" i="87"/>
  <c r="P862" i="87"/>
  <c r="S878" i="87"/>
  <c r="P880" i="87"/>
  <c r="P899" i="87"/>
  <c r="P917" i="87"/>
  <c r="U1056" i="87"/>
  <c r="U1067" i="87"/>
  <c r="S1092" i="87"/>
  <c r="U1194" i="87"/>
  <c r="U1210" i="87" s="1"/>
  <c r="P1109" i="87"/>
  <c r="P1123" i="87"/>
  <c r="P1158" i="87"/>
  <c r="P1164" i="87"/>
  <c r="T1168" i="87"/>
  <c r="P1174" i="87"/>
  <c r="P1183" i="87"/>
  <c r="K1205" i="87"/>
  <c r="P1205" i="87" s="1"/>
  <c r="P1308" i="87"/>
  <c r="T1349" i="87"/>
  <c r="P1349" i="87" s="1"/>
  <c r="P1418" i="87"/>
  <c r="P1454" i="87"/>
  <c r="K1472" i="87"/>
  <c r="J1474" i="87" s="1"/>
  <c r="K1474" i="87" s="1"/>
  <c r="P1474" i="87" s="1"/>
  <c r="P1498" i="87"/>
  <c r="J1501" i="87"/>
  <c r="K1501" i="87" s="1"/>
  <c r="P1501" i="87" s="1"/>
  <c r="P1545" i="87"/>
  <c r="U1734" i="87"/>
  <c r="P1571" i="87"/>
  <c r="H2947" i="87"/>
  <c r="K2947" i="87" s="1"/>
  <c r="K575" i="87"/>
  <c r="P575" i="87" s="1"/>
  <c r="H672" i="87"/>
  <c r="H673" i="87" s="1"/>
  <c r="J673" i="87" s="1"/>
  <c r="S748" i="87"/>
  <c r="P867" i="87"/>
  <c r="R893" i="87"/>
  <c r="P893" i="87"/>
  <c r="P907" i="87"/>
  <c r="T907" i="87"/>
  <c r="P914" i="87"/>
  <c r="P945" i="87"/>
  <c r="U1013" i="87"/>
  <c r="U1015" i="87" s="1"/>
  <c r="P971" i="87"/>
  <c r="P988" i="87"/>
  <c r="P1026" i="87"/>
  <c r="R1041" i="87"/>
  <c r="P1037" i="87"/>
  <c r="R1061" i="87"/>
  <c r="R1067" i="87" s="1"/>
  <c r="K1067" i="87"/>
  <c r="R1084" i="87"/>
  <c r="P1095" i="87"/>
  <c r="R1105" i="87"/>
  <c r="P1105" i="87" s="1"/>
  <c r="J1195" i="87"/>
  <c r="P1133" i="87"/>
  <c r="P1171" i="87"/>
  <c r="P1190" i="87"/>
  <c r="J1219" i="87"/>
  <c r="K1219" i="87" s="1"/>
  <c r="P1219" i="87" s="1"/>
  <c r="K1220" i="87"/>
  <c r="P1220" i="87" s="1"/>
  <c r="P1216" i="87"/>
  <c r="R1238" i="87"/>
  <c r="P1238" i="87" s="1"/>
  <c r="K1376" i="87"/>
  <c r="P1376" i="87" s="1"/>
  <c r="K1383" i="87"/>
  <c r="P1395" i="87"/>
  <c r="P1397" i="87"/>
  <c r="P1404" i="87"/>
  <c r="P1447" i="87"/>
  <c r="K1491" i="87"/>
  <c r="P1491" i="87" s="1"/>
  <c r="P1517" i="87"/>
  <c r="T1653" i="87"/>
  <c r="P1653" i="87" s="1"/>
  <c r="AB454" i="87"/>
  <c r="H454" i="87" s="1"/>
  <c r="K454" i="87" s="1"/>
  <c r="J464" i="87" s="1"/>
  <c r="K464" i="87" s="1"/>
  <c r="K489" i="87"/>
  <c r="R868" i="87"/>
  <c r="K866" i="87"/>
  <c r="K868" i="87" s="1"/>
  <c r="S968" i="87"/>
  <c r="P968" i="87" s="1"/>
  <c r="R983" i="87"/>
  <c r="P983" i="87" s="1"/>
  <c r="T1024" i="87"/>
  <c r="P1028" i="87"/>
  <c r="T1041" i="87"/>
  <c r="R1092" i="87"/>
  <c r="P1110" i="87"/>
  <c r="P1124" i="87"/>
  <c r="R1140" i="87"/>
  <c r="P1140" i="87" s="1"/>
  <c r="P1181" i="87"/>
  <c r="P1204" i="87"/>
  <c r="P1227" i="87"/>
  <c r="R1253" i="87"/>
  <c r="P1253" i="87" s="1"/>
  <c r="P1283" i="87"/>
  <c r="J1462" i="87"/>
  <c r="J1463" i="87" s="1"/>
  <c r="J1464" i="87" s="1"/>
  <c r="K1464" i="87" s="1"/>
  <c r="R1399" i="87"/>
  <c r="P1399" i="87" s="1"/>
  <c r="P1471" i="87"/>
  <c r="K1481" i="87"/>
  <c r="P1481" i="87" s="1"/>
  <c r="P1524" i="87"/>
  <c r="P1575" i="87"/>
  <c r="K950" i="87"/>
  <c r="P950" i="87" s="1"/>
  <c r="P1020" i="87"/>
  <c r="S1021" i="87"/>
  <c r="T1079" i="87"/>
  <c r="T1084" i="87" s="1"/>
  <c r="S1307" i="87"/>
  <c r="P1307" i="87" s="1"/>
  <c r="T1343" i="87"/>
  <c r="P1343" i="87" s="1"/>
  <c r="P1391" i="87"/>
  <c r="P1396" i="87"/>
  <c r="S1428" i="87"/>
  <c r="P1428" i="87" s="1"/>
  <c r="T1449" i="87"/>
  <c r="P1449" i="87" s="1"/>
  <c r="J1563" i="87"/>
  <c r="J1564" i="87" s="1"/>
  <c r="S1614" i="87"/>
  <c r="P1614" i="87" s="1"/>
  <c r="P1630" i="87"/>
  <c r="P1701" i="87"/>
  <c r="P1727" i="87"/>
  <c r="P1748" i="87"/>
  <c r="P1760" i="87"/>
  <c r="P1767" i="87"/>
  <c r="P1781" i="87"/>
  <c r="R1783" i="87"/>
  <c r="P1783" i="87" s="1"/>
  <c r="P1785" i="87"/>
  <c r="P1835" i="87"/>
  <c r="S1835" i="87"/>
  <c r="P901" i="87"/>
  <c r="R959" i="87"/>
  <c r="P1506" i="87"/>
  <c r="P1640" i="87"/>
  <c r="P1647" i="87"/>
  <c r="P1656" i="87"/>
  <c r="K1685" i="87"/>
  <c r="P1685" i="87" s="1"/>
  <c r="P1710" i="87"/>
  <c r="P1741" i="87"/>
  <c r="R1776" i="87"/>
  <c r="P1776" i="87" s="1"/>
  <c r="P1991" i="87"/>
  <c r="S2015" i="87"/>
  <c r="P2015" i="87" s="1"/>
  <c r="P1719" i="87"/>
  <c r="J1722" i="87"/>
  <c r="K1722" i="87" s="1"/>
  <c r="R1789" i="87"/>
  <c r="P1789" i="87" s="1"/>
  <c r="R1800" i="87"/>
  <c r="P1800" i="87" s="1"/>
  <c r="P1131" i="87"/>
  <c r="P1139" i="87"/>
  <c r="P1159" i="87"/>
  <c r="P1186" i="87"/>
  <c r="R1231" i="87"/>
  <c r="P1231" i="87" s="1"/>
  <c r="P1255" i="87"/>
  <c r="P1258" i="87"/>
  <c r="P1265" i="87"/>
  <c r="P1269" i="87"/>
  <c r="P1273" i="87"/>
  <c r="P1277" i="87"/>
  <c r="P1281" i="87"/>
  <c r="P1302" i="87"/>
  <c r="J1365" i="87"/>
  <c r="J1366" i="87" s="1"/>
  <c r="P1405" i="87"/>
  <c r="P1415" i="87"/>
  <c r="P1440" i="87"/>
  <c r="P1450" i="87"/>
  <c r="P1457" i="87"/>
  <c r="P1515" i="87"/>
  <c r="P1522" i="87"/>
  <c r="P1557" i="87"/>
  <c r="S1562" i="87"/>
  <c r="P1590" i="87"/>
  <c r="P1604" i="87"/>
  <c r="P1620" i="87"/>
  <c r="P1638" i="87"/>
  <c r="P1654" i="87"/>
  <c r="P1691" i="87"/>
  <c r="K1703" i="87"/>
  <c r="P1703" i="87" s="1"/>
  <c r="P1728" i="87"/>
  <c r="P1738" i="87"/>
  <c r="P1988" i="87"/>
  <c r="K2159" i="87"/>
  <c r="J2160" i="87"/>
  <c r="T2209" i="87"/>
  <c r="T2208" i="87"/>
  <c r="T2207" i="87"/>
  <c r="P876" i="87"/>
  <c r="P887" i="87"/>
  <c r="P891" i="87"/>
  <c r="P895" i="87"/>
  <c r="P929" i="87"/>
  <c r="P933" i="87"/>
  <c r="P937" i="87"/>
  <c r="P1114" i="87"/>
  <c r="P1128" i="87"/>
  <c r="P1136" i="87"/>
  <c r="P1144" i="87"/>
  <c r="P1596" i="87"/>
  <c r="P1624" i="87"/>
  <c r="P1650" i="87"/>
  <c r="T1662" i="87"/>
  <c r="P1662" i="87" s="1"/>
  <c r="K1684" i="87"/>
  <c r="P1684" i="87" s="1"/>
  <c r="K1712" i="87"/>
  <c r="P1712" i="87" s="1"/>
  <c r="S1905" i="87"/>
  <c r="R1759" i="87"/>
  <c r="P1759" i="87"/>
  <c r="R1766" i="87"/>
  <c r="P1766" i="87" s="1"/>
  <c r="P1264" i="87"/>
  <c r="P1268" i="87"/>
  <c r="P1272" i="87"/>
  <c r="P1276" i="87"/>
  <c r="P1280" i="87"/>
  <c r="P1411" i="87"/>
  <c r="P1414" i="87"/>
  <c r="P1521" i="87"/>
  <c r="P1528" i="87"/>
  <c r="P1531" i="87"/>
  <c r="P1589" i="87"/>
  <c r="P1599" i="87"/>
  <c r="P1613" i="87"/>
  <c r="T1646" i="87"/>
  <c r="P1646" i="87" s="1"/>
  <c r="P1674" i="87"/>
  <c r="K1693" i="87"/>
  <c r="P1693" i="87" s="1"/>
  <c r="P1721" i="87"/>
  <c r="P1744" i="87"/>
  <c r="P1754" i="87"/>
  <c r="R1797" i="87"/>
  <c r="P1797" i="87" s="1"/>
  <c r="T1884" i="87"/>
  <c r="P1884" i="87" s="1"/>
  <c r="Q2911" i="87"/>
  <c r="R1514" i="87"/>
  <c r="R1562" i="87" s="1"/>
  <c r="P1608" i="87"/>
  <c r="K1702" i="87"/>
  <c r="P1702" i="87" s="1"/>
  <c r="P1709" i="87"/>
  <c r="K1730" i="87"/>
  <c r="P1730" i="87" s="1"/>
  <c r="P1861" i="87"/>
  <c r="P1915" i="87"/>
  <c r="S2209" i="87"/>
  <c r="S2208" i="87"/>
  <c r="S2210" i="87" s="1"/>
  <c r="S2223" i="87" s="1"/>
  <c r="S2207" i="87"/>
  <c r="P1749" i="87"/>
  <c r="P1762" i="87"/>
  <c r="R1807" i="87"/>
  <c r="P1807" i="87" s="1"/>
  <c r="R1815" i="87"/>
  <c r="P1815" i="87" s="1"/>
  <c r="P1872" i="87"/>
  <c r="P1890" i="87"/>
  <c r="P1901" i="87"/>
  <c r="P1903" i="87"/>
  <c r="R2000" i="87"/>
  <c r="P2000" i="87" s="1"/>
  <c r="T2037" i="87"/>
  <c r="P2037" i="87" s="1"/>
  <c r="P2077" i="87"/>
  <c r="P2150" i="87"/>
  <c r="T2484" i="87"/>
  <c r="T2483" i="87"/>
  <c r="T2482" i="87"/>
  <c r="R2775" i="87"/>
  <c r="P2775" i="87" s="1"/>
  <c r="P1635" i="87"/>
  <c r="R1745" i="87"/>
  <c r="P1775" i="87"/>
  <c r="P1782" i="87"/>
  <c r="P1794" i="87"/>
  <c r="P1804" i="87"/>
  <c r="P1812" i="87"/>
  <c r="P1825" i="87"/>
  <c r="T1866" i="87"/>
  <c r="P1866" i="87" s="1"/>
  <c r="T1894" i="87"/>
  <c r="P1894" i="87" s="1"/>
  <c r="P1956" i="87"/>
  <c r="P2032" i="87"/>
  <c r="P2186" i="87"/>
  <c r="P1788" i="87"/>
  <c r="R1796" i="87"/>
  <c r="P1796" i="87" s="1"/>
  <c r="P1829" i="87"/>
  <c r="P1849" i="87"/>
  <c r="J1906" i="87"/>
  <c r="P1914" i="87"/>
  <c r="P1946" i="87"/>
  <c r="R1973" i="87"/>
  <c r="P1973" i="87"/>
  <c r="P2216" i="87"/>
  <c r="J2219" i="87"/>
  <c r="K2219" i="87" s="1"/>
  <c r="T2240" i="87"/>
  <c r="P1809" i="87"/>
  <c r="P1819" i="87"/>
  <c r="P1873" i="87"/>
  <c r="P1893" i="87"/>
  <c r="P1895" i="87"/>
  <c r="P1904" i="87"/>
  <c r="P1925" i="87"/>
  <c r="P1966" i="87"/>
  <c r="P1997" i="87"/>
  <c r="S2020" i="87"/>
  <c r="P2020" i="87" s="1"/>
  <c r="T2033" i="87"/>
  <c r="P2033" i="87" s="1"/>
  <c r="T2040" i="87"/>
  <c r="P2040" i="87" s="1"/>
  <c r="T2051" i="87"/>
  <c r="P2051" i="87" s="1"/>
  <c r="P2061" i="87"/>
  <c r="P2177" i="87"/>
  <c r="R1803" i="87"/>
  <c r="P1803" i="87" s="1"/>
  <c r="R1811" i="87"/>
  <c r="P1811" i="87" s="1"/>
  <c r="P1841" i="87"/>
  <c r="P1863" i="87"/>
  <c r="P1879" i="87"/>
  <c r="T1883" i="87"/>
  <c r="P1883" i="87" s="1"/>
  <c r="P1929" i="87"/>
  <c r="P1943" i="87"/>
  <c r="P1948" i="87"/>
  <c r="P1955" i="87"/>
  <c r="R1970" i="87"/>
  <c r="P1970" i="87" s="1"/>
  <c r="P1985" i="87"/>
  <c r="P2003" i="87"/>
  <c r="P2008" i="87"/>
  <c r="P2011" i="87"/>
  <c r="P2026" i="87"/>
  <c r="P2038" i="87"/>
  <c r="T2095" i="87"/>
  <c r="P2095" i="87" s="1"/>
  <c r="P2121" i="87"/>
  <c r="P1790" i="87"/>
  <c r="P1798" i="87"/>
  <c r="P1826" i="87"/>
  <c r="P1833" i="87"/>
  <c r="P1838" i="87"/>
  <c r="P1843" i="87"/>
  <c r="P1846" i="87"/>
  <c r="P1859" i="87"/>
  <c r="J1927" i="87"/>
  <c r="K1927" i="87" s="1"/>
  <c r="P1927" i="87" s="1"/>
  <c r="P1924" i="87"/>
  <c r="P1963" i="87"/>
  <c r="P1977" i="87"/>
  <c r="P2022" i="87"/>
  <c r="T2064" i="87"/>
  <c r="P2064" i="87" s="1"/>
  <c r="P2079" i="87"/>
  <c r="P2119" i="87"/>
  <c r="U2131" i="87"/>
  <c r="P2131" i="87" s="1"/>
  <c r="J2171" i="87"/>
  <c r="K2171" i="87" s="1"/>
  <c r="P2171" i="87" s="1"/>
  <c r="P2168" i="87"/>
  <c r="J2207" i="87"/>
  <c r="R2199" i="87"/>
  <c r="P2199" i="87"/>
  <c r="R2203" i="87"/>
  <c r="P2203" i="87" s="1"/>
  <c r="R2367" i="87"/>
  <c r="P2367" i="87" s="1"/>
  <c r="T1860" i="87"/>
  <c r="T1881" i="87"/>
  <c r="T1889" i="87"/>
  <c r="P1889" i="87" s="1"/>
  <c r="T1896" i="87"/>
  <c r="P1896" i="87" s="1"/>
  <c r="J2141" i="87"/>
  <c r="J2142" i="87" s="1"/>
  <c r="P2071" i="87"/>
  <c r="P2084" i="87"/>
  <c r="P2107" i="87"/>
  <c r="P2132" i="87"/>
  <c r="J2151" i="87"/>
  <c r="K2261" i="87"/>
  <c r="K2269" i="87"/>
  <c r="P2269" i="87" s="1"/>
  <c r="P2277" i="87"/>
  <c r="K2297" i="87"/>
  <c r="P2334" i="87"/>
  <c r="R2376" i="87"/>
  <c r="P2376" i="87" s="1"/>
  <c r="S2529" i="87"/>
  <c r="P2529" i="87" s="1"/>
  <c r="S2624" i="87"/>
  <c r="P1942" i="87"/>
  <c r="P2019" i="87"/>
  <c r="P2046" i="87"/>
  <c r="P2069" i="87"/>
  <c r="P2082" i="87"/>
  <c r="P2105" i="87"/>
  <c r="U2127" i="87"/>
  <c r="K2141" i="87"/>
  <c r="P2229" i="87"/>
  <c r="P2238" i="87"/>
  <c r="R2240" i="87"/>
  <c r="P2330" i="87"/>
  <c r="P2356" i="87"/>
  <c r="P2360" i="87"/>
  <c r="P2362" i="87"/>
  <c r="K3204" i="87"/>
  <c r="K3194" i="87"/>
  <c r="P3194" i="87" s="1"/>
  <c r="R3184" i="87"/>
  <c r="P3184" i="87" s="1"/>
  <c r="K2252" i="87"/>
  <c r="P2252" i="87" s="1"/>
  <c r="K2288" i="87"/>
  <c r="P2288" i="87" s="1"/>
  <c r="K2305" i="87"/>
  <c r="P2305" i="87" s="1"/>
  <c r="P2322" i="87"/>
  <c r="P2378" i="87"/>
  <c r="P2384" i="87"/>
  <c r="R2588" i="87"/>
  <c r="P2494" i="87"/>
  <c r="P2512" i="87"/>
  <c r="P2065" i="87"/>
  <c r="T2074" i="87"/>
  <c r="P2074" i="87" s="1"/>
  <c r="T2590" i="87"/>
  <c r="T2589" i="87"/>
  <c r="T2591" i="87"/>
  <c r="P2891" i="87"/>
  <c r="J2187" i="87"/>
  <c r="K2251" i="87"/>
  <c r="P2251" i="87" s="1"/>
  <c r="P2259" i="87"/>
  <c r="K2279" i="87"/>
  <c r="P2279" i="87" s="1"/>
  <c r="K2287" i="87"/>
  <c r="P2287" i="87" s="1"/>
  <c r="P2295" i="87"/>
  <c r="P1935" i="87"/>
  <c r="P2001" i="87"/>
  <c r="P2113" i="87"/>
  <c r="J2178" i="87"/>
  <c r="P2193" i="87"/>
  <c r="U2328" i="87"/>
  <c r="S2240" i="87"/>
  <c r="P2237" i="87"/>
  <c r="P2321" i="87"/>
  <c r="P2412" i="87"/>
  <c r="U2484" i="87"/>
  <c r="U2483" i="87"/>
  <c r="U2482" i="87"/>
  <c r="P2642" i="87"/>
  <c r="P2863" i="87"/>
  <c r="P1978" i="87"/>
  <c r="P1998" i="87"/>
  <c r="P2111" i="87"/>
  <c r="P2136" i="87"/>
  <c r="P2138" i="87"/>
  <c r="P2197" i="87"/>
  <c r="P2230" i="87"/>
  <c r="K2250" i="87"/>
  <c r="P2267" i="87"/>
  <c r="K2270" i="87"/>
  <c r="P2270" i="87" s="1"/>
  <c r="K2278" i="87"/>
  <c r="K2286" i="87"/>
  <c r="P2346" i="87"/>
  <c r="P2406" i="87"/>
  <c r="K2304" i="87"/>
  <c r="P2311" i="87"/>
  <c r="R2344" i="87"/>
  <c r="P2351" i="87"/>
  <c r="P2358" i="87"/>
  <c r="P2365" i="87"/>
  <c r="R2370" i="87"/>
  <c r="P2370" i="87" s="1"/>
  <c r="P2387" i="87"/>
  <c r="P2427" i="87"/>
  <c r="P2489" i="87"/>
  <c r="P2518" i="87"/>
  <c r="P2527" i="87"/>
  <c r="P2536" i="87"/>
  <c r="P2548" i="87"/>
  <c r="U2586" i="87"/>
  <c r="U2588" i="87" s="1"/>
  <c r="J2589" i="87"/>
  <c r="J2590" i="87" s="1"/>
  <c r="J2591" i="87" s="1"/>
  <c r="K2591" i="87" s="1"/>
  <c r="P2613" i="87"/>
  <c r="S3726" i="87"/>
  <c r="P3726" i="87" s="1"/>
  <c r="P2409" i="87"/>
  <c r="P2463" i="87"/>
  <c r="P2474" i="87"/>
  <c r="P2492" i="87"/>
  <c r="P2506" i="87"/>
  <c r="P2534" i="87"/>
  <c r="P2558" i="87"/>
  <c r="P2604" i="87"/>
  <c r="P2615" i="87"/>
  <c r="P2627" i="87"/>
  <c r="T2648" i="87"/>
  <c r="P2648" i="87" s="1"/>
  <c r="T3062" i="87"/>
  <c r="P3062" i="87" s="1"/>
  <c r="S2447" i="87"/>
  <c r="P2366" i="87"/>
  <c r="P2381" i="87"/>
  <c r="S2397" i="87"/>
  <c r="P2397" i="87" s="1"/>
  <c r="P2458" i="87"/>
  <c r="P2498" i="87"/>
  <c r="P2607" i="87"/>
  <c r="S2628" i="87"/>
  <c r="P2628" i="87" s="1"/>
  <c r="T3061" i="87"/>
  <c r="P3061" i="87" s="1"/>
  <c r="T3087" i="87"/>
  <c r="P3087" i="87" s="1"/>
  <c r="T3088" i="87"/>
  <c r="P3088" i="87" s="1"/>
  <c r="P2202" i="87"/>
  <c r="P2234" i="87"/>
  <c r="J2241" i="87"/>
  <c r="J2242" i="87" s="1"/>
  <c r="P2327" i="87"/>
  <c r="K2335" i="87"/>
  <c r="P2335" i="87" s="1"/>
  <c r="T2447" i="87"/>
  <c r="P2343" i="87"/>
  <c r="P2352" i="87"/>
  <c r="P2369" i="87"/>
  <c r="P2383" i="87"/>
  <c r="P2399" i="87"/>
  <c r="P2460" i="87"/>
  <c r="J2482" i="87"/>
  <c r="J2483" i="87" s="1"/>
  <c r="J2484" i="87" s="1"/>
  <c r="K2484" i="87" s="1"/>
  <c r="R2462" i="87"/>
  <c r="R2481" i="87" s="1"/>
  <c r="P2500" i="87"/>
  <c r="P2521" i="87"/>
  <c r="P2537" i="87"/>
  <c r="P2572" i="87"/>
  <c r="P2594" i="87"/>
  <c r="S2632" i="87"/>
  <c r="P2632" i="87" s="1"/>
  <c r="P2639" i="87"/>
  <c r="S2703" i="87"/>
  <c r="P2703" i="87" s="1"/>
  <c r="J2854" i="87"/>
  <c r="J2855" i="87" s="1"/>
  <c r="K2306" i="87"/>
  <c r="P2306" i="87" s="1"/>
  <c r="P2354" i="87"/>
  <c r="P2390" i="87"/>
  <c r="P2401" i="87"/>
  <c r="P2417" i="87"/>
  <c r="P2432" i="87"/>
  <c r="P2453" i="87"/>
  <c r="P2466" i="87"/>
  <c r="S2469" i="87"/>
  <c r="P2469" i="87" s="1"/>
  <c r="P2495" i="87"/>
  <c r="P2509" i="87"/>
  <c r="P2530" i="87"/>
  <c r="S2532" i="87"/>
  <c r="P2532" i="87" s="1"/>
  <c r="P2570" i="87"/>
  <c r="P2616" i="87"/>
  <c r="R2685" i="87"/>
  <c r="P2685" i="87" s="1"/>
  <c r="R2792" i="87"/>
  <c r="P2792" i="87" s="1"/>
  <c r="P2872" i="87"/>
  <c r="J2875" i="87"/>
  <c r="K2875" i="87" s="1"/>
  <c r="P2875" i="87" s="1"/>
  <c r="S2948" i="87"/>
  <c r="P2948" i="87" s="1"/>
  <c r="P2339" i="87"/>
  <c r="P2349" i="87"/>
  <c r="P2363" i="87"/>
  <c r="P2375" i="87"/>
  <c r="P2385" i="87"/>
  <c r="P2439" i="87"/>
  <c r="J2448" i="87"/>
  <c r="P2455" i="87"/>
  <c r="P2479" i="87"/>
  <c r="P2497" i="87"/>
  <c r="P2504" i="87"/>
  <c r="S2525" i="87"/>
  <c r="P2525" i="87" s="1"/>
  <c r="P2551" i="87"/>
  <c r="P2568" i="87"/>
  <c r="U2668" i="87"/>
  <c r="P2625" i="87"/>
  <c r="P2636" i="87"/>
  <c r="P2643" i="87"/>
  <c r="T2656" i="87"/>
  <c r="P2656" i="87" s="1"/>
  <c r="K2864" i="87"/>
  <c r="P2864" i="87" s="1"/>
  <c r="P2881" i="87"/>
  <c r="J2884" i="87"/>
  <c r="K2884" i="87" s="1"/>
  <c r="P2884" i="87" s="1"/>
  <c r="P2914" i="87"/>
  <c r="J2669" i="87"/>
  <c r="J2734" i="87"/>
  <c r="R2694" i="87"/>
  <c r="P2694" i="87" s="1"/>
  <c r="R2749" i="87"/>
  <c r="P2749" i="87" s="1"/>
  <c r="T2849" i="87"/>
  <c r="P2849" i="87" s="1"/>
  <c r="S2946" i="87"/>
  <c r="P2946" i="87" s="1"/>
  <c r="P2433" i="87"/>
  <c r="P2438" i="87"/>
  <c r="P2440" i="87"/>
  <c r="P2547" i="87"/>
  <c r="P2552" i="87"/>
  <c r="P2599" i="87"/>
  <c r="S2707" i="87"/>
  <c r="P2707" i="87" s="1"/>
  <c r="T2722" i="87"/>
  <c r="P2722" i="87" s="1"/>
  <c r="T2731" i="87"/>
  <c r="P2731" i="87" s="1"/>
  <c r="U2938" i="87"/>
  <c r="P2916" i="87"/>
  <c r="R2936" i="87"/>
  <c r="P2944" i="87"/>
  <c r="K3093" i="87"/>
  <c r="P3093" i="87" s="1"/>
  <c r="S3080" i="87"/>
  <c r="S3104" i="87" s="1"/>
  <c r="K3775" i="87"/>
  <c r="P3392" i="87"/>
  <c r="P2341" i="87"/>
  <c r="P2507" i="87"/>
  <c r="P2510" i="87"/>
  <c r="R2599" i="87"/>
  <c r="P2619" i="87"/>
  <c r="P2657" i="87"/>
  <c r="P2660" i="87"/>
  <c r="U2733" i="87"/>
  <c r="R2684" i="87"/>
  <c r="P2684" i="87" s="1"/>
  <c r="P2751" i="87"/>
  <c r="P2759" i="87"/>
  <c r="R2789" i="87"/>
  <c r="P2789" i="87" s="1"/>
  <c r="P2801" i="87"/>
  <c r="P2808" i="87"/>
  <c r="T2820" i="87"/>
  <c r="P2820" i="87" s="1"/>
  <c r="T2829" i="87"/>
  <c r="P2829" i="87" s="1"/>
  <c r="P2841" i="87"/>
  <c r="P2888" i="87"/>
  <c r="P3020" i="87"/>
  <c r="T3063" i="87"/>
  <c r="P3063" i="87" s="1"/>
  <c r="P2396" i="87"/>
  <c r="R2691" i="87"/>
  <c r="P2691" i="87" s="1"/>
  <c r="P2704" i="87"/>
  <c r="R2774" i="87"/>
  <c r="T2824" i="87"/>
  <c r="P2824" i="87" s="1"/>
  <c r="K2854" i="87"/>
  <c r="K2980" i="87"/>
  <c r="P2970" i="87"/>
  <c r="U3348" i="87"/>
  <c r="P3348" i="87" s="1"/>
  <c r="J2323" i="87"/>
  <c r="P2515" i="87"/>
  <c r="P2652" i="87"/>
  <c r="P2679" i="87"/>
  <c r="P2686" i="87"/>
  <c r="P2693" i="87"/>
  <c r="T2720" i="87"/>
  <c r="P2741" i="87"/>
  <c r="P2766" i="87"/>
  <c r="P2769" i="87"/>
  <c r="R2793" i="87"/>
  <c r="P2793" i="87" s="1"/>
  <c r="T2833" i="87"/>
  <c r="P2833" i="87" s="1"/>
  <c r="P2870" i="87"/>
  <c r="P2890" i="87"/>
  <c r="J2893" i="87"/>
  <c r="K2893" i="87" s="1"/>
  <c r="P2893" i="87" s="1"/>
  <c r="U2980" i="87"/>
  <c r="P3024" i="87"/>
  <c r="K3048" i="87"/>
  <c r="R2668" i="87"/>
  <c r="P2655" i="87"/>
  <c r="P2683" i="87"/>
  <c r="S2706" i="87"/>
  <c r="P2706" i="87" s="1"/>
  <c r="P2708" i="87"/>
  <c r="P2717" i="87"/>
  <c r="T2724" i="87"/>
  <c r="P2724" i="87" s="1"/>
  <c r="U2896" i="87"/>
  <c r="P2771" i="87"/>
  <c r="P2776" i="87"/>
  <c r="R2788" i="87"/>
  <c r="P2788" i="87" s="1"/>
  <c r="T2815" i="87"/>
  <c r="P2815" i="87" s="1"/>
  <c r="T2851" i="87"/>
  <c r="P2851" i="87" s="1"/>
  <c r="P2861" i="87"/>
  <c r="T2954" i="87"/>
  <c r="R3369" i="87"/>
  <c r="P3334" i="87"/>
  <c r="P2930" i="87"/>
  <c r="K2936" i="87"/>
  <c r="P3042" i="87"/>
  <c r="R3075" i="87"/>
  <c r="P3057" i="87"/>
  <c r="R3104" i="87"/>
  <c r="P3117" i="87"/>
  <c r="K3138" i="87"/>
  <c r="P3138" i="87" s="1"/>
  <c r="R3134" i="87"/>
  <c r="P3134" i="87" s="1"/>
  <c r="P3178" i="87"/>
  <c r="S3247" i="87"/>
  <c r="S3326" i="87" s="1"/>
  <c r="K3255" i="87"/>
  <c r="T2936" i="87"/>
  <c r="T2938" i="87" s="1"/>
  <c r="U3104" i="87"/>
  <c r="U3179" i="87"/>
  <c r="T3150" i="87"/>
  <c r="P3150" i="87" s="1"/>
  <c r="P3181" i="87"/>
  <c r="R3204" i="87"/>
  <c r="U3326" i="87"/>
  <c r="U3332" i="87" s="1"/>
  <c r="T3369" i="87"/>
  <c r="P2709" i="87"/>
  <c r="P2752" i="87"/>
  <c r="P2756" i="87"/>
  <c r="P2763" i="87"/>
  <c r="P2781" i="87"/>
  <c r="P2802" i="87"/>
  <c r="P2806" i="87"/>
  <c r="P2836" i="87"/>
  <c r="P2838" i="87"/>
  <c r="P2845" i="87"/>
  <c r="R2962" i="87"/>
  <c r="P2962" i="87" s="1"/>
  <c r="P3110" i="87"/>
  <c r="P3115" i="87"/>
  <c r="T3204" i="87"/>
  <c r="S3204" i="87"/>
  <c r="P2687" i="87"/>
  <c r="P2723" i="87"/>
  <c r="P2748" i="87"/>
  <c r="P2773" i="87"/>
  <c r="P2777" i="87"/>
  <c r="P2791" i="87"/>
  <c r="P2798" i="87"/>
  <c r="P2814" i="87"/>
  <c r="P2816" i="87"/>
  <c r="P2917" i="87"/>
  <c r="P2928" i="87"/>
  <c r="P2950" i="87"/>
  <c r="R3009" i="87"/>
  <c r="P3009" i="87" s="1"/>
  <c r="P2995" i="87"/>
  <c r="P3002" i="87"/>
  <c r="P3051" i="87"/>
  <c r="S3075" i="87"/>
  <c r="P3120" i="87"/>
  <c r="P3141" i="87"/>
  <c r="R3146" i="87"/>
  <c r="P3146" i="87" s="1"/>
  <c r="P3152" i="87"/>
  <c r="P3198" i="87"/>
  <c r="P3202" i="87"/>
  <c r="P3205" i="87"/>
  <c r="K3216" i="87"/>
  <c r="P3216" i="87" s="1"/>
  <c r="J3213" i="87"/>
  <c r="K3213" i="87" s="1"/>
  <c r="R3213" i="87" s="1"/>
  <c r="R3240" i="87" s="1"/>
  <c r="P3209" i="87"/>
  <c r="P3211" i="87"/>
  <c r="S3240" i="87"/>
  <c r="P3382" i="87"/>
  <c r="P2901" i="87"/>
  <c r="P2908" i="87"/>
  <c r="U3050" i="87"/>
  <c r="P2966" i="87"/>
  <c r="P2973" i="87"/>
  <c r="T2991" i="87"/>
  <c r="P3011" i="87"/>
  <c r="P3058" i="87"/>
  <c r="K3100" i="87"/>
  <c r="P3100" i="87" s="1"/>
  <c r="P3106" i="87"/>
  <c r="R3109" i="87"/>
  <c r="P3109" i="87" s="1"/>
  <c r="P3112" i="87"/>
  <c r="H3123" i="87"/>
  <c r="K3123" i="87" s="1"/>
  <c r="K3118" i="87"/>
  <c r="P3144" i="87"/>
  <c r="T3240" i="87"/>
  <c r="P3234" i="87"/>
  <c r="K3355" i="87"/>
  <c r="P3355" i="87" s="1"/>
  <c r="R2938" i="87"/>
  <c r="R2954" i="87"/>
  <c r="P2984" i="87"/>
  <c r="P3074" i="87"/>
  <c r="P3094" i="87"/>
  <c r="S3140" i="87"/>
  <c r="R3114" i="87"/>
  <c r="P3114" i="87" s="1"/>
  <c r="P3159" i="87"/>
  <c r="P3163" i="87"/>
  <c r="T3179" i="87"/>
  <c r="K2988" i="87"/>
  <c r="P2988" i="87" s="1"/>
  <c r="K3155" i="87"/>
  <c r="P3155" i="87" s="1"/>
  <c r="P3219" i="87"/>
  <c r="P3250" i="87"/>
  <c r="U3350" i="87"/>
  <c r="P3350" i="87"/>
  <c r="P3352" i="87"/>
  <c r="R3724" i="87"/>
  <c r="P3724" i="87" s="1"/>
  <c r="P3239" i="87"/>
  <c r="P3293" i="87"/>
  <c r="P3308" i="87"/>
  <c r="P3343" i="87"/>
  <c r="X3057" i="87"/>
  <c r="AB3057" i="87" s="1"/>
  <c r="K3066" i="87"/>
  <c r="P3066" i="87" s="1"/>
  <c r="Q3371" i="87"/>
  <c r="U3240" i="87"/>
  <c r="P3253" i="87"/>
  <c r="P3077" i="87"/>
  <c r="P3090" i="87"/>
  <c r="P3284" i="87"/>
  <c r="U3342" i="87"/>
  <c r="U3349" i="87"/>
  <c r="P3349" i="87" s="1"/>
  <c r="P3389" i="87"/>
  <c r="P3251" i="87"/>
  <c r="P3358" i="87"/>
  <c r="P3212" i="87"/>
  <c r="R3326" i="87"/>
  <c r="P3242" i="87"/>
  <c r="P3245" i="87"/>
  <c r="P3265" i="87"/>
  <c r="P3280" i="87"/>
  <c r="P3321" i="87"/>
  <c r="P3345" i="87"/>
  <c r="P3379" i="87"/>
  <c r="P3408" i="87"/>
  <c r="P3388" i="87"/>
  <c r="P3721" i="87"/>
  <c r="P3341" i="87"/>
  <c r="P3381" i="87"/>
  <c r="P3414" i="87"/>
  <c r="K3774" i="87"/>
  <c r="P3570" i="87"/>
  <c r="P3675" i="87"/>
  <c r="R3720" i="87"/>
  <c r="P3720" i="87" s="1"/>
  <c r="K3572" i="87"/>
  <c r="P3572" i="87" s="1"/>
  <c r="P1514" i="87" l="1"/>
  <c r="R1664" i="87"/>
  <c r="U1094" i="87"/>
  <c r="U3369" i="87"/>
  <c r="P3247" i="87"/>
  <c r="K2483" i="87"/>
  <c r="T913" i="87"/>
  <c r="R146" i="87"/>
  <c r="S2668" i="87"/>
  <c r="U2140" i="87"/>
  <c r="P2624" i="87"/>
  <c r="S1664" i="87"/>
  <c r="K1034" i="87"/>
  <c r="K1094" i="87" s="1"/>
  <c r="K1096" i="87" s="1"/>
  <c r="T835" i="87"/>
  <c r="R103" i="87"/>
  <c r="R105" i="87" s="1"/>
  <c r="K3369" i="87"/>
  <c r="P2462" i="87"/>
  <c r="T1905" i="87"/>
  <c r="T1907" i="87" s="1"/>
  <c r="K1056" i="87"/>
  <c r="T146" i="87"/>
  <c r="P244" i="87"/>
  <c r="K3075" i="87"/>
  <c r="K3124" i="87"/>
  <c r="T3050" i="87"/>
  <c r="T103" i="87"/>
  <c r="T105" i="87" s="1"/>
  <c r="X170" i="87"/>
  <c r="AB170" i="87" s="1"/>
  <c r="H170" i="87" s="1"/>
  <c r="K170" i="87" s="1"/>
  <c r="J174" i="87" s="1"/>
  <c r="K174" i="87" s="1"/>
  <c r="U260" i="87"/>
  <c r="U262" i="87" s="1"/>
  <c r="T3329" i="87"/>
  <c r="T3328" i="87"/>
  <c r="T3327" i="87"/>
  <c r="T3332" i="87" s="1"/>
  <c r="P3048" i="87"/>
  <c r="K1919" i="87"/>
  <c r="P1919" i="87" s="1"/>
  <c r="J1686" i="87"/>
  <c r="K1686" i="87" s="1"/>
  <c r="P1686" i="87" s="1"/>
  <c r="P71" i="87"/>
  <c r="P424" i="87"/>
  <c r="P18" i="87"/>
  <c r="R2733" i="87"/>
  <c r="R2735" i="87" s="1"/>
  <c r="R2447" i="87"/>
  <c r="J2271" i="87"/>
  <c r="K2271" i="87" s="1"/>
  <c r="P2271" i="87" s="1"/>
  <c r="T2140" i="87"/>
  <c r="T2142" i="87" s="1"/>
  <c r="P1860" i="87"/>
  <c r="J1918" i="87"/>
  <c r="K1918" i="87" s="1"/>
  <c r="P1918" i="87" s="1"/>
  <c r="P1041" i="87"/>
  <c r="P499" i="87"/>
  <c r="R595" i="87"/>
  <c r="P320" i="87"/>
  <c r="P135" i="87"/>
  <c r="P177" i="87"/>
  <c r="P3252" i="87"/>
  <c r="T2592" i="87"/>
  <c r="K1928" i="87"/>
  <c r="P1928" i="87" s="1"/>
  <c r="S2140" i="87"/>
  <c r="S2141" i="87" s="1"/>
  <c r="R1013" i="87"/>
  <c r="K1013" i="87"/>
  <c r="K37" i="87"/>
  <c r="P37" i="87" s="1"/>
  <c r="S959" i="87"/>
  <c r="R3050" i="87"/>
  <c r="P3204" i="87"/>
  <c r="T2210" i="87"/>
  <c r="T2223" i="87" s="1"/>
  <c r="P2127" i="87"/>
  <c r="P1084" i="87"/>
  <c r="J1207" i="87"/>
  <c r="K1207" i="87" s="1"/>
  <c r="P1207" i="87" s="1"/>
  <c r="P1150" i="87"/>
  <c r="T2733" i="87"/>
  <c r="T2736" i="87" s="1"/>
  <c r="P1090" i="87"/>
  <c r="T2668" i="87"/>
  <c r="T2485" i="87"/>
  <c r="K1678" i="87"/>
  <c r="P1678" i="87" s="1"/>
  <c r="R835" i="87"/>
  <c r="K101" i="87"/>
  <c r="P101" i="87" s="1"/>
  <c r="P3730" i="87"/>
  <c r="U3371" i="87"/>
  <c r="K2589" i="87"/>
  <c r="T959" i="87"/>
  <c r="K1463" i="87"/>
  <c r="S913" i="87"/>
  <c r="T1364" i="87"/>
  <c r="T1367" i="87" s="1"/>
  <c r="S835" i="87"/>
  <c r="T868" i="87"/>
  <c r="K2314" i="87"/>
  <c r="P2314" i="87" s="1"/>
  <c r="J2315" i="87"/>
  <c r="K2315" i="87" s="1"/>
  <c r="P2315" i="87" s="1"/>
  <c r="P918" i="87"/>
  <c r="S3329" i="87"/>
  <c r="S3328" i="87"/>
  <c r="S3327" i="87"/>
  <c r="K1687" i="87"/>
  <c r="P1687" i="87" s="1"/>
  <c r="U1504" i="87"/>
  <c r="U1461" i="87"/>
  <c r="T2143" i="87"/>
  <c r="T2141" i="87"/>
  <c r="J672" i="87"/>
  <c r="J674" i="87"/>
  <c r="T464" i="87"/>
  <c r="P464" i="87" s="1"/>
  <c r="R2450" i="87"/>
  <c r="R2449" i="87"/>
  <c r="R2448" i="87"/>
  <c r="P2447" i="87"/>
  <c r="R1565" i="87"/>
  <c r="R1564" i="87"/>
  <c r="R1563" i="87"/>
  <c r="P1562" i="87"/>
  <c r="T1908" i="87"/>
  <c r="T1906" i="87"/>
  <c r="P1722" i="87"/>
  <c r="K1723" i="87"/>
  <c r="P1723" i="87" s="1"/>
  <c r="T2734" i="87"/>
  <c r="U2143" i="87"/>
  <c r="U2142" i="87"/>
  <c r="U2141" i="87"/>
  <c r="U2144" i="87" s="1"/>
  <c r="U2192" i="87" s="1"/>
  <c r="U2589" i="87"/>
  <c r="U2591" i="87"/>
  <c r="U2590" i="87"/>
  <c r="T352" i="87"/>
  <c r="P352" i="87" s="1"/>
  <c r="R2482" i="87"/>
  <c r="R2483" i="87"/>
  <c r="R2484" i="87"/>
  <c r="R278" i="87"/>
  <c r="K281" i="87"/>
  <c r="P281" i="87" s="1"/>
  <c r="J1565" i="87"/>
  <c r="K1565" i="87" s="1"/>
  <c r="K1564" i="87"/>
  <c r="P835" i="87"/>
  <c r="T341" i="87"/>
  <c r="P341" i="87" s="1"/>
  <c r="P652" i="87"/>
  <c r="J652" i="87"/>
  <c r="R301" i="87"/>
  <c r="P301" i="87" s="1"/>
  <c r="R3329" i="87"/>
  <c r="R3328" i="87"/>
  <c r="R3327" i="87"/>
  <c r="P3326" i="87"/>
  <c r="R3179" i="87"/>
  <c r="S2733" i="87"/>
  <c r="P2980" i="87"/>
  <c r="K3104" i="87"/>
  <c r="R2853" i="87"/>
  <c r="K2876" i="87"/>
  <c r="P2876" i="87" s="1"/>
  <c r="J2337" i="87"/>
  <c r="K2337" i="87" s="1"/>
  <c r="R3140" i="87"/>
  <c r="P2240" i="87"/>
  <c r="R2241" i="87"/>
  <c r="R2243" i="87"/>
  <c r="R2242" i="87"/>
  <c r="K2172" i="87"/>
  <c r="P2172" i="87" s="1"/>
  <c r="S1906" i="87"/>
  <c r="S1908" i="87"/>
  <c r="S1907" i="87"/>
  <c r="T1664" i="87"/>
  <c r="P1664" i="87" s="1"/>
  <c r="K1365" i="87"/>
  <c r="P1067" i="87"/>
  <c r="S785" i="87"/>
  <c r="P785" i="87" s="1"/>
  <c r="J1695" i="87"/>
  <c r="K1695" i="87" s="1"/>
  <c r="P1092" i="87"/>
  <c r="P687" i="87"/>
  <c r="J687" i="87"/>
  <c r="R1052" i="87"/>
  <c r="R913" i="87"/>
  <c r="U1096" i="87"/>
  <c r="S649" i="87"/>
  <c r="S742" i="87" s="1"/>
  <c r="K510" i="87"/>
  <c r="P510" i="87" s="1"/>
  <c r="S488" i="87"/>
  <c r="P488" i="87" s="1"/>
  <c r="Q3373" i="87"/>
  <c r="Q3380" i="87" s="1"/>
  <c r="H689" i="87"/>
  <c r="H690" i="87" s="1"/>
  <c r="J690" i="87" s="1"/>
  <c r="R190" i="87"/>
  <c r="R205" i="87" s="1"/>
  <c r="R306" i="87"/>
  <c r="P306" i="87" s="1"/>
  <c r="P335" i="87"/>
  <c r="T169" i="87"/>
  <c r="P140" i="87"/>
  <c r="T2853" i="87"/>
  <c r="J2307" i="87"/>
  <c r="K2307" i="87" s="1"/>
  <c r="P2307" i="87" s="1"/>
  <c r="P2304" i="87"/>
  <c r="K1195" i="87"/>
  <c r="J1196" i="87"/>
  <c r="P1490" i="87"/>
  <c r="R1053" i="87"/>
  <c r="P1053" i="87" s="1"/>
  <c r="P1079" i="87"/>
  <c r="K3613" i="87"/>
  <c r="P3369" i="87"/>
  <c r="R3332" i="87"/>
  <c r="T3118" i="87"/>
  <c r="P3118" i="87"/>
  <c r="K3179" i="87"/>
  <c r="K2885" i="87"/>
  <c r="P2885" i="87" s="1"/>
  <c r="T3104" i="87"/>
  <c r="P2286" i="87"/>
  <c r="J2289" i="87"/>
  <c r="K2289" i="87" s="1"/>
  <c r="P2289" i="87" s="1"/>
  <c r="R2206" i="87"/>
  <c r="J2866" i="87"/>
  <c r="K2866" i="87" s="1"/>
  <c r="P2866" i="87" s="1"/>
  <c r="R2140" i="87"/>
  <c r="K913" i="87"/>
  <c r="J1731" i="87"/>
  <c r="K1731" i="87" s="1"/>
  <c r="P1731" i="87" s="1"/>
  <c r="J1713" i="87"/>
  <c r="K1713" i="87" s="1"/>
  <c r="P1713" i="87" s="1"/>
  <c r="S1034" i="87"/>
  <c r="S1094" i="87" s="1"/>
  <c r="S1096" i="87" s="1"/>
  <c r="P1061" i="87"/>
  <c r="P900" i="87"/>
  <c r="J1483" i="87"/>
  <c r="K1483" i="87" s="1"/>
  <c r="P1483" i="87" s="1"/>
  <c r="R435" i="87"/>
  <c r="P435" i="87" s="1"/>
  <c r="P858" i="87"/>
  <c r="K2952" i="87"/>
  <c r="P2952" i="87" s="1"/>
  <c r="K2954" i="87"/>
  <c r="S2945" i="87"/>
  <c r="P2945" i="87" s="1"/>
  <c r="S103" i="87"/>
  <c r="S105" i="87" s="1"/>
  <c r="P45" i="87"/>
  <c r="T3123" i="87"/>
  <c r="P3123" i="87" s="1"/>
  <c r="P2936" i="87"/>
  <c r="K2938" i="87"/>
  <c r="P2938" i="87" s="1"/>
  <c r="K2242" i="87"/>
  <c r="J2243" i="87"/>
  <c r="K2243" i="87" s="1"/>
  <c r="K2482" i="87"/>
  <c r="P2278" i="87"/>
  <c r="J2280" i="87"/>
  <c r="K2280" i="87" s="1"/>
  <c r="P2280" i="87" s="1"/>
  <c r="K2241" i="87"/>
  <c r="R2591" i="87"/>
  <c r="R2590" i="87"/>
  <c r="R2589" i="87"/>
  <c r="P1745" i="87"/>
  <c r="J1704" i="87"/>
  <c r="K1704" i="87" s="1"/>
  <c r="P1704" i="87" s="1"/>
  <c r="T1013" i="87"/>
  <c r="T1015" i="87" s="1"/>
  <c r="S1013" i="87"/>
  <c r="S1015" i="87" s="1"/>
  <c r="T1565" i="87"/>
  <c r="T1564" i="87"/>
  <c r="T1563" i="87"/>
  <c r="K689" i="87"/>
  <c r="K742" i="87" s="1"/>
  <c r="J451" i="87"/>
  <c r="K451" i="87" s="1"/>
  <c r="R436" i="87"/>
  <c r="P436" i="87" s="1"/>
  <c r="P522" i="87"/>
  <c r="P772" i="87"/>
  <c r="P41" i="87"/>
  <c r="P139" i="87"/>
  <c r="S2671" i="87"/>
  <c r="S2670" i="87"/>
  <c r="S2669" i="87"/>
  <c r="S2142" i="87"/>
  <c r="P718" i="87"/>
  <c r="J718" i="87"/>
  <c r="S415" i="87"/>
  <c r="P415" i="87" s="1"/>
  <c r="T170" i="87"/>
  <c r="P170" i="87" s="1"/>
  <c r="K3240" i="87"/>
  <c r="P3240" i="87" s="1"/>
  <c r="K2991" i="87"/>
  <c r="P2991" i="87" s="1"/>
  <c r="P2720" i="87"/>
  <c r="J2735" i="87"/>
  <c r="K2734" i="87"/>
  <c r="P2586" i="87"/>
  <c r="K2590" i="87"/>
  <c r="P2261" i="87"/>
  <c r="J2262" i="87"/>
  <c r="K2262" i="87" s="1"/>
  <c r="T2243" i="87"/>
  <c r="T2241" i="87"/>
  <c r="T2242" i="87"/>
  <c r="K2160" i="87"/>
  <c r="P2160" i="87" s="1"/>
  <c r="J2161" i="87"/>
  <c r="K2161" i="87" s="1"/>
  <c r="P2161" i="87" s="1"/>
  <c r="P1024" i="87"/>
  <c r="K1563" i="87"/>
  <c r="S2947" i="87"/>
  <c r="P2947" i="87" s="1"/>
  <c r="P1472" i="87"/>
  <c r="K1475" i="87"/>
  <c r="P1475" i="87" s="1"/>
  <c r="J1492" i="87"/>
  <c r="K1492" i="87" s="1"/>
  <c r="P1492" i="87" s="1"/>
  <c r="K1502" i="87"/>
  <c r="P1502" i="87" s="1"/>
  <c r="R1022" i="87"/>
  <c r="P1022" i="87" s="1"/>
  <c r="T461" i="87"/>
  <c r="P461" i="87"/>
  <c r="R425" i="87"/>
  <c r="P425" i="87" s="1"/>
  <c r="P22" i="87"/>
  <c r="K24" i="87"/>
  <c r="U400" i="87"/>
  <c r="P641" i="87"/>
  <c r="T200" i="87"/>
  <c r="P200" i="87" s="1"/>
  <c r="J330" i="87"/>
  <c r="K330" i="87" s="1"/>
  <c r="R330" i="87" s="1"/>
  <c r="R300" i="87"/>
  <c r="P300" i="87" s="1"/>
  <c r="R254" i="87"/>
  <c r="R258" i="87" s="1"/>
  <c r="P3342" i="87"/>
  <c r="H3124" i="87"/>
  <c r="J3124" i="87" s="1"/>
  <c r="P3255" i="87"/>
  <c r="J3327" i="87"/>
  <c r="S2856" i="87"/>
  <c r="S2854" i="87"/>
  <c r="S2855" i="87"/>
  <c r="K2323" i="87"/>
  <c r="J2324" i="87"/>
  <c r="K2324" i="87" s="1"/>
  <c r="P2324" i="87" s="1"/>
  <c r="S2481" i="87"/>
  <c r="P2481" i="87" s="1"/>
  <c r="J2856" i="87"/>
  <c r="K2856" i="87" s="1"/>
  <c r="K2855" i="87"/>
  <c r="T2450" i="87"/>
  <c r="T2449" i="87"/>
  <c r="T2448" i="87"/>
  <c r="U2485" i="87"/>
  <c r="U2488" i="87" s="1"/>
  <c r="P2344" i="87"/>
  <c r="S2243" i="87"/>
  <c r="S2242" i="87"/>
  <c r="S2241" i="87"/>
  <c r="J2143" i="87"/>
  <c r="K2143" i="87" s="1"/>
  <c r="K2142" i="87"/>
  <c r="K2207" i="87"/>
  <c r="J2208" i="87"/>
  <c r="P2219" i="87"/>
  <c r="K2220" i="87"/>
  <c r="P2220" i="87" s="1"/>
  <c r="K1906" i="87"/>
  <c r="J1907" i="87"/>
  <c r="P2159" i="87"/>
  <c r="S1667" i="87"/>
  <c r="S1666" i="87"/>
  <c r="S1665" i="87"/>
  <c r="P866" i="87"/>
  <c r="J866" i="87"/>
  <c r="R1364" i="87"/>
  <c r="R1194" i="87"/>
  <c r="S1196" i="87"/>
  <c r="S1197" i="87"/>
  <c r="S1195" i="87"/>
  <c r="S1198" i="87" s="1"/>
  <c r="S1210" i="87" s="1"/>
  <c r="R1015" i="87"/>
  <c r="P1374" i="87"/>
  <c r="J1377" i="87"/>
  <c r="K1377" i="87" s="1"/>
  <c r="P1377" i="87" s="1"/>
  <c r="R1023" i="87"/>
  <c r="P1023" i="87" s="1"/>
  <c r="S868" i="87"/>
  <c r="P868" i="87" s="1"/>
  <c r="P840" i="87"/>
  <c r="T1194" i="87"/>
  <c r="T379" i="87"/>
  <c r="P379" i="87" s="1"/>
  <c r="R426" i="87"/>
  <c r="P426" i="87"/>
  <c r="R323" i="87"/>
  <c r="P323" i="87" s="1"/>
  <c r="K1665" i="87"/>
  <c r="J1666" i="87"/>
  <c r="U105" i="87"/>
  <c r="S143" i="87"/>
  <c r="R302" i="87"/>
  <c r="P302" i="87" s="1"/>
  <c r="R305" i="87"/>
  <c r="P305" i="87"/>
  <c r="K146" i="87"/>
  <c r="T2671" i="87"/>
  <c r="T2670" i="87"/>
  <c r="T2669" i="87"/>
  <c r="P3124" i="87"/>
  <c r="K2178" i="87"/>
  <c r="J2179" i="87"/>
  <c r="K2179" i="87" s="1"/>
  <c r="P2179" i="87" s="1"/>
  <c r="P3080" i="87"/>
  <c r="K2669" i="87"/>
  <c r="J2670" i="87"/>
  <c r="T3075" i="87"/>
  <c r="P3075" i="87" s="1"/>
  <c r="S2450" i="87"/>
  <c r="S2449" i="87"/>
  <c r="S2448" i="87"/>
  <c r="S2588" i="87"/>
  <c r="P2588" i="87" s="1"/>
  <c r="K2187" i="87"/>
  <c r="J2188" i="87"/>
  <c r="K2188" i="87" s="1"/>
  <c r="P2188" i="87" s="1"/>
  <c r="K2151" i="87"/>
  <c r="J2152" i="87"/>
  <c r="K2152" i="87" s="1"/>
  <c r="P2152" i="87" s="1"/>
  <c r="R1905" i="87"/>
  <c r="P1383" i="87"/>
  <c r="J1386" i="87"/>
  <c r="K1386" i="87" s="1"/>
  <c r="P1386" i="87" s="1"/>
  <c r="P1021" i="87"/>
  <c r="P748" i="87"/>
  <c r="P878" i="87"/>
  <c r="K1462" i="87"/>
  <c r="S238" i="87"/>
  <c r="P238" i="87" s="1"/>
  <c r="T1034" i="87"/>
  <c r="R665" i="87"/>
  <c r="P665" i="87"/>
  <c r="H213" i="87"/>
  <c r="K213" i="87" s="1"/>
  <c r="K212" i="87"/>
  <c r="R742" i="87"/>
  <c r="R303" i="87"/>
  <c r="P303" i="87" s="1"/>
  <c r="R276" i="87"/>
  <c r="P276" i="87" s="1"/>
  <c r="R307" i="87"/>
  <c r="P307" i="87"/>
  <c r="J1367" i="87"/>
  <c r="K1367" i="87" s="1"/>
  <c r="K1366" i="87"/>
  <c r="T454" i="87"/>
  <c r="T483" i="87" s="1"/>
  <c r="T508" i="87"/>
  <c r="T595" i="87" s="1"/>
  <c r="K3140" i="87"/>
  <c r="R2671" i="87"/>
  <c r="R2670" i="87"/>
  <c r="R2669" i="87"/>
  <c r="R2672" i="87" s="1"/>
  <c r="P2668" i="87"/>
  <c r="P2774" i="87"/>
  <c r="P2733" i="87"/>
  <c r="R2734" i="87"/>
  <c r="J2449" i="87"/>
  <c r="K2448" i="87"/>
  <c r="P2250" i="87"/>
  <c r="J2253" i="87"/>
  <c r="K2253" i="87" s="1"/>
  <c r="P2253" i="87" s="1"/>
  <c r="K2894" i="87"/>
  <c r="P2894" i="87" s="1"/>
  <c r="P2297" i="87"/>
  <c r="J2298" i="87"/>
  <c r="K2298" i="87" s="1"/>
  <c r="P2298" i="87" s="1"/>
  <c r="P1881" i="87"/>
  <c r="S1565" i="87"/>
  <c r="S1564" i="87"/>
  <c r="S1563" i="87"/>
  <c r="R1667" i="87"/>
  <c r="R1666" i="87"/>
  <c r="R1665" i="87"/>
  <c r="S1364" i="87"/>
  <c r="S489" i="87"/>
  <c r="P489" i="87"/>
  <c r="K1222" i="87"/>
  <c r="P1222" i="87" s="1"/>
  <c r="P1168" i="87"/>
  <c r="T682" i="87"/>
  <c r="T742" i="87" s="1"/>
  <c r="T339" i="87"/>
  <c r="J417" i="87"/>
  <c r="K417" i="87" s="1"/>
  <c r="T349" i="87"/>
  <c r="P349" i="87" s="1"/>
  <c r="P802" i="87"/>
  <c r="R211" i="87"/>
  <c r="P211" i="87" s="1"/>
  <c r="K959" i="87"/>
  <c r="P959" i="87" s="1"/>
  <c r="R308" i="87"/>
  <c r="P308" i="87" s="1"/>
  <c r="J353" i="87"/>
  <c r="K353" i="87" s="1"/>
  <c r="P222" i="87"/>
  <c r="J203" i="87"/>
  <c r="K203" i="87" s="1"/>
  <c r="R270" i="87"/>
  <c r="P270" i="87"/>
  <c r="S132" i="87"/>
  <c r="P132" i="87" s="1"/>
  <c r="T174" i="87" l="1"/>
  <c r="K179" i="87"/>
  <c r="T2735" i="87"/>
  <c r="T2737" i="87" s="1"/>
  <c r="S2672" i="87"/>
  <c r="J2144" i="87"/>
  <c r="K2144" i="87" s="1"/>
  <c r="K467" i="87"/>
  <c r="P467" i="87" s="1"/>
  <c r="R2736" i="87"/>
  <c r="T1566" i="87"/>
  <c r="U2592" i="87"/>
  <c r="U2740" i="87" s="1"/>
  <c r="T2144" i="87"/>
  <c r="T2192" i="87" s="1"/>
  <c r="R2244" i="87"/>
  <c r="R2328" i="87" s="1"/>
  <c r="P1013" i="87"/>
  <c r="S146" i="87"/>
  <c r="P254" i="87"/>
  <c r="P174" i="87"/>
  <c r="K1493" i="87"/>
  <c r="P1493" i="87" s="1"/>
  <c r="K1484" i="87"/>
  <c r="P1484" i="87" s="1"/>
  <c r="S1566" i="87"/>
  <c r="S1569" i="87" s="1"/>
  <c r="R3371" i="87"/>
  <c r="S2143" i="87"/>
  <c r="S2144" i="87" s="1"/>
  <c r="S2192" i="87" s="1"/>
  <c r="K3050" i="87"/>
  <c r="T1365" i="87"/>
  <c r="T1909" i="87"/>
  <c r="R2451" i="87"/>
  <c r="S3332" i="87"/>
  <c r="K357" i="87"/>
  <c r="P357" i="87" s="1"/>
  <c r="R2737" i="87"/>
  <c r="T1366" i="87"/>
  <c r="R2485" i="87"/>
  <c r="R2488" i="87" s="1"/>
  <c r="J2316" i="87"/>
  <c r="K2316" i="87" s="1"/>
  <c r="S2451" i="87"/>
  <c r="K1378" i="87"/>
  <c r="P1378" i="87" s="1"/>
  <c r="K2308" i="87"/>
  <c r="P2308" i="87" s="1"/>
  <c r="R1056" i="87"/>
  <c r="P1056" i="87" s="1"/>
  <c r="K1208" i="87"/>
  <c r="P1208" i="87" s="1"/>
  <c r="K1732" i="87"/>
  <c r="P1732" i="87" s="1"/>
  <c r="Q3387" i="87"/>
  <c r="Q3676" i="87" s="1"/>
  <c r="Q3741" i="87" s="1"/>
  <c r="K2272" i="87"/>
  <c r="P2272" i="87" s="1"/>
  <c r="P3179" i="87"/>
  <c r="P1565" i="87"/>
  <c r="R1566" i="87"/>
  <c r="P742" i="87"/>
  <c r="R1668" i="87"/>
  <c r="R1734" i="87" s="1"/>
  <c r="P2448" i="87"/>
  <c r="P2187" i="87"/>
  <c r="J2189" i="87"/>
  <c r="K2189" i="87" s="1"/>
  <c r="P2189" i="87" s="1"/>
  <c r="J2671" i="87"/>
  <c r="K2671" i="87" s="1"/>
  <c r="P2671" i="87" s="1"/>
  <c r="K2670" i="87"/>
  <c r="P2670" i="87" s="1"/>
  <c r="K2867" i="87"/>
  <c r="P2867" i="87" s="1"/>
  <c r="S2736" i="87"/>
  <c r="S2735" i="87"/>
  <c r="S2734" i="87"/>
  <c r="U2898" i="87"/>
  <c r="R1195" i="87"/>
  <c r="P1194" i="87"/>
  <c r="R1196" i="87"/>
  <c r="R1197" i="87"/>
  <c r="J3328" i="87"/>
  <c r="K3327" i="87"/>
  <c r="P2262" i="87"/>
  <c r="K2263" i="87"/>
  <c r="P2263" i="87" s="1"/>
  <c r="J2857" i="87"/>
  <c r="K2857" i="87" s="1"/>
  <c r="P682" i="87"/>
  <c r="J2450" i="87"/>
  <c r="K2450" i="87" s="1"/>
  <c r="P2450" i="87" s="1"/>
  <c r="K2449" i="87"/>
  <c r="P2449" i="87" s="1"/>
  <c r="P454" i="87"/>
  <c r="R212" i="87"/>
  <c r="P212" i="87" s="1"/>
  <c r="K1387" i="87"/>
  <c r="P1387" i="87" s="1"/>
  <c r="S2591" i="87"/>
  <c r="P2591" i="87" s="1"/>
  <c r="S2590" i="87"/>
  <c r="S2589" i="87"/>
  <c r="P2589" i="87" s="1"/>
  <c r="P2669" i="87"/>
  <c r="P143" i="87"/>
  <c r="J1667" i="87"/>
  <c r="K1667" i="87" s="1"/>
  <c r="K1666" i="87"/>
  <c r="R1365" i="87"/>
  <c r="P1364" i="87"/>
  <c r="R1367" i="87"/>
  <c r="R1366" i="87"/>
  <c r="P24" i="87"/>
  <c r="K103" i="87"/>
  <c r="R1034" i="87"/>
  <c r="P1034" i="87" s="1"/>
  <c r="P1563" i="87"/>
  <c r="J1566" i="87"/>
  <c r="K1566" i="87" s="1"/>
  <c r="T1569" i="87"/>
  <c r="P2241" i="87"/>
  <c r="J2244" i="87"/>
  <c r="K2244" i="87" s="1"/>
  <c r="K2245" i="87" s="1"/>
  <c r="P2245" i="87" s="1"/>
  <c r="S2954" i="87"/>
  <c r="S3050" i="87" s="1"/>
  <c r="P3050" i="87" s="1"/>
  <c r="P2206" i="87"/>
  <c r="R2208" i="87"/>
  <c r="R2207" i="87"/>
  <c r="R2209" i="87"/>
  <c r="P190" i="87"/>
  <c r="S595" i="87"/>
  <c r="P1695" i="87"/>
  <c r="K1696" i="87"/>
  <c r="P1696" i="87" s="1"/>
  <c r="K1714" i="87"/>
  <c r="P1714" i="87" s="1"/>
  <c r="P1564" i="87"/>
  <c r="S417" i="87"/>
  <c r="P417" i="87" s="1"/>
  <c r="K483" i="87"/>
  <c r="J1465" i="87"/>
  <c r="K1465" i="87" s="1"/>
  <c r="K1466" i="87"/>
  <c r="P1466" i="87" s="1"/>
  <c r="R407" i="87"/>
  <c r="R1907" i="87"/>
  <c r="R1906" i="87"/>
  <c r="R1908" i="87"/>
  <c r="P1905" i="87"/>
  <c r="T1197" i="87"/>
  <c r="T1195" i="87"/>
  <c r="T1196" i="87"/>
  <c r="P1906" i="87"/>
  <c r="T2451" i="87"/>
  <c r="T2488" i="87" s="1"/>
  <c r="P2590" i="87"/>
  <c r="J2592" i="87"/>
  <c r="K2592" i="87" s="1"/>
  <c r="K2593" i="87" s="1"/>
  <c r="P2593" i="87" s="1"/>
  <c r="K1705" i="87"/>
  <c r="P1705" i="87" s="1"/>
  <c r="K2290" i="87"/>
  <c r="P2290" i="87" s="1"/>
  <c r="T3140" i="87"/>
  <c r="T3371" i="87" s="1"/>
  <c r="K1015" i="87"/>
  <c r="P1015" i="87" s="1"/>
  <c r="T1930" i="87"/>
  <c r="S3371" i="87"/>
  <c r="U407" i="87"/>
  <c r="T203" i="87"/>
  <c r="T205" i="87" s="1"/>
  <c r="P339" i="87"/>
  <c r="P3140" i="87"/>
  <c r="P146" i="87"/>
  <c r="S1668" i="87"/>
  <c r="S1734" i="87" s="1"/>
  <c r="P2323" i="87"/>
  <c r="K2326" i="87"/>
  <c r="P2326" i="87" s="1"/>
  <c r="J2325" i="87"/>
  <c r="K2325" i="87" s="1"/>
  <c r="P2325" i="87" s="1"/>
  <c r="J2485" i="87"/>
  <c r="K2485" i="87" s="1"/>
  <c r="K2486" i="87" s="1"/>
  <c r="P2486" i="87" s="1"/>
  <c r="P169" i="87"/>
  <c r="K595" i="87"/>
  <c r="P595" i="87" s="1"/>
  <c r="J1368" i="87"/>
  <c r="K1368" i="87" s="1"/>
  <c r="K1369" i="87" s="1"/>
  <c r="T1667" i="87"/>
  <c r="T1666" i="87"/>
  <c r="T1665" i="87"/>
  <c r="T1668" i="87" s="1"/>
  <c r="T1734" i="87" s="1"/>
  <c r="P2853" i="87"/>
  <c r="R2855" i="87"/>
  <c r="R2854" i="87"/>
  <c r="R2856" i="87"/>
  <c r="T2672" i="87"/>
  <c r="T2740" i="87" s="1"/>
  <c r="K2145" i="87"/>
  <c r="P2145" i="87" s="1"/>
  <c r="P1665" i="87"/>
  <c r="J1908" i="87"/>
  <c r="K1908" i="87" s="1"/>
  <c r="K1907" i="87"/>
  <c r="T2856" i="87"/>
  <c r="T2855" i="87"/>
  <c r="T2854" i="87"/>
  <c r="R1569" i="87"/>
  <c r="S258" i="87"/>
  <c r="P258" i="87" s="1"/>
  <c r="K1196" i="87"/>
  <c r="P1196" i="87" s="1"/>
  <c r="J1197" i="87"/>
  <c r="K1197" i="87" s="1"/>
  <c r="P1052" i="87"/>
  <c r="P3104" i="87"/>
  <c r="R213" i="87"/>
  <c r="P213" i="87" s="1"/>
  <c r="P2954" i="87"/>
  <c r="P2337" i="87"/>
  <c r="K2338" i="87"/>
  <c r="P2338" i="87" s="1"/>
  <c r="P2151" i="87"/>
  <c r="J2153" i="87"/>
  <c r="K2153" i="87" s="1"/>
  <c r="P2153" i="87" s="1"/>
  <c r="T353" i="87"/>
  <c r="T407" i="87" s="1"/>
  <c r="T870" i="87" s="1"/>
  <c r="J215" i="87"/>
  <c r="K215" i="87" s="1"/>
  <c r="K217" i="87" s="1"/>
  <c r="K2254" i="87"/>
  <c r="P2254" i="87" s="1"/>
  <c r="P2178" i="87"/>
  <c r="J2180" i="87"/>
  <c r="K2180" i="87" s="1"/>
  <c r="P2180" i="87" s="1"/>
  <c r="J2209" i="87"/>
  <c r="K2209" i="87" s="1"/>
  <c r="P2209" i="87" s="1"/>
  <c r="K2208" i="87"/>
  <c r="S2244" i="87"/>
  <c r="S2328" i="87" s="1"/>
  <c r="S2857" i="87"/>
  <c r="S2896" i="87" s="1"/>
  <c r="K205" i="87"/>
  <c r="T2244" i="87"/>
  <c r="T2328" i="87" s="1"/>
  <c r="P2734" i="87"/>
  <c r="R451" i="87"/>
  <c r="R483" i="87" s="1"/>
  <c r="P2243" i="87"/>
  <c r="S483" i="87"/>
  <c r="P913" i="87"/>
  <c r="P3613" i="87"/>
  <c r="P1195" i="87"/>
  <c r="P649" i="87"/>
  <c r="T179" i="87"/>
  <c r="R2592" i="87"/>
  <c r="R2740" i="87" s="1"/>
  <c r="T1094" i="87"/>
  <c r="T1096" i="87" s="1"/>
  <c r="K2299" i="87"/>
  <c r="P2299" i="87" s="1"/>
  <c r="K2281" i="87"/>
  <c r="P2281" i="87" s="1"/>
  <c r="S2484" i="87"/>
  <c r="P2484" i="87" s="1"/>
  <c r="S2483" i="87"/>
  <c r="P2483" i="87" s="1"/>
  <c r="S2482" i="87"/>
  <c r="P2482" i="87" s="1"/>
  <c r="S1367" i="87"/>
  <c r="P1367" i="87" s="1"/>
  <c r="S1366" i="87"/>
  <c r="P1366" i="87" s="1"/>
  <c r="S1365" i="87"/>
  <c r="P508" i="87"/>
  <c r="J2162" i="87"/>
  <c r="K2162" i="87" s="1"/>
  <c r="P2162" i="87" s="1"/>
  <c r="P400" i="87"/>
  <c r="J2736" i="87"/>
  <c r="K2736" i="87" s="1"/>
  <c r="K2735" i="87"/>
  <c r="J689" i="87"/>
  <c r="J691" i="87"/>
  <c r="P689" i="87"/>
  <c r="P2242" i="87"/>
  <c r="P2140" i="87"/>
  <c r="R2141" i="87"/>
  <c r="R2144" i="87" s="1"/>
  <c r="R2142" i="87"/>
  <c r="P2142" i="87" s="1"/>
  <c r="R2143" i="87"/>
  <c r="P2143" i="87" s="1"/>
  <c r="S1909" i="87"/>
  <c r="S1930" i="87"/>
  <c r="P2735" i="87" l="1"/>
  <c r="P2736" i="87"/>
  <c r="P205" i="87"/>
  <c r="K407" i="87"/>
  <c r="P407" i="87" s="1"/>
  <c r="T1198" i="87"/>
  <c r="P1566" i="87"/>
  <c r="P1365" i="87"/>
  <c r="T2857" i="87"/>
  <c r="T2896" i="87" s="1"/>
  <c r="P2855" i="87"/>
  <c r="R1909" i="87"/>
  <c r="R1930" i="87" s="1"/>
  <c r="J2210" i="87"/>
  <c r="K2210" i="87" s="1"/>
  <c r="K2211" i="87" s="1"/>
  <c r="P2211" i="87" s="1"/>
  <c r="P1197" i="87"/>
  <c r="P1907" i="87"/>
  <c r="Q3754" i="87"/>
  <c r="Q3765" i="87" s="1"/>
  <c r="Q3771" i="87" s="1"/>
  <c r="R870" i="87"/>
  <c r="R1198" i="87"/>
  <c r="R1210" i="87" s="1"/>
  <c r="P2144" i="87"/>
  <c r="K2190" i="87"/>
  <c r="P2190" i="87" s="1"/>
  <c r="P203" i="87"/>
  <c r="J2672" i="87"/>
  <c r="K2672" i="87" s="1"/>
  <c r="S2737" i="87"/>
  <c r="P1908" i="87"/>
  <c r="K2673" i="87"/>
  <c r="P2673" i="87" s="1"/>
  <c r="P2856" i="87"/>
  <c r="T260" i="87"/>
  <c r="T262" i="87" s="1"/>
  <c r="S870" i="87"/>
  <c r="R1368" i="87"/>
  <c r="P451" i="87"/>
  <c r="P2208" i="87"/>
  <c r="S2592" i="87"/>
  <c r="P2592" i="87" s="1"/>
  <c r="P2316" i="87"/>
  <c r="K2317" i="87"/>
  <c r="P2317" i="87" s="1"/>
  <c r="T1368" i="87"/>
  <c r="T1389" i="87" s="1"/>
  <c r="T1419" i="87" s="1"/>
  <c r="T1461" i="87" s="1"/>
  <c r="S260" i="87"/>
  <c r="S262" i="87" s="1"/>
  <c r="K260" i="87"/>
  <c r="K262" i="87" s="1"/>
  <c r="P1369" i="87"/>
  <c r="K1389" i="87"/>
  <c r="P2854" i="87"/>
  <c r="P483" i="87"/>
  <c r="K1567" i="87"/>
  <c r="P1567" i="87" s="1"/>
  <c r="R1389" i="87"/>
  <c r="R1419" i="87" s="1"/>
  <c r="J2737" i="87"/>
  <c r="K2737" i="87" s="1"/>
  <c r="P2737" i="87" s="1"/>
  <c r="R215" i="87"/>
  <c r="P2207" i="87"/>
  <c r="S1368" i="87"/>
  <c r="J1198" i="87"/>
  <c r="K1198" i="87" s="1"/>
  <c r="P353" i="87"/>
  <c r="R2210" i="87"/>
  <c r="R2223" i="87" s="1"/>
  <c r="P2244" i="87"/>
  <c r="P1666" i="87"/>
  <c r="P3327" i="87"/>
  <c r="J2451" i="87"/>
  <c r="K2451" i="87" s="1"/>
  <c r="K2452" i="87" s="1"/>
  <c r="P2452" i="87" s="1"/>
  <c r="K2858" i="87"/>
  <c r="K870" i="87"/>
  <c r="K2181" i="87"/>
  <c r="P2181" i="87" s="1"/>
  <c r="K2154" i="87"/>
  <c r="R2857" i="87"/>
  <c r="R2896" i="87" s="1"/>
  <c r="J1909" i="87"/>
  <c r="K1909" i="87" s="1"/>
  <c r="P1909" i="87" s="1"/>
  <c r="K2328" i="87"/>
  <c r="P2328" i="87" s="1"/>
  <c r="R1094" i="87"/>
  <c r="P1094" i="87" s="1"/>
  <c r="K2163" i="87"/>
  <c r="P2163" i="87" s="1"/>
  <c r="P1667" i="87"/>
  <c r="P179" i="87"/>
  <c r="J3329" i="87"/>
  <c r="K3329" i="87" s="1"/>
  <c r="P3329" i="87" s="1"/>
  <c r="K3328" i="87"/>
  <c r="U2900" i="87"/>
  <c r="P2141" i="87"/>
  <c r="R2192" i="87"/>
  <c r="K1504" i="87"/>
  <c r="S1389" i="87"/>
  <c r="S1419" i="87" s="1"/>
  <c r="S2485" i="87"/>
  <c r="S2488" i="87" s="1"/>
  <c r="P103" i="87"/>
  <c r="K105" i="87"/>
  <c r="P2672" i="87"/>
  <c r="T1210" i="87"/>
  <c r="U870" i="87"/>
  <c r="P2210" i="87" l="1"/>
  <c r="K2223" i="87"/>
  <c r="J3330" i="87"/>
  <c r="K3330" i="87" s="1"/>
  <c r="P3330" i="87" s="1"/>
  <c r="K1569" i="87"/>
  <c r="P1569" i="87" s="1"/>
  <c r="P1368" i="87"/>
  <c r="S2740" i="87"/>
  <c r="R1096" i="87"/>
  <c r="K1910" i="87"/>
  <c r="P1910" i="87" s="1"/>
  <c r="P2451" i="87"/>
  <c r="K2488" i="87"/>
  <c r="P2488" i="87" s="1"/>
  <c r="P2223" i="87"/>
  <c r="P1198" i="87"/>
  <c r="P105" i="87"/>
  <c r="P2154" i="87"/>
  <c r="K2192" i="87"/>
  <c r="P2192" i="87" s="1"/>
  <c r="K1930" i="87"/>
  <c r="P1930" i="87" s="1"/>
  <c r="U2903" i="87"/>
  <c r="U2902" i="87"/>
  <c r="U2904" i="87"/>
  <c r="T1464" i="87"/>
  <c r="T1463" i="87"/>
  <c r="T1462" i="87"/>
  <c r="K1199" i="87"/>
  <c r="P2485" i="87"/>
  <c r="P3328" i="87"/>
  <c r="P870" i="87"/>
  <c r="R217" i="87"/>
  <c r="R260" i="87" s="1"/>
  <c r="S1461" i="87"/>
  <c r="P215" i="87"/>
  <c r="P2858" i="87"/>
  <c r="K2896" i="87"/>
  <c r="P2896" i="87" s="1"/>
  <c r="K2738" i="87"/>
  <c r="P2857" i="87"/>
  <c r="P1419" i="87"/>
  <c r="R1461" i="87"/>
  <c r="P1389" i="87"/>
  <c r="J1668" i="87" l="1"/>
  <c r="K1668" i="87" s="1"/>
  <c r="P1668" i="87" s="1"/>
  <c r="K3332" i="87"/>
  <c r="U2905" i="87"/>
  <c r="U2909" i="87" s="1"/>
  <c r="U2911" i="87" s="1"/>
  <c r="U3373" i="87" s="1"/>
  <c r="U3376" i="87" s="1"/>
  <c r="R262" i="87"/>
  <c r="P262" i="87" s="1"/>
  <c r="P260" i="87"/>
  <c r="P1096" i="87"/>
  <c r="K1669" i="87"/>
  <c r="P1669" i="87" s="1"/>
  <c r="P1461" i="87"/>
  <c r="R1464" i="87"/>
  <c r="P1464" i="87" s="1"/>
  <c r="R1463" i="87"/>
  <c r="R1462" i="87"/>
  <c r="P217" i="87"/>
  <c r="T1465" i="87"/>
  <c r="P2738" i="87"/>
  <c r="K2740" i="87"/>
  <c r="P2740" i="87" s="1"/>
  <c r="S1464" i="87"/>
  <c r="S1463" i="87"/>
  <c r="S1462" i="87"/>
  <c r="P1199" i="87"/>
  <c r="K1210" i="87"/>
  <c r="U3378" i="87" l="1"/>
  <c r="U3380" i="87" s="1"/>
  <c r="U3383" i="87" s="1"/>
  <c r="P3332" i="87"/>
  <c r="K3371" i="87"/>
  <c r="P3371" i="87" s="1"/>
  <c r="P1463" i="87"/>
  <c r="J2900" i="87"/>
  <c r="K2900" i="87" s="1"/>
  <c r="K1734" i="87"/>
  <c r="P1734" i="87" s="1"/>
  <c r="P1210" i="87"/>
  <c r="S1465" i="87"/>
  <c r="S1504" i="87" s="1"/>
  <c r="S2898" i="87" s="1"/>
  <c r="T1504" i="87"/>
  <c r="T2898" i="87" s="1"/>
  <c r="P1462" i="87"/>
  <c r="R1465" i="87"/>
  <c r="R1504" i="87" s="1"/>
  <c r="U3385" i="87" l="1"/>
  <c r="U3387" i="87" s="1"/>
  <c r="R2898" i="87"/>
  <c r="P1504" i="87"/>
  <c r="S2900" i="87"/>
  <c r="T2900" i="87"/>
  <c r="P1465" i="87"/>
  <c r="J2902" i="87"/>
  <c r="U6" i="87" l="1"/>
  <c r="U3390" i="87"/>
  <c r="U3748" i="87"/>
  <c r="U3749" i="87"/>
  <c r="U3746" i="87"/>
  <c r="U3759" i="87"/>
  <c r="U3763" i="87" s="1"/>
  <c r="U3747" i="87"/>
  <c r="T2904" i="87"/>
  <c r="T2903" i="87"/>
  <c r="T2902" i="87"/>
  <c r="J2903" i="87"/>
  <c r="K2902" i="87"/>
  <c r="S2904" i="87"/>
  <c r="S2902" i="87"/>
  <c r="S2903" i="87"/>
  <c r="P2898" i="87"/>
  <c r="R2900" i="87"/>
  <c r="S2905" i="87" l="1"/>
  <c r="T2905" i="87"/>
  <c r="T2909" i="87" s="1"/>
  <c r="T2911" i="87" s="1"/>
  <c r="T3373" i="87" s="1"/>
  <c r="T3376" i="87" s="1"/>
  <c r="T3378" i="87" s="1"/>
  <c r="J2904" i="87"/>
  <c r="K2904" i="87" s="1"/>
  <c r="K2903" i="87"/>
  <c r="J2905" i="87" s="1"/>
  <c r="K2905" i="87" s="1"/>
  <c r="R2902" i="87"/>
  <c r="R2903" i="87"/>
  <c r="R2904" i="87"/>
  <c r="P2900" i="87"/>
  <c r="S2909" i="87"/>
  <c r="S2911" i="87" s="1"/>
  <c r="S3373" i="87" s="1"/>
  <c r="S3376" i="87" s="1"/>
  <c r="S3378" i="87" s="1"/>
  <c r="T3380" i="87" l="1"/>
  <c r="T3383" i="87" s="1"/>
  <c r="T3385" i="87" s="1"/>
  <c r="S3380" i="87"/>
  <c r="S3383" i="87" s="1"/>
  <c r="S3385" i="87" s="1"/>
  <c r="R2905" i="87"/>
  <c r="R2909" i="87" s="1"/>
  <c r="R2911" i="87" s="1"/>
  <c r="R3373" i="87" s="1"/>
  <c r="R3376" i="87" s="1"/>
  <c r="R3378" i="87" s="1"/>
  <c r="P2902" i="87"/>
  <c r="K2906" i="87"/>
  <c r="P2906" i="87" s="1"/>
  <c r="P2903" i="87"/>
  <c r="P2904" i="87"/>
  <c r="S3387" i="87" l="1"/>
  <c r="R3380" i="87"/>
  <c r="R3383" i="87" s="1"/>
  <c r="R3385" i="87" s="1"/>
  <c r="T3387" i="87"/>
  <c r="P2905" i="87"/>
  <c r="K2909" i="87"/>
  <c r="P2909" i="87" s="1"/>
  <c r="K2911" i="87"/>
  <c r="S3748" i="87" l="1"/>
  <c r="S3749" i="87"/>
  <c r="S3390" i="87"/>
  <c r="S6" i="87"/>
  <c r="S3759" i="87"/>
  <c r="S3763" i="87" s="1"/>
  <c r="S3746" i="87"/>
  <c r="S3747" i="87"/>
  <c r="R3387" i="87"/>
  <c r="T3667" i="87" s="1"/>
  <c r="T3759" i="87"/>
  <c r="T3763" i="87" s="1"/>
  <c r="T3749" i="87"/>
  <c r="T3747" i="87"/>
  <c r="T3748" i="87"/>
  <c r="T3746" i="87"/>
  <c r="T3390" i="87"/>
  <c r="T6" i="87"/>
  <c r="P2911" i="87"/>
  <c r="K3373" i="87"/>
  <c r="R3390" i="87" l="1"/>
  <c r="P3390" i="87" s="1"/>
  <c r="R3667" i="87"/>
  <c r="R3748" i="87"/>
  <c r="R3759" i="87"/>
  <c r="R3763" i="87" s="1"/>
  <c r="R3666" i="87"/>
  <c r="R3749" i="87"/>
  <c r="U3667" i="87"/>
  <c r="U3666" i="87"/>
  <c r="R6" i="87"/>
  <c r="Q6" i="87" s="1"/>
  <c r="R3747" i="87"/>
  <c r="R3746" i="87"/>
  <c r="T3666" i="87"/>
  <c r="S3667" i="87"/>
  <c r="S3666" i="87"/>
  <c r="P3373" i="87"/>
  <c r="J3376" i="87"/>
  <c r="K3376" i="87" s="1"/>
  <c r="P3667" i="87" l="1"/>
  <c r="P3666" i="87"/>
  <c r="P3376" i="87"/>
  <c r="N3376" i="87"/>
  <c r="K3378" i="87"/>
  <c r="P3378" i="87" l="1"/>
  <c r="K3380" i="87"/>
  <c r="P3380" i="87" l="1"/>
  <c r="J3383" i="87"/>
  <c r="K3383" i="87" s="1"/>
  <c r="K3385" i="87" l="1"/>
  <c r="P3383" i="87"/>
  <c r="P3385" i="87" l="1"/>
  <c r="K3387" i="87"/>
  <c r="J3668" i="87" l="1"/>
  <c r="K3668" i="87" s="1"/>
  <c r="K3495" i="87"/>
  <c r="H3497" i="87"/>
  <c r="J3495" i="87"/>
  <c r="J3746" i="87"/>
  <c r="K3746" i="87" s="1"/>
  <c r="P3746" i="87" s="1"/>
  <c r="P3387" i="87"/>
  <c r="J3759" i="87"/>
  <c r="J3747" i="87"/>
  <c r="K3747" i="87" s="1"/>
  <c r="P3747" i="87" s="1"/>
  <c r="J3748" i="87"/>
  <c r="K3748" i="87" s="1"/>
  <c r="P3748" i="87" s="1"/>
  <c r="J3749" i="87"/>
  <c r="K3749" i="87" s="1"/>
  <c r="P3749" i="87" s="1"/>
  <c r="R3" i="87"/>
  <c r="Q3" i="87" s="1"/>
  <c r="K3501" i="87" l="1"/>
  <c r="K3759" i="87"/>
  <c r="P3759" i="87" s="1"/>
  <c r="U3497" i="87"/>
  <c r="T3497" i="87"/>
  <c r="S3497" i="87"/>
  <c r="R3497" i="87"/>
  <c r="H3495" i="87"/>
  <c r="U3495" i="87"/>
  <c r="T3495" i="87"/>
  <c r="S3495" i="87"/>
  <c r="R3495" i="87"/>
  <c r="K3778" i="87"/>
  <c r="K3670" i="87"/>
  <c r="U3668" i="87"/>
  <c r="U3670" i="87" s="1"/>
  <c r="T3668" i="87"/>
  <c r="T3670" i="87" s="1"/>
  <c r="S3668" i="87"/>
  <c r="S3670" i="87" s="1"/>
  <c r="R3668" i="87"/>
  <c r="R3670" i="87" s="1"/>
  <c r="I42" i="115"/>
  <c r="J42" i="115" l="1"/>
  <c r="L42" i="115"/>
  <c r="H42" i="115"/>
  <c r="P3497" i="87"/>
  <c r="P3495" i="87"/>
  <c r="P3668" i="87"/>
  <c r="P3501" i="87"/>
  <c r="K3645" i="87"/>
  <c r="P3670" i="87"/>
  <c r="J3763" i="87"/>
  <c r="K3763" i="87" s="1"/>
  <c r="P3763" i="87" l="1"/>
  <c r="J3647" i="87"/>
  <c r="K3647" i="87" s="1"/>
  <c r="K3649" i="87" s="1"/>
  <c r="P3649" i="87" s="1"/>
  <c r="P3645" i="87"/>
  <c r="G15" i="69"/>
  <c r="L15" i="69"/>
  <c r="L16" i="69"/>
  <c r="K3659" i="87" l="1"/>
  <c r="P3647" i="87"/>
  <c r="K3777" i="87"/>
  <c r="P3659" i="87" l="1"/>
  <c r="K3663" i="87"/>
  <c r="K3674" i="87" s="1"/>
  <c r="L3674" i="87" s="1"/>
  <c r="K3676" i="87"/>
  <c r="U3663" i="87" l="1"/>
  <c r="U3674" i="87" s="1"/>
  <c r="U3676" i="87" s="1"/>
  <c r="U3741" i="87" s="1"/>
  <c r="U3743" i="87" s="1"/>
  <c r="U3752" i="87" s="1"/>
  <c r="U3754" i="87" s="1"/>
  <c r="T3663" i="87"/>
  <c r="T3674" i="87" s="1"/>
  <c r="T3676" i="87" s="1"/>
  <c r="T3741" i="87" s="1"/>
  <c r="T3743" i="87" s="1"/>
  <c r="T3752" i="87" s="1"/>
  <c r="T3754" i="87" s="1"/>
  <c r="R3663" i="87"/>
  <c r="R3674" i="87" s="1"/>
  <c r="S3663" i="87"/>
  <c r="S3674" i="87"/>
  <c r="S3676" i="87" s="1"/>
  <c r="S3741" i="87" s="1"/>
  <c r="S3743" i="87" s="1"/>
  <c r="S3752" i="87" s="1"/>
  <c r="S3754" i="87" s="1"/>
  <c r="K3741" i="87"/>
  <c r="P3663" i="87" l="1"/>
  <c r="K3743" i="87"/>
  <c r="S3765" i="87"/>
  <c r="S3768" i="87" s="1"/>
  <c r="S3771" i="87" s="1"/>
  <c r="U3765" i="87"/>
  <c r="U3768" i="87" s="1"/>
  <c r="U3771" i="87" s="1"/>
  <c r="R3676" i="87"/>
  <c r="P3674" i="87"/>
  <c r="T3765" i="87"/>
  <c r="T3768" i="87" s="1"/>
  <c r="T3771" i="87" s="1"/>
  <c r="R3741" i="87" l="1"/>
  <c r="P3676" i="87"/>
  <c r="K3752" i="87"/>
  <c r="L3752" i="87" l="1"/>
  <c r="K3754" i="87"/>
  <c r="K3765" i="87" s="1"/>
  <c r="R3743" i="87"/>
  <c r="P3741" i="87"/>
  <c r="R3752" i="87" l="1"/>
  <c r="P3743" i="87"/>
  <c r="J3768" i="87" l="1"/>
  <c r="K3768" i="87" s="1"/>
  <c r="R3754" i="87"/>
  <c r="P3752" i="87"/>
  <c r="R3765" i="87" l="1"/>
  <c r="P3754" i="87"/>
  <c r="K3771" i="87"/>
  <c r="K6" i="87" l="1"/>
  <c r="R3768" i="87"/>
  <c r="P3765" i="87"/>
  <c r="AG41" i="89" l="1"/>
  <c r="R3771" i="87"/>
  <c r="P3771" i="87" s="1"/>
  <c r="P3768" i="87"/>
  <c r="AG37" i="89" l="1"/>
  <c r="AG35" i="89" l="1"/>
  <c r="I43" i="115" l="1"/>
  <c r="AG34" i="89"/>
  <c r="L43" i="115" l="1"/>
  <c r="J43" i="115"/>
  <c r="H43" i="115"/>
  <c r="K608" i="101" l="1"/>
  <c r="I28" i="115" l="1"/>
  <c r="J28" i="115" l="1"/>
  <c r="J47" i="115" s="1"/>
  <c r="H28" i="115"/>
  <c r="L28" i="115"/>
  <c r="I47" i="115"/>
  <c r="AG38" i="89"/>
  <c r="AG39" i="89"/>
  <c r="L47" i="115" l="1"/>
  <c r="H47" i="115"/>
  <c r="AG32" i="89"/>
  <c r="AG40" i="89" l="1"/>
  <c r="G16" i="69" l="1"/>
  <c r="AG36" i="89" l="1"/>
  <c r="AG33" i="89" s="1"/>
  <c r="E15" i="103" l="1"/>
  <c r="F18" i="103"/>
  <c r="E20" i="103" l="1"/>
  <c r="E18" i="103"/>
  <c r="K619" i="101" l="1"/>
  <c r="E21" i="103"/>
  <c r="H3" i="101"/>
  <c r="H4" i="101" s="1"/>
  <c r="G670" i="101"/>
  <c r="G671" i="101" s="1"/>
  <c r="F23" i="103" l="1"/>
  <c r="E23" i="103" s="1"/>
  <c r="E25" i="103" l="1"/>
  <c r="F28" i="103" l="1"/>
  <c r="E28" i="103" s="1"/>
  <c r="E30" i="103" l="1"/>
  <c r="F32" i="103" l="1"/>
  <c r="E32" i="103" s="1"/>
  <c r="F36" i="103" l="1"/>
  <c r="E36" i="103" s="1"/>
  <c r="E44" i="103" l="1"/>
  <c r="E45" i="103" s="1"/>
  <c r="M23" i="119" l="1"/>
  <c r="G23" i="119" s="1"/>
  <c r="G67" i="119" s="1"/>
  <c r="I48" i="115"/>
  <c r="J48" i="115" s="1"/>
  <c r="L48" i="115" l="1"/>
  <c r="H48" i="115"/>
  <c r="I49" i="115" l="1"/>
  <c r="J49" i="115" l="1"/>
  <c r="J50" i="115" s="1"/>
  <c r="H49" i="115"/>
  <c r="L49" i="115"/>
  <c r="I50" i="115"/>
  <c r="H50" i="115" s="1"/>
  <c r="I12" i="115" l="1"/>
  <c r="M42" i="115"/>
  <c r="M45" i="115"/>
  <c r="M28" i="115"/>
  <c r="M38" i="115"/>
  <c r="L50" i="115"/>
  <c r="M43" i="115"/>
  <c r="M27" i="115"/>
  <c r="M44" i="115"/>
  <c r="M46" i="115"/>
  <c r="M50" i="115"/>
  <c r="M29" i="115"/>
  <c r="M47" i="115"/>
  <c r="M48" i="115"/>
  <c r="M49" i="115"/>
  <c r="I14" i="115" l="1"/>
  <c r="N12" i="115"/>
  <c r="I13" i="115"/>
  <c r="H12" i="115"/>
  <c r="L12" i="115"/>
  <c r="J12" i="115"/>
  <c r="M12" i="115"/>
  <c r="H14" i="115" l="1"/>
  <c r="N14" i="115"/>
  <c r="M14" i="115"/>
  <c r="L14" i="115"/>
  <c r="J14" i="115"/>
  <c r="H13" i="115"/>
  <c r="M13" i="115"/>
  <c r="N13" i="115"/>
  <c r="L13" i="115"/>
  <c r="I16" i="115" l="1"/>
  <c r="J16" i="115" l="1"/>
  <c r="H16" i="115"/>
  <c r="M16" i="115"/>
  <c r="L16" i="115"/>
  <c r="N16" i="115"/>
  <c r="I17" i="115" l="1"/>
  <c r="H17" i="115" l="1"/>
  <c r="M17" i="115"/>
  <c r="J17" i="115"/>
  <c r="N17" i="115" s="1"/>
  <c r="L17" i="115"/>
  <c r="I18" i="115"/>
  <c r="J13" i="115"/>
  <c r="K18" i="115"/>
  <c r="K20" i="115" s="1"/>
  <c r="N18" i="115" l="1"/>
  <c r="M18" i="115"/>
  <c r="H18" i="115"/>
  <c r="L18" i="115"/>
  <c r="I20" i="115"/>
  <c r="J18" i="115"/>
  <c r="M20" i="115" l="1"/>
  <c r="N20" i="115"/>
  <c r="L20" i="115"/>
  <c r="H20" i="115"/>
  <c r="J20" i="115"/>
</calcChain>
</file>

<file path=xl/sharedStrings.xml><?xml version="1.0" encoding="utf-8"?>
<sst xmlns="http://schemas.openxmlformats.org/spreadsheetml/2006/main" count="12270" uniqueCount="3010">
  <si>
    <t>GIFA (m2)</t>
  </si>
  <si>
    <t>%</t>
  </si>
  <si>
    <t>•</t>
  </si>
  <si>
    <t>DESCRIPTION</t>
  </si>
  <si>
    <t>REF</t>
  </si>
  <si>
    <t>m²</t>
  </si>
  <si>
    <t>A. ESTIMATE ANALYSIS</t>
  </si>
  <si>
    <t>QS Calculations</t>
  </si>
  <si>
    <t>Gross Floor Area :</t>
  </si>
  <si>
    <t>A.1</t>
  </si>
  <si>
    <t>Estimate Summary</t>
  </si>
  <si>
    <t>Estimate Section Totals</t>
  </si>
  <si>
    <t>GROUP ELEMENT</t>
  </si>
  <si>
    <t>COST/m²                 £</t>
  </si>
  <si>
    <t>TOTAL                       £</t>
  </si>
  <si>
    <t>1 from (i)</t>
  </si>
  <si>
    <t>2 from (ii)</t>
  </si>
  <si>
    <t>3 from (iii)</t>
  </si>
  <si>
    <t>Facilitating works</t>
  </si>
  <si>
    <t>Substructure</t>
  </si>
  <si>
    <t>Superstructure</t>
  </si>
  <si>
    <t>Internal finishes</t>
  </si>
  <si>
    <t>Fittings, furnishings and equipment</t>
  </si>
  <si>
    <t>Services</t>
  </si>
  <si>
    <t>Complete buildings and building units</t>
  </si>
  <si>
    <t>Work to existing buildings</t>
  </si>
  <si>
    <t>External works</t>
  </si>
  <si>
    <t>Sub Total: Facilitating works and Building Works</t>
  </si>
  <si>
    <t>£</t>
  </si>
  <si>
    <t>Main contractor's preliminaries</t>
  </si>
  <si>
    <t>Main contractor's overheads and profit</t>
  </si>
  <si>
    <t>Total: Building Works Estimate</t>
  </si>
  <si>
    <t>Project/design team fees</t>
  </si>
  <si>
    <t>Other development/project costs</t>
  </si>
  <si>
    <t>Base Cost Estimate</t>
  </si>
  <si>
    <t>Risks</t>
  </si>
  <si>
    <t>Cost Limit (excluding Inflation)</t>
  </si>
  <si>
    <t xml:space="preserve">Inflation </t>
  </si>
  <si>
    <t>Cost Limit (excluding VAT assessment)</t>
  </si>
  <si>
    <t>VAT Assessment</t>
  </si>
  <si>
    <t>Excluded</t>
  </si>
  <si>
    <t>Rounded to the nearest pound</t>
  </si>
  <si>
    <t>Based at 1Q2014 pricing, see section 6 for inflation trends allowances</t>
  </si>
  <si>
    <t>Area for calculation purposes :</t>
  </si>
  <si>
    <t>Cost per m²:</t>
  </si>
  <si>
    <t>£/m²</t>
  </si>
  <si>
    <t>£/ft²</t>
  </si>
  <si>
    <t>Construction Cost</t>
  </si>
  <si>
    <t>A. COST PLAN DETAILED BREAKDOWN - OPTION 1</t>
  </si>
  <si>
    <t>£/m2</t>
  </si>
  <si>
    <t>QUANTITY</t>
  </si>
  <si>
    <t>RATE</t>
  </si>
  <si>
    <t>ITEM               TOTAL</t>
  </si>
  <si>
    <t>GROUP                   TOTAL</t>
  </si>
  <si>
    <t>Scope of works</t>
  </si>
  <si>
    <t>Facilitating works/Enabling works</t>
  </si>
  <si>
    <t>Toxic/hazardous material removal - (Excluded)</t>
  </si>
  <si>
    <t>item</t>
  </si>
  <si>
    <t>þ</t>
  </si>
  <si>
    <t>Install Crashdeck/ scaffold - scaffold cost in addition to prelims, allow to protect floor, correx, ply - 2 layers</t>
  </si>
  <si>
    <t>Remove Gantry</t>
  </si>
  <si>
    <t>Client wants to keep in place</t>
  </si>
  <si>
    <t xml:space="preserve">Major demolition works  </t>
  </si>
  <si>
    <t>Reinstate Gantry</t>
  </si>
  <si>
    <t>-</t>
  </si>
  <si>
    <t>Removal of existing roof  covering - assume area circa 2150m2</t>
  </si>
  <si>
    <t>m2</t>
  </si>
  <si>
    <t>Allowance for sealing building incase of Asbestos disturbance in cavity?</t>
  </si>
  <si>
    <t>Demolition of parapet, assume 15 course</t>
  </si>
  <si>
    <t>Allowance for removal and replacement of high level parapet</t>
  </si>
  <si>
    <t xml:space="preserve">Remove roof covering </t>
  </si>
  <si>
    <t>Temporary support to adjacent structures - (Excluded)</t>
  </si>
  <si>
    <t>Install new covering</t>
  </si>
  <si>
    <t>rainwater goods - downpipes internal?</t>
  </si>
  <si>
    <t>Specialist Groundworks - (Excluded)</t>
  </si>
  <si>
    <t>Bed joint reinforcement to areas noted by structure - replacement of defective brick units (assume 10%)</t>
  </si>
  <si>
    <t>Temporary diversion works - (Excluded)</t>
  </si>
  <si>
    <t>DPC and pointing repairs</t>
  </si>
  <si>
    <t>Allowance for testing existing helical ties and provision of additional helifix</t>
  </si>
  <si>
    <t>Extraordinary site investigation works - (Excluded)</t>
  </si>
  <si>
    <t>any additional requirement for structural support to either masonry façade or raac panels?</t>
  </si>
  <si>
    <t>Install shaftwall/metsec system internally.</t>
  </si>
  <si>
    <t>Enabling Works</t>
  </si>
  <si>
    <t>excluded</t>
  </si>
  <si>
    <t>Repairs to gantry</t>
  </si>
  <si>
    <t>Perimeter Scaffold</t>
  </si>
  <si>
    <t>Firestopping within shaftwall cavity and/or coating of steel frame</t>
  </si>
  <si>
    <t>assume not</t>
  </si>
  <si>
    <t>Retention of steel frame - does this create cost?</t>
  </si>
  <si>
    <t>P/Sum</t>
  </si>
  <si>
    <t xml:space="preserve">Any works required to external doors? - assume replace </t>
  </si>
  <si>
    <t>Allowance for floor protection, 1 x correx layer, 2 x ply layers</t>
  </si>
  <si>
    <t>ditto internal doors</t>
  </si>
  <si>
    <t>Allow for structural repairs to Basement</t>
  </si>
  <si>
    <t>Finishes</t>
  </si>
  <si>
    <t xml:space="preserve">Element Group Total </t>
  </si>
  <si>
    <t>Allow to add additional layer to floor</t>
  </si>
  <si>
    <t>allowance for protection of floor</t>
  </si>
  <si>
    <t>Wall - Acoustic lining - fixed to shaft wall - assume no requirement for further boarding.</t>
  </si>
  <si>
    <t>Standard Foundations</t>
  </si>
  <si>
    <t>Wall - assume sacrificial/protection layer at the bottom to protect integrity of acoustic lining - say 3m high</t>
  </si>
  <si>
    <t>Assumed no works required</t>
  </si>
  <si>
    <t>Ceiling - Acoustic lining - spec is CP Board with DB properties - suspended</t>
  </si>
  <si>
    <t>Specialist Foundations</t>
  </si>
  <si>
    <t>Assume refurbishment of circulation finishes and ancillary spaces within stage building</t>
  </si>
  <si>
    <t>Lowest  floor construction</t>
  </si>
  <si>
    <t xml:space="preserve">FF&amp;E </t>
  </si>
  <si>
    <t>BBC to specify fit out - exclude unti specified</t>
  </si>
  <si>
    <t>Basement Excavation</t>
  </si>
  <si>
    <t>Basement retaining walls</t>
  </si>
  <si>
    <t>Assume no requirement for sanitary</t>
  </si>
  <si>
    <t>strip out remainder of existing M&amp;E distribution, assume 100% ancillary</t>
  </si>
  <si>
    <t>Assume no works to disposal installations or requirements for new</t>
  </si>
  <si>
    <t>Assume no works to water installations or requirement for new</t>
  </si>
  <si>
    <t>Heat source - Baqus priced an ASHP based on quotation - this allowance can be adjusted to present day value</t>
  </si>
  <si>
    <t>emmitters - MVHR?</t>
  </si>
  <si>
    <t>Frame</t>
  </si>
  <si>
    <t>combined heating and ventilation?</t>
  </si>
  <si>
    <t>Plant likely to be housed on roof, allowance for structural support required.</t>
  </si>
  <si>
    <t>t</t>
  </si>
  <si>
    <t>Fittings @ 10%</t>
  </si>
  <si>
    <t>Electrical distribution and lighting</t>
  </si>
  <si>
    <t>Upper Floors</t>
  </si>
  <si>
    <t>BMS</t>
  </si>
  <si>
    <t>Wifi/Data</t>
  </si>
  <si>
    <t>Roof</t>
  </si>
  <si>
    <t>Lightning protection</t>
  </si>
  <si>
    <t xml:space="preserve">Install new flat roof covering, all associated flashing and capping </t>
  </si>
  <si>
    <t>comms or security requirement?</t>
  </si>
  <si>
    <t>Fire suppression?</t>
  </si>
  <si>
    <t>Prefab buildings</t>
  </si>
  <si>
    <t>Stairs and Ramps</t>
  </si>
  <si>
    <t>include for new portacabin control rooms as part of this section - allowance at this stage. 306`m2</t>
  </si>
  <si>
    <t>Works to existing buildings</t>
  </si>
  <si>
    <t>External Walls</t>
  </si>
  <si>
    <t>price for roof removal</t>
  </si>
  <si>
    <t>Overhaul pigeon alley roof?</t>
  </si>
  <si>
    <t>Rebuild high level parapet - assume top 15 courses</t>
  </si>
  <si>
    <t>External Works</t>
  </si>
  <si>
    <t>Assume no works to hard standing</t>
  </si>
  <si>
    <t>Allow for repointing as per structural mark up - assume 8 courses (total height circa 1m)</t>
  </si>
  <si>
    <t>Allow for additional helifix works - extent of which not yet known</t>
  </si>
  <si>
    <t>P/sum</t>
  </si>
  <si>
    <t>Allow for resealing between all masonry and concrete panels</t>
  </si>
  <si>
    <t>m</t>
  </si>
  <si>
    <t xml:space="preserve">Windows and External Doors </t>
  </si>
  <si>
    <t>Remove existing elephant doors</t>
  </si>
  <si>
    <t>nr</t>
  </si>
  <si>
    <t>Install clarke elephant door or similar</t>
  </si>
  <si>
    <t>Remove existing external door</t>
  </si>
  <si>
    <t>Heavy duty solid flush door; single leaf; including ironmongery 48db</t>
  </si>
  <si>
    <t xml:space="preserve">Internal walls and partitions </t>
  </si>
  <si>
    <t>extra over; SP60 Firestop Cavity Barrier, OSCB Cavity Barrier &amp; Rockclose Insulated dpc</t>
  </si>
  <si>
    <t xml:space="preserve">Internal doors </t>
  </si>
  <si>
    <t>Remove existing internal door</t>
  </si>
  <si>
    <t>New internal door, 48db</t>
  </si>
  <si>
    <t xml:space="preserve">Internal Finishes </t>
  </si>
  <si>
    <t>Wall finishes</t>
  </si>
  <si>
    <t>Remove existing and replace wall finish in ancillary area ( allow for 3.3m height)</t>
  </si>
  <si>
    <t xml:space="preserve">Floor finishes </t>
  </si>
  <si>
    <t xml:space="preserve">Remove existing and replace floor finish in ancillary areas </t>
  </si>
  <si>
    <t xml:space="preserve">Ceiling finishes </t>
  </si>
  <si>
    <t>Fittings, Furnishings and Equipment (FFE)</t>
  </si>
  <si>
    <t>FF&amp;E</t>
  </si>
  <si>
    <t>cable hooks (excluded)</t>
  </si>
  <si>
    <t>Specialist fit out excluded</t>
  </si>
  <si>
    <t xml:space="preserve">Services </t>
  </si>
  <si>
    <t xml:space="preserve">Sanitary appliances </t>
  </si>
  <si>
    <t>Assume no works required</t>
  </si>
  <si>
    <t>Services Equipment</t>
  </si>
  <si>
    <t xml:space="preserve">Disposal installations </t>
  </si>
  <si>
    <t xml:space="preserve">Water installations </t>
  </si>
  <si>
    <t>Heat Source</t>
  </si>
  <si>
    <t xml:space="preserve">Space heating and air conditioning </t>
  </si>
  <si>
    <t xml:space="preserve">Ventilation systems </t>
  </si>
  <si>
    <t xml:space="preserve">Electrical installations </t>
  </si>
  <si>
    <t>Internal Lighting;</t>
  </si>
  <si>
    <t>Emergency Lighting;</t>
  </si>
  <si>
    <t>Earthing &amp; Bonding</t>
  </si>
  <si>
    <t>External Lighting; to exits and perimeter of building</t>
  </si>
  <si>
    <t>Allowance to reinstate lighting rail</t>
  </si>
  <si>
    <t>Electric Mains and Sub-mains Distribution</t>
  </si>
  <si>
    <t>New mains and sub-mains distribution.</t>
  </si>
  <si>
    <t>Data Containment</t>
  </si>
  <si>
    <t>Distribution boards</t>
  </si>
  <si>
    <t>Power Installations</t>
  </si>
  <si>
    <t>Small Power</t>
  </si>
  <si>
    <t>Supplies to Mechanical equipment</t>
  </si>
  <si>
    <t xml:space="preserve">Fuel installations </t>
  </si>
  <si>
    <t xml:space="preserve">Lift and conveyor installations </t>
  </si>
  <si>
    <t xml:space="preserve">Fire and lighting protection </t>
  </si>
  <si>
    <t>Generally</t>
  </si>
  <si>
    <t xml:space="preserve">Communication, security and controls </t>
  </si>
  <si>
    <t>Security, Access Control and CCTV</t>
  </si>
  <si>
    <t xml:space="preserve">Specialist installations </t>
  </si>
  <si>
    <t xml:space="preserve">Builders work in connection with services </t>
  </si>
  <si>
    <t>Minor demolition and alteration works</t>
  </si>
  <si>
    <t>Remove existing roof over 'pigeon alley'</t>
  </si>
  <si>
    <t>Statutory signage</t>
  </si>
  <si>
    <t>Repairs to existing services</t>
  </si>
  <si>
    <t>assume no works required</t>
  </si>
  <si>
    <t>Damp-proof courses/fungus and beetle eradication</t>
  </si>
  <si>
    <t>Remedial works to damp proof course</t>
  </si>
  <si>
    <t>Façade retention</t>
  </si>
  <si>
    <t>Cleaning existing services</t>
  </si>
  <si>
    <t xml:space="preserve">External Works </t>
  </si>
  <si>
    <t xml:space="preserve">Site preparation works </t>
  </si>
  <si>
    <t>Roads, paths, paving's and surfacing</t>
  </si>
  <si>
    <t xml:space="preserve">Soft landscapes, planting and irrigation </t>
  </si>
  <si>
    <t xml:space="preserve">Fencing, railings and walls </t>
  </si>
  <si>
    <t xml:space="preserve">External fixtures </t>
  </si>
  <si>
    <t xml:space="preserve">External drainage </t>
  </si>
  <si>
    <t>Site preparation works</t>
  </si>
  <si>
    <t xml:space="preserve">Item </t>
  </si>
  <si>
    <t>Roads, paths, pavings and surfacings</t>
  </si>
  <si>
    <t>Soft landscaping, planting and irrigation systems</t>
  </si>
  <si>
    <t>Fencing, railings and walls</t>
  </si>
  <si>
    <t>External fixtures</t>
  </si>
  <si>
    <t>External drainage</t>
  </si>
  <si>
    <t xml:space="preserve">External services </t>
  </si>
  <si>
    <t>Electricity mains supply; connection</t>
  </si>
  <si>
    <t>Connection to existing sub station, 1 nr SWA terminating in isolator and mains panel</t>
  </si>
  <si>
    <t>Gas mains supply; connection</t>
  </si>
  <si>
    <t xml:space="preserve">Assumed no works required </t>
  </si>
  <si>
    <t>Water mains supply; connection</t>
  </si>
  <si>
    <t>Telecommunications system connections</t>
  </si>
  <si>
    <t>Minor building works and ancilary buildings</t>
  </si>
  <si>
    <t>Builders work in connection with utilities - included above</t>
  </si>
  <si>
    <t>Employer's requirements</t>
  </si>
  <si>
    <t xml:space="preserve">Main contractor's cost items and site preliminaries etc </t>
  </si>
  <si>
    <t>Main Contractor's Overheads &amp; Profit</t>
  </si>
  <si>
    <t>Project/design fees - Excluded</t>
  </si>
  <si>
    <r>
      <t xml:space="preserve"> </t>
    </r>
    <r>
      <rPr>
        <sz val="10"/>
        <color indexed="63"/>
        <rFont val="Univers LT Pro 45 Light"/>
        <family val="2"/>
      </rPr>
      <t xml:space="preserve">Consultants’ fees </t>
    </r>
    <r>
      <rPr>
        <sz val="10"/>
        <rFont val="Univers LT Pro 45 Light"/>
        <family val="2"/>
      </rPr>
      <t xml:space="preserve"> </t>
    </r>
  </si>
  <si>
    <r>
      <t xml:space="preserve"> </t>
    </r>
    <r>
      <rPr>
        <sz val="10"/>
        <color indexed="63"/>
        <rFont val="Univers LT Pro 45 Light"/>
        <family val="2"/>
      </rPr>
      <t xml:space="preserve">Main contractor’s pre-construction fees </t>
    </r>
    <r>
      <rPr>
        <sz val="10"/>
        <rFont val="Univers LT Pro 45 Light"/>
        <family val="2"/>
      </rPr>
      <t xml:space="preserve"> </t>
    </r>
  </si>
  <si>
    <r>
      <t xml:space="preserve"> </t>
    </r>
    <r>
      <rPr>
        <sz val="10"/>
        <color indexed="63"/>
        <rFont val="Univers LT Pro 45 Light"/>
        <family val="2"/>
      </rPr>
      <t xml:space="preserve">Main contractor’s design fees </t>
    </r>
    <r>
      <rPr>
        <sz val="10"/>
        <rFont val="Univers LT Pro 45 Light"/>
        <family val="2"/>
      </rPr>
      <t xml:space="preserve"> </t>
    </r>
  </si>
  <si>
    <t>Other development/project costs - Excluded</t>
  </si>
  <si>
    <t>{item description}</t>
  </si>
  <si>
    <t>Risk Allowance Estimate</t>
  </si>
  <si>
    <r>
      <rPr>
        <sz val="10"/>
        <color indexed="63"/>
        <rFont val="Univers LT Pro 45 Light"/>
        <family val="2"/>
      </rPr>
      <t xml:space="preserve">Design development risks </t>
    </r>
    <r>
      <rPr>
        <sz val="10"/>
        <rFont val="Univers LT Pro 45 Light"/>
        <family val="2"/>
      </rPr>
      <t xml:space="preserve"> </t>
    </r>
  </si>
  <si>
    <r>
      <rPr>
        <sz val="10"/>
        <color indexed="63"/>
        <rFont val="Univers LT Pro 45 Light"/>
        <family val="2"/>
      </rPr>
      <t xml:space="preserve">Construction risks </t>
    </r>
    <r>
      <rPr>
        <sz val="10"/>
        <rFont val="Univers LT Pro 45 Light"/>
        <family val="2"/>
      </rPr>
      <t xml:space="preserve"> </t>
    </r>
  </si>
  <si>
    <r>
      <rPr>
        <sz val="10"/>
        <color indexed="63"/>
        <rFont val="Univers LT Pro 45 Light"/>
        <family val="2"/>
      </rPr>
      <t xml:space="preserve">Employer change risks </t>
    </r>
    <r>
      <rPr>
        <sz val="10"/>
        <rFont val="Univers LT Pro 45 Light"/>
        <family val="2"/>
      </rPr>
      <t xml:space="preserve"> </t>
    </r>
  </si>
  <si>
    <r>
      <rPr>
        <sz val="10"/>
        <color indexed="63"/>
        <rFont val="Univers LT Pro 45 Light"/>
        <family val="2"/>
      </rPr>
      <t xml:space="preserve">Employer other risks </t>
    </r>
    <r>
      <rPr>
        <sz val="10"/>
        <rFont val="Univers LT Pro 45 Light"/>
        <family val="2"/>
      </rPr>
      <t xml:space="preserve"> </t>
    </r>
  </si>
  <si>
    <t>Total Project Cost (excluding Inflation &amp; VAT)</t>
  </si>
  <si>
    <t>Inflation - Excluded</t>
  </si>
  <si>
    <r>
      <t xml:space="preserve"> </t>
    </r>
    <r>
      <rPr>
        <sz val="10"/>
        <color indexed="63"/>
        <rFont val="Univers LT Pro 45 Light"/>
        <family val="2"/>
      </rPr>
      <t xml:space="preserve">Tender inflation </t>
    </r>
    <r>
      <rPr>
        <sz val="10"/>
        <rFont val="Univers LT Pro 45 Light"/>
        <family val="2"/>
      </rPr>
      <t xml:space="preserve"> </t>
    </r>
  </si>
  <si>
    <r>
      <t xml:space="preserve"> </t>
    </r>
    <r>
      <rPr>
        <sz val="10"/>
        <color indexed="63"/>
        <rFont val="Univers LT Pro 45 Light"/>
        <family val="2"/>
      </rPr>
      <t xml:space="preserve">Construction inflation </t>
    </r>
    <r>
      <rPr>
        <sz val="10"/>
        <rFont val="Univers LT Pro 45 Light"/>
        <family val="2"/>
      </rPr>
      <t xml:space="preserve"> </t>
    </r>
  </si>
  <si>
    <t>Total Project Cost (excluding VAT)</t>
  </si>
  <si>
    <t>VAT - Excluded</t>
  </si>
  <si>
    <r>
      <t xml:space="preserve"> </t>
    </r>
    <r>
      <rPr>
        <sz val="10"/>
        <color indexed="63"/>
        <rFont val="Univers LT Pro 45 Light"/>
        <family val="2"/>
      </rPr>
      <t>VAT</t>
    </r>
  </si>
  <si>
    <t>TOTAL PROJECT COST</t>
  </si>
  <si>
    <t>Based at 4Q2023 pricing</t>
  </si>
  <si>
    <t>See section 6 for exclusions &amp; qualifications</t>
  </si>
  <si>
    <t>Building Works Estimate Cost per m²:</t>
  </si>
  <si>
    <t>Building Works Estimate Cost per ft²:</t>
  </si>
  <si>
    <t xml:space="preserve">Temporary support to adjacent structures </t>
  </si>
  <si>
    <t>Structural strengthening of basement steel beams, 50kg/m</t>
  </si>
  <si>
    <t>Basement Steel beams</t>
  </si>
  <si>
    <t>Shot blasting and priming</t>
  </si>
  <si>
    <t>intumescent paint fire protection (60 minutes); spray applied</t>
  </si>
  <si>
    <t>Roof Trusses</t>
  </si>
  <si>
    <t>Acoustic Lobby</t>
  </si>
  <si>
    <t>Timber Joists</t>
  </si>
  <si>
    <t>Roof Guardrail - steel rail anchored to Masonry parapet</t>
  </si>
  <si>
    <t>Rebuild Masonry wall - East elevation - adjacent to light well - 225mm thick</t>
  </si>
  <si>
    <t>Acoustic lobby - 140mm blockwork</t>
  </si>
  <si>
    <t>Acoustic lining - allow for 2 nr cement particle board and 2 nr fireboard</t>
  </si>
  <si>
    <t>Skim plaster; 3mm thick</t>
  </si>
  <si>
    <t>Generally: Emulsion Paint, Dulux Trade Diamond Eggshell</t>
  </si>
  <si>
    <t>perimeter edge detail with 50 mm × 50 mm support batten</t>
  </si>
  <si>
    <t>Air source heat pump, 6 nr 100kw units, 2 per studio</t>
  </si>
  <si>
    <t>kw</t>
  </si>
  <si>
    <t>VRF System to mid zone, allow for 2 MVHR per floor (2 floors serviced, and distribution)</t>
  </si>
  <si>
    <t>Plant deck - 3 nr, 43kg/m</t>
  </si>
  <si>
    <t>Ventilation - Car Park - Assisted natural car park ventilation - as per PVE Quotation</t>
  </si>
  <si>
    <t>Studios/Mid zone</t>
  </si>
  <si>
    <t>Lighting (General lighting only, specialist lighting to be provided by BBC)</t>
  </si>
  <si>
    <t>Internal Lighting; general lighting only, specialist lighting to be provided by BBC</t>
  </si>
  <si>
    <t>Basement Car Park</t>
  </si>
  <si>
    <t>Lighting</t>
  </si>
  <si>
    <t>Disabled platform lift single wheelchair; 400 kg; 4 stops; 0.16 m/s</t>
  </si>
  <si>
    <t>Basement sprinkler system - HPP3 system</t>
  </si>
  <si>
    <t>Strip out remaining ditribution to ancilliary areas - midzone</t>
  </si>
  <si>
    <t>Strip out plant and distribution in Ancillary block opposite studios, includes AHU, Gas Burners, Electrical panels, Ductwork</t>
  </si>
  <si>
    <t>Demolish failing masonry wall - East elevation - Single skin masonry wall</t>
  </si>
  <si>
    <t>Demolish Mechanical Risers - East elevation</t>
  </si>
  <si>
    <t>m3</t>
  </si>
  <si>
    <t>Break up defective screed - basement</t>
  </si>
  <si>
    <t>Break up screed - pigeon alley</t>
  </si>
  <si>
    <t>Concrete repairs, allow for 200 nr .5m2 areas</t>
  </si>
  <si>
    <t>Allowance to make good RAAC wall panels post demolition</t>
  </si>
  <si>
    <t>Allowance for tidying up distribution in car park</t>
  </si>
  <si>
    <t>Basement</t>
  </si>
  <si>
    <t>Binder Course; AC 20 dense bin 40/60 des laid at 60mm thickness</t>
  </si>
  <si>
    <t>Surface Course; AC 10 close surf 100/150 laid at 40mm thickness</t>
  </si>
  <si>
    <t>Tensar SSLA20 Polypropylene Geogrid</t>
  </si>
  <si>
    <t>Car park lining</t>
  </si>
  <si>
    <t>Pigeon Alley</t>
  </si>
  <si>
    <t>Granolithic screed 38mm thick</t>
  </si>
  <si>
    <t>Extra Over; Power Float finish</t>
  </si>
  <si>
    <t>Storm Drainage - main building</t>
  </si>
  <si>
    <t>Storm Drainage - Basement - new gulleys connecting to existing drainage</t>
  </si>
  <si>
    <t>Allowance for new HV sub station switch panel, 3200A ACB incomer, 3No. 1000A MCCB Outgoers, metered, including disconnection and removal of redundant panel</t>
  </si>
  <si>
    <t>Disconnect gas supply serving gas burners in Ancillary building</t>
  </si>
  <si>
    <t>Item</t>
  </si>
  <si>
    <t>Based at 1Q2024 pricing</t>
  </si>
  <si>
    <t>Inflation</t>
  </si>
  <si>
    <t>GIFA</t>
  </si>
  <si>
    <t>A. COST PLAN DETAILED BREAKDOWN - OPTION 3</t>
  </si>
  <si>
    <t>Removal of existing roof structure and covering - assume area circa 2150m2</t>
  </si>
  <si>
    <t>Careful Demolition of masonry outer leaf</t>
  </si>
  <si>
    <t>Remove roof covering and roof structure</t>
  </si>
  <si>
    <t>Install roof structure and new covering</t>
  </si>
  <si>
    <t>Allowed for recoating steel frame</t>
  </si>
  <si>
    <t>install 1, remove and replace remainder</t>
  </si>
  <si>
    <t xml:space="preserve"> assume remove and replace</t>
  </si>
  <si>
    <t>Metsec LSF inner leaf</t>
  </si>
  <si>
    <t>extra over; Insulation; inc. DPM, VCL etc</t>
  </si>
  <si>
    <t>rate based on external estimate</t>
  </si>
  <si>
    <t>A. COST PLAN DETAILED BREAKDOWN - OPTION 4</t>
  </si>
  <si>
    <t>Floor finish to be confirmed, assume timber</t>
  </si>
  <si>
    <t>Include for full length ramp in glass link corridor</t>
  </si>
  <si>
    <t>check rate</t>
  </si>
  <si>
    <t>measured on plan, allowed for additional 25% to account for vaulted ceiling</t>
  </si>
  <si>
    <t>Quantities unclear, shown on rendered plan only</t>
  </si>
  <si>
    <t>Grade Two Listed Theatre – Your Future Energy</t>
  </si>
  <si>
    <t>Fettes College | Alternative Heat</t>
  </si>
  <si>
    <t>assume load requirement is the same as existing boiler in the absence of any information</t>
  </si>
  <si>
    <t>Ask CH for quote</t>
  </si>
  <si>
    <t>Electrical proposals</t>
  </si>
  <si>
    <t>new three phase power supply</t>
  </si>
  <si>
    <t>new db - serves lighting and existing distribution</t>
  </si>
  <si>
    <t>Installation of LED lighting throughout</t>
  </si>
  <si>
    <t>Option 3</t>
  </si>
  <si>
    <r>
      <t>§</t>
    </r>
    <r>
      <rPr>
        <sz val="7"/>
        <color rgb="FF000000"/>
        <rFont val="Times New Roman"/>
        <family val="1"/>
      </rPr>
      <t xml:space="preserve">  </t>
    </r>
    <r>
      <rPr>
        <sz val="10"/>
        <color rgb="FF000000"/>
        <rFont val="Univers LT Pro 45 Light"/>
        <family val="2"/>
      </rPr>
      <t>New Gas Boiler</t>
    </r>
  </si>
  <si>
    <r>
      <t>§</t>
    </r>
    <r>
      <rPr>
        <sz val="7"/>
        <color rgb="FF000000"/>
        <rFont val="Times New Roman"/>
        <family val="1"/>
      </rPr>
      <t xml:space="preserve">  </t>
    </r>
    <r>
      <rPr>
        <sz val="10"/>
        <color rgb="FF000000"/>
        <rFont val="Univers LT Pro 45 Light"/>
        <family val="2"/>
      </rPr>
      <t>LTHW ancillaries</t>
    </r>
  </si>
  <si>
    <r>
      <t>§</t>
    </r>
    <r>
      <rPr>
        <sz val="7"/>
        <color rgb="FF000000"/>
        <rFont val="Times New Roman"/>
        <family val="1"/>
      </rPr>
      <t xml:space="preserve">  </t>
    </r>
    <r>
      <rPr>
        <sz val="10"/>
        <color rgb="FF000000"/>
        <rFont val="Univers LT Pro 45 Light"/>
        <family val="2"/>
      </rPr>
      <t>Vertical borehole system</t>
    </r>
  </si>
  <si>
    <r>
      <t>§</t>
    </r>
    <r>
      <rPr>
        <sz val="7"/>
        <color rgb="FF000000"/>
        <rFont val="Times New Roman"/>
        <family val="1"/>
      </rPr>
      <t xml:space="preserve">  </t>
    </r>
    <r>
      <rPr>
        <sz val="10"/>
        <color rgb="FF000000"/>
        <rFont val="Univers LT Pro 45 Light"/>
        <family val="2"/>
      </rPr>
      <t>Shared borehole manifold</t>
    </r>
  </si>
  <si>
    <r>
      <t>§</t>
    </r>
    <r>
      <rPr>
        <sz val="7"/>
        <color rgb="FF000000"/>
        <rFont val="Times New Roman"/>
        <family val="1"/>
      </rPr>
      <t xml:space="preserve">  </t>
    </r>
    <r>
      <rPr>
        <sz val="10"/>
        <color rgb="FF000000"/>
        <rFont val="Univers LT Pro 45 Light"/>
        <family val="2"/>
      </rPr>
      <t>Underfloor heating system to main area</t>
    </r>
  </si>
  <si>
    <r>
      <t>§</t>
    </r>
    <r>
      <rPr>
        <sz val="7"/>
        <color rgb="FF000000"/>
        <rFont val="Times New Roman"/>
        <family val="1"/>
      </rPr>
      <t xml:space="preserve">  </t>
    </r>
    <r>
      <rPr>
        <sz val="10"/>
        <color rgb="FF000000"/>
        <rFont val="Univers LT Pro 45 Light"/>
        <family val="2"/>
      </rPr>
      <t>New air curtain to entrance area</t>
    </r>
  </si>
  <si>
    <r>
      <t>§</t>
    </r>
    <r>
      <rPr>
        <sz val="7"/>
        <color rgb="FF000000"/>
        <rFont val="Times New Roman"/>
        <family val="1"/>
      </rPr>
      <t xml:space="preserve">  </t>
    </r>
    <r>
      <rPr>
        <sz val="10"/>
        <color rgb="FF000000"/>
        <rFont val="Univers LT Pro 45 Light"/>
        <family val="2"/>
      </rPr>
      <t>New controls</t>
    </r>
  </si>
  <si>
    <r>
      <t>§</t>
    </r>
    <r>
      <rPr>
        <sz val="7"/>
        <color rgb="FF000000"/>
        <rFont val="Times New Roman"/>
        <family val="1"/>
      </rPr>
      <t xml:space="preserve">  </t>
    </r>
    <r>
      <rPr>
        <sz val="10"/>
        <color rgb="FF000000"/>
        <rFont val="Univers LT Pro 45 Light"/>
        <family val="2"/>
      </rPr>
      <t>Internal Thermal store</t>
    </r>
  </si>
  <si>
    <r>
      <t>§</t>
    </r>
    <r>
      <rPr>
        <sz val="7"/>
        <color rgb="FF000000"/>
        <rFont val="Times New Roman"/>
        <family val="1"/>
      </rPr>
      <t xml:space="preserve">  </t>
    </r>
    <r>
      <rPr>
        <sz val="10"/>
        <color rgb="FF000000"/>
        <rFont val="Univers LT Pro 45 Light"/>
        <family val="2"/>
      </rPr>
      <t>Upgraded power supply</t>
    </r>
  </si>
  <si>
    <t>25 nr based on drawing, 100 per pew seems reasonable</t>
  </si>
  <si>
    <t>How large is this item?</t>
  </si>
  <si>
    <t xml:space="preserve">Rate adjusted to exclude removal of Mechanical installations to extension </t>
  </si>
  <si>
    <t>As stated above, unclear as to extent of leak, assume 1 days work, materials and making good</t>
  </si>
  <si>
    <t>PROJECT NAME:</t>
  </si>
  <si>
    <t>REPORT:</t>
  </si>
  <si>
    <t>VERSION:</t>
  </si>
  <si>
    <t>Littlemore</t>
  </si>
  <si>
    <t>Existing</t>
  </si>
  <si>
    <t>New Build</t>
  </si>
  <si>
    <t>Car Park</t>
  </si>
  <si>
    <t>PROJECT NUMBER:</t>
  </si>
  <si>
    <t>REPORT DATE:</t>
  </si>
  <si>
    <t>CURRENT STAGE :</t>
  </si>
  <si>
    <t>Plot 18</t>
  </si>
  <si>
    <t>Cost Build Up</t>
  </si>
  <si>
    <t>£m Outturn Costs Forecast Estimate</t>
  </si>
  <si>
    <t>UNIT</t>
  </si>
  <si>
    <t>TOTAL</t>
  </si>
  <si>
    <t>COMMENTS</t>
  </si>
  <si>
    <t>Code</t>
  </si>
  <si>
    <t>LMH New</t>
  </si>
  <si>
    <t>LMH Existing</t>
  </si>
  <si>
    <t>Walkway</t>
  </si>
  <si>
    <t>Nr</t>
  </si>
  <si>
    <t>Qty</t>
  </si>
  <si>
    <t>L</t>
  </si>
  <si>
    <t>W</t>
  </si>
  <si>
    <t>H</t>
  </si>
  <si>
    <t>Total</t>
  </si>
  <si>
    <t>Work Package</t>
  </si>
  <si>
    <t>Level 1</t>
  </si>
  <si>
    <t>Level 2</t>
  </si>
  <si>
    <t>Level 3</t>
  </si>
  <si>
    <t>00</t>
  </si>
  <si>
    <t>00.01</t>
  </si>
  <si>
    <t>Toxic / Hazardous Material Removal</t>
  </si>
  <si>
    <t>00.01.01</t>
  </si>
  <si>
    <t>Within existing building - Allowance to Littlemore House site</t>
  </si>
  <si>
    <t>01 - SUBSTRUCTURE</t>
  </si>
  <si>
    <t>01.01 - Substructure</t>
  </si>
  <si>
    <t>01.01.01 - Standard Foundations</t>
  </si>
  <si>
    <t>00.01.02</t>
  </si>
  <si>
    <t>Contaminated Land</t>
  </si>
  <si>
    <t>In the ground - Allowance to Littlemore House site</t>
  </si>
  <si>
    <t>00.02</t>
  </si>
  <si>
    <t>Major Demolition Works</t>
  </si>
  <si>
    <t>00.02.01</t>
  </si>
  <si>
    <t>Demolition Works</t>
  </si>
  <si>
    <t>Allowance demolition of parts of existing Littlemore House (roof, internal partitions, link structures etc)</t>
  </si>
  <si>
    <t>Allowance based on Maylarch guidance 1 August 2022.</t>
  </si>
  <si>
    <t>00.02.02</t>
  </si>
  <si>
    <t>Soft Strip</t>
  </si>
  <si>
    <t>00.03</t>
  </si>
  <si>
    <t>Temporary support to adjacent structures</t>
  </si>
  <si>
    <t>00.03.01</t>
  </si>
  <si>
    <t>Allowance for adjacent properties to Littlemore House site</t>
  </si>
  <si>
    <t>00.04</t>
  </si>
  <si>
    <t>Specialist Groundworks</t>
  </si>
  <si>
    <t>00.04.01</t>
  </si>
  <si>
    <t>Site dewatering and pumping</t>
  </si>
  <si>
    <t>Littlemore House - Existing</t>
  </si>
  <si>
    <t>Dewatering allowance</t>
  </si>
  <si>
    <t>Minimal allowance to reflect shallow excavation</t>
  </si>
  <si>
    <t>Littlemore House - New Build</t>
  </si>
  <si>
    <t>To basement construction</t>
  </si>
  <si>
    <t>Plot 18 - New Build</t>
  </si>
  <si>
    <t>00.04.02</t>
  </si>
  <si>
    <t>Soil stabilisation measures</t>
  </si>
  <si>
    <t>00.04.03</t>
  </si>
  <si>
    <t>Ground gas venting measures</t>
  </si>
  <si>
    <t>100 - Facilitating Works</t>
  </si>
  <si>
    <t>00.05</t>
  </si>
  <si>
    <t>Temporary Diversion Works</t>
  </si>
  <si>
    <t xml:space="preserve">110 - Toxic/hazardous material removal  </t>
  </si>
  <si>
    <t>00.05.01</t>
  </si>
  <si>
    <t xml:space="preserve">120 - Major demolition works  </t>
  </si>
  <si>
    <t>Allowance to Littlemore House site</t>
  </si>
  <si>
    <t xml:space="preserve">130 - Specialist Groundworks  </t>
  </si>
  <si>
    <t xml:space="preserve">140 - Temporary diversion works  </t>
  </si>
  <si>
    <t xml:space="preserve">150 - Extraordinary site investigation works  </t>
  </si>
  <si>
    <t>191 - Demolitions Package</t>
  </si>
  <si>
    <t>1000 - Substructure</t>
  </si>
  <si>
    <t>00.06</t>
  </si>
  <si>
    <t>Extraordinary Site Investigation Works</t>
  </si>
  <si>
    <t>1010 - Groundworks &amp; Concrete Works</t>
  </si>
  <si>
    <t>00.06.01</t>
  </si>
  <si>
    <t>Archaeological investigation</t>
  </si>
  <si>
    <t>1020 - Piling; bored</t>
  </si>
  <si>
    <t>Allowance to Littlemore House</t>
  </si>
  <si>
    <t>1022 - Piling; interlocking sheet</t>
  </si>
  <si>
    <t>Allowance to Plot 18</t>
  </si>
  <si>
    <t>Allowance to area outside of LH &amp; Plot 18 site</t>
  </si>
  <si>
    <t>I.e. Burial ground</t>
  </si>
  <si>
    <t>1040 - Waterproofing</t>
  </si>
  <si>
    <t>1111 - Basement &amp; Frame Package</t>
  </si>
  <si>
    <t>1121 - Ground &amp; Movement Monitoring Package</t>
  </si>
  <si>
    <t>00.06.02</t>
  </si>
  <si>
    <t>Reptile/wildlife mitigation measures</t>
  </si>
  <si>
    <t>Allowance for dealing with badger sets, bat mitigation and the like</t>
  </si>
  <si>
    <t>2100 - Frame</t>
  </si>
  <si>
    <t>2110 - Steelwork &amp; Connections</t>
  </si>
  <si>
    <t>2120 - Fire Protection; intumescent paint</t>
  </si>
  <si>
    <t>2200 - Upper Floors</t>
  </si>
  <si>
    <t>00.06.03</t>
  </si>
  <si>
    <t>Other extraordinary site investigation works</t>
  </si>
  <si>
    <t>2210 - In-situ/precast Concrete</t>
  </si>
  <si>
    <t>2220 - Metal decking</t>
  </si>
  <si>
    <t>Ground Investigations - LMH</t>
  </si>
  <si>
    <t>Included in Section 11</t>
  </si>
  <si>
    <t>Ground Investigations - Plot 18</t>
  </si>
  <si>
    <t>2230 - Structural screed</t>
  </si>
  <si>
    <t>2240 - Timber decking</t>
  </si>
  <si>
    <t>2300 - Roof</t>
  </si>
  <si>
    <t>2310 - Roofing works;  Structure</t>
  </si>
  <si>
    <t>2320 - Roofing works;  Carcass</t>
  </si>
  <si>
    <t>2330 - Roof Coverings</t>
  </si>
  <si>
    <t>2340 - Roof Drainage</t>
  </si>
  <si>
    <t>2350 - Rooflights</t>
  </si>
  <si>
    <t>01</t>
  </si>
  <si>
    <t>2395 - Fall arrest systems</t>
  </si>
  <si>
    <t>01.01</t>
  </si>
  <si>
    <t>2399 - Pigeon Protection</t>
  </si>
  <si>
    <t>01.01.01</t>
  </si>
  <si>
    <t>Littlemore - Existing</t>
  </si>
  <si>
    <t>Strip foundations; strengthen; say additional widening of 300mm to existing; (Central Hall)</t>
  </si>
  <si>
    <t>Reviewed as underpinning</t>
  </si>
  <si>
    <t>Excavation of above; disposal off site</t>
  </si>
  <si>
    <t>Benchmarked rate from Oxford Project</t>
  </si>
  <si>
    <t>Strip foundations; additional 1nr 600mm strip foundation; (Central Hall)</t>
  </si>
  <si>
    <t>Concrete basement floor slab; (Central Hall)</t>
  </si>
  <si>
    <t>Insulation &amp; waterproofing of above</t>
  </si>
  <si>
    <t>Included for 100mm insulation &amp; Fosroc Waterproofing</t>
  </si>
  <si>
    <t>New Concrete ground floor slab; (Central Hall)</t>
  </si>
  <si>
    <t>Insulation</t>
  </si>
  <si>
    <t>Reinforcement; say 100kg/m3</t>
  </si>
  <si>
    <t>tn</t>
  </si>
  <si>
    <t>Benchmarked recent Oxford project £1850/t suggest increase to this rate</t>
  </si>
  <si>
    <t>Strip foundations; strengthen; say additional widening of 300mm to existing; (Wing Building)</t>
  </si>
  <si>
    <t>Suggest keeping at £75/m3 to allow for EW support</t>
  </si>
  <si>
    <t>Concrete basement floor slab; (Wing Building)</t>
  </si>
  <si>
    <t>New Concrete ground floor slab; (Wing Building)</t>
  </si>
  <si>
    <t>Temporary Frames to provide stability to walls</t>
  </si>
  <si>
    <t>Specialist Subcontractor Prelims</t>
  </si>
  <si>
    <t>Percentage as per Stage 1 cost plan</t>
  </si>
  <si>
    <t>To Littlemore House New Build at Ground Level</t>
  </si>
  <si>
    <t>Site strip for building footprint say 120% of footprint; 250mm deep; dispose off site</t>
  </si>
  <si>
    <t>Excavate to formation level; say 750mm deep; dispose off site</t>
  </si>
  <si>
    <t>Site strip for building footprint say 120% of footprint; 250mm deep; retain on site</t>
  </si>
  <si>
    <t>Excavate to formation level; say 750mm deep; retain on site</t>
  </si>
  <si>
    <t>New item</t>
  </si>
  <si>
    <t>3253 - Floor paint/resin</t>
  </si>
  <si>
    <t>3291 - Painting &amp; Decorating; floors</t>
  </si>
  <si>
    <t>3295 - Lift car finishes; floors</t>
  </si>
  <si>
    <t>01.01.02</t>
  </si>
  <si>
    <t>Piled foundations</t>
  </si>
  <si>
    <t>Piling mat/platform</t>
  </si>
  <si>
    <t>Included for 600mm Thick Piling Platform / Rate also includes for the disposal off site</t>
  </si>
  <si>
    <t>Piling plant</t>
  </si>
  <si>
    <t>Benchmarked rate from Expanded Piling = £34k/rig x 3 rigs = £102k</t>
  </si>
  <si>
    <t>Moving piling rig to pile position.</t>
  </si>
  <si>
    <t>Piles: Bored piles in casing; 600mm diameter; 15m-20m length</t>
  </si>
  <si>
    <t>Benchmarked rate from Expanded Piling = £2440/nr suggest increase to this figure.</t>
  </si>
  <si>
    <t>Reinforcement; (200kg/m3)</t>
  </si>
  <si>
    <t>Benchmarked rate from Expanded Piling = £1,850/t suggest increase to this figure.</t>
  </si>
  <si>
    <t>Disposal of excavated material arising from piling; on site</t>
  </si>
  <si>
    <t>LOR would expect pile arisings due to their very nature to be disposed off-site.</t>
  </si>
  <si>
    <t>Allow for Piling Attendant Machine</t>
  </si>
  <si>
    <t>wks</t>
  </si>
  <si>
    <t>Expanded guidance on this item</t>
  </si>
  <si>
    <t>Cutting off tops of concrete piles and preparing pile heads.</t>
  </si>
  <si>
    <t>Benchmarked rate from recent Oxford Project</t>
  </si>
  <si>
    <t>Pile tests: details, including type of test, pile type, diameter of pile and number of piles to be stated.</t>
  </si>
  <si>
    <t>Sonic integrity test £10/pile Pile load testing range = £50k to £250k dependant on specification. Suggest increase to £100k</t>
  </si>
  <si>
    <t>Pile Caps</t>
  </si>
  <si>
    <t>Excavate: Pile caps; 900mm x 900mm x 1000mm dp</t>
  </si>
  <si>
    <t>Rate includes for working space and ewk support</t>
  </si>
  <si>
    <t>Pile caps; 900mm x 900mm x 1000mm dp</t>
  </si>
  <si>
    <t>Benchmarked recent rate from Oxford Project</t>
  </si>
  <si>
    <t>Reinforcement; say 120kg/m3</t>
  </si>
  <si>
    <t>Formwork; edges</t>
  </si>
  <si>
    <t>Ground Beams</t>
  </si>
  <si>
    <t>Excavate: Ground beams; 600mm x 1000mm dp</t>
  </si>
  <si>
    <t>Concrete ground beams between pile caps; 900mm x 900mm x 1000mm dp</t>
  </si>
  <si>
    <t>Reinforcement; say 200kg/m3</t>
  </si>
  <si>
    <t>Boreholes</t>
  </si>
  <si>
    <t>Included Section 5</t>
  </si>
  <si>
    <t>Anti-vibration solutions</t>
  </si>
  <si>
    <t>Ground borne noise solution - owing to proximity to railway line</t>
  </si>
  <si>
    <t>Littlemore House New</t>
  </si>
  <si>
    <t>Allowance for tension piling</t>
  </si>
  <si>
    <t>3330 - Fibrous Plaster / Cornice</t>
  </si>
  <si>
    <t>3370 - Acoustic panels</t>
  </si>
  <si>
    <t>3391 - Painting &amp; Decorating; ceilings</t>
  </si>
  <si>
    <t>01.01.03</t>
  </si>
  <si>
    <t>Lowest Floor Construction</t>
  </si>
  <si>
    <t>Littlemore - New Build</t>
  </si>
  <si>
    <t>75mm Concrete Blinding</t>
  </si>
  <si>
    <t>Allow for GEN3 Blinding Mix 75mm Thick</t>
  </si>
  <si>
    <t>Slab to (Basement 02); 700 mm thick (Waterproof Concrete)</t>
  </si>
  <si>
    <t>Waterproof membrane</t>
  </si>
  <si>
    <t>Allowance for movement / construction joints</t>
  </si>
  <si>
    <t>Allowance as per Stage 1 cost plan</t>
  </si>
  <si>
    <t>3241 - Porcelain &amp; ceramic; floors</t>
  </si>
  <si>
    <t>Concrete raft ground floor slab; assumed 250mm deep</t>
  </si>
  <si>
    <t>Core Areas at Ground Floor Area only</t>
  </si>
  <si>
    <t>E.o forming of passenger lift pit and the like</t>
  </si>
  <si>
    <t>E.o forming of goods lift pit and the like</t>
  </si>
  <si>
    <t>Insulation; 100mm; horizontal</t>
  </si>
  <si>
    <t>Insulation; 100mm; vertical</t>
  </si>
  <si>
    <t>Tanking, damp proofing</t>
  </si>
  <si>
    <t>4123 - Leather/Sude; supply &amp; Install</t>
  </si>
  <si>
    <t>01.01.04</t>
  </si>
  <si>
    <t>Refers to row 202-204 Benchmarked recent excavate and Cart away = £55 suggest reducing to this.</t>
  </si>
  <si>
    <t>Ground floor excavation; 3m deep - (Level 00 to Basement 01)</t>
  </si>
  <si>
    <t>Developing Stage 3 design quants for basement excavation = 47,670m3 currently 32,312m3</t>
  </si>
  <si>
    <t>Basement 01 excavation; 3m to 6m deep - (Basement 01 to Basement 02)</t>
  </si>
  <si>
    <t>MRI adds approx 6,500m3 to these quants</t>
  </si>
  <si>
    <t xml:space="preserve">Basement excavation; 6m to 7m deep </t>
  </si>
  <si>
    <t xml:space="preserve">Allow for Basement Propping </t>
  </si>
  <si>
    <t>Allow for Concrete Blisters to Raft &amp; Capping Beams</t>
  </si>
  <si>
    <t>Allow for breaking out above</t>
  </si>
  <si>
    <t>Allow for Logisitics of excavation (Wheel Wash/Loading Platforms/Temp Haul Road)</t>
  </si>
  <si>
    <t>01.01.05</t>
  </si>
  <si>
    <t>Basement Retaining Wall</t>
  </si>
  <si>
    <t>Refers to line 211 below - 750mm secant CFA benchmarked rate £525/m2 suggest increase to £525/m2</t>
  </si>
  <si>
    <t>Littlemore House Existing</t>
  </si>
  <si>
    <t>Secant piled retaining walls, say 700mm dia piles; includes mobilisation and demobilisation; 18m deep (Wing Building)</t>
  </si>
  <si>
    <t>=41 lm developing Stage 3 design = 200 lm</t>
  </si>
  <si>
    <t xml:space="preserve">Allow for Guide Wall &amp; Removal </t>
  </si>
  <si>
    <t>Allow for Piling Attendent Machine</t>
  </si>
  <si>
    <t>Install Temporary piling with plunge columns, say 600mm dia piles; includes mobilisation and demobilisation; 10m deep; including removal, piling plant, piling rig etc - (Wing Building)</t>
  </si>
  <si>
    <t>Plunge columns likely to be 1500mm dia. Benchmarked rate from Expanded Piling = £11,600/pile</t>
  </si>
  <si>
    <t>All for supply of Plung Columns</t>
  </si>
  <si>
    <t xml:space="preserve">Allowed for Plung Column based on 350kg/m - 18m Long </t>
  </si>
  <si>
    <t>Capping beam; supporting existing wall</t>
  </si>
  <si>
    <t>Benchmarked rate from recent Oxford project</t>
  </si>
  <si>
    <t>Waterproof RC liner wall; 200mm thick</t>
  </si>
  <si>
    <t>Drained cavity (Wall)</t>
  </si>
  <si>
    <t>Not required as advised by F+P</t>
  </si>
  <si>
    <t>Drained cavity (Floor)</t>
  </si>
  <si>
    <t>Additional permanent column supporting existing masonry wall above; 200mm thick</t>
  </si>
  <si>
    <t>Install needle beam frame system supported by piles</t>
  </si>
  <si>
    <t>Allowance</t>
  </si>
  <si>
    <t>Included Section 8.7</t>
  </si>
  <si>
    <t>Secant piled retaining walls, say 700mm dia piles; includes mobilisation and demobilisation; 18m deep</t>
  </si>
  <si>
    <t>Capping beam</t>
  </si>
  <si>
    <t>Benchmarked rate from recent Oxford project - waterproof concrete</t>
  </si>
  <si>
    <t>Allowance for Lift Pits (Basement 02)</t>
  </si>
  <si>
    <t>Allowance for Lift Pits (Basement 01)</t>
  </si>
  <si>
    <t>Allowance for Goods Lift Pits (Level 00)</t>
  </si>
  <si>
    <t>Sloped car park entrance ramp</t>
  </si>
  <si>
    <t>Included in External Works Section</t>
  </si>
  <si>
    <t>02</t>
  </si>
  <si>
    <t>02.01</t>
  </si>
  <si>
    <t>02.01.01</t>
  </si>
  <si>
    <t>Steel Frame</t>
  </si>
  <si>
    <t xml:space="preserve">Structural upgrades to existing </t>
  </si>
  <si>
    <t>New build blocks either side of Recreation Hall</t>
  </si>
  <si>
    <t>Based on 80Kg/m2</t>
  </si>
  <si>
    <t>Secondary steelwork</t>
  </si>
  <si>
    <t>Fire protection to steelwork</t>
  </si>
  <si>
    <t>Allowance for alternative structural system being selected</t>
  </si>
  <si>
    <t>F+P to confirm</t>
  </si>
  <si>
    <t>Main Entrance/Lobby to central quad</t>
  </si>
  <si>
    <t>02.01.02</t>
  </si>
  <si>
    <t>Space frames/decks</t>
  </si>
  <si>
    <t>02.01.03</t>
  </si>
  <si>
    <t>Concrete casings to steel frames</t>
  </si>
  <si>
    <t>02.01.04</t>
  </si>
  <si>
    <t>Concrete frames</t>
  </si>
  <si>
    <t>Columns; 550mm diameter;</t>
  </si>
  <si>
    <t>Assumed 550mm diameter as per Plot 18</t>
  </si>
  <si>
    <t>Basement Level 2 to Basement Level 1; 61nr columns; approx. 3m high</t>
  </si>
  <si>
    <t>Basement Level 1 to Level 00; 65nr columns; approx. 3m high</t>
  </si>
  <si>
    <t>Level 00 to Level 01; 50nr columns; approx. 5m high</t>
  </si>
  <si>
    <t>Level 01 to Level 02; 50nr columns; approx. 5m high</t>
  </si>
  <si>
    <t>Reinforcement to above</t>
  </si>
  <si>
    <t>Basement Level 2 to Basement Level 1; 61nr columns; approx. 3m high; (300kg/m3)</t>
  </si>
  <si>
    <t>Basement Level 1 to Level 00; 65nr columns; approx. 3m high; (300kg/m3)</t>
  </si>
  <si>
    <t>Level 00 to Level 01; 50nr columns; approx. 5m high; (300kg/m3)</t>
  </si>
  <si>
    <t>Level 01 to Level 02; 50nr columns; approx. 5m high; (300kg/m3)</t>
  </si>
  <si>
    <t>Formwork to above</t>
  </si>
  <si>
    <t>Core walls; service risers; 250mm thick</t>
  </si>
  <si>
    <t>Basement Level 2 to Basement Level 1; 61nr columns; approx. 3m high; (250kg/m3)</t>
  </si>
  <si>
    <t>Basement Level 1 to Level 00; 65nr columns; approx. 3m high; (250kg/m3)</t>
  </si>
  <si>
    <t>Level 00 to Level 01; 50nr columns; approx. 5m high; (250kg/m3)</t>
  </si>
  <si>
    <t>Level 01 to Level 02; 50nr columns; approx. 5m high; (250kg/m3)</t>
  </si>
  <si>
    <t>E.o. for transfer beams, cantilevered structures and the like</t>
  </si>
  <si>
    <t>Specialist Preliminaries</t>
  </si>
  <si>
    <t>Specialist Subcontractor preliminaries added</t>
  </si>
  <si>
    <t>Ground to first; 32nr columns; approx. 6.6m high</t>
  </si>
  <si>
    <t>First to second; 32nr columns; approx. 5m high</t>
  </si>
  <si>
    <t>Second to roof slab; 29nr columns; approx. 5m high</t>
  </si>
  <si>
    <t>Ground to first; 32nr columns; approx. 6.6m high; (300kg/m3)</t>
  </si>
  <si>
    <t>First to second; 32nr columns; approx. 5m high; (300kg/m3)</t>
  </si>
  <si>
    <t>Second to roof slab; 29nr columns; approx. 5m high; (300kg/m3)</t>
  </si>
  <si>
    <t xml:space="preserve">Ground to Roof slab and beyond; </t>
  </si>
  <si>
    <t>E.o. for additional strengthening to create a more open floor plan / reduce columns</t>
  </si>
  <si>
    <t>Say 20%</t>
  </si>
  <si>
    <t>02.01.05</t>
  </si>
  <si>
    <t>Timber frames</t>
  </si>
  <si>
    <t>02.01.06</t>
  </si>
  <si>
    <t>Specialist frames</t>
  </si>
  <si>
    <t>Auditorium</t>
  </si>
  <si>
    <t>Floor Area</t>
  </si>
  <si>
    <t>13m diameter spherical structure</t>
  </si>
  <si>
    <t>Sphere Area</t>
  </si>
  <si>
    <t>Auditorium dome structure</t>
  </si>
  <si>
    <t>Diameter; 13.02m</t>
  </si>
  <si>
    <t>Outer layer - carbon fibre structure or glulam</t>
  </si>
  <si>
    <t>Based on Page 68, Volume 2 design</t>
  </si>
  <si>
    <t>Inner layer - glazing</t>
  </si>
  <si>
    <t>Moving outer layer, acting as Brie soleil to follow the movement of the Sun</t>
  </si>
  <si>
    <t>Internal FF&amp;E</t>
  </si>
  <si>
    <t>Incl Section 4</t>
  </si>
  <si>
    <t>MEP; lighting, cooling/heating</t>
  </si>
  <si>
    <t>Incl Section 5</t>
  </si>
  <si>
    <t>Allowance for further development of design</t>
  </si>
  <si>
    <t>Uplift for evoluation of dome</t>
  </si>
  <si>
    <t>Treetop Walkway</t>
  </si>
  <si>
    <t>Raised treetop boardwalk / walkway</t>
  </si>
  <si>
    <t>Allowance, design to be developed - refer to Page 125; Volume 1</t>
  </si>
  <si>
    <t>Allowance for disposal of excavated material, steel grillage to base, pile tests</t>
  </si>
  <si>
    <t>Frame; assumed CHS 355.6x16; 12m high</t>
  </si>
  <si>
    <t>As per option 4; page 70-72; Volume 2 - Steel columns in lieu of Glulam at 14nr locations along walkway</t>
  </si>
  <si>
    <t>Roof Soffit; Timber cladding</t>
  </si>
  <si>
    <t>Handrails to treetop boardwalk</t>
  </si>
  <si>
    <t>Specialised curved timber</t>
  </si>
  <si>
    <t>Specialised curved glazed system</t>
  </si>
  <si>
    <t>MEP; lighting, power</t>
  </si>
  <si>
    <t>Incl. Section 5</t>
  </si>
  <si>
    <t>PV Panels</t>
  </si>
  <si>
    <t>02.02</t>
  </si>
  <si>
    <t>Upper floors</t>
  </si>
  <si>
    <t>02.02.01</t>
  </si>
  <si>
    <t>Floor</t>
  </si>
  <si>
    <t>Mezzanine; steel mesh, open grated walkway</t>
  </si>
  <si>
    <t>Benchmarked London commercial buiding = £2,000/m2 consider increasing to this rate.</t>
  </si>
  <si>
    <t>E.o glazed balustrade</t>
  </si>
  <si>
    <t>Benchmarked London commercial project = £1,150 - should be adequate.</t>
  </si>
  <si>
    <t xml:space="preserve">Reinforced Concrete floor planks; assumed 250 mm thick </t>
  </si>
  <si>
    <t>Structural screed; 70mm</t>
  </si>
  <si>
    <t>Reinforcements/strengthening to Recreation Hall</t>
  </si>
  <si>
    <t>Slab to (Basement 01); 500 mm thick (Waterproof Concrete)</t>
  </si>
  <si>
    <t>Slab to (Level 00); 300mm thick</t>
  </si>
  <si>
    <t>Roof to Basement 01; concrete slab; assumed 500mm thick; excluding glass above auditorium</t>
  </si>
  <si>
    <t>Finish to roof; incl insulation and waterproofing (excluding hard / soft landscaping captured in External Works)</t>
  </si>
  <si>
    <t>Roof to auditorium; to support water feature</t>
  </si>
  <si>
    <t xml:space="preserve">Reinforced Concrete floor slabs; Cobiax - CLS-P-310 @ 600c/c (Option 4 - Bubbledeck flat slab); 450 mm thick </t>
  </si>
  <si>
    <t>Formwork; soffits of slab</t>
  </si>
  <si>
    <t>Formwork; slab edges; 1st floor</t>
  </si>
  <si>
    <t>Formwork; slab edges; 2nd floor</t>
  </si>
  <si>
    <t>Cantilevered soffits</t>
  </si>
  <si>
    <t>.</t>
  </si>
  <si>
    <t>E.o forming dome structure void</t>
  </si>
  <si>
    <t>E.o forming glazing walkway structure void</t>
  </si>
  <si>
    <t>Level 1 Atrium space - glazed walkway/floor</t>
  </si>
  <si>
    <t>No benchmarking available but should be adequate.</t>
  </si>
  <si>
    <t>02.02.02</t>
  </si>
  <si>
    <t>Balconies</t>
  </si>
  <si>
    <t>No longer shown to Level 01 Littlemore House</t>
  </si>
  <si>
    <t>02.02.03</t>
  </si>
  <si>
    <t>Drainage to balconies</t>
  </si>
  <si>
    <t>02.03</t>
  </si>
  <si>
    <t>02.03.01</t>
  </si>
  <si>
    <t>Roof structure</t>
  </si>
  <si>
    <t>New structure to replace dilapidated existing structure; Central Hall</t>
  </si>
  <si>
    <t>New structure to replace dilapidated existing structure; Wing Nr.1</t>
  </si>
  <si>
    <t>New structure to replace dilapidated existing structure; Wing Nr.2</t>
  </si>
  <si>
    <t>Structural enhancements to support roof plant</t>
  </si>
  <si>
    <t>Formwork; slab edges; Roof</t>
  </si>
  <si>
    <t>02.03.02</t>
  </si>
  <si>
    <t>Roof Coverings</t>
  </si>
  <si>
    <t>Slate; Central Hall; inc. vapour control layers, flashings,</t>
  </si>
  <si>
    <t>E.o Insulation to rafters</t>
  </si>
  <si>
    <t>Slate; Wing Nr.1; inc. vapour control layers, flashings,</t>
  </si>
  <si>
    <t>Slate; Wing Nr.2; inc. vapour control layers, flashings,</t>
  </si>
  <si>
    <t>Littlemore - New</t>
  </si>
  <si>
    <t>Insulation; assumed 300mm thick</t>
  </si>
  <si>
    <t>Benchmarked recent Oxford project average cost for 300mm = £90/m2. Consider increasing to this rate. If tapered insulation required this could increase to £150/m2</t>
  </si>
  <si>
    <t>Waterproofing; including underlay, vapour control layers, flashings, edge trims, skir tings, upstands and other boundary work, and other components required for the applicable roof covering system</t>
  </si>
  <si>
    <t>Considered adequate.</t>
  </si>
  <si>
    <t>E.o. Fascia's / edge treatment</t>
  </si>
  <si>
    <t>Green Roof</t>
  </si>
  <si>
    <t>E.o. Bauder WB wildflower blanket system (Green Roof light)</t>
  </si>
  <si>
    <t>Benchmarked recent Oxford project = £100 consider dropping to £125</t>
  </si>
  <si>
    <t>E.o. 500 mm deep (18 kN/m3 density) (Green Roof lDeep landscaping)</t>
  </si>
  <si>
    <t>Leave at £150 due to increased depth</t>
  </si>
  <si>
    <t>E.o. cladding to soffit of roof slab</t>
  </si>
  <si>
    <t>Consider dropping to £175/m2</t>
  </si>
  <si>
    <t>Leave at £250 due to increased depth</t>
  </si>
  <si>
    <t>Roof Garden</t>
  </si>
  <si>
    <t>Timber decking</t>
  </si>
  <si>
    <t>Perimeter tiling to planting areas</t>
  </si>
  <si>
    <t>Could be tight depending on specification.</t>
  </si>
  <si>
    <t>02.03.03</t>
  </si>
  <si>
    <t>Specialist roof systems</t>
  </si>
  <si>
    <t>Glazed roofing system; Partner lab &amp; Accommodation</t>
  </si>
  <si>
    <t>Benchmarked rate from F&amp;P designed project in London = £4,826/m2. Suggest increasing to £5,000/m2</t>
  </si>
  <si>
    <t>Glazed roofing system; Atrium</t>
  </si>
  <si>
    <t>As above</t>
  </si>
  <si>
    <t>Lightwells / sun tubes to auditorium roof</t>
  </si>
  <si>
    <t>Considered adequate</t>
  </si>
  <si>
    <t>Lightwells</t>
  </si>
  <si>
    <t>Ventilation wells</t>
  </si>
  <si>
    <t>Glazed roofing system</t>
  </si>
  <si>
    <t>Glazed corridor walling system; (facing roof garden only); approx. 13.2m x 5m</t>
  </si>
  <si>
    <t>02.03.04</t>
  </si>
  <si>
    <t>Roof drainage</t>
  </si>
  <si>
    <t>Roof drainage; generally</t>
  </si>
  <si>
    <t>Blue Roof</t>
  </si>
  <si>
    <t>2022 Benchmarked London project at current prices = £350/m2 suggest increasing to this.</t>
  </si>
  <si>
    <t>02.03.05</t>
  </si>
  <si>
    <t>Rooflights, skylights and openings</t>
  </si>
  <si>
    <t>New skylight; full extent of roof ridge</t>
  </si>
  <si>
    <t>E.o electronic/automated opening</t>
  </si>
  <si>
    <t>Roof hatches</t>
  </si>
  <si>
    <t>02.03.06</t>
  </si>
  <si>
    <t>Roof features</t>
  </si>
  <si>
    <t>Remove, refurbish, and reinstate Pergola to Recreational Hall</t>
  </si>
  <si>
    <t xml:space="preserve">Allowance </t>
  </si>
  <si>
    <t>Maintenance walkways</t>
  </si>
  <si>
    <t>Fall restraint system</t>
  </si>
  <si>
    <t>Glazed balustrading to roof garden</t>
  </si>
  <si>
    <t>Upstand perimter to PV Panel areas</t>
  </si>
  <si>
    <t>Perimeter of PV panels</t>
  </si>
  <si>
    <t>Allowance as per Stage 1</t>
  </si>
  <si>
    <t>02.04</t>
  </si>
  <si>
    <t>Stairs and ramps</t>
  </si>
  <si>
    <t>02.04.01</t>
  </si>
  <si>
    <t>Stair / Ramp Structures</t>
  </si>
  <si>
    <t>New spiral staircase up to mezzanine level in Recreational Hall</t>
  </si>
  <si>
    <t>Includes balustrading and finishes</t>
  </si>
  <si>
    <t>New staircase to atrium; from basement to ground floor</t>
  </si>
  <si>
    <t>rise</t>
  </si>
  <si>
    <t>Plant access to basement</t>
  </si>
  <si>
    <t>Remedial / upgrade works to existing staircases</t>
  </si>
  <si>
    <t>Feature staircase to basement auditorium from ground floor (2nr)</t>
  </si>
  <si>
    <t>Feature staircase through atrium from Ground floor to First Floor (2nr)</t>
  </si>
  <si>
    <t>Core staircases from First floor to basement (3nr)</t>
  </si>
  <si>
    <t>Core staircase from Ground floor to first floor (1nr)</t>
  </si>
  <si>
    <t>Stairs to roof</t>
  </si>
  <si>
    <t>Central stairs from Ground floor to Second Floor (4nr)</t>
  </si>
  <si>
    <t>Feature stairs / ramp around auditorium dome</t>
  </si>
  <si>
    <t>Feature stairs through the centre of Plot 18 / atrium, starting at ground level</t>
  </si>
  <si>
    <t>02.04.02</t>
  </si>
  <si>
    <t>Stair / Ramp Finishes</t>
  </si>
  <si>
    <t>Included above in 2.04.01</t>
  </si>
  <si>
    <t>02.04.03</t>
  </si>
  <si>
    <t>Stair / Ramp Balustrades and Handrails</t>
  </si>
  <si>
    <t>02.04.04</t>
  </si>
  <si>
    <t>Ladders / Chutes / Slides/ Balustrade</t>
  </si>
  <si>
    <t>None</t>
  </si>
  <si>
    <t>02.05</t>
  </si>
  <si>
    <t>External walls</t>
  </si>
  <si>
    <t>02.05.01</t>
  </si>
  <si>
    <t>External enclosing walls Above Ground Floor Level</t>
  </si>
  <si>
    <t>Curtain walling to new build building (replacing demolished building)</t>
  </si>
  <si>
    <t>Cost advice from Guardian providing a range of between £2,000 - £2,500/m2</t>
  </si>
  <si>
    <t>New windows facing the courtyard</t>
  </si>
  <si>
    <t>Incl. 2.06</t>
  </si>
  <si>
    <t>E.o for enhanced entrances</t>
  </si>
  <si>
    <t>Specialist prelims / offsite manufacture</t>
  </si>
  <si>
    <t>Repairs / cleaning to existing external wall</t>
  </si>
  <si>
    <t>Mock-ups and samples</t>
  </si>
  <si>
    <t>SUBTOTAL</t>
  </si>
  <si>
    <t>Curtain Walling - Single Storey</t>
  </si>
  <si>
    <t>Curtain Walling - Two Storey</t>
  </si>
  <si>
    <t>Solid Elements - Chamfered Window Reveals</t>
  </si>
  <si>
    <t>Limestone Panels System - Lighter Tone</t>
  </si>
  <si>
    <t>Wall build up tbc</t>
  </si>
  <si>
    <t>Limestone Panel System - Lighter Tone to lab chimneys</t>
  </si>
  <si>
    <t>Louvered Limestone Panel System - Darker Tone to lab chimneys</t>
  </si>
  <si>
    <t>E.o. for Timber Slats to chimneys</t>
  </si>
  <si>
    <t>E.o. for Timber Slats to glazing</t>
  </si>
  <si>
    <t>E.o. for controls to Curtain Walling</t>
  </si>
  <si>
    <t>External walls to support water feature above auditorium</t>
  </si>
  <si>
    <t>Specification to be confirmed; 1m high</t>
  </si>
  <si>
    <t>Allowance for specialist glass</t>
  </si>
  <si>
    <t>Not currently in design. This would be bespoke specialist</t>
  </si>
  <si>
    <t>E.o. increased rate for external wall fin system</t>
  </si>
  <si>
    <t>Based on F+P advice. This would be bespoke specialist.  Costs to be developed</t>
  </si>
  <si>
    <t>Ventilation slot panels</t>
  </si>
  <si>
    <t>Allowance for enhanced details and finishes not identified on drawings</t>
  </si>
  <si>
    <t>Input required from façade specialists</t>
  </si>
  <si>
    <t>Curtain walling</t>
  </si>
  <si>
    <t>Limestone Panel System to North Elevation</t>
  </si>
  <si>
    <t>Limestone Panel fascia at each floor level</t>
  </si>
  <si>
    <t>Limestone Panel System to GF Cores</t>
  </si>
  <si>
    <t>Limestone Panel System to chimneys</t>
  </si>
  <si>
    <t>Louvred Limestone Panel system - to lab chimney</t>
  </si>
  <si>
    <t>02.05.02</t>
  </si>
  <si>
    <t>External enclosing walls below ground level</t>
  </si>
  <si>
    <t>Louvered Limestone Panel System - Darker Tone to B1 + 2</t>
  </si>
  <si>
    <t>2.05.03</t>
  </si>
  <si>
    <t>Solar / Rain screening</t>
  </si>
  <si>
    <t>2.05.04</t>
  </si>
  <si>
    <t>External soffits</t>
  </si>
  <si>
    <t>Finishes to soffits</t>
  </si>
  <si>
    <t xml:space="preserve">High end soffit under Plot 18 </t>
  </si>
  <si>
    <t>Cladding to fascia's of 1st floor slab</t>
  </si>
  <si>
    <t>Cladding to soffit of 2nd floor slab</t>
  </si>
  <si>
    <t>Cladding to fascia's of 2nd floor slab</t>
  </si>
  <si>
    <t>2.05.05</t>
  </si>
  <si>
    <t>Subsidiary walls, balustrades and proprietary balconies</t>
  </si>
  <si>
    <t>Balustrading to Roof Garden</t>
  </si>
  <si>
    <t>2.05.06</t>
  </si>
  <si>
    <t>Facade access/cleaning systems</t>
  </si>
  <si>
    <t>Access / cleaning systems</t>
  </si>
  <si>
    <t>02.06</t>
  </si>
  <si>
    <t>Windows and external doors</t>
  </si>
  <si>
    <t>02.06.01</t>
  </si>
  <si>
    <t>External windows</t>
  </si>
  <si>
    <t>Curtain Walling</t>
  </si>
  <si>
    <t>Incl in 2.05</t>
  </si>
  <si>
    <t>New windows to the Recreational Hall</t>
  </si>
  <si>
    <t>Facing into the courtyard</t>
  </si>
  <si>
    <t>Existing windows; for replacement</t>
  </si>
  <si>
    <t>Curtain Walling &amp; Windows</t>
  </si>
  <si>
    <t>02.06.02</t>
  </si>
  <si>
    <t>External doors</t>
  </si>
  <si>
    <t>New glazed double door to Recreational Hall</t>
  </si>
  <si>
    <t>Leading out to Courtyard</t>
  </si>
  <si>
    <t>New double entrance doors to accommodation</t>
  </si>
  <si>
    <t>New single door to accommodation</t>
  </si>
  <si>
    <t>Glazed double doors to courtyard</t>
  </si>
  <si>
    <t>New single door to restaurant</t>
  </si>
  <si>
    <t>Double doors to goods lifts</t>
  </si>
  <si>
    <t>Allowance for doors not yet shown on drawing</t>
  </si>
  <si>
    <t>Loading docks to West Elevation</t>
  </si>
  <si>
    <t>Assume quantities, is this required?</t>
  </si>
  <si>
    <t>Double / Sliding / Entrance Doors</t>
  </si>
  <si>
    <t>Assume quantities</t>
  </si>
  <si>
    <t>Access / security / fire escape doors</t>
  </si>
  <si>
    <t>Glazed double doors from external walkway</t>
  </si>
  <si>
    <t>Glazed double doors to roof garden</t>
  </si>
  <si>
    <t>Loading docks below FF</t>
  </si>
  <si>
    <t>02.07</t>
  </si>
  <si>
    <t>Internal walls and partitions</t>
  </si>
  <si>
    <t>02.07.01</t>
  </si>
  <si>
    <t>Walls and Partitions</t>
  </si>
  <si>
    <t>Internal structural walls; to existing</t>
  </si>
  <si>
    <t>Internal partition walls; to existing</t>
  </si>
  <si>
    <t>London commercial project adjusted for inflation = £168/m2 Allowance should be adequate especially with eo allowance for fire/acoustic treatments. Could reduce to 175/m2</t>
  </si>
  <si>
    <t>E.o. for fire, acoustic treatment and the like</t>
  </si>
  <si>
    <t>Brick lining to recreation hall</t>
  </si>
  <si>
    <t>Littlemore - New build</t>
  </si>
  <si>
    <t>Internal structural walls; to new build</t>
  </si>
  <si>
    <t>Internal partition walls; to new build</t>
  </si>
  <si>
    <t>Internal glazed walls; to new build</t>
  </si>
  <si>
    <t>02.07.02</t>
  </si>
  <si>
    <t>Balustrades and handrails</t>
  </si>
  <si>
    <t>Balustrading to mezzanine</t>
  </si>
  <si>
    <t>02.07.03</t>
  </si>
  <si>
    <t>Moveable room dividers</t>
  </si>
  <si>
    <t>Auditorium sliding partition</t>
  </si>
  <si>
    <t>02.07.04</t>
  </si>
  <si>
    <t>Cubicles</t>
  </si>
  <si>
    <t>Included in 2.07.01</t>
  </si>
  <si>
    <t>02.08</t>
  </si>
  <si>
    <t>Internal doors</t>
  </si>
  <si>
    <t>02.08.01</t>
  </si>
  <si>
    <t>Internal Doors</t>
  </si>
  <si>
    <t>Littlemore Existing</t>
  </si>
  <si>
    <t>Internal single doors; to existing</t>
  </si>
  <si>
    <t>E.o. for glazed doors</t>
  </si>
  <si>
    <t>London commercial tower = eo. £275 for non FR 30min FR = eo. £5,386 60min FR = eo £12,375 suggest increasing to eo £5,000</t>
  </si>
  <si>
    <t>Internal double doors; to existing</t>
  </si>
  <si>
    <t>Feature internal glazed, sliding doors</t>
  </si>
  <si>
    <t>Littlemore New Build</t>
  </si>
  <si>
    <t>Internal single doors; to new build</t>
  </si>
  <si>
    <t>Internal leaf and half doors; to new build</t>
  </si>
  <si>
    <t>Internal double doors; to new build</t>
  </si>
  <si>
    <t>Allowance for speed gates</t>
  </si>
  <si>
    <t>London commercial project bank of 4 = £90,000 increase to £100,000 due to anticipated quality of specification</t>
  </si>
  <si>
    <t>03</t>
  </si>
  <si>
    <t>Internal Finishes</t>
  </si>
  <si>
    <t>03.01</t>
  </si>
  <si>
    <t>Wall Finishes</t>
  </si>
  <si>
    <t>03.01.01</t>
  </si>
  <si>
    <t>Finishes to walls</t>
  </si>
  <si>
    <t>Admin</t>
  </si>
  <si>
    <t>Research</t>
  </si>
  <si>
    <t>Collaboration</t>
  </si>
  <si>
    <t>Education  &amp; symposium</t>
  </si>
  <si>
    <t>Public Restaurant</t>
  </si>
  <si>
    <t>Building support</t>
  </si>
  <si>
    <t>Accommodation</t>
  </si>
  <si>
    <t>MEP</t>
  </si>
  <si>
    <t>Enhanced wall finishes</t>
  </si>
  <si>
    <t>Clinical Operations</t>
  </si>
  <si>
    <t>Restaurant</t>
  </si>
  <si>
    <t>Decorative cladding to columns</t>
  </si>
  <si>
    <t>03.02</t>
  </si>
  <si>
    <t>Floor finishes</t>
  </si>
  <si>
    <t>03.02.01</t>
  </si>
  <si>
    <t>Finishes to Floors</t>
  </si>
  <si>
    <t>Allowance for enhanced floor finishes</t>
  </si>
  <si>
    <t>03.02.02</t>
  </si>
  <si>
    <t>Raised Access Floors</t>
  </si>
  <si>
    <t>03.03</t>
  </si>
  <si>
    <t>Ceiling Finishes</t>
  </si>
  <si>
    <t>03.03.01</t>
  </si>
  <si>
    <t>Finishes to ceilings</t>
  </si>
  <si>
    <t>Allowance for enhanced ceiling finishes</t>
  </si>
  <si>
    <t>03.03.02</t>
  </si>
  <si>
    <t>False ceilings</t>
  </si>
  <si>
    <t>03.03.03</t>
  </si>
  <si>
    <t>Demountable Suspended Ceilings</t>
  </si>
  <si>
    <t>04</t>
  </si>
  <si>
    <t>04.01</t>
  </si>
  <si>
    <t>General fittings, furnishings and equipment</t>
  </si>
  <si>
    <t>04.01.01</t>
  </si>
  <si>
    <t>Group 1 - Supply &amp; Fit by Contractor</t>
  </si>
  <si>
    <t>Littlemore - Carpark</t>
  </si>
  <si>
    <t>Group 2 - Install only by Contractor</t>
  </si>
  <si>
    <t>Provisional addition for MRI Suite</t>
  </si>
  <si>
    <t>Provisional allowance for MRI Suite addition. Assumes all furniture and equipment by client.</t>
  </si>
  <si>
    <t>04.01.02</t>
  </si>
  <si>
    <t>Domestic Kitchen Fittings and Equipment</t>
  </si>
  <si>
    <t>Included above</t>
  </si>
  <si>
    <t>04.01.03</t>
  </si>
  <si>
    <t>Special Purpose Fittings, Furnishings and Equipment</t>
  </si>
  <si>
    <t>04.01.04</t>
  </si>
  <si>
    <t>Signs / Notices</t>
  </si>
  <si>
    <t>04.01.05</t>
  </si>
  <si>
    <t>Works of Art</t>
  </si>
  <si>
    <t>Art / Sculptures, and the like</t>
  </si>
  <si>
    <t>Allowance. By EITM</t>
  </si>
  <si>
    <t>04.01.06</t>
  </si>
  <si>
    <t>Non-mechanical and non-electrical equipment</t>
  </si>
  <si>
    <t>04.01.07</t>
  </si>
  <si>
    <t>Internal Planting</t>
  </si>
  <si>
    <t>04.01.08</t>
  </si>
  <si>
    <t>Bird and Vermin Control</t>
  </si>
  <si>
    <t>05</t>
  </si>
  <si>
    <t>05.01</t>
  </si>
  <si>
    <t>Sanitary Installations</t>
  </si>
  <si>
    <t>05.01.01</t>
  </si>
  <si>
    <t>Sanitary appliances</t>
  </si>
  <si>
    <t>Basement 02</t>
  </si>
  <si>
    <t/>
  </si>
  <si>
    <t>Additional sanitaryware</t>
  </si>
  <si>
    <t>Basement 01</t>
  </si>
  <si>
    <t>Ground floor</t>
  </si>
  <si>
    <t>WC's (Shown)</t>
  </si>
  <si>
    <t>WHB's (Shown)</t>
  </si>
  <si>
    <t>Shower</t>
  </si>
  <si>
    <t>Cleaners sink</t>
  </si>
  <si>
    <t>First floor</t>
  </si>
  <si>
    <t>Lab Sanitaryware</t>
  </si>
  <si>
    <t>CN-1.0 - Open Bench Laboratory - Cancer</t>
  </si>
  <si>
    <t>CN-2.0 - Synthesis Laboratory - Cancer</t>
  </si>
  <si>
    <t>CN-3.0 - Tissue Culture Suite - Cancer</t>
  </si>
  <si>
    <t>CN-4.0 - Special Purpose Support - Cancer</t>
  </si>
  <si>
    <t>SH-2.0 - SEM/TEM (1 large or 2 small)</t>
  </si>
  <si>
    <t>SH-2.1 - SEM/TEM Service Room</t>
  </si>
  <si>
    <t>SH-2.2 - SEM/TEM Prep</t>
  </si>
  <si>
    <t>SH-3.0 - Analytical Instrumentation Suite</t>
  </si>
  <si>
    <t>SH-6.0 - Fabrication/ Prototyping Lab</t>
  </si>
  <si>
    <t>SH-7.0 - Partner Lab</t>
  </si>
  <si>
    <t>RS-1.0 - Chemical Storage Room - Large</t>
  </si>
  <si>
    <t>RS-2.0 - Chemical Waste Room - Large</t>
  </si>
  <si>
    <t>PC-2.0 - Exam Room</t>
  </si>
  <si>
    <t>PC-2.1 - VIP Exam Room</t>
  </si>
  <si>
    <t>PC-2.2 - VIP Wellness Exam Room</t>
  </si>
  <si>
    <t>PC-3.0 - Infusion Room</t>
  </si>
  <si>
    <t>PC-4.0 - Nurses Station</t>
  </si>
  <si>
    <t>CP-2.0 - Work Room</t>
  </si>
  <si>
    <t>CL-1.0 - Gowning</t>
  </si>
  <si>
    <t>CL-1.1 - Clinical Laboratory</t>
  </si>
  <si>
    <t>Eye wash</t>
  </si>
  <si>
    <t>Guest room</t>
  </si>
  <si>
    <t>Kitchen restaurant</t>
  </si>
  <si>
    <t>Pts</t>
  </si>
  <si>
    <t>Disabled WC (Shown)</t>
  </si>
  <si>
    <t>TeaPoint (Shown)</t>
  </si>
  <si>
    <t>Second floor</t>
  </si>
  <si>
    <t>Rooftop Bar (Shown)</t>
  </si>
  <si>
    <t>VR-1.0 - Open Bench Laboratory - Virology</t>
  </si>
  <si>
    <t>VR-2.0 - Tissue Culture Rooms - Virology</t>
  </si>
  <si>
    <t>VR-3.0 - Special Purpose Support - Virology</t>
  </si>
  <si>
    <t>VR-4.0 - Equipment Room - Virology</t>
  </si>
  <si>
    <t>SH-4.0 - Freezer Farm/ Equipment Room</t>
  </si>
  <si>
    <t>SH-8.0 - Proving Ground</t>
  </si>
  <si>
    <t>RS-1.1 - Chemical Storage Room - Small</t>
  </si>
  <si>
    <t>RS-2.1 - Chemical Waste Room - Small</t>
  </si>
  <si>
    <t>RS-3.0 - Autoclave Room</t>
  </si>
  <si>
    <t>RS-4.0 - Glasswash Room</t>
  </si>
  <si>
    <t>RS-5.1 - Biological Waste Staging - Small</t>
  </si>
  <si>
    <t>RS-6.1 - Gas Cylinder Staging - Small</t>
  </si>
  <si>
    <t>RS-8.0 - Research Supplies - Close-at-Hand</t>
  </si>
  <si>
    <t>Testing</t>
  </si>
  <si>
    <t>Commissioning</t>
  </si>
  <si>
    <t>E.o. for sustainable solutions, offsite manufacture, and the like</t>
  </si>
  <si>
    <t>MEP Preliminaries &amp; OH&amp;P</t>
  </si>
  <si>
    <t>Included</t>
  </si>
  <si>
    <t>05.01.02</t>
  </si>
  <si>
    <t>Sanitary ancillaries</t>
  </si>
  <si>
    <t>[Insert Item]</t>
  </si>
  <si>
    <t>05.02</t>
  </si>
  <si>
    <t>05.02.01</t>
  </si>
  <si>
    <t>Services equipment</t>
  </si>
  <si>
    <t>05.03</t>
  </si>
  <si>
    <t>Disposal Installations</t>
  </si>
  <si>
    <t>05.03.01</t>
  </si>
  <si>
    <t>Foul Drainage Above Ground</t>
  </si>
  <si>
    <t>INTERNAL RAINWATER DRAINAGE</t>
  </si>
  <si>
    <t xml:space="preserve">Piped rain water drainage systems from roof outlets etc to underground </t>
  </si>
  <si>
    <t>drain connections</t>
  </si>
  <si>
    <t>Rainwater drainage to new LMH</t>
  </si>
  <si>
    <t>Attenuation tanks - By ground worker</t>
  </si>
  <si>
    <t>Attenuation transfer pump</t>
  </si>
  <si>
    <t>Itm</t>
  </si>
  <si>
    <t>Greywater system</t>
  </si>
  <si>
    <t>Non potable storage tank</t>
  </si>
  <si>
    <t>Filters and UV treatment</t>
  </si>
  <si>
    <t>FOUL DRAINAGE ABOVE GROUND</t>
  </si>
  <si>
    <t xml:space="preserve">Piped foul water drainage systems from sanitary appliances, sinks etc to underground </t>
  </si>
  <si>
    <t>Basement B02</t>
  </si>
  <si>
    <t>Above ground drainage to sanitaryware (Not shown)</t>
  </si>
  <si>
    <t>Sump pumps</t>
  </si>
  <si>
    <t>Basement B01</t>
  </si>
  <si>
    <t>Ground Floor</t>
  </si>
  <si>
    <t>Above ground drainage to sanitaryware (Shown)</t>
  </si>
  <si>
    <t>First Floor</t>
  </si>
  <si>
    <t>Allowance for items not identified currently in design</t>
  </si>
  <si>
    <t>Guest rooms</t>
  </si>
  <si>
    <t>05.03.02</t>
  </si>
  <si>
    <t>Chemical, toxic and industrial liquid waste drainage</t>
  </si>
  <si>
    <t>05.03.03</t>
  </si>
  <si>
    <t>Refuse disposal</t>
  </si>
  <si>
    <t>05.04</t>
  </si>
  <si>
    <t>Water Installations</t>
  </si>
  <si>
    <t>05.04.01</t>
  </si>
  <si>
    <t>Main water supply</t>
  </si>
  <si>
    <t xml:space="preserve">HOT AND COLD WATER DISTRIBUTION </t>
  </si>
  <si>
    <t xml:space="preserve">Water storage tanks, cisterns, pumps, pressurisation expansion units, pressure </t>
  </si>
  <si>
    <t>booster sets, hot water calorifiers, water storage vessels, expansion vessels</t>
  </si>
  <si>
    <t>hot and cold water distribution pipework c/w fitting &amp; insulation</t>
  </si>
  <si>
    <t>Incoming water supply</t>
  </si>
  <si>
    <t>Cold water tank</t>
  </si>
  <si>
    <t>Cold water booster set</t>
  </si>
  <si>
    <t>Cold water conditioner</t>
  </si>
  <si>
    <t>Cold water distribution</t>
  </si>
  <si>
    <t>Grey water booster set</t>
  </si>
  <si>
    <t>Grey water distribution</t>
  </si>
  <si>
    <t>Hot water plant</t>
  </si>
  <si>
    <t>Hot water distribution</t>
  </si>
  <si>
    <t>Cold water supply to water feature</t>
  </si>
  <si>
    <t>Cat5 Water system</t>
  </si>
  <si>
    <t>Cat5 Water system plant</t>
  </si>
  <si>
    <t xml:space="preserve">Cat 5 water distribution </t>
  </si>
  <si>
    <t>Bib taps</t>
  </si>
  <si>
    <t>Cold &amp; Hot water plant - Included in LMH New</t>
  </si>
  <si>
    <t>Pipework distribution in trench in ancillary MEP building</t>
  </si>
  <si>
    <t>05.04.02</t>
  </si>
  <si>
    <t>05.04.03</t>
  </si>
  <si>
    <t>Hot Water Distribution (flow and return)</t>
  </si>
  <si>
    <t>5.04.04</t>
  </si>
  <si>
    <t>Local hot water distribution</t>
  </si>
  <si>
    <t>5.04.05</t>
  </si>
  <si>
    <t>Steam and condensate distribution</t>
  </si>
  <si>
    <t>05.05</t>
  </si>
  <si>
    <t>05.05.01</t>
  </si>
  <si>
    <t>Heat source</t>
  </si>
  <si>
    <t>HEAT SOURCE</t>
  </si>
  <si>
    <t xml:space="preserve">Gas fired boiler plant and ancillary items, including burners, blow down facilities,  </t>
  </si>
  <si>
    <t>pressurisation plant and flues</t>
  </si>
  <si>
    <t>GSHP</t>
  </si>
  <si>
    <t>Interconnecting pipework</t>
  </si>
  <si>
    <t>Excavation and backfilling for trenching by others</t>
  </si>
  <si>
    <t>Ground heat pumps</t>
  </si>
  <si>
    <t>Air source heat pumps including acoustic pack and acoustic louvred enclosure</t>
  </si>
  <si>
    <t>Water to water heat pump</t>
  </si>
  <si>
    <t>Thermal Stores</t>
  </si>
  <si>
    <t>FAT Testing</t>
  </si>
  <si>
    <t>Primary LTHW pump set - FCU's &amp; AHU's</t>
  </si>
  <si>
    <t>Primary Heating pump set - Trench heaters, radiant panels &amp; radiant floors</t>
  </si>
  <si>
    <t>Secondary Heating pump set - Trench heaters, radiant panels &amp; radiant floors</t>
  </si>
  <si>
    <t>LTHW Heat exchanger</t>
  </si>
  <si>
    <t>Radiant system</t>
  </si>
  <si>
    <t>Plantroom pipework, fittings, valves equipment &amp; Lagging</t>
  </si>
  <si>
    <t>Included in LMH New Build</t>
  </si>
  <si>
    <t>05.06</t>
  </si>
  <si>
    <t>Space heating and air conditioning</t>
  </si>
  <si>
    <t>5.06.01</t>
  </si>
  <si>
    <t>Central Heating</t>
  </si>
  <si>
    <t xml:space="preserve">LTHW </t>
  </si>
  <si>
    <t>Pipework, valves and fittings supplying heating throughout building. Complete with insulation</t>
  </si>
  <si>
    <t>bracketry and supports and necessary and including and flushing and cleaning.</t>
  </si>
  <si>
    <t>LTHW distribution</t>
  </si>
  <si>
    <t>LTHW To labs and facilities (Radiant systems such as Active Chilled beams, Radiant panels or UFH)</t>
  </si>
  <si>
    <t>LTHW To back of house (radiators, UFH etc)</t>
  </si>
  <si>
    <t>LTHW To Car Park - No works</t>
  </si>
  <si>
    <t>CHW</t>
  </si>
  <si>
    <t>Pipework, valves and fittings supplying cooling throughout building. Complete with insulation</t>
  </si>
  <si>
    <t>Primary CHW pump set</t>
  </si>
  <si>
    <t>Secondary CHW pump set</t>
  </si>
  <si>
    <t>CHW Heat exchanger</t>
  </si>
  <si>
    <t>CHW distribution</t>
  </si>
  <si>
    <t>CHW To labs and facilities (Radiant systems such as Active Chilled beams, Radiant panels or UFH)</t>
  </si>
  <si>
    <t>CHW To back of house (radiators, UFH etc)</t>
  </si>
  <si>
    <t>CHW To Car Park - No works</t>
  </si>
  <si>
    <t>LOCAL COOLING</t>
  </si>
  <si>
    <t>To include split units serving IT or meeting rooms, covering all internal and external equipment</t>
  </si>
  <si>
    <t>as well as pipework, cabling and tray also to test and commission once complete</t>
  </si>
  <si>
    <t>Dedicated cooling systems to electrical rooms</t>
  </si>
  <si>
    <t>Dedicated cooling systems to IT rooms, process spaces etc</t>
  </si>
  <si>
    <t>No works</t>
  </si>
  <si>
    <t>Primary CHW pump set - FCU's &amp; AHU's</t>
  </si>
  <si>
    <t>Primary CHW pump set - Trench heaters, radiant panels &amp; radiant floors</t>
  </si>
  <si>
    <t>Secondary CHW pump set - Trench heaters, radiant panels &amp; radiant floors</t>
  </si>
  <si>
    <t>5.06.02</t>
  </si>
  <si>
    <t>Local Heating</t>
  </si>
  <si>
    <t>5.06.03</t>
  </si>
  <si>
    <t>Central Cooling</t>
  </si>
  <si>
    <t>5.06.04</t>
  </si>
  <si>
    <t>Local Cooling</t>
  </si>
  <si>
    <t>5.06.05</t>
  </si>
  <si>
    <t>Central Heating and Cooling</t>
  </si>
  <si>
    <t>5.06.06</t>
  </si>
  <si>
    <t>Local Heating and Cooling</t>
  </si>
  <si>
    <t>5.06.07</t>
  </si>
  <si>
    <t>Central Air Conditioning</t>
  </si>
  <si>
    <t>5.06.08</t>
  </si>
  <si>
    <t>Local Air Conditioning</t>
  </si>
  <si>
    <t>05.07</t>
  </si>
  <si>
    <t>Ventilation Systems</t>
  </si>
  <si>
    <t>5.07.01</t>
  </si>
  <si>
    <t>Central Ventilation</t>
  </si>
  <si>
    <t>MECHANICAL VENTILATION</t>
  </si>
  <si>
    <t xml:space="preserve">AHU, distribution ductwork and ductwork fittings and ancillaries, e.g. supports, hangers, </t>
  </si>
  <si>
    <t xml:space="preserve">access openings and dampers (control, fire and smoke). Supply &amp; return air grilles, </t>
  </si>
  <si>
    <t xml:space="preserve">attenuators, dampers and  other ancillary components </t>
  </si>
  <si>
    <t>General ventilation supply and extract via AHU's</t>
  </si>
  <si>
    <t>AHU-LMH-01</t>
  </si>
  <si>
    <t>AHU-LMH-02</t>
  </si>
  <si>
    <t>AHU-LMH-03</t>
  </si>
  <si>
    <t>AHU-LMH-04</t>
  </si>
  <si>
    <t>AHU-LMH-05</t>
  </si>
  <si>
    <t>AHU-LMH-06</t>
  </si>
  <si>
    <t>General ventilation supply and extract via MVHR's</t>
  </si>
  <si>
    <t>MVHR's</t>
  </si>
  <si>
    <t>Dedicated lab fume extract</t>
  </si>
  <si>
    <t>Strobic fan extract</t>
  </si>
  <si>
    <t>10nr as advised by F+P</t>
  </si>
  <si>
    <t>Run around coils to lab extract</t>
  </si>
  <si>
    <t>Ductwork - Standard Galv</t>
  </si>
  <si>
    <t>Ductwork - Fume Extract</t>
  </si>
  <si>
    <t>Lagging</t>
  </si>
  <si>
    <t xml:space="preserve">Grilles, diffusers, louvres and terminations </t>
  </si>
  <si>
    <t>Natural ventilation to existing LMH Main hall</t>
  </si>
  <si>
    <t>Ductwork and ventilation to auditorium ( Raked seating vent )</t>
  </si>
  <si>
    <t>Extract Chimney to LMH</t>
  </si>
  <si>
    <t>Positive pressure systems to labs</t>
  </si>
  <si>
    <t>CP-1.0 - Airlocks</t>
  </si>
  <si>
    <t>CP-1.1 - Non-Hazardous Drug Room</t>
  </si>
  <si>
    <t>CP-1.2 - Hazardous Drug Mixing</t>
  </si>
  <si>
    <t>CP-1.3 - Refrigerator Room</t>
  </si>
  <si>
    <t>Negative pressure systems to labs</t>
  </si>
  <si>
    <t>SH-1.0 - Microscopy &amp; Imaging Suite</t>
  </si>
  <si>
    <t>SH-5.0 - Cryopreservation Facility</t>
  </si>
  <si>
    <t>RS-5.0 - Biological Waste Staging - Large</t>
  </si>
  <si>
    <t>RS-6.0 - Gas Cylinder Staging - Large</t>
  </si>
  <si>
    <t>RS-7.0 - Research Supplies Management</t>
  </si>
  <si>
    <t>CS-2.0 - Dirty Storage</t>
  </si>
  <si>
    <t>Fume cupboards</t>
  </si>
  <si>
    <t>CN-1.0 - Open Bench Laboratory - Cancer - Connections to fume cupboards</t>
  </si>
  <si>
    <t>CN-2.0 - Synthesis Laboratory - Cancer - Connections to fume cupboards</t>
  </si>
  <si>
    <t>CN-3.0 - Tissue Culture Suite - Cancer - Connections to fume cupboards</t>
  </si>
  <si>
    <t>CN-4.0 - Special Purpose Support - Cancer - Connections to fume cupboards</t>
  </si>
  <si>
    <t>SH-1.0 - Microscopy &amp; Imaging Suite - Connections to fume cupboards</t>
  </si>
  <si>
    <t>SH-2.0 - SEM/TEM (1 large or 2 small) - Connections to fume cupboards</t>
  </si>
  <si>
    <t>SH-2.1 - SEM/TEM Service Room - Connections to fume cupboards</t>
  </si>
  <si>
    <t>SH-2.2 - SEM/TEM Prep - Connections to fume cupboards</t>
  </si>
  <si>
    <t>SH-3.0 - Analytical Instrumentation Suite - Connections to fume cupboards</t>
  </si>
  <si>
    <t>SH-7.0 - Partner Lab - Connections to fume cupboards</t>
  </si>
  <si>
    <t>RS-1.0 - Chemical Storage Room - Large - Connections to fume cupboards</t>
  </si>
  <si>
    <t>CP-1.1 - Non-Hazardous Drug Room - Connections to fume cupboards</t>
  </si>
  <si>
    <t>CP-1.2 - Hazardous Drug Mixing - Connections to fume cupboards</t>
  </si>
  <si>
    <t>LOCAL EXTRACT VENTILATION</t>
  </si>
  <si>
    <t>Fans, ductwork, grilles and louvres for local extract systems</t>
  </si>
  <si>
    <t>Local extract systems</t>
  </si>
  <si>
    <t>Gas suppression vent/purge systems</t>
  </si>
  <si>
    <t>Included in LMH New</t>
  </si>
  <si>
    <t>MVHR's Apartments</t>
  </si>
  <si>
    <t>Ductwork</t>
  </si>
  <si>
    <t>Kitchen extract systems</t>
  </si>
  <si>
    <t>Fire rated ductwork</t>
  </si>
  <si>
    <t>Remaining ductwork, ancillaries, vents, grilles etc</t>
  </si>
  <si>
    <t>AHU-P18-01</t>
  </si>
  <si>
    <t>AHU-P18-02</t>
  </si>
  <si>
    <t>4nr as advised by F+P</t>
  </si>
  <si>
    <t>VR-1.0 - Open Bench Laboratory - Virology - Connections to fume cupboards</t>
  </si>
  <si>
    <t>VR-2.0 - Tissue Culture Rooms - Virology - Connections to fume cupboards</t>
  </si>
  <si>
    <t>5.07.02</t>
  </si>
  <si>
    <t>Local and Special Ventilation</t>
  </si>
  <si>
    <t>5.07.03</t>
  </si>
  <si>
    <t>Smoke extract/control</t>
  </si>
  <si>
    <t>05.08</t>
  </si>
  <si>
    <t>Electrical Installations</t>
  </si>
  <si>
    <t>5.08.01</t>
  </si>
  <si>
    <t>Electric Mains and Sub-Mains Distribution</t>
  </si>
  <si>
    <t>LV DISTRIBUTION</t>
  </si>
  <si>
    <t xml:space="preserve">Distribution of LV electricity from the building main switchgear panel to (and including) </t>
  </si>
  <si>
    <t xml:space="preserve">the area distribution boards. LV cables and wiring, including support components, cable </t>
  </si>
  <si>
    <t>trays and the like</t>
  </si>
  <si>
    <t>LMH</t>
  </si>
  <si>
    <t xml:space="preserve">HV cabling from Utility RMU, transformers, busbar couplers, main / secondary switchgear, life </t>
  </si>
  <si>
    <t>safety switchgear, ATS's, sub main cabling, distribution boards, primary plant isolators</t>
  </si>
  <si>
    <t>STANDBY GENERATOR (BACK UP POWER)</t>
  </si>
  <si>
    <t xml:space="preserve">2500kVA Generator c/w control panel, loadbank test, attenuation, bulk fuel tank, </t>
  </si>
  <si>
    <t>fuel polisher / control system and pipework, day tank, off load and positioning</t>
  </si>
  <si>
    <t>UNINTERUPTIBLE POWER SUPPLY</t>
  </si>
  <si>
    <t xml:space="preserve">310kVA UPS c/w batteries, inverter, bypass,  5 minute autonomy </t>
  </si>
  <si>
    <t>PHOTOVOLTAIC INSTALLATIONS</t>
  </si>
  <si>
    <t>PV Installations including panels, brackets, inverters etc</t>
  </si>
  <si>
    <t>EV CHARGING</t>
  </si>
  <si>
    <t>250kW Rapid Charger c/w cabling and connections</t>
  </si>
  <si>
    <t>22kW Charger c/w cabling and connections</t>
  </si>
  <si>
    <t>3kW Type 2 charger  c/w cabling and connections</t>
  </si>
  <si>
    <t>PRIMARY CONTAINMENT (LV)</t>
  </si>
  <si>
    <t>Ladder racks / trays c/w fitting &amp; supports</t>
  </si>
  <si>
    <t>GENERAL LV POWER INSTALLATION</t>
  </si>
  <si>
    <t xml:space="preserve">Socket outlets, fuse connection units and other outlet accessories, cables and wiring, </t>
  </si>
  <si>
    <t xml:space="preserve">including support components from sub-distribution boards to socket outlets, </t>
  </si>
  <si>
    <t xml:space="preserve">conduits and cable trunking, dado trunking, including all fittings and support </t>
  </si>
  <si>
    <t>components, final connections to equipment, separate power installations</t>
  </si>
  <si>
    <t>to specialist mechanical and electrical equipment</t>
  </si>
  <si>
    <t xml:space="preserve">Socket outlets, fuse connection units and other outlet accessories, cables, </t>
  </si>
  <si>
    <t xml:space="preserve">power poles / dado / bench trunking, secondary containment, </t>
  </si>
  <si>
    <t xml:space="preserve">Isolators, fuse connection units and other outlet accessories, cables, </t>
  </si>
  <si>
    <t>secondary containment and final connections to equipment</t>
  </si>
  <si>
    <t>GENERAL LIGHTING INSTALLATION INCLUDING EMERGENCY</t>
  </si>
  <si>
    <t xml:space="preserve">Luminaires including emergencies, lamps, roses, pendants, cables, wiring, including </t>
  </si>
  <si>
    <t>support components, switches, lighting control, conduits and cable trunking, including all</t>
  </si>
  <si>
    <t>fittings and support components</t>
  </si>
  <si>
    <t>LMH - BOH</t>
  </si>
  <si>
    <t xml:space="preserve">Luminaires, including final connections, cables, lighting control, secondary containment, </t>
  </si>
  <si>
    <t>including all fittings and support components</t>
  </si>
  <si>
    <t>LMH - FOH</t>
  </si>
  <si>
    <t xml:space="preserve">Extra over allowance for lighting enhancement </t>
  </si>
  <si>
    <t>CENTRAL BATTERY SYSTEM</t>
  </si>
  <si>
    <t>Central system with changeover device, battery charger &amp; static inverter &amp; test system</t>
  </si>
  <si>
    <t>EXTERNAL LIGHTING</t>
  </si>
  <si>
    <t>External luminaires, including final connections, cables and controls</t>
  </si>
  <si>
    <t xml:space="preserve">EARTHING AND BONDING </t>
  </si>
  <si>
    <t xml:space="preserve">Earthing and bonding components, including protective conductors, earth clamps, </t>
  </si>
  <si>
    <t xml:space="preserve">earth tapes, clean earth bars, earth electrodes, earthing busbars, earth rod covers </t>
  </si>
  <si>
    <t xml:space="preserve">and boxed, equipotential bonding, supplementary bonding and all other ancillary </t>
  </si>
  <si>
    <t>components</t>
  </si>
  <si>
    <t xml:space="preserve">Main / secondary switchgear, life safety switchgear, ATS's, sub main cabling, </t>
  </si>
  <si>
    <t>distribution boards, primary plant isolators</t>
  </si>
  <si>
    <t xml:space="preserve">800kVA Generator c/w control panel, loadbank test, attenuation, bulk fuel tank, </t>
  </si>
  <si>
    <t xml:space="preserve">569kVA UPS c/w batteries, inverter, bypass,  5 minute autonomy </t>
  </si>
  <si>
    <t>22kW Charger  c/w cabling and connections</t>
  </si>
  <si>
    <t>Sub main cabling form Plot 18 and feeder pillar enclosure c/w distribution board</t>
  </si>
  <si>
    <t>LV / PV Trays c/w fitting &amp; supports</t>
  </si>
  <si>
    <t>Walkway / Tree House</t>
  </si>
  <si>
    <t xml:space="preserve">secondary containment, </t>
  </si>
  <si>
    <t>Nest</t>
  </si>
  <si>
    <t>5.08.02</t>
  </si>
  <si>
    <t>5.08.03</t>
  </si>
  <si>
    <t>Lighting Installations</t>
  </si>
  <si>
    <t>5.08.04</t>
  </si>
  <si>
    <t>Specialist Lighting Installations</t>
  </si>
  <si>
    <t>5.08.05</t>
  </si>
  <si>
    <t>Local Electricity Generation Systems</t>
  </si>
  <si>
    <t>5.08.06</t>
  </si>
  <si>
    <t>Earthing and Bonding Systems</t>
  </si>
  <si>
    <t>05.09</t>
  </si>
  <si>
    <t>Fuel Installations</t>
  </si>
  <si>
    <t>5.09.01</t>
  </si>
  <si>
    <t>Fuel Storage</t>
  </si>
  <si>
    <t>GAS FUEL INSTALLATIONS</t>
  </si>
  <si>
    <t>Incoming gas supply</t>
  </si>
  <si>
    <t>Gas pipework routed through building</t>
  </si>
  <si>
    <t>Pipe in pipe</t>
  </si>
  <si>
    <t>Gas proving system</t>
  </si>
  <si>
    <t>Identification of pipework</t>
  </si>
  <si>
    <t>Sundries</t>
  </si>
  <si>
    <t>5.09.02</t>
  </si>
  <si>
    <t>Fuel distribution systems</t>
  </si>
  <si>
    <t>05.10</t>
  </si>
  <si>
    <t>Lift and Conveyor Installations</t>
  </si>
  <si>
    <t>5.10.01</t>
  </si>
  <si>
    <t>Lifts and Enclosed Hoists</t>
  </si>
  <si>
    <t>Clinic Reception / Car Park - 1600kg (B1 / 00 / 01)</t>
  </si>
  <si>
    <t>Clinic Passenger - 1600kg (B2 / B1 / 00 / 01)</t>
  </si>
  <si>
    <t>Accommodation Passenger Lift - 1600kg (00 / 01)</t>
  </si>
  <si>
    <t>Accommodation Goods / Service Lift - 2500kg (B2 / B1 / 00)</t>
  </si>
  <si>
    <t>Restaurant Passenger - 1600kg (00 / 01)</t>
  </si>
  <si>
    <t>Restaurant Goods / Service Lift - 2500kg (B2 / B1 / 00)</t>
  </si>
  <si>
    <t>Clinic Goods / Service Lift - 2500kg (B1 / 00 / 01)</t>
  </si>
  <si>
    <t>Scenic Passenger - 1600kg (00 / 01 / 02)</t>
  </si>
  <si>
    <t>Passenger - 1600kg (00 / 01 /02)</t>
  </si>
  <si>
    <t>Goods Lift - 2500kg (00 / 01 / 02)</t>
  </si>
  <si>
    <t>5.10.02</t>
  </si>
  <si>
    <t>Escalators</t>
  </si>
  <si>
    <t>5.10.03</t>
  </si>
  <si>
    <t>Moving Pavements</t>
  </si>
  <si>
    <t>5.10.04</t>
  </si>
  <si>
    <t>Powered stairlifts</t>
  </si>
  <si>
    <t>5.10.05</t>
  </si>
  <si>
    <t>Conveyors</t>
  </si>
  <si>
    <t>5.10.06</t>
  </si>
  <si>
    <t>Dock levellers and scissor lifts</t>
  </si>
  <si>
    <t>5.10.07</t>
  </si>
  <si>
    <t>Cranes and enclosed hoists</t>
  </si>
  <si>
    <t>5.10.08</t>
  </si>
  <si>
    <t>Car lifts, car stacking systems, turntables and the like</t>
  </si>
  <si>
    <t>5.10.09</t>
  </si>
  <si>
    <t>Document handling systems</t>
  </si>
  <si>
    <t>5.10.10</t>
  </si>
  <si>
    <t>Lift and conveyor systems</t>
  </si>
  <si>
    <t>05.11</t>
  </si>
  <si>
    <t>Fire and Lightning Protection</t>
  </si>
  <si>
    <t>5.11.01</t>
  </si>
  <si>
    <t>Fire Fighting Systems</t>
  </si>
  <si>
    <t>5.11.02</t>
  </si>
  <si>
    <t>Fire suppression systems</t>
  </si>
  <si>
    <t>CLEAN AGENT GAS SUPPRESSION SYSTEM</t>
  </si>
  <si>
    <t xml:space="preserve">Detectors, control panels, nozzles, pipework c/w fittings, cylinders  </t>
  </si>
  <si>
    <t>- RMU / TX Room</t>
  </si>
  <si>
    <t>- Life Safety Switch Room</t>
  </si>
  <si>
    <t>- Electrical Switch Room</t>
  </si>
  <si>
    <t>- Electrical Switch Rooms (Secondary)</t>
  </si>
  <si>
    <t>- Generator Room</t>
  </si>
  <si>
    <t>- UPS Equipment Rooms</t>
  </si>
  <si>
    <t>- Data Room (MER)</t>
  </si>
  <si>
    <t>- Data Rooms (SER)</t>
  </si>
  <si>
    <t>- Emergency Lighting Rooms</t>
  </si>
  <si>
    <t>- AV Equipment Room</t>
  </si>
  <si>
    <t>LOW EXPANSION FOAM SYSTEM</t>
  </si>
  <si>
    <t>Control panels, foam, nozzles, pipework c/w fittings, tank</t>
  </si>
  <si>
    <t>- Generator oil tank</t>
  </si>
  <si>
    <t>SMOKE VENT</t>
  </si>
  <si>
    <t>Smoke vent installations to stairwells</t>
  </si>
  <si>
    <t>AOV To top of stairwells</t>
  </si>
  <si>
    <t>Basement smoke extract from levels B1 &amp; B2</t>
  </si>
  <si>
    <t>Ductwork linking smoke vent to vent chimneys</t>
  </si>
  <si>
    <t>Impulse Fans to carpark</t>
  </si>
  <si>
    <t>Control panel and wiring</t>
  </si>
  <si>
    <t>SPRINKLERS</t>
  </si>
  <si>
    <t>Pumps, tanks, pipework and distribution to sprinkler heads</t>
  </si>
  <si>
    <t>Sprinkler tank</t>
  </si>
  <si>
    <t>Sprinkler pumpset</t>
  </si>
  <si>
    <t>Sprinkler distribution and installations</t>
  </si>
  <si>
    <t>DRY RISER</t>
  </si>
  <si>
    <t xml:space="preserve">Dry riser installation </t>
  </si>
  <si>
    <t>Dry riser works</t>
  </si>
  <si>
    <t>Sprinkler tank - Included in LMH New</t>
  </si>
  <si>
    <t>Sprinkler pumpset - Included in LMH New</t>
  </si>
  <si>
    <t>- TX Room</t>
  </si>
  <si>
    <t>- Electrical Switch Room (Secondary)</t>
  </si>
  <si>
    <t>- UPS Equipment Room</t>
  </si>
  <si>
    <t>- Data Room (SER)</t>
  </si>
  <si>
    <t>- Emergency Lighting Room</t>
  </si>
  <si>
    <t>HYDRANTS</t>
  </si>
  <si>
    <t>Water pipework within the ground, standpipes and access</t>
  </si>
  <si>
    <t>Water hydrant distribution</t>
  </si>
  <si>
    <t>Standpipes</t>
  </si>
  <si>
    <t>5.11.03</t>
  </si>
  <si>
    <t>Lightning Protection</t>
  </si>
  <si>
    <t xml:space="preserve">LIGHTNING PROTECTION </t>
  </si>
  <si>
    <t>Lightning protection installations including all necessary conductor tapes, clamps,</t>
  </si>
  <si>
    <t xml:space="preserve">grounding / earthing pits, rods etc </t>
  </si>
  <si>
    <t>05.12</t>
  </si>
  <si>
    <t>Communication, Security, and Control Systems</t>
  </si>
  <si>
    <t>5.12.01</t>
  </si>
  <si>
    <t>Communication Systems</t>
  </si>
  <si>
    <t>TELECOMMUNICATIONS / DATA SYSTEMS</t>
  </si>
  <si>
    <t xml:space="preserve">Telecom / data back boxes, conduits, draw wires and </t>
  </si>
  <si>
    <t xml:space="preserve">cable basket, including all fittings and support </t>
  </si>
  <si>
    <t xml:space="preserve">Patch panels, backbone cabling, data cables, back boxes, conduits, draw wires and </t>
  </si>
  <si>
    <t xml:space="preserve">FIRE ALARM </t>
  </si>
  <si>
    <t xml:space="preserve">Fire detection and alarm systems, L1, including manual call points, automatic </t>
  </si>
  <si>
    <t>detection equipment, sounders, controls, cabling and indicator panels</t>
  </si>
  <si>
    <t>PA / VA</t>
  </si>
  <si>
    <t>PA / VA systems, including speakers, cabling,</t>
  </si>
  <si>
    <t>head end equipment and commissioning</t>
  </si>
  <si>
    <t>AUDIO VISUAL INSTALLATIONS</t>
  </si>
  <si>
    <t>Projectors, screens, digital signage, video conferencing, presentation / broadcasting equipment</t>
  </si>
  <si>
    <t>- Scope to be developed further at next stage.</t>
  </si>
  <si>
    <t>PRIMARY CONTAINMENT (ELV)</t>
  </si>
  <si>
    <t>Trays / baskets / c/w fitting &amp; supports</t>
  </si>
  <si>
    <t>Ladder racks / trays / c/w fitting &amp; supports</t>
  </si>
  <si>
    <t xml:space="preserve">Data cables, back boxes, conduits, draw wires and </t>
  </si>
  <si>
    <t>5.12.02</t>
  </si>
  <si>
    <t xml:space="preserve">Security Systems </t>
  </si>
  <si>
    <t>SURVEILLANCE EQUIPMENT</t>
  </si>
  <si>
    <t>CCTV systems, including aerial, cameras, multiplexer, monitor, cabling</t>
  </si>
  <si>
    <t>conduits and trays including all fittings and support</t>
  </si>
  <si>
    <t>BURGLAR AND SECURITY ALARMS</t>
  </si>
  <si>
    <t>Intruder Alarm systems, including PIR's, panic alarm and door contacts</t>
  </si>
  <si>
    <t>detection equipment, sounders, panels, cabling, conduit etc</t>
  </si>
  <si>
    <t>ACCESS CONTROL SYSTEMS</t>
  </si>
  <si>
    <t xml:space="preserve">Access Control systems, including readers, push buttons, break glasses, cards, panels, </t>
  </si>
  <si>
    <t>cabling, conduit etc</t>
  </si>
  <si>
    <t>Extra over for door interlock to Airlocks</t>
  </si>
  <si>
    <t>DISABLED SYSTEMS</t>
  </si>
  <si>
    <t>TOILET ALARM SYSTEMS</t>
  </si>
  <si>
    <t xml:space="preserve">Complete disabled toilet alarm system comprising ceiling pullcord, reset unit, overdoor lamp, </t>
  </si>
  <si>
    <t>power unit, indicator unit, cabling, secondary containment &amp; commissioning</t>
  </si>
  <si>
    <t>EMERGENCY VOICE COMMUNICATION SYSTEM</t>
  </si>
  <si>
    <t>Flush mounted disabled refuge call point, central server, cabling,</t>
  </si>
  <si>
    <t>secondary containment &amp; commissioning</t>
  </si>
  <si>
    <t>05.12.03</t>
  </si>
  <si>
    <t>Central Control / Building Management System</t>
  </si>
  <si>
    <t>BUILDING MANAGEMENT SYSTEMS</t>
  </si>
  <si>
    <t xml:space="preserve">Building management systems (BMS), including computer terminal software, </t>
  </si>
  <si>
    <t>control panels for mechanical / electrical equipment, controlling terminal units,</t>
  </si>
  <si>
    <t>switches, control cabling and link to site wide BMS</t>
  </si>
  <si>
    <t>Main MCCP Panel</t>
  </si>
  <si>
    <t>Sub panels</t>
  </si>
  <si>
    <t>Electrical wiring</t>
  </si>
  <si>
    <t>Controls wiring</t>
  </si>
  <si>
    <t xml:space="preserve">Control devices </t>
  </si>
  <si>
    <t xml:space="preserve">EMS </t>
  </si>
  <si>
    <t>Leak detection</t>
  </si>
  <si>
    <t>Gas Detection Systems</t>
  </si>
  <si>
    <t>Main MCCP Panel - Included in LMH New</t>
  </si>
  <si>
    <t>05.13</t>
  </si>
  <si>
    <t>Specialist Installations</t>
  </si>
  <si>
    <t>5.13.01</t>
  </si>
  <si>
    <t>Specialist piped supply installations</t>
  </si>
  <si>
    <t>PROCESS GAS SYSTEMS</t>
  </si>
  <si>
    <t>Main distribution</t>
  </si>
  <si>
    <t>Manifolds, controls</t>
  </si>
  <si>
    <t>SH-5.0 - Cryopreservation Facility (Liquid Nitro)</t>
  </si>
  <si>
    <t>SPECIALIST EXTRACT SYSTEMS</t>
  </si>
  <si>
    <t>CN-1.0 - Open Bench Laboratory - Cancer - Fume Extractor Arm (Snorkel)</t>
  </si>
  <si>
    <t>CN-2.0 - Synthesis Laboratory - Cancer - Fume Extractor Arm (Snorkel)</t>
  </si>
  <si>
    <t>SH-3.0 - Analytical Instrumentation Suite - Fume Extractor Arm (Snorkel)</t>
  </si>
  <si>
    <t>SH-6.0 - Fabrication/ Prototyping Lab - Fume Extractor Arm (Snorkel)</t>
  </si>
  <si>
    <t>COMPRESSED AIR</t>
  </si>
  <si>
    <t>Plant</t>
  </si>
  <si>
    <t>CN-1.0 - Open Bench Laboratory - Cancer - Lab Compressed Air (1-2 BAR)</t>
  </si>
  <si>
    <t>CN-2.0 - Synthesis Laboratory - Cancer - Lab Compressed Air (1-2 BAR)</t>
  </si>
  <si>
    <t>CN-3.0 - Tissue Culture Suite - Cancer - Lab Compressed Air (1-2 BAR)</t>
  </si>
  <si>
    <t>SH-2.2 - SEM/TEM Prep - Lab Compressed Air (1-2 BAR)</t>
  </si>
  <si>
    <t>SH-3.0 - Analytical Instrumentation Suite - Lab Compressed Air (1-2 BAR)</t>
  </si>
  <si>
    <t>SH-7.0 - Partner Lab - Lab Compressed Air (1-2 BAR)</t>
  </si>
  <si>
    <t>CL-1.1 - Clinical Laboratory - Lab Compressed Air (1-2 BAR)</t>
  </si>
  <si>
    <t>SH-1.0 - Microscopy &amp; Imaging Suite - Compressed Air (7 BAR) with regulator (CA)</t>
  </si>
  <si>
    <t>SH-2.0 - SEM/TEM (1 large or 2 small) - Compressed Air (7 BAR) with regulator (CA)</t>
  </si>
  <si>
    <t>SH-3.0 - Analytical Instrumentation Suite - Compressed Air (7 BAR) with regulator (CA)</t>
  </si>
  <si>
    <t>SH-6.0 - Fabrication/ Prototyping Lab - Compressed Air (7 BAR) with regulator (CA)</t>
  </si>
  <si>
    <t>VACUUM</t>
  </si>
  <si>
    <t>PURIFIED WATER</t>
  </si>
  <si>
    <t>Central DI Water generation plant</t>
  </si>
  <si>
    <t>Distribution pipework</t>
  </si>
  <si>
    <t>CN-1.0 - Open Bench Laboratory - Cancer - Purified Water (PW) (Type II ASTM) RO/DI</t>
  </si>
  <si>
    <t>CN-2.0 - Synthesis Laboratory - Cancer - Purified Water (PW) (Type II ASTM) RO/DI</t>
  </si>
  <si>
    <t>CN-3.0 - Tissue Culture Suite - Cancer - Purified Water (PW) (Type II ASTM) RO/DI</t>
  </si>
  <si>
    <t>SH-2.2 - SEM/TEM Prep - Purified Water (PW) (Type II ASTM) RO/DI</t>
  </si>
  <si>
    <t>SH-3.0 - Analytical Instrumentation Suite - Purified Water (PW) (Type II ASTM) RO/DI</t>
  </si>
  <si>
    <t>SH-7.0 - Partner Lab - Purified Water (PW) (Type II ASTM) RO/DI</t>
  </si>
  <si>
    <t>RS-1.0 - Chemical Storage Room - Large - Purified Water (PW) (Type II ASTM) RO/DI</t>
  </si>
  <si>
    <t>VR-1.0 - Open Bench Laboratory - Virology - Fume Extractor Arm (Snorkel)</t>
  </si>
  <si>
    <t>SH-8.0 - Proving Ground - Fume Extractor Arm (Snorkel)</t>
  </si>
  <si>
    <t>VR-1.0 - Open Bench Laboratory - Virology - Lab Compressed Air (1-2 BAR)</t>
  </si>
  <si>
    <t>SH-8.0 - Proving Ground - Compressed Air (7 BAR) with regulator (CA)</t>
  </si>
  <si>
    <t>RS-3.0 - Autoclave Room - Compressed Air (7 BAR) with regulator (CA)</t>
  </si>
  <si>
    <t>RS-4.0 - Glasswash Room - Compressed Air (7 BAR) with regulator (CA)</t>
  </si>
  <si>
    <t>CANOPY EXTRACT</t>
  </si>
  <si>
    <t>VR-1.0 - Open Bench Laboratory - Virology - Purified Water (PW) (Type II ASTM) RO/DI</t>
  </si>
  <si>
    <t>VR-2.0 - Tissue Culture Rooms - Virology - Purified Water (PW) (Type II ASTM) RO/DI</t>
  </si>
  <si>
    <t>VR-3.0 - Special Purpose Support - Virology - Purified Water (PW) (Type II ASTM) RO/DI</t>
  </si>
  <si>
    <t>RS-4.0 - Glasswash Room - Purified Water (PW) (Type II ASTM) RO/DI</t>
  </si>
  <si>
    <t>5.13.02</t>
  </si>
  <si>
    <t>Specialist Refrigeration Systems</t>
  </si>
  <si>
    <t>5.13.03</t>
  </si>
  <si>
    <t>Specialist Mechanical Systems</t>
  </si>
  <si>
    <t>5.13.04</t>
  </si>
  <si>
    <t>Specialist Electric/Electronic Systems</t>
  </si>
  <si>
    <t>5.13.05</t>
  </si>
  <si>
    <t>Water features</t>
  </si>
  <si>
    <t>05.14</t>
  </si>
  <si>
    <t>Builder's Work in Connection with Services</t>
  </si>
  <si>
    <t>5.14.01</t>
  </si>
  <si>
    <t>Builder's Work In Connection With Services</t>
  </si>
  <si>
    <t>06</t>
  </si>
  <si>
    <t>06.01</t>
  </si>
  <si>
    <t>Prefabricated buildings</t>
  </si>
  <si>
    <t>06.01.01</t>
  </si>
  <si>
    <t>Complete buildings</t>
  </si>
  <si>
    <t>06.02.01</t>
  </si>
  <si>
    <t>Building units</t>
  </si>
  <si>
    <t>06.03.01</t>
  </si>
  <si>
    <t>Pods</t>
  </si>
  <si>
    <t>07</t>
  </si>
  <si>
    <t>07.01</t>
  </si>
  <si>
    <t>Minor demolition works and alteration works</t>
  </si>
  <si>
    <t>07.01.01</t>
  </si>
  <si>
    <t>Minor Demolition Works and Alteration Works</t>
  </si>
  <si>
    <t>Strip out works to existing</t>
  </si>
  <si>
    <t>Incl.</t>
  </si>
  <si>
    <t>Included 0.02</t>
  </si>
  <si>
    <t>Remove roof coverings (Recreational Hall)</t>
  </si>
  <si>
    <t>Refurbishing / preserving roof trusses (Recreational Hall)</t>
  </si>
  <si>
    <t>Roof structure and coverings to be removed</t>
  </si>
  <si>
    <t>Allowance complete strip out of all internals to Littlemore House</t>
  </si>
  <si>
    <t>Allowance for temporary propping</t>
  </si>
  <si>
    <t>Strengthening existing substructures</t>
  </si>
  <si>
    <t>07.02</t>
  </si>
  <si>
    <t>07.02.01</t>
  </si>
  <si>
    <t>07.03</t>
  </si>
  <si>
    <t>Damp Proof Courses/Fungus Beetle Eradication</t>
  </si>
  <si>
    <t>07.03.01</t>
  </si>
  <si>
    <t>Damp proof courses</t>
  </si>
  <si>
    <t>07.03.02</t>
  </si>
  <si>
    <t>Fungus/beetle eradication</t>
  </si>
  <si>
    <t>07.04</t>
  </si>
  <si>
    <t>Façade Retention</t>
  </si>
  <si>
    <t>07.04.01</t>
  </si>
  <si>
    <t>Allowance for Littlemore House</t>
  </si>
  <si>
    <t>07.05</t>
  </si>
  <si>
    <t>Cleaning Existing Surfaces</t>
  </si>
  <si>
    <t>07.05.01</t>
  </si>
  <si>
    <t>07.05.02</t>
  </si>
  <si>
    <t>Protective coatings to existing surfaces</t>
  </si>
  <si>
    <t>07.06</t>
  </si>
  <si>
    <t>Renovation Works</t>
  </si>
  <si>
    <t>07.06.01</t>
  </si>
  <si>
    <t>Masonry repairs</t>
  </si>
  <si>
    <t>7.06.02</t>
  </si>
  <si>
    <t>Concrete repairs</t>
  </si>
  <si>
    <t>7.06.03</t>
  </si>
  <si>
    <t>Metal repairs</t>
  </si>
  <si>
    <t>7.06.04</t>
  </si>
  <si>
    <t>Timber repairs</t>
  </si>
  <si>
    <t>7.06.05</t>
  </si>
  <si>
    <t>Plastic repairs</t>
  </si>
  <si>
    <t>08</t>
  </si>
  <si>
    <t>08.01</t>
  </si>
  <si>
    <t>08.08.01</t>
  </si>
  <si>
    <t>Site Clearance</t>
  </si>
  <si>
    <t>Site strip for external works; 250mm deep; retain on site</t>
  </si>
  <si>
    <t>Tree Root Protection</t>
  </si>
  <si>
    <t>8.01.02</t>
  </si>
  <si>
    <t>Preparatory Groundworks</t>
  </si>
  <si>
    <t>08.02</t>
  </si>
  <si>
    <t>Roads, paths and pavings</t>
  </si>
  <si>
    <t>8.02.01</t>
  </si>
  <si>
    <t>Roads, Paths and Pavings</t>
  </si>
  <si>
    <t>Rip up existing roads for resurfacing</t>
  </si>
  <si>
    <t xml:space="preserve">Resurface; Assumed Asphalt Road </t>
  </si>
  <si>
    <t>New road / junction / ramp into basement car park</t>
  </si>
  <si>
    <t>Road Markings</t>
  </si>
  <si>
    <t>Paving / footpaths</t>
  </si>
  <si>
    <t>Likely to be natural stone? If so suggest increasing to £175/m2</t>
  </si>
  <si>
    <t>200mm gravel path; incl sub base</t>
  </si>
  <si>
    <t>Timber edging to perimeter</t>
  </si>
  <si>
    <t>Included in Section 02.01.06</t>
  </si>
  <si>
    <t>Surface car parking; landscaped</t>
  </si>
  <si>
    <t>spaces</t>
  </si>
  <si>
    <t>8.02.02</t>
  </si>
  <si>
    <t>Special Surfacing's and Pavings</t>
  </si>
  <si>
    <t>Natural stone terraces - to LHM</t>
  </si>
  <si>
    <t>Natural stone terraces - to Plot 18</t>
  </si>
  <si>
    <t>08.03</t>
  </si>
  <si>
    <t>8.03.01</t>
  </si>
  <si>
    <t>Seeding and Turfing</t>
  </si>
  <si>
    <t>Soft landscaped areas</t>
  </si>
  <si>
    <t>Incl. planting</t>
  </si>
  <si>
    <t>Relocating trees</t>
  </si>
  <si>
    <t>New trees; large</t>
  </si>
  <si>
    <t>New trees; medium</t>
  </si>
  <si>
    <t>New trees; small</t>
  </si>
  <si>
    <t>Allowance for specimen trees</t>
  </si>
  <si>
    <t>Enhanced landscaping for Caruncho</t>
  </si>
  <si>
    <t>Scope to be defined</t>
  </si>
  <si>
    <t>8.03.02</t>
  </si>
  <si>
    <t>External Planting</t>
  </si>
  <si>
    <t>Included in Section 08.03.01</t>
  </si>
  <si>
    <t>8.03.03</t>
  </si>
  <si>
    <t>Irrigation systems</t>
  </si>
  <si>
    <t>Irrigation system to LMH</t>
  </si>
  <si>
    <t>Irrigation system to Plot 18</t>
  </si>
  <si>
    <t>08.04</t>
  </si>
  <si>
    <t>8.04.01</t>
  </si>
  <si>
    <t>Fencing and Railings</t>
  </si>
  <si>
    <t>Car park barriers</t>
  </si>
  <si>
    <t>Fencing</t>
  </si>
  <si>
    <t>Security works</t>
  </si>
  <si>
    <t>Handrails to gravel path</t>
  </si>
  <si>
    <t>8.04.02</t>
  </si>
  <si>
    <t>Walls and screens</t>
  </si>
  <si>
    <t>8.04.03</t>
  </si>
  <si>
    <t>Retaining walls</t>
  </si>
  <si>
    <t>Retaining wall may be required along brook. TBC</t>
  </si>
  <si>
    <t>8.04.04</t>
  </si>
  <si>
    <t>Barriers and guard rails</t>
  </si>
  <si>
    <t>08.05</t>
  </si>
  <si>
    <t>External Fixtures</t>
  </si>
  <si>
    <t>8.05.01</t>
  </si>
  <si>
    <t>Site / Street Furniture and Equipment</t>
  </si>
  <si>
    <t>Water feature to courtyard; including feature lighting</t>
  </si>
  <si>
    <t>Excl. structural glass; captured in 02.03</t>
  </si>
  <si>
    <t>Art, plinths, and the like</t>
  </si>
  <si>
    <t>Allowance for furniture, benching and the like</t>
  </si>
  <si>
    <t>Covered cycle parking</t>
  </si>
  <si>
    <t>8.05.02</t>
  </si>
  <si>
    <t>Ornamental features</t>
  </si>
  <si>
    <t>08.06</t>
  </si>
  <si>
    <t>8.06.01</t>
  </si>
  <si>
    <t>Surface Water and Foul Water Drainage</t>
  </si>
  <si>
    <t>Littlemore House below ground drainage - New Build</t>
  </si>
  <si>
    <t>Littlemore House below ground drainage - Existing</t>
  </si>
  <si>
    <t>Littlemore House below ground drainage - Attenuation Tank</t>
  </si>
  <si>
    <t>Plot 18 below ground drainage</t>
  </si>
  <si>
    <t>Plot 18 below ground drainage - Attenuation Tank</t>
  </si>
  <si>
    <t>Specialist prelims</t>
  </si>
  <si>
    <t>8.06.02</t>
  </si>
  <si>
    <t>Ancillary drainage systems</t>
  </si>
  <si>
    <t>8.06.03</t>
  </si>
  <si>
    <t>External chemical, toxic and industrial liquid waste drainage</t>
  </si>
  <si>
    <t>8.06.04</t>
  </si>
  <si>
    <t>Land drainage</t>
  </si>
  <si>
    <t>08.07</t>
  </si>
  <si>
    <t>External services</t>
  </si>
  <si>
    <t>8.07.01</t>
  </si>
  <si>
    <t>Water Mains Supply</t>
  </si>
  <si>
    <t>Allowance generally for site wide services</t>
  </si>
  <si>
    <t>Allowance only for sustainability (boreholes, PV panels and the like)</t>
  </si>
  <si>
    <t>Upgrade of existing mains utilities services and connections</t>
  </si>
  <si>
    <t>New utilities services and connections</t>
  </si>
  <si>
    <t>8.07.02</t>
  </si>
  <si>
    <t>Electricity Mains Supply</t>
  </si>
  <si>
    <t>8.07.03</t>
  </si>
  <si>
    <t>External Transformation Devices</t>
  </si>
  <si>
    <t>8.07.04</t>
  </si>
  <si>
    <t>Electricity Distribution to External Plant and Equipment</t>
  </si>
  <si>
    <t>8.07.05</t>
  </si>
  <si>
    <t>Gas Mains Supply</t>
  </si>
  <si>
    <t>8.07.06</t>
  </si>
  <si>
    <t>Telecommunications and Other Communication System Connections</t>
  </si>
  <si>
    <t>8.07.07</t>
  </si>
  <si>
    <t>External Fuel Storage and Piped Distribution Systems</t>
  </si>
  <si>
    <t>8.07.08</t>
  </si>
  <si>
    <t>External Security Systems</t>
  </si>
  <si>
    <t>8.07.09</t>
  </si>
  <si>
    <t>External / Street Lighting Systems</t>
  </si>
  <si>
    <t>8.07.10</t>
  </si>
  <si>
    <t>Local / District Heating Installations</t>
  </si>
  <si>
    <t>Builders Works In Connection</t>
  </si>
  <si>
    <t>MEP Preliminaries</t>
  </si>
  <si>
    <t>MEP OH&amp;P</t>
  </si>
  <si>
    <t>08.08</t>
  </si>
  <si>
    <t>Minor building works and ancillary buildings</t>
  </si>
  <si>
    <t>8.08.01</t>
  </si>
  <si>
    <t>Minor building works</t>
  </si>
  <si>
    <t>Tree House / Nest</t>
  </si>
  <si>
    <t>Sphere Area (Useable)</t>
  </si>
  <si>
    <t>6.79m diameter spherical structure</t>
  </si>
  <si>
    <t>Sphere Area (beneath floor)</t>
  </si>
  <si>
    <t>As per page 130; Volume 1 - Steel columns in lieu of Glulam</t>
  </si>
  <si>
    <t>Sphere Envelope - Specialised curved timber</t>
  </si>
  <si>
    <t>Sphere Envelope - glazed system</t>
  </si>
  <si>
    <t>incl in Section 5</t>
  </si>
  <si>
    <t>8.08.02</t>
  </si>
  <si>
    <t>Ancillary buildings and structures</t>
  </si>
  <si>
    <t>Ancillary MEP Building with pedestrian and cycle path on top. Covered with terraced planting</t>
  </si>
  <si>
    <t>8.08.03</t>
  </si>
  <si>
    <t>Underpinning to external site boundary walls</t>
  </si>
  <si>
    <t>Subtotal</t>
  </si>
  <si>
    <t>09</t>
  </si>
  <si>
    <t>weeks</t>
  </si>
  <si>
    <t>09.01</t>
  </si>
  <si>
    <t>LOR suggest 15%</t>
  </si>
  <si>
    <t>£/week</t>
  </si>
  <si>
    <t>Main Contractor's Preliminaries</t>
  </si>
  <si>
    <t>10</t>
  </si>
  <si>
    <t>10.01</t>
  </si>
  <si>
    <t>Main contractor’s overheads and profit</t>
  </si>
  <si>
    <t>Main Contractor's OHP</t>
  </si>
  <si>
    <t>Works Costs Total</t>
  </si>
  <si>
    <t>Project / Design Team Fees</t>
  </si>
  <si>
    <t>Fee Reference</t>
  </si>
  <si>
    <t>Ridge</t>
  </si>
  <si>
    <t>001</t>
  </si>
  <si>
    <t>Estimate</t>
  </si>
  <si>
    <t>002</t>
  </si>
  <si>
    <t>003</t>
  </si>
  <si>
    <t>004</t>
  </si>
  <si>
    <t>005</t>
  </si>
  <si>
    <t>006</t>
  </si>
  <si>
    <t>007</t>
  </si>
  <si>
    <t>008</t>
  </si>
  <si>
    <t>009</t>
  </si>
  <si>
    <t>010</t>
  </si>
  <si>
    <t>Foster + Partners</t>
  </si>
  <si>
    <t>011</t>
  </si>
  <si>
    <t>As per F+P Fee Schedule</t>
  </si>
  <si>
    <t>012</t>
  </si>
  <si>
    <t>See Main Contractor Pre-construction Design Fees</t>
  </si>
  <si>
    <t>013</t>
  </si>
  <si>
    <t>014</t>
  </si>
  <si>
    <t>015</t>
  </si>
  <si>
    <t>016</t>
  </si>
  <si>
    <t>Caruncho</t>
  </si>
  <si>
    <t>017</t>
  </si>
  <si>
    <r>
      <t xml:space="preserve">Caruncho Fee Proposal </t>
    </r>
    <r>
      <rPr>
        <sz val="12"/>
        <rFont val="Arial"/>
        <family val="2"/>
      </rPr>
      <t>€</t>
    </r>
    <r>
      <rPr>
        <sz val="12"/>
        <rFont val="Univers LT Pro 47 Lt Cn"/>
        <family val="2"/>
      </rPr>
      <t>3.65m</t>
    </r>
  </si>
  <si>
    <t>018</t>
  </si>
  <si>
    <t>019</t>
  </si>
  <si>
    <t>020</t>
  </si>
  <si>
    <t>021</t>
  </si>
  <si>
    <t>022</t>
  </si>
  <si>
    <t>Langan</t>
  </si>
  <si>
    <t>023</t>
  </si>
  <si>
    <t>As per Langan Fee Proposal</t>
  </si>
  <si>
    <t>024</t>
  </si>
  <si>
    <t>025</t>
  </si>
  <si>
    <t>026</t>
  </si>
  <si>
    <t>027</t>
  </si>
  <si>
    <t>028</t>
  </si>
  <si>
    <t>029</t>
  </si>
  <si>
    <t>As per Hoare Lea Fee Schedule</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</si>
  <si>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</si>
  <si>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</si>
  <si>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</si>
  <si>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</si>
  <si>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</si>
  <si>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</si>
  <si>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</si>
  <si>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</si>
  <si>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</si>
  <si>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</si>
  <si>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</si>
  <si>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</si>
  <si>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</si>
  <si>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</si>
  <si>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</si>
  <si>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</si>
  <si>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</si>
  <si>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</si>
  <si>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</si>
  <si>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</si>
  <si>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</si>
  <si>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</si>
  <si>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</si>
  <si>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</si>
  <si>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</si>
  <si>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</si>
  <si>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</si>
  <si>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</si>
  <si>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</si>
  <si>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</si>
  <si>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</si>
  <si>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</si>
  <si>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</si>
  <si>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</si>
  <si>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</si>
  <si>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</si>
  <si>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</si>
  <si>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</si>
  <si>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</si>
  <si>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</si>
  <si>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</si>
  <si>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</si>
  <si>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</si>
  <si>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</si>
  <si>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</si>
  <si>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</si>
  <si>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</si>
  <si>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</si>
  <si>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</si>
  <si>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Consultation only</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</si>
  <si>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</si>
  <si>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</si>
  <si>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</si>
  <si>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</si>
  <si>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</si>
  <si>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</si>
  <si>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</si>
  <si>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</si>
  <si>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</si>
  <si>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</si>
  <si>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</si>
  <si>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</si>
  <si>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</si>
  <si>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</si>
  <si>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</si>
  <si>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</si>
  <si>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</si>
  <si>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</si>
  <si>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</si>
  <si>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</si>
  <si>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</si>
  <si>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</si>
  <si>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</si>
  <si>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F+P Variations</t>
  </si>
  <si>
    <t>Contingency on above fees.</t>
  </si>
  <si>
    <t>Check =£  -</t>
  </si>
  <si>
    <t>11.02</t>
  </si>
  <si>
    <t>Main Contractor's Pre-Construction Fees</t>
  </si>
  <si>
    <t>LOR Staff</t>
  </si>
  <si>
    <t>Estimate based on LoR percentage advice of c. 1.53% on anticipated £320m construction value</t>
  </si>
  <si>
    <t>LOR PCSA</t>
  </si>
  <si>
    <t>Core Team</t>
  </si>
  <si>
    <t>Project Director</t>
  </si>
  <si>
    <t>Project Leader</t>
  </si>
  <si>
    <t>Project Technical Leader</t>
  </si>
  <si>
    <t>Sustainability Leader</t>
  </si>
  <si>
    <t>Commercial Leader</t>
  </si>
  <si>
    <t>Estimating Leader</t>
  </si>
  <si>
    <t>Planning Leader</t>
  </si>
  <si>
    <t>Procurement Leader</t>
  </si>
  <si>
    <t>Group Legal</t>
  </si>
  <si>
    <t>MEP Leader</t>
  </si>
  <si>
    <t>Structures Leader</t>
  </si>
  <si>
    <t>Commercial</t>
  </si>
  <si>
    <t>Quantity Surveyor</t>
  </si>
  <si>
    <t>Estimator</t>
  </si>
  <si>
    <t>Design</t>
  </si>
  <si>
    <t>Architectural &amp; Facades Leader</t>
  </si>
  <si>
    <t xml:space="preserve">Envelope Leader </t>
  </si>
  <si>
    <t>Architectural Fit Out Leader</t>
  </si>
  <si>
    <t>Structures Design Leader</t>
  </si>
  <si>
    <t>MEP Design Leader</t>
  </si>
  <si>
    <t>Design Manager - Envelope LMH</t>
  </si>
  <si>
    <t>Design Manager - Envelope Plot 18</t>
  </si>
  <si>
    <t>Design Manager - Littlemore House General Area Fit Out</t>
  </si>
  <si>
    <t>Design Manager - Plot 18 General Fit Out</t>
  </si>
  <si>
    <t xml:space="preserve">Design Manager - Laboratory Fit Out </t>
  </si>
  <si>
    <t>Design Manager - Basement Fit Out Manager</t>
  </si>
  <si>
    <t>Design Manager - Skywalk &amp; Dome</t>
  </si>
  <si>
    <t>Design Manager - External Works</t>
  </si>
  <si>
    <t>Package Managers</t>
  </si>
  <si>
    <t>Enabling Works Leader</t>
  </si>
  <si>
    <t>Envelope Leader</t>
  </si>
  <si>
    <t>Littlemore Plot Leader</t>
  </si>
  <si>
    <t>Basement Plot Leader</t>
  </si>
  <si>
    <t>Plot 18 Leader</t>
  </si>
  <si>
    <t>External Works &amp; Sky Walk Leader</t>
  </si>
  <si>
    <t>Procurement</t>
  </si>
  <si>
    <t>Procurement Manager</t>
  </si>
  <si>
    <t>Procurement Category Manager</t>
  </si>
  <si>
    <t>Planning</t>
  </si>
  <si>
    <t>Planner</t>
  </si>
  <si>
    <t>Other Disciplines</t>
  </si>
  <si>
    <t>Digital Engineer - LMH</t>
  </si>
  <si>
    <t>Digital Engineer - Plot 18</t>
  </si>
  <si>
    <t>DiV Scope</t>
  </si>
  <si>
    <t>H&amp;S Leader</t>
  </si>
  <si>
    <t>Logistics Leader</t>
  </si>
  <si>
    <t>Document Controller</t>
  </si>
  <si>
    <t>Community Liaison Manager</t>
  </si>
  <si>
    <t>Engineered Safety</t>
  </si>
  <si>
    <t>CHT Staff</t>
  </si>
  <si>
    <t>MEP Project Leader Manager</t>
  </si>
  <si>
    <t>Electrical Project Leader - LMH</t>
  </si>
  <si>
    <t>Mechanical Project Leader - LMH</t>
  </si>
  <si>
    <t>Electrical Project Leader - Plot 18</t>
  </si>
  <si>
    <t>Mechanical Project Leader - Plot 18</t>
  </si>
  <si>
    <t>Public Health Engineer</t>
  </si>
  <si>
    <t>Lab Specialists Equipment Engineer</t>
  </si>
  <si>
    <t>Mechanical Design Manager</t>
  </si>
  <si>
    <t>Electrical Design Manager</t>
  </si>
  <si>
    <t>DE Lead</t>
  </si>
  <si>
    <t>DE Engineer (LMH)</t>
  </si>
  <si>
    <t>DE Engineer (Plot 18)</t>
  </si>
  <si>
    <t>DfMA Lead</t>
  </si>
  <si>
    <t>DfMA Manager</t>
  </si>
  <si>
    <t>Commercial Manager</t>
  </si>
  <si>
    <t>Commissioning Manager</t>
  </si>
  <si>
    <t>MEP Planner</t>
  </si>
  <si>
    <t>Estimating Manager</t>
  </si>
  <si>
    <t>Estimator - Mechanical</t>
  </si>
  <si>
    <t>Estimator - Electrical</t>
  </si>
  <si>
    <t>Expanded Staff</t>
  </si>
  <si>
    <t>Structures Manager</t>
  </si>
  <si>
    <t>Substructures Manager</t>
  </si>
  <si>
    <t>Estimating</t>
  </si>
  <si>
    <t>Senior Engineer</t>
  </si>
  <si>
    <t>Temporary Works</t>
  </si>
  <si>
    <t>Reinforcement Advice</t>
  </si>
  <si>
    <t>Geotechnical Advice</t>
  </si>
  <si>
    <t>Organisational Costs</t>
  </si>
  <si>
    <t>Accommodation Costs</t>
  </si>
  <si>
    <t>Meeting Room Costs for Stage 3 Design (2 days/wk)</t>
  </si>
  <si>
    <t>Reprographics etc</t>
  </si>
  <si>
    <t>BoQ Production</t>
  </si>
  <si>
    <t>Mobility Costs</t>
  </si>
  <si>
    <t xml:space="preserve">Asite EDMS </t>
  </si>
  <si>
    <t xml:space="preserve">IT Charges </t>
  </si>
  <si>
    <t>Symmetry</t>
  </si>
  <si>
    <t>Design &amp; Professional Fees</t>
  </si>
  <si>
    <t>Design Engineering Integrator</t>
  </si>
  <si>
    <t>Below the Line</t>
  </si>
  <si>
    <t>Restoration Consultant</t>
  </si>
  <si>
    <t>Geotechnical Surveys</t>
  </si>
  <si>
    <t>Direct by EITM</t>
  </si>
  <si>
    <t>Surveys General</t>
  </si>
  <si>
    <t>Ecology</t>
  </si>
  <si>
    <t>Flood Assessor</t>
  </si>
  <si>
    <t>Vibration &amp; Acoustics</t>
  </si>
  <si>
    <t>Flights &amp; Associated Accommodation</t>
  </si>
  <si>
    <t>Other PCSA Input - Supply Chain</t>
  </si>
  <si>
    <t>Skywalk</t>
  </si>
  <si>
    <t>Budget Transfer</t>
  </si>
  <si>
    <t>Vertical Transportation</t>
  </si>
  <si>
    <t>Laboratory Furniture</t>
  </si>
  <si>
    <t>LMH Façade - Glass</t>
  </si>
  <si>
    <t>LMH Façade - Non Glass</t>
  </si>
  <si>
    <t>Auditorium Roof</t>
  </si>
  <si>
    <t>Plot 18 Façade</t>
  </si>
  <si>
    <t>Plot 18 Dome</t>
  </si>
  <si>
    <t>Insurance</t>
  </si>
  <si>
    <t>LOR PROPOSED PCSA FEE</t>
  </si>
  <si>
    <t>Aligned to LOR fee guidance 9 August 2022</t>
  </si>
  <si>
    <t>PCSA Budget items not included in LOR PCSA</t>
  </si>
  <si>
    <t>Flights and accommodation budget we would advise budget</t>
  </si>
  <si>
    <t>LOR budget</t>
  </si>
  <si>
    <t>Team building workshops and focused awaydays we would advise budget</t>
  </si>
  <si>
    <t>Collaborative Office &amp; IT prior to Site Set Up</t>
  </si>
  <si>
    <t>Allowance for Placing Early Orders / Contractor Design Portions input</t>
  </si>
  <si>
    <t>Allowance for supply chain input to develop packages</t>
  </si>
  <si>
    <t>11.03</t>
  </si>
  <si>
    <t>Main Contractor's Design Fees</t>
  </si>
  <si>
    <t>LOR Design</t>
  </si>
  <si>
    <t>Allowance for LOR technical design services in PCSA</t>
  </si>
  <si>
    <t>As advised by LOR</t>
  </si>
  <si>
    <t>Allowance on above for scope gaps</t>
  </si>
  <si>
    <t>Budget allowance</t>
  </si>
  <si>
    <t>Allowance for LOR technical design services in Construction</t>
  </si>
  <si>
    <t>of Works Costs</t>
  </si>
  <si>
    <t>Other Development / Project Costs</t>
  </si>
  <si>
    <t>The below allowances will need to be advised by the client to confirm whether they</t>
  </si>
  <si>
    <t>sit within the project budget or are to be managed and reported separately and outside</t>
  </si>
  <si>
    <t>of this project.</t>
  </si>
  <si>
    <t>Land acquisition costs</t>
  </si>
  <si>
    <t>Employer finance costs</t>
  </si>
  <si>
    <t>Fees</t>
  </si>
  <si>
    <t>e.g. legal fees, agency transaction fees/commissions etc</t>
  </si>
  <si>
    <t>Charges</t>
  </si>
  <si>
    <t>Planning contributions</t>
  </si>
  <si>
    <t>Community Infrastructure Levy (CIL)</t>
  </si>
  <si>
    <t>Section 106 Agreement for Planning</t>
  </si>
  <si>
    <t>Insurances</t>
  </si>
  <si>
    <t>Archaeological works</t>
  </si>
  <si>
    <t>Other specialist fieldwork</t>
  </si>
  <si>
    <t>Decanting and relocation costs</t>
  </si>
  <si>
    <t>Tenant’s costs/contributions</t>
  </si>
  <si>
    <t>Marketing costs</t>
  </si>
  <si>
    <t>Other employer costs</t>
  </si>
  <si>
    <t>Staff Costs</t>
  </si>
  <si>
    <t>Littlemore House - Allowance only direct staff costs</t>
  </si>
  <si>
    <t>for duration of project design and construction period only</t>
  </si>
  <si>
    <t>Plot 18 - Allowance only direct staff costs</t>
  </si>
  <si>
    <t>Client Furniture, Fitting &amp; Equipment (FF&amp;E)</t>
  </si>
  <si>
    <t>Littlemore House - Allowance for client equipment (not based on any equipment schedule)</t>
  </si>
  <si>
    <t>Scope, extent, design and installation to be confirmed</t>
  </si>
  <si>
    <t>Imaging Equipment</t>
  </si>
  <si>
    <t>Allowance, Client to confirm</t>
  </si>
  <si>
    <t>Plot 18 - Allowance for client equipment (not based on any equipment schedule)</t>
  </si>
  <si>
    <t>Mock Ups</t>
  </si>
  <si>
    <t>Littlemore House - Allowance room mock ups or 'proof of concept' exercises</t>
  </si>
  <si>
    <t>Plot 18 - Allowance room mock ups or 'proof of concept' exercises</t>
  </si>
  <si>
    <t>Art work</t>
  </si>
  <si>
    <t xml:space="preserve">Littlemore House - Allowance only for artwork </t>
  </si>
  <si>
    <t>Allowances and scope to be advised / updated by the client</t>
  </si>
  <si>
    <t xml:space="preserve">Plot 18 - Allowance only for artwork </t>
  </si>
  <si>
    <t>Network Rail</t>
  </si>
  <si>
    <t>Network Rail - Basic Asset Protection Agreement (BAPA)</t>
  </si>
  <si>
    <t>Risk</t>
  </si>
  <si>
    <t>Design Development Risks</t>
  </si>
  <si>
    <t>On Work Costs</t>
  </si>
  <si>
    <t>Construction risks</t>
  </si>
  <si>
    <t>Employer change risks</t>
  </si>
  <si>
    <t>Employer other risks</t>
  </si>
  <si>
    <t>Base</t>
  </si>
  <si>
    <t>Uplift</t>
  </si>
  <si>
    <t>Current index</t>
  </si>
  <si>
    <t>4Q2022</t>
  </si>
  <si>
    <t>4Q2023</t>
  </si>
  <si>
    <t>inflation uncertainty</t>
  </si>
  <si>
    <t>Tender Price Inflation</t>
  </si>
  <si>
    <t>On Work Costs only</t>
  </si>
  <si>
    <t>2Q2025</t>
  </si>
  <si>
    <t>Construction Inflation</t>
  </si>
  <si>
    <t>Outturn Scheme Costs (Excl. VAT)</t>
  </si>
  <si>
    <t>VAT</t>
  </si>
  <si>
    <t>VAT Recovery</t>
  </si>
  <si>
    <t>Outturn Scheme Costs (Incl. VAT)</t>
  </si>
  <si>
    <t>00 - FACILITATING WORKS</t>
  </si>
  <si>
    <t>02 - SUPERSTRUCTURE</t>
  </si>
  <si>
    <t>03 - INTERNAL FINISHES</t>
  </si>
  <si>
    <t>04 - FITTINGS, FURNISHINGS AND EQUIPMENT</t>
  </si>
  <si>
    <t>05 - SERVICES</t>
  </si>
  <si>
    <t>06 - PREFABRICATED BUILDINGS AND BUILDING UNITS</t>
  </si>
  <si>
    <t>07 - WORKS TO EXISTING BUILDINGS</t>
  </si>
  <si>
    <t>08 - EXTERNAL WORKS</t>
  </si>
  <si>
    <t>09 - MAIN CONTRACTOR'S PRELIMINARIES</t>
  </si>
  <si>
    <t>10 - MAIN CONTRACTOR'S OVERHEADS AND PROFIT</t>
  </si>
  <si>
    <t>11 - PROJECT / DESIGN TEAM FEES</t>
  </si>
  <si>
    <t>12 - OTHER DEVELOPMENT / PROJECT COSTS</t>
  </si>
  <si>
    <t>13 - RISK</t>
  </si>
  <si>
    <t>14 - INFLATION</t>
  </si>
  <si>
    <t>15 - SPARE</t>
  </si>
  <si>
    <t>16 - SPARE</t>
  </si>
  <si>
    <t>00.01 - Toxic / Hazardous Material Removal</t>
  </si>
  <si>
    <t>02.01 - Frame</t>
  </si>
  <si>
    <t>03.01 - Wall Finishes</t>
  </si>
  <si>
    <t>04.01 - Fittings, Furnishings and Equipment</t>
  </si>
  <si>
    <t>05.01 - Sanitary Installations</t>
  </si>
  <si>
    <t>06.01 - Prefabricated buildings and building units</t>
  </si>
  <si>
    <t>07.01 - Minor Demolition Works and Alteration Works</t>
  </si>
  <si>
    <t>08.01 - Site Preparation Works</t>
  </si>
  <si>
    <t>09.01 - Employers Requirements</t>
  </si>
  <si>
    <t>10.01 - Main Contractor's Overheads</t>
  </si>
  <si>
    <t>11.01 - Consultants' Fees</t>
  </si>
  <si>
    <t>12.01 - Other development /project costs</t>
  </si>
  <si>
    <t>13.01 - Design Development Risks</t>
  </si>
  <si>
    <t>14.01 - Tender Inflation</t>
  </si>
  <si>
    <t>00.02 - Major Demolition Works</t>
  </si>
  <si>
    <t>02.02 - Upper Floors</t>
  </si>
  <si>
    <t>03.02 - Floor Finishes</t>
  </si>
  <si>
    <t>05.012 - Communication, Security and Control Systems</t>
  </si>
  <si>
    <t>07.02 - Repairs to existing services</t>
  </si>
  <si>
    <t>08.02 - Roads, Paths Pavings and Surfacing</t>
  </si>
  <si>
    <t>09.02 - Main Contractors Cost Items</t>
  </si>
  <si>
    <t>10.02 - Main Contractor's Profit</t>
  </si>
  <si>
    <t>11.02 - Main contractor's preconstruction fees</t>
  </si>
  <si>
    <t>13.02 - Construction Risks</t>
  </si>
  <si>
    <t xml:space="preserve">14.02 - Construction Inflation </t>
  </si>
  <si>
    <t>00.03 - Temporary support to adjacent structures</t>
  </si>
  <si>
    <t>02.03 - Roof</t>
  </si>
  <si>
    <t>03.03 - Ceiling Finishes</t>
  </si>
  <si>
    <t>05.02 - Services Equipment</t>
  </si>
  <si>
    <t>07.03 - Damp proof courses/fungus and beetle eradication</t>
  </si>
  <si>
    <t>08.03 - Soft landscaping, planting and irrigation systems</t>
  </si>
  <si>
    <t>11.03 - Main contractor's design fees</t>
  </si>
  <si>
    <t>13.03 - Employer Change Risks</t>
  </si>
  <si>
    <t>00.04 - Specialist groundworks</t>
  </si>
  <si>
    <t>02.04 - Stairs and Ramps</t>
  </si>
  <si>
    <t>05.03 - Disposal Installations</t>
  </si>
  <si>
    <t>07.04 - Façade Retention</t>
  </si>
  <si>
    <t>08.04 - Fencing, Railings and Walls</t>
  </si>
  <si>
    <t>13.04 - Employer Other Risks</t>
  </si>
  <si>
    <t>00.05 - Temporary Diversion Works</t>
  </si>
  <si>
    <t>02.05 - External Walls</t>
  </si>
  <si>
    <t>05.04 - Water Installations</t>
  </si>
  <si>
    <t>07.05 - Cleaning existing surfaces</t>
  </si>
  <si>
    <t>08.05 - External Fixtures</t>
  </si>
  <si>
    <t>00.06 - Extraordinary site investigation works</t>
  </si>
  <si>
    <t>02.06 - Windows and External Doors</t>
  </si>
  <si>
    <t>05.05 - Heat Source</t>
  </si>
  <si>
    <t>07.06 - Renovation Works</t>
  </si>
  <si>
    <t>08.06 - External Drainage</t>
  </si>
  <si>
    <t>02.07 - Internal Walls and Partitions</t>
  </si>
  <si>
    <t>05.06 - Space Heating and Air Conditioning</t>
  </si>
  <si>
    <t>08.07 - External Services</t>
  </si>
  <si>
    <t>02.08 - Internal Doors</t>
  </si>
  <si>
    <t>05.07 - Ventilation Systems</t>
  </si>
  <si>
    <t>08.08 - Minor Building Works and Ancillary Buildings</t>
  </si>
  <si>
    <t>05.08 - Electrical Installations</t>
  </si>
  <si>
    <t>05.09 - Fuel Installations</t>
  </si>
  <si>
    <t>05.10 - Lift and Conveyor Installations</t>
  </si>
  <si>
    <t>05.11 - Fire and Lightning Protection</t>
  </si>
  <si>
    <t>05.13 - Specialist Installations</t>
  </si>
  <si>
    <t>05.14 - Builder's Work In Connection With Services</t>
  </si>
  <si>
    <t>05.12 - Communication, Security and Control Systems</t>
  </si>
  <si>
    <t>Column1</t>
  </si>
  <si>
    <t>Column2</t>
  </si>
  <si>
    <t>00.01.01 - Toxic / Hazardous Material Removal</t>
  </si>
  <si>
    <t>00.02.01 - Demolition works</t>
  </si>
  <si>
    <t>00.03.01 - Temporary support to adjacent structures</t>
  </si>
  <si>
    <t>00.04.01 - Site dewatering and pumping</t>
  </si>
  <si>
    <t>00.05.01 - Temporary diversion works</t>
  </si>
  <si>
    <t>00.06.01 - Archaeological investigation</t>
  </si>
  <si>
    <t>02.01.01 - Steel Frames</t>
  </si>
  <si>
    <t>02.02.01 - Floors</t>
  </si>
  <si>
    <t>02.03.01 - Roof structure</t>
  </si>
  <si>
    <t>02.04.01 - Stair / Ramp Structures</t>
  </si>
  <si>
    <t>02.05.01 - External enclosing walls Above Ground Floor Level</t>
  </si>
  <si>
    <t>02.06.01 - External Windows</t>
  </si>
  <si>
    <t>02.07.01 - Walls and Partitions</t>
  </si>
  <si>
    <t>02.08.01 - Internal Doors</t>
  </si>
  <si>
    <t>03.01.01 - Finishes to walls</t>
  </si>
  <si>
    <t>03.02.01 - Finishes to Floors</t>
  </si>
  <si>
    <t>03.03.01 - Finishes to ceilings</t>
  </si>
  <si>
    <t xml:space="preserve">04.01.01 - General Fittings, Furnishings and Equipment: </t>
  </si>
  <si>
    <t>05.01.01 - Sanitary ancillaries</t>
  </si>
  <si>
    <t>05.02.01 - Services Equipment</t>
  </si>
  <si>
    <t>05.03.01 - Foul Drainage Above Ground</t>
  </si>
  <si>
    <t>05.04.01 - Mains Water Supply</t>
  </si>
  <si>
    <t>05.05.01 - Heat Source</t>
  </si>
  <si>
    <t>05.06.01 - Central Heating</t>
  </si>
  <si>
    <t>05.07.01 - Central Ventilation</t>
  </si>
  <si>
    <t>05.08.01 - Electric Mains and Sub-Mains Distribution</t>
  </si>
  <si>
    <t>05.09.01 - Fuel Storage</t>
  </si>
  <si>
    <t>05.10.01 - Lifts and Enclosed Hoists</t>
  </si>
  <si>
    <t>05.11.01 - Fire Fighting Systems</t>
  </si>
  <si>
    <t>05.12.01 - Communication Systems</t>
  </si>
  <si>
    <t>05.13.01 - Specialist Piped Supply Systems</t>
  </si>
  <si>
    <t>05.14.01 - Builder's Work In Connection With Services</t>
  </si>
  <si>
    <t>06.01.01 - Complete buildings</t>
  </si>
  <si>
    <t>07.01.01 - Minor Demolition Works and Alteration Works</t>
  </si>
  <si>
    <t>07.02.01 - Repairs to existing services</t>
  </si>
  <si>
    <t>07.03.01 - Damp proof courses</t>
  </si>
  <si>
    <t>07.04.01 - Façade Retention</t>
  </si>
  <si>
    <t>07.05.01 - Cleaning existing surfaces</t>
  </si>
  <si>
    <t>07.06.01 - Masonry repairs</t>
  </si>
  <si>
    <t>08.01.01 - Site Clearance</t>
  </si>
  <si>
    <t>08.02.01 - Roads, Paths and Pavings</t>
  </si>
  <si>
    <t>08.03.01 - Seeding and Turfing</t>
  </si>
  <si>
    <t>08.04.01 - Fencing and Railings</t>
  </si>
  <si>
    <t>08.05.01 - Site / Street Furniture and Equipment</t>
  </si>
  <si>
    <t>08.06.01 - Surface Water and Foul Water Drainage</t>
  </si>
  <si>
    <t>08.07.01 - Water Mains Supply</t>
  </si>
  <si>
    <t>08.08.01 - Minor building works</t>
  </si>
  <si>
    <t>09.01.01 - Site accommodation</t>
  </si>
  <si>
    <t>09.02.01 - Management and staff</t>
  </si>
  <si>
    <t>10.01.01 - Main Contractor's Overheads</t>
  </si>
  <si>
    <t>10.02.01 - Main Contractor's Profit</t>
  </si>
  <si>
    <t>11.01.01 - Project/design team consultants' fees</t>
  </si>
  <si>
    <t>11.02.01 - Management and Staff</t>
  </si>
  <si>
    <t>11.03.01 - Main contractor's design consultants' fees</t>
  </si>
  <si>
    <t>12.01.01 - Land Acquisition Costs</t>
  </si>
  <si>
    <t>13.01.01 - Design Development Risks</t>
  </si>
  <si>
    <t>13.02.01 - Construction Risks</t>
  </si>
  <si>
    <t>13.03.01 - Employer Change Risks</t>
  </si>
  <si>
    <t>13.04.01 - Employer Other Risks</t>
  </si>
  <si>
    <t>14.01.01 - Tender Inflation</t>
  </si>
  <si>
    <t xml:space="preserve">14.02.01 - Construction Inflation </t>
  </si>
  <si>
    <t>00.01.02 - Contaminated Land</t>
  </si>
  <si>
    <t>00.02.01 - Soft strip works</t>
  </si>
  <si>
    <t>00.04.02 - Soil stabilisation measures</t>
  </si>
  <si>
    <t>00.06.02 - Reptile/wildlife mitigation measures</t>
  </si>
  <si>
    <t>01.01.02 - Specialist Foundations</t>
  </si>
  <si>
    <t>02.01.02 - Space frames/decks</t>
  </si>
  <si>
    <t>02.02.02 - Balconies</t>
  </si>
  <si>
    <t>02.03.02 - Roof coverings</t>
  </si>
  <si>
    <t>02.04.02 - Stair / Ramp Finishes</t>
  </si>
  <si>
    <t>02.05.01 - External enclosing walls below ground level</t>
  </si>
  <si>
    <t>02.06.02 - External doors</t>
  </si>
  <si>
    <t>02.07.02 - Balustrades and handrails</t>
  </si>
  <si>
    <t>03.02.02 - Raised Access Floors</t>
  </si>
  <si>
    <t>03.03.02 - False ceilings</t>
  </si>
  <si>
    <t>04.01.02 - Domestic Kitchen Fittings and Equipment</t>
  </si>
  <si>
    <t>05.01.01 - Sanitary Appliances</t>
  </si>
  <si>
    <t>05.03.02 - Chemical, toxic and industrial liquid waste drainage</t>
  </si>
  <si>
    <t>05.04.02 - Cold Water Distribution</t>
  </si>
  <si>
    <t>05.06.02 - Local Heating</t>
  </si>
  <si>
    <t>05.07.02 - Local and Special Ventilation</t>
  </si>
  <si>
    <t>05.08.02 - Power Installations</t>
  </si>
  <si>
    <t>05.09.02 - Fuel distribution systems</t>
  </si>
  <si>
    <t>05.10.02 - Escalators</t>
  </si>
  <si>
    <t>05.11.02 - Fire suppression systems</t>
  </si>
  <si>
    <t xml:space="preserve">05.12.02 - Security Systems </t>
  </si>
  <si>
    <t>05.13.02 - Specialist Refrigeration Systems</t>
  </si>
  <si>
    <t>06.01.02 - Building units</t>
  </si>
  <si>
    <t>07.03.02 - Fungus/beetle eradication</t>
  </si>
  <si>
    <t>07.05.02 - Protective coatings to existing surfaces</t>
  </si>
  <si>
    <t>07.06.02 - Concrete repairs</t>
  </si>
  <si>
    <t>08.01.02 - Preparatory Groundworks</t>
  </si>
  <si>
    <t>08.02.02 - Special Surfacing's and Pavings</t>
  </si>
  <si>
    <t>08.03.02 - External Planting</t>
  </si>
  <si>
    <t>08.04.02 - Walls and screens</t>
  </si>
  <si>
    <t>08.05.02 - Ornamental features</t>
  </si>
  <si>
    <t>08.06.02 - Ancillary drainage systems</t>
  </si>
  <si>
    <t>08.07.010 - Builder's Work In Connection With External Services</t>
  </si>
  <si>
    <t>08.08.02 - Ancillary buildings and structures</t>
  </si>
  <si>
    <t>09.01.02 - Site records</t>
  </si>
  <si>
    <t>09.02.02 - Site establishment</t>
  </si>
  <si>
    <t>11.01.02 - Other consultants' fees</t>
  </si>
  <si>
    <t>11.02.02 - Specialist Support Services Fees</t>
  </si>
  <si>
    <t>12.01.02 - Employer Finance Costs</t>
  </si>
  <si>
    <t>00.04.03 - Ground gas venting measures</t>
  </si>
  <si>
    <t>00.06.03 - Other extraordinary site investigation works</t>
  </si>
  <si>
    <t>01.01.03 - Lowest Floor construction</t>
  </si>
  <si>
    <t>02.01.03 - Concrete casings to steel frames</t>
  </si>
  <si>
    <t>02.02.03 - Drainage to balconies</t>
  </si>
  <si>
    <t>02.03.03 - Specialist roof systems</t>
  </si>
  <si>
    <t>02.04.03 - Stair / Ramp Balustrades and Handrails</t>
  </si>
  <si>
    <t>02.05.03 - Solar / Rain screening</t>
  </si>
  <si>
    <t>02.07.03 - Moveable room dividers</t>
  </si>
  <si>
    <t>03.03.03 - Demountable Suspended Ceilings</t>
  </si>
  <si>
    <t>04.01.03 - Domestic Kitchen Fittings and Equipment</t>
  </si>
  <si>
    <t>05.03.03 - Refuse disposal</t>
  </si>
  <si>
    <t>05.04.03 - Hot Water Distribution (flow and return)</t>
  </si>
  <si>
    <t>05.06.03 - Central Cooling</t>
  </si>
  <si>
    <t>05.07.03 - Smoke extract/control</t>
  </si>
  <si>
    <t>05.08.03 - Lighting Installations</t>
  </si>
  <si>
    <t>05.10.03 - Moving Pavements</t>
  </si>
  <si>
    <t>05.11.03 - Lightning Protection</t>
  </si>
  <si>
    <t>05.12.03 - Central Control / Building Management System</t>
  </si>
  <si>
    <t>05.13.03 - Specialist Mechanical Systems</t>
  </si>
  <si>
    <t>06.01.03 - Pods</t>
  </si>
  <si>
    <t>07.06.03 - Metal repairs</t>
  </si>
  <si>
    <t>08.03.03 - Irrigation systems</t>
  </si>
  <si>
    <t>08.04.03 - Retaining walls</t>
  </si>
  <si>
    <t>08.06.03 - External chemical, toxic and industrial liquid waste drainage</t>
  </si>
  <si>
    <t>08.07.02 - Electricity Mains Supply</t>
  </si>
  <si>
    <t>08.08.03 - Underpinning to external site boundary walls</t>
  </si>
  <si>
    <t>09.01.03 - Completion and post-completion requirements</t>
  </si>
  <si>
    <t>09.02.03 - Temporary services</t>
  </si>
  <si>
    <t>11.01.03 - Site investigation fees</t>
  </si>
  <si>
    <t>11.02.03 - Temporary Accommodation, services and facilities charges</t>
  </si>
  <si>
    <t>12.01.03 - Fees</t>
  </si>
  <si>
    <t>01.01.04 - Basement Excavation</t>
  </si>
  <si>
    <t>02.01.04 - Concrete frames</t>
  </si>
  <si>
    <t>02.03.04 - Roof drainage</t>
  </si>
  <si>
    <t>02.04.04 - Ladders / Chutes / Slides/ Balustrade</t>
  </si>
  <si>
    <t>02.05.04 - External soffits</t>
  </si>
  <si>
    <t>02.07.04 - Cubicles</t>
  </si>
  <si>
    <t>04.01.04 - Signs / Notices</t>
  </si>
  <si>
    <t>05.04.04 - Local hot water distribution</t>
  </si>
  <si>
    <t>05.06.04 - Local Cooling</t>
  </si>
  <si>
    <t>05.08.04 - Specialist Lighting Installations</t>
  </si>
  <si>
    <t>05.10.04 - Powered stairlifts</t>
  </si>
  <si>
    <t>05.13.04 - Specialist Electric/Electronic Systems</t>
  </si>
  <si>
    <t>07.06.04 - Timber repairs</t>
  </si>
  <si>
    <t>08.04.04 - Barriers and guard rails</t>
  </si>
  <si>
    <t>08.06.04 - Land drainage</t>
  </si>
  <si>
    <t>08.07.03 - External Transformation Devices</t>
  </si>
  <si>
    <t>09.02.04 - Security</t>
  </si>
  <si>
    <t>11.01.04 - Specialist Support Consultants' fees</t>
  </si>
  <si>
    <t>11.02.04 - Main contractor's overheads and profit</t>
  </si>
  <si>
    <t>12.01.04 - Charges</t>
  </si>
  <si>
    <t>01.01.05 - Basement Retaining Walls</t>
  </si>
  <si>
    <t>02.01.05 - Timber frames</t>
  </si>
  <si>
    <t>02.03.05 - Rooflights, skylights and openings</t>
  </si>
  <si>
    <t>02.05.05 - Subsidiary walls, balustrades and proprietary balconies</t>
  </si>
  <si>
    <t>04.01.05 - Works of Art</t>
  </si>
  <si>
    <t>05.04.05 - Steam and condensate distribution</t>
  </si>
  <si>
    <t>05.06.05 - Central Heating and Cooling</t>
  </si>
  <si>
    <t>05.08.05 - Local Electricity Generation Systems</t>
  </si>
  <si>
    <t>05.10.05 - Conveyors</t>
  </si>
  <si>
    <t>05.13.05 - Water features</t>
  </si>
  <si>
    <t>07.06.05 - Plastic repairs</t>
  </si>
  <si>
    <t>08.07.04 - Electricity Distribution to External Plant and Equipment</t>
  </si>
  <si>
    <t>09.02.05 - Safety and environmental protection</t>
  </si>
  <si>
    <t>12.01.05 - Planning Contributions</t>
  </si>
  <si>
    <t>02.01.06 - Specialist frames</t>
  </si>
  <si>
    <t>02.03.06 - Rooflights features</t>
  </si>
  <si>
    <t>02.05.06 - Facade access/cleaning systems</t>
  </si>
  <si>
    <t>04.01.06 - Non-mechanical and non-electrical equipment</t>
  </si>
  <si>
    <t>05.06.06 - Local Heating and Cooling</t>
  </si>
  <si>
    <t>05.08.06 - Earthing and Bonding Systems</t>
  </si>
  <si>
    <t>05.10.06 - Dock levellers and scissor lifts</t>
  </si>
  <si>
    <t>08.07.05 - Gas Mains Supply</t>
  </si>
  <si>
    <t>09.02.06 - Control and protection</t>
  </si>
  <si>
    <t>12.01.06 - Insurances</t>
  </si>
  <si>
    <t>04.01.07 - Internal Planting</t>
  </si>
  <si>
    <t>05.06.07 - Central Air Conditioning</t>
  </si>
  <si>
    <t>05.10.07 - Cranes and enclosed hoists</t>
  </si>
  <si>
    <t>08.07.06 - Telecommunications and Other Communication System Connections</t>
  </si>
  <si>
    <t>09.02.07 - Mechanical plant</t>
  </si>
  <si>
    <t>12.01.07 - Archaeological Works</t>
  </si>
  <si>
    <t>04.01.08 - Bird and Vermin Control</t>
  </si>
  <si>
    <t>05.06.08 - Local Air Conditioning</t>
  </si>
  <si>
    <t>05.10.08 - Car lifts, car stacking systems, turntables and the like</t>
  </si>
  <si>
    <t>08.07.07 - External Fuel Storage and Piped Distribution Systems</t>
  </si>
  <si>
    <t>09.02.08 - Temporary works</t>
  </si>
  <si>
    <t>12.01.08 - Other Specialist Fieldwork</t>
  </si>
  <si>
    <t>05.10.09 - Document handling systems</t>
  </si>
  <si>
    <t>08.07.08 - External Security Systems</t>
  </si>
  <si>
    <t>09.02.09 - Site records</t>
  </si>
  <si>
    <t>12.01.09 - Decanting and Relocation Costs</t>
  </si>
  <si>
    <t>05.10.10 - Lift and conveyor systems</t>
  </si>
  <si>
    <t>08.07.09 - External / Street Lighting Systems</t>
  </si>
  <si>
    <t>09.02.10 - Completion and post-completion requirements</t>
  </si>
  <si>
    <t>12.01.10 - Tenant's Costs / Contributions</t>
  </si>
  <si>
    <t>08.07.10 - Local / District Heating Installations</t>
  </si>
  <si>
    <t>09.02.11 - Cleaning</t>
  </si>
  <si>
    <t>12.01.11 - Other Employer Costs</t>
  </si>
  <si>
    <t>09.02.12 - Fees and charges</t>
  </si>
  <si>
    <t>09.02.13 - Site services</t>
  </si>
  <si>
    <t>09.02.14 - Insurance, bonds, guarantees and warranties</t>
  </si>
  <si>
    <t>2400 - Stairs &amp; Ramps</t>
  </si>
  <si>
    <t>2410 - Stair flights; precast</t>
  </si>
  <si>
    <t>2420 - Stair flights; metal</t>
  </si>
  <si>
    <t>2450 - Balustrade &amp; handrails</t>
  </si>
  <si>
    <t>2500 - External Walls</t>
  </si>
  <si>
    <t>2510 - Masonry; Brick &amp; Blockwork</t>
  </si>
  <si>
    <t>2550 - Stonework</t>
  </si>
  <si>
    <t>2560 - Chimney &amp; Flue Linings</t>
  </si>
  <si>
    <t>2600 - External Windows &amp; Doors</t>
  </si>
  <si>
    <t>2610 - Windows</t>
  </si>
  <si>
    <t>2620 - External Doors</t>
  </si>
  <si>
    <t>2630 - Garage Doors</t>
  </si>
  <si>
    <t>2640 - Security Shutters</t>
  </si>
  <si>
    <t>2700 - Internals Walls &amp; Partitions</t>
  </si>
  <si>
    <t>2710 - Masonry</t>
  </si>
  <si>
    <t>2720 - Partitions &amp; Drylining</t>
  </si>
  <si>
    <t>2800 - Internal Doors</t>
  </si>
  <si>
    <t>2810 - Door sets</t>
  </si>
  <si>
    <t>2820 - Ironmongery; supply &amp; fix</t>
  </si>
  <si>
    <t>2830 - Glazed screens &amp; door sets</t>
  </si>
  <si>
    <t>3100 - Wall Finishes</t>
  </si>
  <si>
    <t>3110 - Plasterwork; gypsum</t>
  </si>
  <si>
    <t>3111 - Plasterwork; fibrous</t>
  </si>
  <si>
    <t>3112 - Plasterwork; polished</t>
  </si>
  <si>
    <t>3120 - Painting &amp; Decorating</t>
  </si>
  <si>
    <t>3130 - Timber Panelling</t>
  </si>
  <si>
    <t>3140 - Wallpaper</t>
  </si>
  <si>
    <t>3150 - Fabric</t>
  </si>
  <si>
    <t>3160 - Marble &amp; Stone; walls</t>
  </si>
  <si>
    <t>3170 - Porcelain &amp; ceramic; walls</t>
  </si>
  <si>
    <t>3180 - External render</t>
  </si>
  <si>
    <t>3195 - Finishes; lift car</t>
  </si>
  <si>
    <t>3200 - Floor Finishes</t>
  </si>
  <si>
    <t>3201 - Screeds &amp; backings</t>
  </si>
  <si>
    <t>3211 - Carpets</t>
  </si>
  <si>
    <t>3221 - Marble &amp; Stone; floors</t>
  </si>
  <si>
    <t>3231 - Timber</t>
  </si>
  <si>
    <t>3251 - Porcelain &amp; ceramic; mosaic (pool)</t>
  </si>
  <si>
    <t>3300 - Ceiling Finishes</t>
  </si>
  <si>
    <t>3310 - Suspended systems</t>
  </si>
  <si>
    <t>3320 - Plasterwork; gypsum</t>
  </si>
  <si>
    <t>4100 - Fittings &amp; Fixtures</t>
  </si>
  <si>
    <t>4111 - Purpose made joinery; BoH</t>
  </si>
  <si>
    <t>4121 - Marble &amp; stone; fittings</t>
  </si>
  <si>
    <t>4131 - Fitting Accessories</t>
  </si>
  <si>
    <t>4141 - Mirrors</t>
  </si>
  <si>
    <t>4191 - Kitchen; fixtures &amp; equipment</t>
  </si>
  <si>
    <t>4211 - Special Cabinetry</t>
  </si>
  <si>
    <t>4217 - Fabric, leather/swade; wrapping</t>
  </si>
  <si>
    <t>4221 - Fireplaces; surrounds</t>
  </si>
  <si>
    <t>4231 - Blinds; blackout</t>
  </si>
  <si>
    <t>4251 - Chandeliers &amp; Feature lighting</t>
  </si>
  <si>
    <t>5100 - Sanitary Appliances</t>
  </si>
  <si>
    <t>5110 - Sanitary Fittings</t>
  </si>
  <si>
    <t>5120 - Shower Screens</t>
  </si>
  <si>
    <t>5200 - Mechanical &amp; Electrical Installation</t>
  </si>
  <si>
    <t>5210 - Mechanical Services Installation</t>
  </si>
  <si>
    <t>5220 - Electrical Services Installation</t>
  </si>
  <si>
    <t>5225 - Electrical, light fittings</t>
  </si>
  <si>
    <t>5250 - Fire Fighting/Suppression Systems</t>
  </si>
  <si>
    <t>5600 - Lift Installation</t>
  </si>
  <si>
    <t>5610 - Passenger Lift Systems</t>
  </si>
  <si>
    <t>5620 - Dumb Waiter Systems</t>
  </si>
  <si>
    <t>5631 - Vehicle Lift/Stacking Systems</t>
  </si>
  <si>
    <t>5700 - Communication &amp; Security systems</t>
  </si>
  <si>
    <t>5711 - Audio/Visual; infrastructure &amp; wiring</t>
  </si>
  <si>
    <t>5712 - Audio/Visual; equipment &amp; accessories</t>
  </si>
  <si>
    <t>5721 - Home Automation/BMS</t>
  </si>
  <si>
    <t>5731 - CCTV System</t>
  </si>
  <si>
    <t>5741 - Security detection/door &amp; gate entry systems</t>
  </si>
  <si>
    <t>5800 - Specialist Installation</t>
  </si>
  <si>
    <t>5810 - Swimming pool, spa, sauna &amp; steam rooms</t>
  </si>
  <si>
    <t>5860 - Photovoltaic devives</t>
  </si>
  <si>
    <t>5900 - Builders Work in Connection</t>
  </si>
  <si>
    <t>5910 - BWIC; MEP</t>
  </si>
  <si>
    <t>8100 - External Works</t>
  </si>
  <si>
    <t>8110 - Hard Landscaping</t>
  </si>
  <si>
    <t>8310 - Soft Landscaping</t>
  </si>
  <si>
    <t>8410 - Fencing, Railings &amp; Gates</t>
  </si>
  <si>
    <t>8510 - Street Furniture</t>
  </si>
  <si>
    <t>8610 - Drainage</t>
  </si>
  <si>
    <t>8681 - External Lighting</t>
  </si>
  <si>
    <t>8683 - External lighting; feature lights</t>
  </si>
  <si>
    <t>8691 - Irrigation System</t>
  </si>
  <si>
    <t>8692 - BWIC; externals</t>
  </si>
  <si>
    <t>8700 - External Services</t>
  </si>
  <si>
    <t>8711 - Statutory Undertaking: electricity</t>
  </si>
  <si>
    <t>8712 - Statutory Undertaking: water</t>
  </si>
  <si>
    <t>8713 - Statutory Undertaking: gas</t>
  </si>
  <si>
    <t>8714 - Statutory Undertaking: telecoms</t>
  </si>
  <si>
    <t>A. ESTIMATE ANALYSIS - REPLACEMENT ACCOMMODATION, LIKE FOR LIKE</t>
  </si>
  <si>
    <t>Provision of Accomodation (Includes Preliminaries and OHP)</t>
  </si>
  <si>
    <t>Main contractor's preliminaries - Included above</t>
  </si>
  <si>
    <t>Main contractor's overheads and profit - Included above</t>
  </si>
  <si>
    <t>Inflation (excluded)</t>
  </si>
  <si>
    <t>Qualifications</t>
  </si>
  <si>
    <t>These costs are based on a prescribed rate from the Pricing book SPONS for high quality air-conditioned office space, less than 2,000 m2.</t>
  </si>
  <si>
    <t>The rate for option 1 is based on the assumption that the construction will be prefabricated off site.</t>
  </si>
  <si>
    <t>The rate for option 2 is based on the assumption that the buildings will be constructed using a Steel Frame.</t>
  </si>
  <si>
    <t>The areas used for these rates have been defined by the client.</t>
  </si>
  <si>
    <t>Ridge have not based these costs on any design information, this is a high level indication only.</t>
  </si>
  <si>
    <t>Ridge have based the structural strengthening costs for 'Nice to Have' additional accomodation on a prescribed requirement of xx kg/m2</t>
  </si>
  <si>
    <t>These costs do not include for any specialist/technical fit out equipment, it is assumed this will be provided by the BBC.</t>
  </si>
  <si>
    <t>Ridge have allowed for a platform lift only.</t>
  </si>
  <si>
    <t xml:space="preserve">Ridge assume the circulation space areas adjacent to the first floor offices are captured within the prescribed measurements, this is on the basis that there is a 2m gap between the existing ancilliary and the proposed buildings on both the Ground Floor and First Floor, as shown on the excel document titled 'S789 remapping ideas'.  </t>
  </si>
  <si>
    <t>Ridge have allowed for First Floor space at the end of Stage 9, based on the total prescribed GIFA of the Ground Floor space below.</t>
  </si>
  <si>
    <t xml:space="preserve">The total area for the Ground Floor is noted as 432m2 - This is defined by the document titled 'S789 remapping ideas v3' </t>
  </si>
  <si>
    <t xml:space="preserve">The total area for the First Floor is noted as 476m2 - This is defined by the document titled 'S789 remapping ideas v3' </t>
  </si>
  <si>
    <t>The total GIFA is noted as 908m2</t>
  </si>
  <si>
    <t>This high level estimate assumes that noextraoridnary Structural Strengthening is required for Like for Like replacement of accomodation, which would otherwise not be captured by the high level cost/m2 applied to the option</t>
  </si>
  <si>
    <t>Exclusions</t>
  </si>
  <si>
    <t xml:space="preserve">Abnormals </t>
  </si>
  <si>
    <t>Specialist fit out items</t>
  </si>
  <si>
    <t>Reinstatement of mid section between stages 8 and 9, captured elsewhere.</t>
  </si>
  <si>
    <t>Works to existing structures - captured elsewhere</t>
  </si>
  <si>
    <t>Removal of any existing structures</t>
  </si>
  <si>
    <t>A. ESTIMATE ANALYSIS - REPLACEMENT ACCOMMODATION, NICE TO HAVE</t>
  </si>
  <si>
    <t>Provision of Accomodation (Rate includes Preliminaries and OHP)</t>
  </si>
  <si>
    <t>Structural Strengthening</t>
  </si>
  <si>
    <t>Bridge</t>
  </si>
  <si>
    <t>Platform Lift</t>
  </si>
  <si>
    <t>See section 5 for exclusions &amp; qualifications</t>
  </si>
  <si>
    <t>Current</t>
  </si>
  <si>
    <t>Exclusions and Qualifications</t>
  </si>
  <si>
    <r>
      <rPr>
        <sz val="7"/>
        <color rgb="FF000000"/>
        <rFont val="Times New Roman"/>
        <family val="1"/>
      </rPr>
      <t xml:space="preserve"> </t>
    </r>
    <r>
      <rPr>
        <sz val="10"/>
        <color rgb="FF000000"/>
        <rFont val="Univers LT Pro 45 Light"/>
        <family val="2"/>
      </rPr>
      <t>This estimate includes for works to Stages 7, 8 and 9, the basement car park, and specific works to pigeon alley only.  The cost to reinstate the accommodation in pigeon alley is excluded from these costs.</t>
    </r>
  </si>
  <si>
    <t>This estimate is based on scopes/proposals provided in the feasibility report produced by Ridge, specifically Option 2.</t>
  </si>
  <si>
    <t>This report is based on the limited information available listed in Section 2 and Section 3; As this information is developed it may/will effect the allowances and assumptions made in this report.</t>
  </si>
  <si>
    <t>This estimate allows for remedial/making good works to RAAC wall panels post demolition only, it is assumed at this stage that no significant removal and replacement is required for Option 2.</t>
  </si>
  <si>
    <t>Ridge assume the Gantries can remain in situ for the duration of the works</t>
  </si>
  <si>
    <t>Ridge assume that no works are required to the Gantries, the client should specify whether this is the case</t>
  </si>
  <si>
    <t>This estimate allows for temporary façade support by means of strapping to a perimeter scaffold as per structural advice.</t>
  </si>
  <si>
    <t>This estimate allows for structural strengthening to the basement steels based on 50 linear metres, with a reinforcement rate of 50kg/m applied, as per structural advice.</t>
  </si>
  <si>
    <t>This estimate allows for shot blasting, repriming and reapplying intumescent coating to all faces of the roof truss beams and all exposed faces of the basement beams as this is considered the most economical solution.</t>
  </si>
  <si>
    <t>These works have been priced on the basis that they will be caried out under one Contract;</t>
  </si>
  <si>
    <t>It has been assumed that the existing ground conditions are good and there are no requirements for ground improvement, ground retention or land drainage.</t>
  </si>
  <si>
    <t>This estimate assumes all existing doors are to be removed and replaced.</t>
  </si>
  <si>
    <t>This estimate allows for basic acoustic wall linings within the mid section.</t>
  </si>
  <si>
    <t>This estimate allows for removal and replacement of the suspended ceiling grid within the mid zone.</t>
  </si>
  <si>
    <t>This estimate allows for removal and replacement of carpet tiles to the floor in the mid zone.</t>
  </si>
  <si>
    <t>This estimate assumes no works are required to the superstructure in the mid zone.</t>
  </si>
  <si>
    <t>This estimate has allowed for provisional sums within the estimate that are considered unquantifiable at this stage of the design.</t>
  </si>
  <si>
    <t xml:space="preserve">Specialist fit out costs are excluded from this estimate </t>
  </si>
  <si>
    <t>Asbestos Removal/Management Costs are excluded, it is unclear as to the extent of works that will be required, and the impact that proposed works will have on any remaining Asbestos within the building, as such this work is considered unquantifiable and therefore excluded.</t>
  </si>
  <si>
    <t>Wifi and specialist data is excluded</t>
  </si>
  <si>
    <t>Works to ancillary areas on the other side of 'pigeon alley'</t>
  </si>
  <si>
    <t>Substructure works are excluded until further investigation is carried out</t>
  </si>
  <si>
    <t>Internal door replacement to mid section is excluded</t>
  </si>
  <si>
    <t>Works in connection with abnormal ground or drainage conditions;</t>
  </si>
  <si>
    <t>Works associated with any archaeological studies;</t>
  </si>
  <si>
    <t>Land remediation or removal of contaminated material;</t>
  </si>
  <si>
    <t>Ecology works and costs in association;</t>
  </si>
  <si>
    <t>Land purchase and legal fees;</t>
  </si>
  <si>
    <t>Planning and other Local Authority charges;</t>
  </si>
  <si>
    <t>Contributions to Section 106 and 278 works agreements;</t>
  </si>
  <si>
    <t>Legal Fees and funding costs;</t>
  </si>
  <si>
    <t>Finance Charges;</t>
  </si>
  <si>
    <t>Capital allowances or other incentives/grants;</t>
  </si>
  <si>
    <t>Sales and Marketing costs;</t>
  </si>
  <si>
    <t>Any costs caused by 'Third Party Rights';</t>
  </si>
  <si>
    <t>Loose furniture and soft furnishings unless where stated;</t>
  </si>
  <si>
    <t>IT Equipment and Telecommunications equipment;</t>
  </si>
  <si>
    <t>Internal &amp; External Signage;</t>
  </si>
  <si>
    <t>Fit out requirements unless where stated;</t>
  </si>
  <si>
    <t>Phasing/decant of the works. Move management requirements;</t>
  </si>
  <si>
    <t>No allowance has been made for any works in association with the existing surrounding buildings &amp; their associated hard &amp; soft landscaping;</t>
  </si>
  <si>
    <t>No allowance has been made for out of hours working;</t>
  </si>
  <si>
    <t>No allowance for restrictions on access;</t>
  </si>
  <si>
    <t>Temporary accommodation requirements;</t>
  </si>
  <si>
    <t>Specialist Security;</t>
  </si>
  <si>
    <t>Fire Fighting equipment;</t>
  </si>
  <si>
    <t>Rainwater Harvesting;</t>
  </si>
  <si>
    <t>BREEAM requirements;</t>
  </si>
  <si>
    <t>Additional SKA requirements;</t>
  </si>
  <si>
    <t>Renewable and sustainability initiatives unless stated;</t>
  </si>
  <si>
    <t>Utility Costs;</t>
  </si>
  <si>
    <t>No additional ‘Other development/project costs’ included over and those noted;</t>
  </si>
  <si>
    <t>Rights of light, Party Wall, oversailing rights (or any other third party) compensation settlements;</t>
  </si>
  <si>
    <t>Effects of working condition restrictions, such as Section 61 or Environmental Management Plans;</t>
  </si>
  <si>
    <t>Description</t>
  </si>
  <si>
    <t xml:space="preserve">To assess the proposed construction cost, Ridge have undertaken a headline cost benchmarking analysis comparing the estimated construction costs with the market. To allow the most comprehensive benchmarking exercise, Ridge have utilised the following resources: </t>
  </si>
  <si>
    <t xml:space="preserve">Benchmarking Method </t>
  </si>
  <si>
    <t xml:space="preserve">Description </t>
  </si>
  <si>
    <t xml:space="preserve">Colour on Graph </t>
  </si>
  <si>
    <t xml:space="preserve">1. SPONS m2 Estimate </t>
  </si>
  <si>
    <t xml:space="preserve">Approved by RICS, SPONS is considered the most accurate, detailed and professionally relevant construction price book. It highlights the estimated £/m2 construction price for a variety of buildings. Ridge have taken the SPONS estimated £/m2 rate for Further Education Schools and College's and included the m2 rates below. </t>
  </si>
  <si>
    <t xml:space="preserve">2. Building Cost Information Services (BCIS) </t>
  </si>
  <si>
    <t>The BCIS is part of the Royal Institution of Chartered Surveyors (RICS). They collate, organise and analyse a vast amount of construction costs on a variety of schemes. Ridge have utilised their 'average cost' function to provide a £/m2 rate for Further education Schools and Colleges or the like and included in the below graph.</t>
  </si>
  <si>
    <t xml:space="preserve">3. Building Cost Information Services (BCIS) </t>
  </si>
  <si>
    <t>The BCIS is part of the Royal Institution of Chartered Surveyors (RICS). They collate, organise and analyse a vast amount of construction costs on a variety of schemes. Ridge have utilised their 'Analyes' function to provide a £/m2 rate based upon a similarly constructed completed building for Housing with shops, offices, workshops or the like and included in the below graph.</t>
  </si>
  <si>
    <t>4. Ridge Feasibility Estimate</t>
  </si>
  <si>
    <t>This is the Total Construction Cost m2 rate taken from the Ridge feasibility estimate for the proposed scheme, excluding Preliminaries, Overhead &amp; Profit &amp; Risk</t>
  </si>
  <si>
    <t>SPONS 
(Schools and FE)</t>
  </si>
  <si>
    <t>BCIS Average 
(Specialised College teaching blocks)</t>
  </si>
  <si>
    <t>BCIS Analyses - 
(Case Study: Leazes, Newcastle upon Tyne)</t>
  </si>
  <si>
    <t>Ridge Feasibility Estimate 
(Total Construction Cost)</t>
  </si>
  <si>
    <t>excludes external works, drainage, external services,  prelims</t>
  </si>
  <si>
    <t>Benchmarking</t>
  </si>
  <si>
    <t>Benchmark Summary</t>
  </si>
  <si>
    <t>sq.ft</t>
  </si>
  <si>
    <t>Biochem</t>
  </si>
  <si>
    <t>Beecroft</t>
  </si>
  <si>
    <t>?</t>
  </si>
  <si>
    <t>Whiteleys</t>
  </si>
  <si>
    <t>Pears</t>
  </si>
  <si>
    <t>KHP Cancer Centre</t>
  </si>
  <si>
    <t>Project 1</t>
  </si>
  <si>
    <t>Project 2</t>
  </si>
  <si>
    <t>Project 3</t>
  </si>
  <si>
    <t>Project 4</t>
  </si>
  <si>
    <t>Project 5</t>
  </si>
  <si>
    <t>Project 6</t>
  </si>
  <si>
    <t>Project 7</t>
  </si>
  <si>
    <t>01 - Substructure</t>
  </si>
  <si>
    <t>02 - Superstructure</t>
  </si>
  <si>
    <t>02.04 - Stairs &amp; Ramps</t>
  </si>
  <si>
    <t>02.06 - Windows &amp; External Doors</t>
  </si>
  <si>
    <t>02.07 - Internal Walls &amp; Partitions</t>
  </si>
  <si>
    <t>Benchmarking of Key Elements</t>
  </si>
  <si>
    <t>JS Comments 27/02</t>
  </si>
  <si>
    <t>Cannot view Section 2 and 3</t>
  </si>
  <si>
    <t>This estimate allows for repair works to the technical studio screed only, assuming 25% of the floor area will require remediation.</t>
  </si>
  <si>
    <t>We have been advised that the helifix tie work to date is substantial and has been signed off appropriately, as such an allowance has been included within this cost estimate for further works on this basis.</t>
  </si>
  <si>
    <t>This estimate has allowed for a fixed, non-movable shaft wall to all studios.</t>
  </si>
  <si>
    <t>This estimate has allowed for general remedial works only to the basement at this stage in the design</t>
  </si>
  <si>
    <t>Not true - You have made allowances for emergency lighting too</t>
  </si>
  <si>
    <t>Statutory signage has been provisionally allowed for.</t>
  </si>
  <si>
    <t>AHU - Supply and install, including cranage allowance, based on budget quotation</t>
  </si>
  <si>
    <t>Distribution, jet diffusers internally, belmouth extraction</t>
  </si>
  <si>
    <t>This estimate assumes that the existing tanks serving the previous sprinkler system installed in the studios are sufficient and can be connected to in order to service a like for like system.</t>
  </si>
  <si>
    <t xml:space="preserve">Allowance to reroute existing cabling into Generator room, to form A permanent cabled generator feed to a suitable connection device </t>
  </si>
  <si>
    <t>Extra Over; Forming Risers to facilitate technical cabling route from ancillary spaces to production areas</t>
  </si>
  <si>
    <t>Provision of portacabins/additional accomodation outside of the studios is excluded, Ridge are currently exploring options which will form part of a separate report</t>
  </si>
  <si>
    <t>Bridge to ancillary area adjacent to pigeon alley excluded</t>
  </si>
  <si>
    <t>This estimate does not allow for specialist lighting - assumed this is provided by the BBC.</t>
  </si>
  <si>
    <t xml:space="preserve">Electric panel heater </t>
  </si>
  <si>
    <t>Acoustic panel linings; mineral wool panels fixed to CP board or similar, supported from the roof with 50 mm × 50 mm hangers 400 mm–600 mm long</t>
  </si>
  <si>
    <t xml:space="preserve"> scaffold to pigeon alley</t>
  </si>
  <si>
    <t>Roof Drainage generally</t>
  </si>
  <si>
    <t>European whitewood; inc. Primer and undercoat</t>
  </si>
  <si>
    <t>Fire and smoke seal - intumescent seals to frame and between frame and structural opening</t>
  </si>
  <si>
    <t>Architrave</t>
  </si>
  <si>
    <t xml:space="preserve">Remove existing and replace suspended ceiling grid in ancillary areas </t>
  </si>
  <si>
    <t>Ventilation - included above</t>
  </si>
  <si>
    <t>Sprinkler system to be installed, fire alarm system, lightning protection</t>
  </si>
  <si>
    <t>Bridge connecting studios to ancillary block</t>
  </si>
  <si>
    <t>Estimate Summary - Replacement Accomodation</t>
  </si>
  <si>
    <t>Adapting mid zone and ancillary block external walls for bridge connection</t>
  </si>
  <si>
    <t xml:space="preserve">Allowance for WIFI and Data (Scope and Specification undefined) </t>
  </si>
  <si>
    <t>Carry out repairs and resurface studios 8 and 9</t>
  </si>
  <si>
    <t>Resurface Studio 7</t>
  </si>
  <si>
    <t>Replace stair nosings throughout - as per BAQUS estimate</t>
  </si>
  <si>
    <t>Fees incurred to date</t>
  </si>
  <si>
    <t>Remove and replace defective brick units, allow for 50m2 based on condition survey - can exclude in reinforcement required to all</t>
  </si>
  <si>
    <t>Allowance for internal scaffold per studio</t>
  </si>
  <si>
    <t>Shaft wall - fixed  - assume 150mm thick - Jumbo Stud F60 - Lined with Fermacell fireboard (assume 14.4m high throughout)</t>
  </si>
  <si>
    <t>Demolition/Careful removal of RAAC Panel inner leaf (assume 14.4m high throughout)</t>
  </si>
  <si>
    <t>18mm T&amp;G Chipboard</t>
  </si>
  <si>
    <t>Acoustic lining - mineral wool slabs, fixed to jumbo stud - black textile finish</t>
  </si>
  <si>
    <t>Extra over; sacrifical/protection layer, assume 2m high</t>
  </si>
  <si>
    <t xml:space="preserve">Metal rainscreen - curved </t>
  </si>
  <si>
    <t>Bed joint reinforcement to areas specified on structural mark up - works assumed to be grinding out existing mortar joint, installing helifix bar and repointing with specialist grout</t>
  </si>
  <si>
    <t>Roof Trusses - assume no works</t>
  </si>
  <si>
    <t>3915 linear m east to west</t>
  </si>
  <si>
    <t>3770 linear m north to south</t>
  </si>
  <si>
    <t>Timber cassettes to support RAAC roof, including all necessary fixings and bracings</t>
  </si>
  <si>
    <t xml:space="preserve">Demolish existing stages </t>
  </si>
  <si>
    <t>Intumescent coatings</t>
  </si>
  <si>
    <t>Steel frame; Inc. Columns, Beams etc @ 50/kg/m2</t>
  </si>
  <si>
    <t>Temporary façade retention during demolition of existing roof - strapping perimeter scaffold to façade - extra over cost, perimeter scaffold included for elsewhere</t>
  </si>
  <si>
    <t xml:space="preserve">Install new flat roof system, structure and covering, all associated flashing and capping </t>
  </si>
  <si>
    <t>Shaft wall - fixed  - Jumbo Stud F60 - Lined with Fermacell fireboard (assume 14.4m high throughout)</t>
  </si>
  <si>
    <t>New internal door, single leaf, 48db</t>
  </si>
  <si>
    <t>Extra over; sacrifical/protection layer, ply, including decoration (black) assume 2m high</t>
  </si>
  <si>
    <t>Disabled platform lift single wheelchair; 400 kg; 3 stops; 0.16 m/s</t>
  </si>
  <si>
    <t>Allowance for tank and housing; making good any structures disturbed</t>
  </si>
  <si>
    <t>Waterproofing underslab</t>
  </si>
  <si>
    <t>Underslab Drainage</t>
  </si>
  <si>
    <t>Insulation; Celotex GA3000; 75mm thick, 200micron polythene; blinding &amp; DPM layer</t>
  </si>
  <si>
    <t>Primary frame</t>
  </si>
  <si>
    <t>Secondary steelwork - Gantries, lighting rail etc</t>
  </si>
  <si>
    <t>Precast concrete staircases - dogleg</t>
  </si>
  <si>
    <t>Steel staircases and walkways - to studios</t>
  </si>
  <si>
    <t>Steel frame; Inc. Columns, Beams etc @ 70/kg/m2</t>
  </si>
  <si>
    <t>Basement slab - 250 mm thick concrete podium slab with 2 layers of A252 fabric reinforcement, allow for 50% of area to be remediated</t>
  </si>
  <si>
    <t>Remedial works to existing foundations, works undefined</t>
  </si>
  <si>
    <t>Pad foundations - at base of steel columns</t>
  </si>
  <si>
    <t>Excavation; including disposal off site</t>
  </si>
  <si>
    <r>
      <t xml:space="preserve">Reinforcement rate; </t>
    </r>
    <r>
      <rPr>
        <i/>
        <sz val="10"/>
        <rFont val="Univers LT Pro 45 Light"/>
        <family val="2"/>
      </rPr>
      <t>(Assumed 150kg/m3)</t>
    </r>
  </si>
  <si>
    <t>Formwork</t>
  </si>
  <si>
    <t>2500 x 2500 x 750mm pad foundation</t>
  </si>
  <si>
    <t>Studio slab - 250 mm thick concrete podium slab with 2 layers of A252 fabric reinforcement</t>
  </si>
  <si>
    <t>Mid zone floors - assume posi joists or similar</t>
  </si>
  <si>
    <t>extra over; Insulation</t>
  </si>
  <si>
    <t>extra over; forming internal door openings;</t>
  </si>
  <si>
    <t>Metal Stud Partitions - Midzone</t>
  </si>
  <si>
    <t>New internal door, double leaf, 48db</t>
  </si>
  <si>
    <t xml:space="preserve">Install suspended ceiling grid in ancillary areas </t>
  </si>
  <si>
    <r>
      <t xml:space="preserve">Assumed 102mm stud; </t>
    </r>
    <r>
      <rPr>
        <i/>
        <sz val="10"/>
        <rFont val="Univers LT Pro 45 Light"/>
        <family val="2"/>
      </rPr>
      <t>(approx. 3.3m high throughout - assumed)</t>
    </r>
  </si>
  <si>
    <t>Wall finish in ancillary area ( allow for 3.3m height)</t>
  </si>
  <si>
    <t>Technical screed to studios 8 and 9</t>
  </si>
  <si>
    <t>75mm screed to Studio 7</t>
  </si>
  <si>
    <t>Fittings, Furnishings and Equipment (FFE) - Excluded</t>
  </si>
  <si>
    <t>Allowance to temporarily support adjacent ancillary structures</t>
  </si>
  <si>
    <t>Break up defective screed - basement - remaining screed unaffected by substructure works, assume 50% of area</t>
  </si>
  <si>
    <t>Storm Drainage - Basement - reinstatement of drainage following substructure works</t>
  </si>
  <si>
    <t>Seperating wall - construction unknown, assume LSF</t>
  </si>
  <si>
    <t>Removal of existing Gantry</t>
  </si>
  <si>
    <r>
      <t xml:space="preserve"> </t>
    </r>
    <r>
      <rPr>
        <sz val="10"/>
        <color indexed="63"/>
        <rFont val="Univers LT Pro 45 Light"/>
        <family val="2"/>
      </rPr>
      <t>Consultants’ fees - ongoing design fees excluded</t>
    </r>
  </si>
  <si>
    <t>UPVc Windows - Midzone</t>
  </si>
  <si>
    <t>Roof Drainage generally - assumed that the existing downpipes are defective and as such require replacement</t>
  </si>
  <si>
    <t>Acoustic panel linings; mineral wool panels fixed to CP board or similar, fixed above structural metal deck</t>
  </si>
  <si>
    <t xml:space="preserve">Basement Steel beams </t>
  </si>
  <si>
    <t xml:space="preserve">Allowance to make good RAAC wall panels </t>
  </si>
  <si>
    <t xml:space="preserve">Extra over; Propping roof panels </t>
  </si>
  <si>
    <t>Internal crash deck</t>
  </si>
  <si>
    <t xml:space="preserve">Internal crash deck </t>
  </si>
  <si>
    <t>Further Remedial Works Risk</t>
  </si>
  <si>
    <t>Inspection -  yearly regime, based on £1,500 per inspection, 5 year period</t>
  </si>
  <si>
    <t>Inspection - Three monthly regime, based on £1,500 per inspection, 5 year period</t>
  </si>
  <si>
    <t>Scaffold to pigeon alley</t>
  </si>
  <si>
    <t>Overheads and Profit</t>
  </si>
  <si>
    <t xml:space="preserve">Preliminaries </t>
  </si>
  <si>
    <t>Movement</t>
  </si>
  <si>
    <t>RIBA 3</t>
  </si>
  <si>
    <t>£ / m2</t>
  </si>
  <si>
    <t>RIDGE</t>
  </si>
  <si>
    <t>03.3</t>
  </si>
  <si>
    <t>Floor Finishes</t>
  </si>
  <si>
    <t>03.2</t>
  </si>
  <si>
    <t>03.1</t>
  </si>
  <si>
    <t>02.8</t>
  </si>
  <si>
    <t>Internal Walls and Partitions</t>
  </si>
  <si>
    <t>02.7</t>
  </si>
  <si>
    <t>Windows and External Doors</t>
  </si>
  <si>
    <t>02.6</t>
  </si>
  <si>
    <t>02.5</t>
  </si>
  <si>
    <t>02.4</t>
  </si>
  <si>
    <t>02.3</t>
  </si>
  <si>
    <t>02.2</t>
  </si>
  <si>
    <t>02.1</t>
  </si>
  <si>
    <t>VAT  - (Excluded)</t>
  </si>
  <si>
    <t>14</t>
  </si>
  <si>
    <t>13</t>
  </si>
  <si>
    <t>Other development/project costs - (Excluded)</t>
  </si>
  <si>
    <t>12</t>
  </si>
  <si>
    <t>11</t>
  </si>
  <si>
    <t>CONSTRUCTION COST (Inc. Prelims &amp; OHP)</t>
  </si>
  <si>
    <t>A &amp; B</t>
  </si>
  <si>
    <t>Main Works</t>
  </si>
  <si>
    <t>% of (D)</t>
  </si>
  <si>
    <t>% of (B)</t>
  </si>
  <si>
    <t>Total Costs</t>
  </si>
  <si>
    <t>NRM 1 - Level 1 Elemental Summary</t>
  </si>
  <si>
    <t>RIBA 1/2</t>
  </si>
  <si>
    <t xml:space="preserve">Project/design team fees </t>
  </si>
  <si>
    <t xml:space="preserve">Risk Allowance Estimate </t>
  </si>
  <si>
    <t>Construction Costs</t>
  </si>
  <si>
    <t>Facilitating and Building Works Costs</t>
  </si>
  <si>
    <t>Elemental Breakdown</t>
  </si>
  <si>
    <t xml:space="preserve">To Form of Tender £ </t>
  </si>
  <si>
    <t>Date :</t>
  </si>
  <si>
    <t>Address :</t>
  </si>
  <si>
    <t>Contractor :</t>
  </si>
  <si>
    <t>No other adjustments shall apply.</t>
  </si>
  <si>
    <t>adjustments to the net value of work (including Main Contractor Discount).</t>
  </si>
  <si>
    <t>Element Code</t>
  </si>
  <si>
    <t>% Addition</t>
  </si>
  <si>
    <t>on the value of this tender Submission. The percentage is to allow for all</t>
  </si>
  <si>
    <t>Add a percentage to cover all Main Contractor overheads and profits based</t>
  </si>
  <si>
    <t>MAIN CONTRACTOR OVERHEADS AND PROFIT</t>
  </si>
  <si>
    <t>1.1 Preliminaries</t>
  </si>
  <si>
    <t>PRELIMINARIES/GENERAL CONDITIONS</t>
  </si>
  <si>
    <t>Ref.</t>
  </si>
  <si>
    <t>GENERAL SUMMARY</t>
  </si>
  <si>
    <t>Check totals?:</t>
  </si>
  <si>
    <t xml:space="preserve">Total to main summary £ </t>
  </si>
  <si>
    <t>Collection</t>
  </si>
  <si>
    <t xml:space="preserve">To Collection £ </t>
  </si>
  <si>
    <t>Other warranties.</t>
  </si>
  <si>
    <t>Purchaser’s and tenant’s warranties.</t>
  </si>
  <si>
    <t>Funder’s warranties.</t>
  </si>
  <si>
    <t>Collateral warranties.</t>
  </si>
  <si>
    <t>Warranties</t>
  </si>
  <si>
    <t>1.2.14.7</t>
  </si>
  <si>
    <t>Product guarantees, insurance backed guarantees.</t>
  </si>
  <si>
    <t>Parent company guarantees.</t>
  </si>
  <si>
    <t>Guarantees</t>
  </si>
  <si>
    <t>1.2.14.6</t>
  </si>
  <si>
    <t>Performance bonds.</t>
  </si>
  <si>
    <t>Tender bonds (if applicable).</t>
  </si>
  <si>
    <t>Bonds</t>
  </si>
  <si>
    <t>1.2.14.5</t>
  </si>
  <si>
    <t>Allowance for recovery of all or part of premium excess.</t>
  </si>
  <si>
    <t>Insurance premium tax (IPT).</t>
  </si>
  <si>
    <t>Other insurances.</t>
  </si>
  <si>
    <t>Motor vehicles.</t>
  </si>
  <si>
    <t>Latent defects cover.</t>
  </si>
  <si>
    <t>Employer’s loss of liquidated damages.</t>
  </si>
  <si>
    <t>Other insurances</t>
  </si>
  <si>
    <t>1.2.14.4</t>
  </si>
  <si>
    <t>Works operatives.</t>
  </si>
  <si>
    <t>Management and staff, including administrative staff.</t>
  </si>
  <si>
    <t>Employer’s (main contractor’s) liability insurance</t>
  </si>
  <si>
    <t>1.2.14.3</t>
  </si>
  <si>
    <t>Professional indemnity insurance.</t>
  </si>
  <si>
    <t>Non-negligence insurance.</t>
  </si>
  <si>
    <t>Public liability insurance</t>
  </si>
  <si>
    <t>1.2.14.2</t>
  </si>
  <si>
    <t>Other insurances in connection with the works.</t>
  </si>
  <si>
    <t>Terrorism insurance.</t>
  </si>
  <si>
    <t>Temporary buildings insurance.</t>
  </si>
  <si>
    <t>Contractor’s plant and equipment insurance.</t>
  </si>
  <si>
    <t>Contractor’s ‘all risks’ (CAR) insurance.</t>
  </si>
  <si>
    <t>Works insurance</t>
  </si>
  <si>
    <t>1.2.14.1</t>
  </si>
  <si>
    <t>Insurance, bonds, guarantees and warranties</t>
  </si>
  <si>
    <t>1.2.14</t>
  </si>
  <si>
    <t>Service gang plant and transport.</t>
  </si>
  <si>
    <t>Fork lift driver.</t>
  </si>
  <si>
    <t>Labour</t>
  </si>
  <si>
    <t>Ganger</t>
  </si>
  <si>
    <t>Multi-service gang</t>
  </si>
  <si>
    <t>1.2.13.2</t>
  </si>
  <si>
    <t>Temporary works that are not specific to an element.</t>
  </si>
  <si>
    <t>Temporary works</t>
  </si>
  <si>
    <t>1.2.13.1</t>
  </si>
  <si>
    <t>Site services</t>
  </si>
  <si>
    <t>1.2.13</t>
  </si>
  <si>
    <t>gantries &amp; the like.</t>
  </si>
  <si>
    <t>Licences in connection with hoardings, scaffolding,</t>
  </si>
  <si>
    <t>Rates on temporary accommodation.</t>
  </si>
  <si>
    <t>Fees &amp; Charges</t>
  </si>
  <si>
    <t>1.2.12.1</t>
  </si>
  <si>
    <t>Fees and charges</t>
  </si>
  <si>
    <t>1.2.12</t>
  </si>
  <si>
    <t>Building clean</t>
  </si>
  <si>
    <t>Site tidy</t>
  </si>
  <si>
    <t>Requirements</t>
  </si>
  <si>
    <t>1.2.11.1</t>
  </si>
  <si>
    <t>Cleaning</t>
  </si>
  <si>
    <t>1.2.11</t>
  </si>
  <si>
    <t>Post-completion services</t>
  </si>
  <si>
    <t>Handover</t>
  </si>
  <si>
    <t>Testing and commissioning plan</t>
  </si>
  <si>
    <t>1.2.10.1</t>
  </si>
  <si>
    <t>Completion and post-completion requirements</t>
  </si>
  <si>
    <t>1.2.10</t>
  </si>
  <si>
    <t>Works records</t>
  </si>
  <si>
    <t>Photography</t>
  </si>
  <si>
    <t>Site records</t>
  </si>
  <si>
    <t>1.2.9.1</t>
  </si>
  <si>
    <t>1.2.9</t>
  </si>
  <si>
    <t>Access scaffolding</t>
  </si>
  <si>
    <t>Site facilities</t>
  </si>
  <si>
    <t>1.2.8.1</t>
  </si>
  <si>
    <t>1.2.8</t>
  </si>
  <si>
    <t>Other plant</t>
  </si>
  <si>
    <t>Concrete plant</t>
  </si>
  <si>
    <t>Access plant</t>
  </si>
  <si>
    <t>Hoists</t>
  </si>
  <si>
    <t>Mobile cranes</t>
  </si>
  <si>
    <t>Tower cranes</t>
  </si>
  <si>
    <t>1.2.7.1</t>
  </si>
  <si>
    <t>Mechanical plant</t>
  </si>
  <si>
    <t>1.2.7</t>
  </si>
  <si>
    <t>Environmental control of building</t>
  </si>
  <si>
    <t>Samples</t>
  </si>
  <si>
    <t>Protection of works</t>
  </si>
  <si>
    <t>Setting out</t>
  </si>
  <si>
    <t>Survey, inspections &amp; monitoring</t>
  </si>
  <si>
    <t>1.2.6.1</t>
  </si>
  <si>
    <t>Control and protection</t>
  </si>
  <si>
    <t>1.2.6</t>
  </si>
  <si>
    <t>Environmental protection measures</t>
  </si>
  <si>
    <t>Barriers &amp; safety scaffolding</t>
  </si>
  <si>
    <t>Safety programme</t>
  </si>
  <si>
    <t>1.2.5.1</t>
  </si>
  <si>
    <t>Safety and environmental protection</t>
  </si>
  <si>
    <t>1.2.5</t>
  </si>
  <si>
    <t>Hoardings, fences and gates</t>
  </si>
  <si>
    <t>Security equipment</t>
  </si>
  <si>
    <t>Security staff</t>
  </si>
  <si>
    <t>1.2.4.1</t>
  </si>
  <si>
    <t>Security</t>
  </si>
  <si>
    <t>1.2.4</t>
  </si>
  <si>
    <t>Temporary drainage</t>
  </si>
  <si>
    <t>Temporary telecommunication systems</t>
  </si>
  <si>
    <t>Temporary electricity supply</t>
  </si>
  <si>
    <t>Temporary gas supply</t>
  </si>
  <si>
    <t>Temporary water supply</t>
  </si>
  <si>
    <t>1.2.3.1</t>
  </si>
  <si>
    <t>Temporary services</t>
  </si>
  <si>
    <t>1.2.3</t>
  </si>
  <si>
    <t>Brought-in services</t>
  </si>
  <si>
    <t>Consumables &amp; services</t>
  </si>
  <si>
    <t>IT systems</t>
  </si>
  <si>
    <t>Furniture and equipment</t>
  </si>
  <si>
    <t>Temporary works in connection with site establishment</t>
  </si>
  <si>
    <t>Site accommodation</t>
  </si>
  <si>
    <t>1.2.2.1</t>
  </si>
  <si>
    <t>Site establishment</t>
  </si>
  <si>
    <t>1.2.2</t>
  </si>
  <si>
    <t>Out of Hours working</t>
  </si>
  <si>
    <t>Subsistence payments</t>
  </si>
  <si>
    <t>Temporary living accommodation</t>
  </si>
  <si>
    <t>Personnel transport</t>
  </si>
  <si>
    <t>Day transport</t>
  </si>
  <si>
    <t>Other extraordinary support costs</t>
  </si>
  <si>
    <t>Extraordinary Support Costs</t>
  </si>
  <si>
    <t>1.2.1.3</t>
  </si>
  <si>
    <t>Other visiting management &amp; staff</t>
  </si>
  <si>
    <t>Health &amp; Safety Manager/Officer</t>
  </si>
  <si>
    <t>Quality manager</t>
  </si>
  <si>
    <t>Managing/regional directors &amp; the like</t>
  </si>
  <si>
    <t>Visiting Management &amp; Staff</t>
  </si>
  <si>
    <t>1.2.1.2</t>
  </si>
  <si>
    <t>Management &amp; Staff</t>
  </si>
  <si>
    <t>1.2.1</t>
  </si>
  <si>
    <t>Other management and staff.</t>
  </si>
  <si>
    <t>Administrative staff</t>
  </si>
  <si>
    <t>Project/package quantity surveyors.</t>
  </si>
  <si>
    <t>Senior/managing quantity surveyor.</t>
  </si>
  <si>
    <t>Planning/programming manager and staff.</t>
  </si>
  <si>
    <t>Commissioning manager (building engineering services)</t>
  </si>
  <si>
    <t xml:space="preserve">Health &amp; Safety manager/officer     </t>
  </si>
  <si>
    <t>Construction manager/Supervisors</t>
  </si>
  <si>
    <t>Project manager/director</t>
  </si>
  <si>
    <t>Project Specific Management &amp; Staff:</t>
  </si>
  <si>
    <t>1.2.1.1</t>
  </si>
  <si>
    <t>Compilation of health and safety file.</t>
  </si>
  <si>
    <t>Operation and maintenance manuals.</t>
  </si>
  <si>
    <t>1.1.2</t>
  </si>
  <si>
    <t>1.1.1</t>
  </si>
  <si>
    <t>elsewhere within the contractor’s rates and prices.</t>
  </si>
  <si>
    <t>deemed to have no cost implications or have been included</t>
  </si>
  <si>
    <t>identified in the contractor’s full and detailed breakdown shall be</t>
  </si>
  <si>
    <t>Costs relating to preliminaries items that are not specifically</t>
  </si>
  <si>
    <t>to be priced in accordance with the ‘RICS New Rules of</t>
  </si>
  <si>
    <t>Measurement’ 7th Edition. The Contractor’s general cost items are</t>
  </si>
  <si>
    <t>Specification’ guidelines and the ‘Standard Method of</t>
  </si>
  <si>
    <t>Not withstanding the conditions set out in the ‘National Building</t>
  </si>
  <si>
    <t>End</t>
  </si>
  <si>
    <t>Stage</t>
  </si>
  <si>
    <t>Start</t>
  </si>
  <si>
    <t>TR                               £</t>
  </si>
  <si>
    <t>F                                   £</t>
  </si>
  <si>
    <t>Fixed Related</t>
  </si>
  <si>
    <t>Pricing Schedule</t>
  </si>
  <si>
    <t>1.1 PRELIMINARIES/GENERAL CONDITIONS</t>
  </si>
  <si>
    <t>Data Entry</t>
  </si>
  <si>
    <t>Time Related Total</t>
  </si>
  <si>
    <t>Cost Per Week</t>
  </si>
  <si>
    <t>Weeks Applicable</t>
  </si>
  <si>
    <t xml:space="preserve">1.2 Design and Construction Costs </t>
  </si>
  <si>
    <t>Contractor's Cost Items</t>
  </si>
  <si>
    <t xml:space="preserve">The contractor should note that there is no requirement to act in </t>
  </si>
  <si>
    <t xml:space="preserve">the role of principle contractor which shall be part of the base </t>
  </si>
  <si>
    <t xml:space="preserve">detailed costing in accordance with the below as far as relevant </t>
  </si>
  <si>
    <t>The contractor should be remined for their responsibility of</t>
  </si>
  <si>
    <t>to their works or any items deemed required. Fully completing</t>
  </si>
  <si>
    <t>detailed analysis of the tender submission.</t>
  </si>
  <si>
    <t xml:space="preserve">Below the line optional costs - </t>
  </si>
  <si>
    <t>The following items are not to be considered as part of the overall sum for</t>
  </si>
  <si>
    <t>tender works but should be provided as part of the tender sum, as follows:</t>
  </si>
  <si>
    <t xml:space="preserve">submission document for a period of 12 months. This item is mandatory and </t>
  </si>
  <si>
    <t>will form part of the overall cost assessment.</t>
  </si>
  <si>
    <t>overall assessment.</t>
  </si>
  <si>
    <t>Total                      (exc. Section 1.3)</t>
  </si>
  <si>
    <t>1.2 PRELIMINARIES/GENERAL CONDITIONS</t>
  </si>
  <si>
    <t>DESIGN AND CONSTRUCTION COSTS</t>
  </si>
  <si>
    <t>Instructions to tenderers</t>
  </si>
  <si>
    <t xml:space="preserve">this section as much as possible is fundamental to enable </t>
  </si>
  <si>
    <t>contractor.</t>
  </si>
  <si>
    <t>Measurement’ volume 2, 2nd edition, (RICS:NRM-2 v2)</t>
  </si>
  <si>
    <t xml:space="preserve">Measurement’ 7th Edition. The Contractor’s pricing </t>
  </si>
  <si>
    <t>Measurement’ volume 1, 3rd edition, (RICS:NRM-1 v3)</t>
  </si>
  <si>
    <t xml:space="preserve">Fully pricing the below document is mandatory to enable the works to be </t>
  </si>
  <si>
    <t>fully assessed.</t>
  </si>
  <si>
    <t>The below is split into three primary sections which are to all be fully</t>
  </si>
  <si>
    <t>which is to be the fee for the first stage to fully develop the design</t>
  </si>
  <si>
    <t xml:space="preserve">design, coordination, meeting and the like during the PCSA period. </t>
  </si>
  <si>
    <t xml:space="preserve">This section is to also include the costs for any survey works which </t>
  </si>
  <si>
    <t xml:space="preserve">Section 2 is to include the guaranteed maximum target price for the </t>
  </si>
  <si>
    <t xml:space="preserve">Section 3 requires the contractor to state details of the contractor's </t>
  </si>
  <si>
    <t xml:space="preserve">payment requirements, detailing any staged/milestone and/or advanced </t>
  </si>
  <si>
    <t xml:space="preserve">payment requirements. </t>
  </si>
  <si>
    <t>Lift design</t>
  </si>
  <si>
    <t>ITEM</t>
  </si>
  <si>
    <t>Any other works that the contractor deems required</t>
  </si>
  <si>
    <t xml:space="preserve">Please allow for any other items not stated above that </t>
  </si>
  <si>
    <t xml:space="preserve">are required to complete the works, in accordance with </t>
  </si>
  <si>
    <t xml:space="preserve">the true intent and meaning of the tender documents </t>
  </si>
  <si>
    <t>provided; contractor to list items:</t>
  </si>
  <si>
    <t>(contractor to detail)</t>
  </si>
  <si>
    <t>Fixed price lump sum item</t>
  </si>
  <si>
    <t>Guaranteed maximum target price</t>
  </si>
  <si>
    <t>The contractor should include all necessary elements</t>
  </si>
  <si>
    <t xml:space="preserve">fire alarm, access control, CCTV and the like. This also </t>
  </si>
  <si>
    <t>extends to other items such as lift shaft lighting as detailed.</t>
  </si>
  <si>
    <t xml:space="preserve">Should there be any items which are required to be provided </t>
  </si>
  <si>
    <t xml:space="preserve">phone lines, etc.), then these should be fully detailed </t>
  </si>
  <si>
    <t>further below by the contractor for each lift.</t>
  </si>
  <si>
    <t>(contractor to list)</t>
  </si>
  <si>
    <t>Payment requirements, staged/milestone or advanced payments</t>
  </si>
  <si>
    <t>Sub Total: Design and Construction Works</t>
  </si>
  <si>
    <t>CARRIED FORWARD TO SUMMARY PAGE (Excluding VAT)</t>
  </si>
  <si>
    <t>The contractor is to also state rates for design, management, supervision,</t>
  </si>
  <si>
    <t>installation and commissioning engineers for the duration of the works:</t>
  </si>
  <si>
    <t xml:space="preserve">These items shall not be included in the final total for the works but shall be </t>
  </si>
  <si>
    <t>assessed as part of the tender submission.</t>
  </si>
  <si>
    <t xml:space="preserve">Surveys and investigations of the existing site and lifts, as </t>
  </si>
  <si>
    <t>Full design for all lifts as required by the tender documents</t>
  </si>
  <si>
    <t xml:space="preserve">The contractor should include all requirements below, noting </t>
  </si>
  <si>
    <t xml:space="preserve">All payments shall be subject to the relevant JCTDB </t>
  </si>
  <si>
    <t>conditions, as detailed in the tender documents:</t>
  </si>
  <si>
    <t>Grade</t>
  </si>
  <si>
    <t>General labourer</t>
  </si>
  <si>
    <t>Apprentice / assistant</t>
  </si>
  <si>
    <t>Tradesperson / installation engineer</t>
  </si>
  <si>
    <t>Commissioning engineer</t>
  </si>
  <si>
    <t>Supervisor</t>
  </si>
  <si>
    <t>Manager</t>
  </si>
  <si>
    <t>(based on standard 40 hours per week)</t>
  </si>
  <si>
    <t>Design engineer</t>
  </si>
  <si>
    <t>CAD / technician / assistant</t>
  </si>
  <si>
    <t>FORM OF TENDER</t>
  </si>
  <si>
    <t>Dear Sir(s),</t>
  </si>
  <si>
    <t>I / we the undersigned having read the Conditions of Contract and Tender Documents delivered to me / us and having examined the documents referred, do hereby offer to design, execute and complete in accordance with the Conditions of Contract referred to in the Preliminaries the whole of the works described therein for the fixed price VAT exclusive tender sum of:-</t>
  </si>
  <si>
    <t>(£                                                                                                               ) Excluding VAT</t>
  </si>
  <si>
    <t xml:space="preserve">I / we undertake to commence work within the timescales specified in the tender package, if we are appointed on or before the:                       </t>
  </si>
  <si>
    <t>GENERALLY</t>
  </si>
  <si>
    <t xml:space="preserve">I / we agree that should obvious errors in pricing or errors in arithmetic be discovered before acceptance of the offer in documents submitted to me / us these errors will be dealt with in accordance with NBS guide to tendering option 1. </t>
  </si>
  <si>
    <t>I / we undertake, in the event of your acceptance of the above tender, to execute with you a formal contract embodying all the conditions and terms contained in this offer.</t>
  </si>
  <si>
    <t>I / we accept the wording contained within the Amendments, Forms of Bonds / Guarantees / Warranties and agree, if successful, to sign and seal the documents as requested.</t>
  </si>
  <si>
    <t>I / we agree that this offer remains open for [90 days] from the date of submission of tenders.</t>
  </si>
  <si>
    <t>I / we understand that you are not bound in any way to accept the lowest or any tender you may receive.</t>
  </si>
  <si>
    <t>Yours faithfully</t>
  </si>
  <si>
    <t>Signed</t>
  </si>
  <si>
    <t>Dated this                                                     day of</t>
  </si>
  <si>
    <t xml:space="preserve">Name IN BLOCK CAPITALS </t>
  </si>
  <si>
    <t xml:space="preserve">Position </t>
  </si>
  <si>
    <t xml:space="preserve">for and on behalf of:- </t>
  </si>
  <si>
    <t>Certificate of Bona Fide Tender</t>
  </si>
  <si>
    <t>is optional only, at the contractor's discretion and will not form part of the</t>
  </si>
  <si>
    <t xml:space="preserve">build contract works, by others. The contractor should provide </t>
  </si>
  <si>
    <t xml:space="preserve">co-ordination and working in conjunction with the base build </t>
  </si>
  <si>
    <t>Contracts/commercial manager</t>
  </si>
  <si>
    <t>Maintenance of roads, paths and paving's</t>
  </si>
  <si>
    <t xml:space="preserve">completed. Section one is for the design element of the tender </t>
  </si>
  <si>
    <t>in conjunction with the design team. This is to include all necessary</t>
  </si>
  <si>
    <t>Manufacture, supply, delivery, installation and commissioning of lifts</t>
  </si>
  <si>
    <t>Co-ordination with base-build contractor</t>
  </si>
  <si>
    <t>for a fully functioning lift as detailed in the tender documents</t>
  </si>
  <si>
    <t xml:space="preserve">and shall not derogate from these requirements without </t>
  </si>
  <si>
    <t xml:space="preserve">prior consent. This includes any interface / requirements </t>
  </si>
  <si>
    <t xml:space="preserve">with other services such as emergency monitoring, </t>
  </si>
  <si>
    <t xml:space="preserve">by others to facilitate the lift (such as power supplies, </t>
  </si>
  <si>
    <t>specifically any advance payment requirements.</t>
  </si>
  <si>
    <t xml:space="preserve">meet all the requirements of the tender. The pricing at stage 1 shall be </t>
  </si>
  <si>
    <t>developed as part of the second stage during the PCSA period in which the</t>
  </si>
  <si>
    <t xml:space="preserve"> final sum shall be determined based on the final contractor's design. The </t>
  </si>
  <si>
    <t xml:space="preserve"> GMP set at stage 1 shall not be exceeded without prior consent and full </t>
  </si>
  <si>
    <t xml:space="preserve">justification for any associated increase. This will only be accepted due to </t>
  </si>
  <si>
    <t>genuine change in the employer's requirements or performance specification.</t>
  </si>
  <si>
    <t>Boat House 6, Royal Marines Experience Museum</t>
  </si>
  <si>
    <t>Pricing Document and Form of Tender</t>
  </si>
  <si>
    <t xml:space="preserve">Lift number three - A new Part M-compliant lift will be fitted </t>
  </si>
  <si>
    <t xml:space="preserve">within the existing historic structure in the NW corner. This </t>
  </si>
  <si>
    <t>lift will be the primary means for emergency evacuation for</t>
  </si>
  <si>
    <t xml:space="preserve"> disabled and wheelchair users.</t>
  </si>
  <si>
    <t xml:space="preserve">Lift number two - A new 8-person Part M-compliant lift with a </t>
  </si>
  <si>
    <t xml:space="preserve">through car with glazed doors to be installed within a steel </t>
  </si>
  <si>
    <t xml:space="preserve">frame shaft in the SE corner. This will have a secondary </t>
  </si>
  <si>
    <t>function as a fall-back evacuation lift.</t>
  </si>
  <si>
    <t>Rate per hour (£)</t>
  </si>
  <si>
    <t>Allowance for meetings with the design team via MS Teams</t>
  </si>
  <si>
    <t xml:space="preserve"> lift shaft, lift pit and overrun to be incorporated into the </t>
  </si>
  <si>
    <t>base-build detailed design.</t>
  </si>
  <si>
    <t>All to be fully in accordance with requirements of the tender documents,</t>
  </si>
  <si>
    <t xml:space="preserve"> in particular the Performance Specification.</t>
  </si>
  <si>
    <t>1.1/1</t>
  </si>
  <si>
    <t>1.1/2</t>
  </si>
  <si>
    <t>1.1/3</t>
  </si>
  <si>
    <t>1.1/4</t>
  </si>
  <si>
    <t>1.1/5</t>
  </si>
  <si>
    <t>3.1 Lift maintenance cost for all lifts as per quality</t>
  </si>
  <si>
    <t>3.2 Removal of the 3 number existing lifts. Item 3.2</t>
  </si>
  <si>
    <t>will be required to fully develop the design.</t>
  </si>
  <si>
    <t xml:space="preserve"> The first stage pricing shall </t>
  </si>
  <si>
    <t>manufacture, supply, delivery, installation and commission of all lifts.</t>
  </si>
  <si>
    <t>Detailed drawings and specifications to allow for the</t>
  </si>
  <si>
    <t>required by the contractor to develop the full design for all lifts.</t>
  </si>
  <si>
    <t xml:space="preserve">Lift number one - A new partially-glazed dual function </t>
  </si>
  <si>
    <t>passenger/goods lift front of the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</si>
</sst>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0_-;\-&quot;£&quot;* #,##0_-;_-&quot;£&quot;* &quot;-&quot;_-;_-@_-"/>
    <numFmt numFmtId="44" formatCode="_-&quot;£&quot;* #,##0.00_-;\-&quot;£&quot;* #,##0.00_-;_-&quot;£&quot;* &quot;-&quot;??_-;_-@_-"/>
    <numFmt numFmtId="43" formatCode="_-* #,##0.00_-;\-* #,##0.00_-;_-* &quot;-&quot;??_-;_-@_-"/>
    <numFmt numFmtId="164" formatCode="#,##0\ ;[Red]\(#,##0\);&quot;-- &quot;"/>
    <numFmt numFmtId="165" formatCode="#,##0.00\ ;[Red]\(#,##0.00\);&quot;--  &quot;"/>
    <numFmt numFmtId="166" formatCode="#,##0\ ;\(#,##0\);&quot;--  &quot;"/>
    <numFmt numFmtId="167" formatCode="#,##0.00\ ;\(#,##0.00\);&quot;--  &quot;"/>
    <numFmt numFmtId="168" formatCode="[$-809]dd\ mmmm\ yyyy;@"/>
    <numFmt numFmtId="169" formatCode="0.0"/>
    <numFmt numFmtId="170" formatCode="[$-F800]dddd\,\ mmmm\ dd\,\ yyyy"/>
    <numFmt numFmtId="171" formatCode="#,##0.0\ ;[Red]\(#,##0.0\);&quot;-- &quot;"/>
    <numFmt numFmtId="172" formatCode="#,##0\ ;[Red]\(#,##0\);&quot;--  &quot;"/>
    <numFmt numFmtId="173" formatCode="#,##0.00\ ;[Red]\(#,##0.00\);&quot;-- &quot;"/>
    <numFmt numFmtId="174" formatCode="_-&quot;£&quot;* #,##0_-;\-&quot;£&quot;* #,##0_-;_-&quot;£&quot;* &quot;-&quot;??_-;_-@_-"/>
    <numFmt numFmtId="175" formatCode="0.0%"/>
    <numFmt numFmtId="176" formatCode="_-* #,##0_-;\-* #,##0_-;_-* &quot;-&quot;??_-;_-@_-"/>
    <numFmt numFmtId="177" formatCode="&quot;£&quot;#,##0.00"/>
    <numFmt numFmtId="178" formatCode="#,##0.0\ ;[Red]\(#,##0.0\);&quot;--  &quot;"/>
    <numFmt numFmtId="179" formatCode="[$-409]d\-mmm\-yy;@"/>
    <numFmt numFmtId="180" formatCode="#,##0.000\ ;[Red]\(#,##0.000\);&quot;-- &quot;"/>
    <numFmt numFmtId="181" formatCode="0.000%"/>
    <numFmt numFmtId="182" formatCode="&quot;£&quot;#,##0"/>
  </numFmts>
  <fonts count="119" x14ac:knownFonts="1">
    <font>
      <sz val="10"/>
      <name val="Univers LT Pro 45 Light"/>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2"/>
      <name val="Univers LT Pro 55"/>
      <family val="2"/>
    </font>
    <font>
      <sz val="10"/>
      <color theme="5"/>
      <name val="Univers LT Pro 55"/>
      <family val="2"/>
    </font>
    <font>
      <sz val="10"/>
      <color theme="1"/>
      <name val="Univers LT Pro 45 Light"/>
      <family val="2"/>
      <scheme val="minor"/>
    </font>
    <font>
      <sz val="10"/>
      <color rgb="FF575756"/>
      <name val="Univers LT Pro 45 Light"/>
      <family val="2"/>
    </font>
    <font>
      <sz val="10"/>
      <color theme="0"/>
      <name val="Univers LT Pro 47 Lt Cn"/>
      <family val="2"/>
    </font>
    <font>
      <b/>
      <sz val="10"/>
      <color theme="1"/>
      <name val="Univers LT Pro 45 Light"/>
      <family val="2"/>
    </font>
    <font>
      <sz val="10"/>
      <color theme="1"/>
      <name val="Univers LT Pro 45 Light"/>
      <family val="2"/>
    </font>
    <font>
      <sz val="10"/>
      <name val="Univers Light"/>
      <family val="2"/>
    </font>
    <font>
      <b/>
      <sz val="10"/>
      <name val="Univers Light"/>
      <family val="2"/>
    </font>
    <font>
      <sz val="10"/>
      <color theme="0"/>
      <name val="Univers Light"/>
      <family val="2"/>
    </font>
    <font>
      <sz val="12"/>
      <name val="Univers Light"/>
      <family val="2"/>
    </font>
    <font>
      <sz val="10"/>
      <color theme="1"/>
      <name val="Univers Light"/>
      <family val="2"/>
    </font>
    <font>
      <b/>
      <sz val="10"/>
      <color theme="1"/>
      <name val="Univers Light"/>
      <family val="2"/>
    </font>
    <font>
      <sz val="10"/>
      <color theme="5"/>
      <name val="Univers Light"/>
      <family val="2"/>
    </font>
    <font>
      <b/>
      <sz val="10"/>
      <color theme="4"/>
      <name val="DIN OT"/>
      <family val="2"/>
    </font>
    <font>
      <b/>
      <sz val="14"/>
      <color theme="3"/>
      <name val="DIN OT"/>
      <family val="2"/>
    </font>
    <font>
      <sz val="14"/>
      <color theme="3"/>
      <name val="DIN OT"/>
      <family val="2"/>
    </font>
    <font>
      <b/>
      <sz val="14"/>
      <color theme="0"/>
      <name val="DIN OT"/>
      <family val="2"/>
    </font>
    <font>
      <sz val="14"/>
      <color theme="0"/>
      <name val="DIN OT"/>
      <family val="2"/>
    </font>
    <font>
      <b/>
      <sz val="10"/>
      <color theme="0"/>
      <name val="Univers LT Pro 45 Light"/>
      <family val="2"/>
    </font>
    <font>
      <sz val="10"/>
      <color theme="0"/>
      <name val="Univers LT Pro 45 Light"/>
      <family val="2"/>
    </font>
    <font>
      <sz val="10"/>
      <name val="Univers LT Pro 45 Light"/>
      <family val="2"/>
    </font>
    <font>
      <sz val="10"/>
      <color indexed="63"/>
      <name val="Univers LT Pro 45 Light"/>
      <family val="2"/>
    </font>
    <font>
      <sz val="8"/>
      <name val="Univers LT Pro 45 Light"/>
      <family val="2"/>
    </font>
    <font>
      <b/>
      <sz val="10"/>
      <color rgb="FF0000FF"/>
      <name val="Univers LT Pro 45 Light"/>
      <family val="2"/>
    </font>
    <font>
      <sz val="10"/>
      <color theme="2"/>
      <name val="Univers LT Pro 45 Light"/>
      <family val="2"/>
    </font>
    <font>
      <b/>
      <sz val="10"/>
      <name val="Univers LT Pro 45 Light"/>
      <family val="2"/>
    </font>
    <font>
      <sz val="10"/>
      <color theme="4"/>
      <name val="Univers Light"/>
      <family val="2"/>
    </font>
    <font>
      <sz val="11"/>
      <color theme="1"/>
      <name val="Univers LT Pro 45 Light"/>
      <family val="2"/>
      <scheme val="minor"/>
    </font>
    <font>
      <sz val="10"/>
      <name val="Arial"/>
      <family val="2"/>
    </font>
    <font>
      <sz val="10"/>
      <color theme="1"/>
      <name val="Tahoma"/>
      <family val="2"/>
    </font>
    <font>
      <i/>
      <sz val="10"/>
      <color rgb="FFFF0000"/>
      <name val="Univers LT Pro 45 Light"/>
      <family val="2"/>
    </font>
    <font>
      <sz val="10"/>
      <color rgb="FFFF0000"/>
      <name val="Univers LT Pro 45 Light"/>
      <family val="2"/>
    </font>
    <font>
      <sz val="12"/>
      <name val="Univers LT Pro 45 Light"/>
      <family val="2"/>
    </font>
    <font>
      <b/>
      <sz val="12"/>
      <color theme="4"/>
      <name val="DIN OT"/>
      <family val="2"/>
    </font>
    <font>
      <b/>
      <sz val="12"/>
      <color theme="0"/>
      <name val="Univers LT Pro 47 Lt Cn"/>
      <family val="2"/>
    </font>
    <font>
      <sz val="11"/>
      <color theme="5"/>
      <name val="Univers LT Pro 45 Light"/>
      <family val="2"/>
    </font>
    <font>
      <b/>
      <sz val="9"/>
      <color theme="0"/>
      <name val="ARIAL"/>
      <family val="2"/>
    </font>
    <font>
      <sz val="11"/>
      <name val="Arial"/>
      <family val="2"/>
    </font>
    <font>
      <i/>
      <sz val="10"/>
      <color theme="1"/>
      <name val="Univers LT Pro 45 Light"/>
      <family val="2"/>
    </font>
    <font>
      <sz val="11"/>
      <name val="Univers LT Pro 45 Light"/>
      <family val="2"/>
    </font>
    <font>
      <i/>
      <sz val="12"/>
      <color theme="1"/>
      <name val="Univers LT Pro 45 Light"/>
      <family val="2"/>
    </font>
    <font>
      <sz val="12"/>
      <color theme="0"/>
      <name val="Univers LT Pro 47 Lt Cn"/>
      <family val="2"/>
    </font>
    <font>
      <b/>
      <sz val="10"/>
      <color theme="0"/>
      <name val="Arial"/>
      <family val="2"/>
    </font>
    <font>
      <sz val="12"/>
      <name val="Arial"/>
      <family val="2"/>
    </font>
    <font>
      <b/>
      <sz val="14"/>
      <color theme="3"/>
      <name val="Arial"/>
      <family val="2"/>
    </font>
    <font>
      <sz val="14"/>
      <color theme="3"/>
      <name val="Arial"/>
      <family val="2"/>
    </font>
    <font>
      <sz val="12"/>
      <name val="Univers LT Pro 47 Lt Cn"/>
      <family val="2"/>
    </font>
    <font>
      <sz val="10"/>
      <name val="Univers LT Pro 47 Lt Cn"/>
      <family val="2"/>
    </font>
    <font>
      <b/>
      <sz val="10"/>
      <name val="Univers LT Pro 47 Lt Cn"/>
      <family val="2"/>
    </font>
    <font>
      <b/>
      <sz val="12"/>
      <color theme="4"/>
      <name val="Univers LT Pro 47 Lt Cn"/>
      <family val="2"/>
    </font>
    <font>
      <b/>
      <sz val="14"/>
      <color theme="3"/>
      <name val="Univers LT Pro 47 Lt Cn"/>
      <family val="2"/>
    </font>
    <font>
      <sz val="11"/>
      <color theme="1"/>
      <name val="Univers LT Pro 47 Lt Cn"/>
      <family val="2"/>
    </font>
    <font>
      <sz val="10"/>
      <color theme="1"/>
      <name val="Univers LT Pro 47 Lt Cn"/>
      <family val="2"/>
    </font>
    <font>
      <sz val="10"/>
      <color theme="5"/>
      <name val="Univers LT Pro 47 Lt Cn"/>
      <family val="2"/>
    </font>
    <font>
      <sz val="14"/>
      <color theme="3"/>
      <name val="Univers LT Pro 47 Lt Cn"/>
      <family val="2"/>
    </font>
    <font>
      <b/>
      <sz val="12"/>
      <color theme="5"/>
      <name val="Univers LT Pro 47 Lt Cn"/>
      <family val="2"/>
    </font>
    <font>
      <b/>
      <sz val="12"/>
      <name val="Univers LT Pro 47 Lt Cn"/>
      <family val="2"/>
    </font>
    <font>
      <sz val="12"/>
      <color theme="5"/>
      <name val="Univers LT Pro 47 Lt Cn"/>
      <family val="2"/>
    </font>
    <font>
      <b/>
      <sz val="12"/>
      <color theme="2"/>
      <name val="Univers LT Pro 47 Lt Cn"/>
      <family val="2"/>
    </font>
    <font>
      <u/>
      <sz val="12"/>
      <name val="Univers LT Pro 47 Lt Cn"/>
      <family val="2"/>
    </font>
    <font>
      <sz val="12"/>
      <color theme="1"/>
      <name val="Univers LT Pro 47 Lt Cn"/>
      <family val="2"/>
    </font>
    <font>
      <b/>
      <sz val="12"/>
      <color theme="1"/>
      <name val="Univers LT Pro 47 Lt Cn"/>
      <family val="2"/>
    </font>
    <font>
      <sz val="12"/>
      <color rgb="FFFF0000"/>
      <name val="Univers LT Pro 47 Lt Cn"/>
      <family val="2"/>
    </font>
    <font>
      <u/>
      <sz val="12"/>
      <color theme="1"/>
      <name val="Univers LT Pro 47 Lt Cn"/>
      <family val="2"/>
    </font>
    <font>
      <u/>
      <sz val="12"/>
      <color theme="5"/>
      <name val="Univers LT Pro 47 Lt Cn"/>
      <family val="2"/>
    </font>
    <font>
      <b/>
      <u/>
      <sz val="12"/>
      <color theme="5"/>
      <name val="Univers LT Pro 47 Lt Cn"/>
      <family val="2"/>
    </font>
    <font>
      <b/>
      <u/>
      <sz val="12"/>
      <color theme="1"/>
      <name val="Univers LT Pro 47 Lt Cn"/>
      <family val="2"/>
    </font>
    <font>
      <b/>
      <u/>
      <sz val="12"/>
      <name val="Univers LT Pro 47 Lt Cn"/>
      <family val="2"/>
    </font>
    <font>
      <i/>
      <sz val="12"/>
      <name val="Univers LT Pro 47 Lt Cn"/>
      <family val="2"/>
    </font>
    <font>
      <i/>
      <sz val="12"/>
      <color theme="5"/>
      <name val="Univers LT Pro 47 Lt Cn"/>
      <family val="2"/>
    </font>
    <font>
      <sz val="12"/>
      <color theme="2"/>
      <name val="Univers LT Pro 47 Lt Cn"/>
      <family val="2"/>
    </font>
    <font>
      <b/>
      <i/>
      <sz val="12"/>
      <color theme="2"/>
      <name val="Univers LT Pro 47 Lt Cn"/>
      <family val="2"/>
    </font>
    <font>
      <b/>
      <sz val="11"/>
      <name val="Arial"/>
      <family val="2"/>
    </font>
    <font>
      <sz val="9"/>
      <color rgb="FF000000"/>
      <name val="Century Gothic"/>
      <family val="2"/>
    </font>
    <font>
      <b/>
      <sz val="9"/>
      <color rgb="FF000000"/>
      <name val="Century Gothic"/>
      <family val="2"/>
    </font>
    <font>
      <b/>
      <sz val="10"/>
      <name val="Univers LT Pro 45 Light"/>
      <family val="2"/>
      <scheme val="minor"/>
    </font>
    <font>
      <sz val="10"/>
      <name val="Univers LT Pro 45 Light"/>
      <family val="2"/>
      <scheme val="minor"/>
    </font>
    <font>
      <b/>
      <sz val="10"/>
      <color theme="1"/>
      <name val="Univers LT Pro 45 Light"/>
      <family val="2"/>
      <scheme val="minor"/>
    </font>
    <font>
      <b/>
      <sz val="10"/>
      <color rgb="FF16365C"/>
      <name val="Univers LT Pro 45 Light"/>
      <family val="2"/>
      <scheme val="minor"/>
    </font>
    <font>
      <b/>
      <sz val="12"/>
      <color theme="3"/>
      <name val="DIN OT"/>
      <family val="2"/>
    </font>
    <font>
      <b/>
      <sz val="12"/>
      <color theme="0"/>
      <name val="DIN OT"/>
      <family val="2"/>
    </font>
    <font>
      <u/>
      <sz val="10"/>
      <name val="Univers LT Pro 45 Light"/>
      <family val="2"/>
    </font>
    <font>
      <sz val="11"/>
      <name val="Corbel"/>
      <family val="2"/>
    </font>
    <font>
      <b/>
      <sz val="10"/>
      <name val="Wingdings"/>
      <charset val="2"/>
    </font>
    <font>
      <u/>
      <sz val="10"/>
      <color theme="10"/>
      <name val="Univers LT Pro 45 Light"/>
      <family val="2"/>
    </font>
    <font>
      <sz val="10"/>
      <color rgb="FF000000"/>
      <name val="Univers LT Pro 45 Light"/>
      <family val="2"/>
    </font>
    <font>
      <sz val="10"/>
      <color rgb="FF000000"/>
      <name val="Wingdings"/>
      <charset val="2"/>
    </font>
    <font>
      <sz val="7"/>
      <color rgb="FF000000"/>
      <name val="Times New Roman"/>
      <family val="1"/>
    </font>
    <font>
      <sz val="10"/>
      <color rgb="FF0000FF"/>
      <name val="Univers Light"/>
      <family val="2"/>
    </font>
    <font>
      <sz val="8"/>
      <color rgb="FF0000FF"/>
      <name val="Univers LT Pro 45 Light"/>
      <family val="2"/>
    </font>
    <font>
      <sz val="8"/>
      <color theme="1"/>
      <name val="Univers LT Pro 45 Light"/>
      <family val="2"/>
    </font>
    <font>
      <sz val="8"/>
      <color theme="4"/>
      <name val="Univers LT Pro 45 Light"/>
      <family val="2"/>
    </font>
    <font>
      <sz val="12"/>
      <color theme="0" tint="-0.499984740745262"/>
      <name val="Univers Light"/>
      <family val="2"/>
    </font>
    <font>
      <sz val="16"/>
      <color theme="1"/>
      <name val="Univers Light"/>
      <family val="2"/>
    </font>
    <font>
      <sz val="12"/>
      <color theme="3"/>
      <name val="Univers Light"/>
      <family val="2"/>
    </font>
    <font>
      <sz val="10"/>
      <color rgb="FFFF0000"/>
      <name val="Univers LT Pro 47 Lt Cn"/>
      <family val="2"/>
    </font>
    <font>
      <sz val="10"/>
      <name val="Wingdings"/>
      <charset val="2"/>
    </font>
    <font>
      <u/>
      <sz val="10"/>
      <color theme="10"/>
      <name val="Arial"/>
      <family val="2"/>
    </font>
    <font>
      <sz val="10"/>
      <color rgb="FF000000"/>
      <name val="Symbol"/>
      <family val="1"/>
      <charset val="2"/>
    </font>
    <font>
      <sz val="10"/>
      <color rgb="FF000000"/>
      <name val="Univers LT Pro 45 Light"/>
      <family val="2"/>
      <scheme val="minor"/>
    </font>
    <font>
      <i/>
      <sz val="10"/>
      <name val="Univers LT Pro 45 Light"/>
      <family val="2"/>
    </font>
    <font>
      <b/>
      <sz val="11"/>
      <color theme="0"/>
      <name val="Univers LT Pro 45 Light"/>
      <family val="2"/>
    </font>
    <font>
      <sz val="10"/>
      <color theme="5"/>
      <name val="Univers LT Pro 45 Light"/>
      <family val="2"/>
    </font>
    <font>
      <sz val="11"/>
      <color rgb="FFFF0000"/>
      <name val="Univers LT Pro 45 Light"/>
      <family val="2"/>
    </font>
    <font>
      <b/>
      <sz val="12"/>
      <color theme="4"/>
      <name val="Arial"/>
      <family val="2"/>
    </font>
    <font>
      <sz val="11"/>
      <color rgb="FF00833C"/>
      <name val="Univers Light"/>
      <family val="2"/>
    </font>
    <font>
      <sz val="12"/>
      <color theme="1"/>
      <name val="Univers Light"/>
      <family val="2"/>
    </font>
    <font>
      <sz val="14"/>
      <color rgb="FF00833C"/>
      <name val="DIN OT"/>
      <family val="2"/>
    </font>
    <font>
      <sz val="8"/>
      <name val="Univers Light"/>
      <family val="2"/>
    </font>
    <font>
      <b/>
      <u/>
      <sz val="10"/>
      <name val="Univers LT Pro 45 Light"/>
      <family val="2"/>
    </font>
    <font>
      <b/>
      <sz val="14"/>
      <color rgb="FF00833C"/>
      <name val="DIN OT"/>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3"/>
        <bgColor indexed="64"/>
      </patternFill>
    </fill>
    <fill>
      <patternFill patternType="solid">
        <fgColor rgb="FFFFFFCC"/>
        <bgColor indexed="64"/>
      </patternFill>
    </fill>
    <fill>
      <patternFill patternType="solid">
        <fgColor theme="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8F1C"/>
        <bgColor indexed="64"/>
      </patternFill>
    </fill>
    <fill>
      <patternFill patternType="solid">
        <fgColor rgb="FFF9B5BA"/>
        <bgColor indexed="64"/>
      </patternFill>
    </fill>
    <fill>
      <patternFill patternType="solid">
        <fgColor rgb="FFBAECAE"/>
        <bgColor indexed="64"/>
      </patternFill>
    </fill>
    <fill>
      <patternFill patternType="solid">
        <fgColor rgb="FF43B02A"/>
        <bgColor indexed="64"/>
      </patternFill>
    </fill>
    <fill>
      <patternFill patternType="solid">
        <fgColor rgb="FFFFDEBD"/>
        <bgColor indexed="64"/>
      </patternFill>
    </fill>
    <fill>
      <patternFill patternType="solid">
        <fgColor rgb="FFEF3340"/>
        <bgColor indexed="64"/>
      </patternFill>
    </fill>
    <fill>
      <patternFill patternType="solid">
        <fgColor rgb="FF00833C"/>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theme="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3" tint="-0.249977111117893"/>
        <bgColor indexed="64"/>
      </patternFill>
    </fill>
    <fill>
      <patternFill patternType="solid">
        <fgColor rgb="FFFDD868"/>
        <bgColor indexed="64"/>
      </patternFill>
    </fill>
    <fill>
      <patternFill patternType="solid">
        <fgColor rgb="FF008644"/>
        <bgColor indexed="64"/>
      </patternFill>
    </fill>
    <fill>
      <patternFill patternType="solid">
        <fgColor rgb="FFBDEAFF"/>
        <bgColor indexed="64"/>
      </patternFill>
    </fill>
    <fill>
      <patternFill patternType="solid">
        <fgColor theme="9" tint="0.39997558519241921"/>
        <bgColor indexed="64"/>
      </patternFill>
    </fill>
    <fill>
      <patternFill patternType="solid">
        <fgColor rgb="FFE098C1"/>
        <bgColor indexed="64"/>
      </patternFill>
    </fill>
  </fills>
  <borders count="98">
    <border>
      <left/>
      <right/>
      <top/>
      <bottom/>
      <diagonal/>
    </border>
    <border>
      <left/>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double">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double">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theme="0" tint="-0.24994659260841701"/>
      </left>
      <right style="double">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thin">
        <color indexed="64"/>
      </left>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right/>
      <top style="hair">
        <color theme="0" tint="-0.24994659260841701"/>
      </top>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diagonal/>
    </border>
    <border>
      <left style="thin">
        <color theme="0" tint="-0.24994659260841701"/>
      </left>
      <right/>
      <top style="hair">
        <color theme="0" tint="-0.24994659260841701"/>
      </top>
      <bottom/>
      <diagonal/>
    </border>
    <border>
      <left/>
      <right style="thin">
        <color theme="0" tint="-0.24994659260841701"/>
      </right>
      <top style="hair">
        <color theme="0" tint="-0.24994659260841701"/>
      </top>
      <bottom/>
      <diagonal/>
    </border>
    <border>
      <left style="thin">
        <color theme="0" tint="-0.24994659260841701"/>
      </left>
      <right style="thin">
        <color theme="0" tint="-0.24994659260841701"/>
      </right>
      <top style="thin">
        <color theme="0" tint="-0.499984740745262"/>
      </top>
      <bottom style="hair">
        <color theme="0" tint="-0.24994659260841701"/>
      </bottom>
      <diagonal/>
    </border>
    <border>
      <left style="thin">
        <color theme="0" tint="-0.24994659260841701"/>
      </left>
      <right/>
      <top style="thin">
        <color theme="0" tint="-0.499984740745262"/>
      </top>
      <bottom style="hair">
        <color theme="0" tint="-0.24994659260841701"/>
      </bottom>
      <diagonal/>
    </border>
    <border>
      <left/>
      <right/>
      <top style="thin">
        <color theme="0" tint="-0.499984740745262"/>
      </top>
      <bottom style="hair">
        <color theme="0" tint="-0.24994659260841701"/>
      </bottom>
      <diagonal/>
    </border>
    <border>
      <left/>
      <right style="thin">
        <color theme="0" tint="-0.24994659260841701"/>
      </right>
      <top style="thin">
        <color theme="0" tint="-0.499984740745262"/>
      </top>
      <bottom style="hair">
        <color theme="0" tint="-0.24994659260841701"/>
      </bottom>
      <diagonal/>
    </border>
    <border>
      <left/>
      <right style="thin">
        <color theme="0" tint="-0.24994659260841701"/>
      </right>
      <top/>
      <bottom style="hair">
        <color theme="0" tint="-0.24994659260841701"/>
      </bottom>
      <diagonal/>
    </border>
    <border>
      <left/>
      <right style="thin">
        <color theme="0" tint="-0.24994659260841701"/>
      </right>
      <top style="thin">
        <color indexed="64"/>
      </top>
      <bottom style="hair">
        <color theme="0" tint="-0.24994659260841701"/>
      </bottom>
      <diagonal/>
    </border>
    <border>
      <left style="thin">
        <color theme="0" tint="-0.24994659260841701"/>
      </left>
      <right style="thin">
        <color theme="0" tint="-0.24994659260841701"/>
      </right>
      <top style="thin">
        <color indexed="64"/>
      </top>
      <bottom style="hair">
        <color theme="0" tint="-0.24994659260841701"/>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auto="1"/>
      </left>
      <right/>
      <top style="thin">
        <color theme="0"/>
      </top>
      <bottom/>
      <diagonal/>
    </border>
    <border>
      <left style="thin">
        <color theme="0"/>
      </left>
      <right/>
      <top style="hair">
        <color indexed="64"/>
      </top>
      <bottom/>
      <diagonal/>
    </border>
    <border>
      <left style="thin">
        <color theme="0"/>
      </left>
      <right/>
      <top style="thick">
        <color theme="0"/>
      </top>
      <bottom/>
      <diagonal/>
    </border>
    <border>
      <left style="thin">
        <color theme="0"/>
      </left>
      <right/>
      <top style="thin">
        <color theme="0"/>
      </top>
      <bottom/>
      <diagonal/>
    </border>
    <border>
      <left style="thin">
        <color theme="0" tint="-0.24994659260841701"/>
      </left>
      <right style="double">
        <color theme="0" tint="-0.24994659260841701"/>
      </right>
      <top/>
      <bottom/>
      <diagonal/>
    </border>
    <border>
      <left/>
      <right/>
      <top/>
      <bottom style="double">
        <color indexed="64"/>
      </bottom>
      <diagonal/>
    </border>
    <border>
      <left/>
      <right style="thin">
        <color rgb="FF969696"/>
      </right>
      <top/>
      <bottom/>
      <diagonal/>
    </border>
    <border>
      <left/>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style="thin">
        <color rgb="FF969696"/>
      </left>
      <right style="thin">
        <color rgb="FF969696"/>
      </right>
      <top style="hair">
        <color rgb="FF969696"/>
      </top>
      <bottom style="thin">
        <color rgb="FF969696"/>
      </bottom>
      <diagonal/>
    </border>
    <border>
      <left style="thin">
        <color rgb="FF969696"/>
      </left>
      <right style="thin">
        <color rgb="FF969696"/>
      </right>
      <top/>
      <bottom/>
      <diagonal/>
    </border>
    <border>
      <left style="thin">
        <color rgb="FF969696"/>
      </left>
      <right style="thin">
        <color rgb="FF969696"/>
      </right>
      <top/>
      <bottom style="thin">
        <color rgb="FF969696"/>
      </bottom>
      <diagonal/>
    </border>
    <border>
      <left style="thin">
        <color rgb="FF969696"/>
      </left>
      <right/>
      <top/>
      <bottom/>
      <diagonal/>
    </border>
    <border>
      <left style="thin">
        <color rgb="FF969696"/>
      </left>
      <right style="thin">
        <color rgb="FF969696"/>
      </right>
      <top style="thin">
        <color rgb="FF969696"/>
      </top>
      <bottom style="hair">
        <color rgb="FF969696"/>
      </bottom>
      <diagonal/>
    </border>
    <border>
      <left style="thin">
        <color rgb="FF969696"/>
      </left>
      <right style="thin">
        <color rgb="FF969696"/>
      </right>
      <top style="hair">
        <color rgb="FF969696"/>
      </top>
      <bottom style="hair">
        <color rgb="FF969696"/>
      </bottom>
      <diagonal/>
    </border>
    <border>
      <left style="thin">
        <color rgb="FF969696"/>
      </left>
      <right style="thin">
        <color rgb="FF969696"/>
      </right>
      <top/>
      <bottom style="hair">
        <color rgb="FF969696"/>
      </bottom>
      <diagonal/>
    </border>
    <border>
      <left style="thin">
        <color rgb="FF969696"/>
      </left>
      <right style="thin">
        <color rgb="FF969696"/>
      </right>
      <top style="thin">
        <color rgb="FF969696"/>
      </top>
      <bottom/>
      <diagonal/>
    </border>
    <border>
      <left/>
      <right style="thin">
        <color rgb="FF969696"/>
      </right>
      <top style="thin">
        <color rgb="FF969696"/>
      </top>
      <bottom style="thin">
        <color rgb="FF969696"/>
      </bottom>
      <diagonal/>
    </border>
    <border>
      <left/>
      <right/>
      <top style="hair">
        <color rgb="FF969696"/>
      </top>
      <bottom style="thin">
        <color rgb="FF969696"/>
      </bottom>
      <diagonal/>
    </border>
    <border>
      <left style="thin">
        <color rgb="FF969696"/>
      </left>
      <right/>
      <top style="hair">
        <color rgb="FF969696"/>
      </top>
      <bottom style="thin">
        <color rgb="FF969696"/>
      </bottom>
      <diagonal/>
    </border>
    <border>
      <left/>
      <right/>
      <top style="hair">
        <color rgb="FF969696"/>
      </top>
      <bottom style="hair">
        <color rgb="FF969696"/>
      </bottom>
      <diagonal/>
    </border>
    <border>
      <left style="thin">
        <color rgb="FF969696"/>
      </left>
      <right/>
      <top style="hair">
        <color rgb="FF969696"/>
      </top>
      <bottom style="hair">
        <color rgb="FF969696"/>
      </bottom>
      <diagonal/>
    </border>
    <border>
      <left style="thin">
        <color rgb="FF969696"/>
      </left>
      <right/>
      <top style="thin">
        <color rgb="FF969696"/>
      </top>
      <bottom/>
      <diagonal/>
    </border>
    <border>
      <left/>
      <right style="thin">
        <color theme="0" tint="-0.249977111117893"/>
      </right>
      <top style="thin">
        <color rgb="FF969696"/>
      </top>
      <bottom style="thin">
        <color rgb="FF969696"/>
      </bottom>
      <diagonal/>
    </border>
    <border>
      <left style="thin">
        <color rgb="FF969696"/>
      </left>
      <right style="thin">
        <color theme="0" tint="-0.249977111117893"/>
      </right>
      <top/>
      <bottom style="hair">
        <color rgb="FF969696"/>
      </bottom>
      <diagonal/>
    </border>
    <border>
      <left/>
      <right/>
      <top style="thin">
        <color rgb="FF969696"/>
      </top>
      <bottom style="hair">
        <color rgb="FF969696"/>
      </bottom>
      <diagonal/>
    </border>
    <border>
      <left style="thin">
        <color rgb="FF969696"/>
      </left>
      <right/>
      <top style="thin">
        <color rgb="FF969696"/>
      </top>
      <bottom style="hair">
        <color rgb="FF969696"/>
      </bottom>
      <diagonal/>
    </border>
    <border>
      <left style="thin">
        <color rgb="FF969696"/>
      </left>
      <right style="thin">
        <color theme="0" tint="-0.249977111117893"/>
      </right>
      <top style="thin">
        <color rgb="FF969696"/>
      </top>
      <bottom/>
      <diagonal/>
    </border>
    <border>
      <left/>
      <right style="thin">
        <color indexed="64"/>
      </right>
      <top/>
      <bottom/>
      <diagonal/>
    </border>
    <border>
      <left style="double">
        <color theme="0" tint="-0.24994659260841701"/>
      </left>
      <right style="double">
        <color theme="0" tint="-0.24994659260841701"/>
      </right>
      <top/>
      <bottom/>
      <diagonal/>
    </border>
    <border>
      <left style="double">
        <color theme="0" tint="-0.24994659260841701"/>
      </left>
      <right style="double">
        <color theme="0" tint="-0.24994659260841701"/>
      </right>
      <top style="thin">
        <color theme="0" tint="-0.24994659260841701"/>
      </top>
      <bottom style="double">
        <color theme="0" tint="-0.24994659260841701"/>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double">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bottom/>
      <diagonal/>
    </border>
    <border>
      <left/>
      <right style="double">
        <color theme="0" tint="-0.24994659260841701"/>
      </right>
      <top/>
      <bottom/>
      <diagonal/>
    </border>
    <border>
      <left style="thin">
        <color theme="0" tint="-0.24994659260841701"/>
      </left>
      <right/>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double">
        <color theme="0" tint="-0.24994659260841701"/>
      </right>
      <top/>
      <bottom style="thin">
        <color theme="0" tint="-0.249977111117893"/>
      </bottom>
      <diagonal/>
    </border>
  </borders>
  <cellStyleXfs count="54">
    <xf numFmtId="164" fontId="0" fillId="0" borderId="0" applyFill="0" applyBorder="0">
      <alignment vertical="center"/>
    </xf>
    <xf numFmtId="0" fontId="8" fillId="11"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166" fontId="32" fillId="4" borderId="0">
      <alignment vertical="center"/>
    </xf>
    <xf numFmtId="166" fontId="26" fillId="4" borderId="0">
      <alignment vertical="center"/>
    </xf>
    <xf numFmtId="169" fontId="23" fillId="0" borderId="0">
      <alignment horizontal="left" vertical="center"/>
    </xf>
    <xf numFmtId="0" fontId="22" fillId="0" borderId="0">
      <alignment horizontal="left" vertical="top"/>
    </xf>
    <xf numFmtId="0" fontId="7" fillId="9" borderId="0"/>
    <xf numFmtId="168" fontId="25" fillId="15" borderId="0">
      <alignment horizontal="left"/>
    </xf>
    <xf numFmtId="0" fontId="24" fillId="15" borderId="0"/>
    <xf numFmtId="167" fontId="27" fillId="4" borderId="0">
      <alignment vertical="center"/>
    </xf>
    <xf numFmtId="0" fontId="7" fillId="12" borderId="0"/>
    <xf numFmtId="164" fontId="28" fillId="7" borderId="5">
      <alignment vertical="center"/>
    </xf>
    <xf numFmtId="165" fontId="28" fillId="0" borderId="0">
      <alignment vertical="center"/>
    </xf>
    <xf numFmtId="14" fontId="10" fillId="0" borderId="0">
      <alignment horizontal="left" vertical="center" wrapText="1"/>
    </xf>
    <xf numFmtId="167" fontId="26" fillId="4" borderId="0">
      <alignment vertical="center"/>
    </xf>
    <xf numFmtId="0" fontId="7" fillId="14" borderId="0"/>
    <xf numFmtId="0" fontId="11" fillId="6" borderId="0">
      <alignment horizontal="center" vertical="center"/>
    </xf>
    <xf numFmtId="164" fontId="30" fillId="0" borderId="0" applyNumberFormat="0" applyFill="0" applyBorder="0" applyAlignment="0">
      <alignment vertical="center"/>
    </xf>
    <xf numFmtId="166" fontId="27" fillId="4" borderId="0">
      <alignment vertical="center"/>
    </xf>
    <xf numFmtId="14" fontId="28" fillId="0" borderId="0">
      <alignment horizontal="left" vertical="center" wrapText="1"/>
    </xf>
    <xf numFmtId="44" fontId="28" fillId="0" borderId="0" applyFont="0" applyFill="0" applyBorder="0" applyAlignment="0" applyProtection="0"/>
    <xf numFmtId="0" fontId="35" fillId="0" borderId="0"/>
    <xf numFmtId="0" fontId="36"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6" fillId="0" borderId="0"/>
    <xf numFmtId="0" fontId="5" fillId="0" borderId="0"/>
    <xf numFmtId="0" fontId="4" fillId="0" borderId="0"/>
    <xf numFmtId="43" fontId="28" fillId="0" borderId="0" applyFont="0" applyFill="0" applyBorder="0" applyAlignment="0" applyProtection="0"/>
    <xf numFmtId="0" fontId="36" fillId="0" borderId="0"/>
    <xf numFmtId="9" fontId="37" fillId="0" borderId="0" applyFont="0" applyFill="0" applyBorder="0" applyAlignment="0" applyProtection="0"/>
    <xf numFmtId="0" fontId="35" fillId="0" borderId="0"/>
    <xf numFmtId="44" fontId="36" fillId="0" borderId="0" applyFont="0" applyFill="0" applyBorder="0" applyAlignment="0" applyProtection="0"/>
    <xf numFmtId="0" fontId="45" fillId="0" borderId="0"/>
    <xf numFmtId="44" fontId="45" fillId="0" borderId="0" applyFont="0" applyFill="0" applyBorder="0" applyAlignment="0" applyProtection="0"/>
    <xf numFmtId="9" fontId="37" fillId="0" borderId="0" applyFont="0" applyFill="0" applyBorder="0" applyAlignment="0" applyProtection="0"/>
    <xf numFmtId="0" fontId="36" fillId="0" borderId="0"/>
    <xf numFmtId="44" fontId="35" fillId="0" borderId="0" applyFont="0" applyFill="0" applyBorder="0" applyAlignment="0" applyProtection="0"/>
    <xf numFmtId="0" fontId="3" fillId="0" borderId="0"/>
    <xf numFmtId="0" fontId="45" fillId="0" borderId="0"/>
    <xf numFmtId="164" fontId="92" fillId="0" borderId="0" applyNumberFormat="0" applyFill="0" applyBorder="0" applyAlignment="0" applyProtection="0">
      <alignment vertical="center"/>
    </xf>
    <xf numFmtId="9" fontId="28"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05" fillId="0" borderId="0" applyNumberFormat="0" applyFill="0" applyBorder="0" applyAlignment="0" applyProtection="0"/>
    <xf numFmtId="164" fontId="28" fillId="0" borderId="0" applyFill="0" applyBorder="0">
      <alignment vertical="center"/>
    </xf>
    <xf numFmtId="0" fontId="36" fillId="0" borderId="0"/>
    <xf numFmtId="165" fontId="28" fillId="0" borderId="0" applyFill="0" applyBorder="0">
      <alignment vertical="center"/>
    </xf>
    <xf numFmtId="9" fontId="37" fillId="0" borderId="0" applyFont="0" applyFill="0" applyBorder="0" applyAlignment="0" applyProtection="0"/>
    <xf numFmtId="9" fontId="37" fillId="0" borderId="0" applyFont="0" applyFill="0" applyBorder="0" applyAlignment="0" applyProtection="0"/>
  </cellStyleXfs>
  <cellXfs count="1026">
    <xf numFmtId="164" fontId="0" fillId="0" borderId="0" xfId="0">
      <alignment vertical="center"/>
    </xf>
    <xf numFmtId="164" fontId="17" fillId="0" borderId="0" xfId="0" applyFont="1" applyBorder="1">
      <alignment vertical="center"/>
    </xf>
    <xf numFmtId="164" fontId="18" fillId="0" borderId="0" xfId="0" applyFont="1">
      <alignment vertical="center"/>
    </xf>
    <xf numFmtId="164" fontId="20" fillId="0" borderId="0" xfId="0" applyFont="1">
      <alignment vertical="center"/>
    </xf>
    <xf numFmtId="0" fontId="22" fillId="0" borderId="0" xfId="7">
      <alignment horizontal="left" vertical="top"/>
    </xf>
    <xf numFmtId="165" fontId="28" fillId="0" borderId="0" xfId="14">
      <alignment vertical="center"/>
    </xf>
    <xf numFmtId="169" fontId="23" fillId="0" borderId="0" xfId="6">
      <alignment horizontal="left" vertical="center"/>
    </xf>
    <xf numFmtId="166" fontId="26" fillId="4" borderId="0" xfId="5">
      <alignment vertical="center"/>
    </xf>
    <xf numFmtId="0" fontId="11" fillId="6" borderId="0" xfId="18">
      <alignment horizontal="center" vertical="center"/>
    </xf>
    <xf numFmtId="0" fontId="11" fillId="6" borderId="0" xfId="18" applyAlignment="1">
      <alignment horizontal="left" vertical="center"/>
    </xf>
    <xf numFmtId="164" fontId="28" fillId="7" borderId="5" xfId="13">
      <alignment vertical="center"/>
    </xf>
    <xf numFmtId="0" fontId="11" fillId="6" borderId="0" xfId="18" applyAlignment="1">
      <alignment vertical="center"/>
    </xf>
    <xf numFmtId="166" fontId="32" fillId="4" borderId="0" xfId="4">
      <alignment vertical="center"/>
    </xf>
    <xf numFmtId="164" fontId="0" fillId="0" borderId="2" xfId="0" applyBorder="1">
      <alignment vertical="center"/>
    </xf>
    <xf numFmtId="164" fontId="0" fillId="0" borderId="0" xfId="0" applyAlignment="1">
      <alignment horizontal="left" vertical="center"/>
    </xf>
    <xf numFmtId="166" fontId="32" fillId="4" borderId="0" xfId="4" applyAlignment="1">
      <alignment horizontal="right" vertical="center"/>
    </xf>
    <xf numFmtId="164" fontId="0" fillId="0" borderId="2" xfId="0" applyBorder="1" applyAlignment="1">
      <alignment horizontal="center" vertical="center"/>
    </xf>
    <xf numFmtId="164" fontId="0" fillId="0" borderId="0" xfId="0" applyBorder="1">
      <alignment vertical="center"/>
    </xf>
    <xf numFmtId="166" fontId="26" fillId="4" borderId="0" xfId="5" applyAlignment="1">
      <alignment horizontal="right" vertical="center"/>
    </xf>
    <xf numFmtId="164" fontId="0" fillId="0" borderId="0" xfId="0" applyAlignment="1">
      <alignment horizontal="right" vertical="center"/>
    </xf>
    <xf numFmtId="164" fontId="0" fillId="0" borderId="1" xfId="0" applyBorder="1">
      <alignment vertical="center"/>
    </xf>
    <xf numFmtId="164" fontId="0" fillId="0" borderId="3" xfId="0" applyBorder="1">
      <alignment vertical="center"/>
    </xf>
    <xf numFmtId="164" fontId="0" fillId="0" borderId="6" xfId="0" applyBorder="1">
      <alignment vertical="center"/>
    </xf>
    <xf numFmtId="164" fontId="0" fillId="0" borderId="4" xfId="0" applyBorder="1">
      <alignment vertical="center"/>
    </xf>
    <xf numFmtId="0" fontId="11" fillId="6" borderId="0" xfId="18" applyAlignment="1">
      <alignment horizontal="center" vertical="center" wrapText="1"/>
    </xf>
    <xf numFmtId="164" fontId="0" fillId="0" borderId="10" xfId="0" applyBorder="1">
      <alignment vertical="center"/>
    </xf>
    <xf numFmtId="164" fontId="0" fillId="0" borderId="11" xfId="0" applyBorder="1">
      <alignment vertical="center"/>
    </xf>
    <xf numFmtId="164" fontId="0" fillId="0" borderId="7" xfId="0" applyBorder="1">
      <alignment vertical="center"/>
    </xf>
    <xf numFmtId="164" fontId="0" fillId="0" borderId="9" xfId="0" applyBorder="1">
      <alignment vertical="center"/>
    </xf>
    <xf numFmtId="164" fontId="0" fillId="0" borderId="10" xfId="0" applyBorder="1" applyAlignment="1">
      <alignment horizontal="right" vertical="center"/>
    </xf>
    <xf numFmtId="164" fontId="0" fillId="0" borderId="0" xfId="0" applyBorder="1" applyAlignment="1">
      <alignment horizontal="right" vertical="center"/>
    </xf>
    <xf numFmtId="164" fontId="0" fillId="0" borderId="1" xfId="0" applyBorder="1" applyAlignment="1">
      <alignment horizontal="right" vertical="center"/>
    </xf>
    <xf numFmtId="164" fontId="31" fillId="0" borderId="10" xfId="0" applyFont="1" applyBorder="1">
      <alignment vertical="center"/>
    </xf>
    <xf numFmtId="164" fontId="31" fillId="0" borderId="0" xfId="0" applyFont="1" applyBorder="1">
      <alignment vertical="center"/>
    </xf>
    <xf numFmtId="164" fontId="31" fillId="0" borderId="1" xfId="0" applyFont="1" applyBorder="1">
      <alignment vertical="center"/>
    </xf>
    <xf numFmtId="164" fontId="0" fillId="0" borderId="8" xfId="0" applyBorder="1">
      <alignment vertical="center"/>
    </xf>
    <xf numFmtId="166" fontId="27" fillId="4" borderId="0" xfId="4" applyFont="1">
      <alignment vertical="center"/>
    </xf>
    <xf numFmtId="166" fontId="27" fillId="4" borderId="0" xfId="4" applyFont="1" applyAlignment="1">
      <alignment horizontal="right" vertical="center"/>
    </xf>
    <xf numFmtId="164" fontId="0" fillId="0" borderId="12" xfId="0" applyBorder="1">
      <alignment vertical="center"/>
    </xf>
    <xf numFmtId="164" fontId="34" fillId="5" borderId="0" xfId="0" applyFont="1" applyFill="1">
      <alignment vertical="center"/>
    </xf>
    <xf numFmtId="171" fontId="0" fillId="0" borderId="0" xfId="0" applyNumberFormat="1">
      <alignment vertical="center"/>
    </xf>
    <xf numFmtId="164" fontId="0" fillId="0" borderId="0" xfId="0" applyFill="1">
      <alignment vertical="center"/>
    </xf>
    <xf numFmtId="171" fontId="0" fillId="0" borderId="0" xfId="0" applyNumberFormat="1" applyFill="1">
      <alignment vertical="center"/>
    </xf>
    <xf numFmtId="164" fontId="0" fillId="4" borderId="2" xfId="0" applyFill="1" applyBorder="1" applyAlignment="1">
      <alignment horizontal="center" vertical="center"/>
    </xf>
    <xf numFmtId="164" fontId="0" fillId="4" borderId="0" xfId="0" applyFill="1">
      <alignment vertical="center"/>
    </xf>
    <xf numFmtId="164" fontId="0" fillId="4" borderId="3" xfId="0" applyFill="1" applyBorder="1">
      <alignment vertical="center"/>
    </xf>
    <xf numFmtId="164" fontId="0" fillId="4" borderId="4" xfId="0" applyFill="1" applyBorder="1">
      <alignment vertical="center"/>
    </xf>
    <xf numFmtId="164" fontId="0" fillId="4" borderId="2" xfId="0" applyFill="1" applyBorder="1">
      <alignment vertical="center"/>
    </xf>
    <xf numFmtId="164" fontId="0" fillId="4" borderId="8" xfId="0" applyFill="1" applyBorder="1">
      <alignment vertical="center"/>
    </xf>
    <xf numFmtId="164" fontId="27" fillId="4" borderId="0" xfId="0" applyFont="1" applyFill="1">
      <alignment vertical="center"/>
    </xf>
    <xf numFmtId="171" fontId="0" fillId="4" borderId="0" xfId="0" applyNumberFormat="1" applyFill="1">
      <alignment vertical="center"/>
    </xf>
    <xf numFmtId="164" fontId="33" fillId="0" borderId="2" xfId="0" applyFont="1" applyBorder="1" applyAlignment="1">
      <alignment horizontal="center" vertical="center"/>
    </xf>
    <xf numFmtId="171" fontId="33" fillId="0" borderId="0" xfId="0" applyNumberFormat="1" applyFont="1">
      <alignment vertical="center"/>
    </xf>
    <xf numFmtId="164" fontId="33" fillId="0" borderId="0" xfId="0" applyFont="1">
      <alignment vertical="center"/>
    </xf>
    <xf numFmtId="1" fontId="33" fillId="0" borderId="2" xfId="0" applyNumberFormat="1" applyFont="1" applyBorder="1" applyAlignment="1">
      <alignment horizontal="center" vertical="center"/>
    </xf>
    <xf numFmtId="0" fontId="24" fillId="0" borderId="0" xfId="7" applyFont="1">
      <alignment horizontal="left" vertical="top"/>
    </xf>
    <xf numFmtId="169" fontId="25" fillId="0" borderId="0" xfId="6" applyFont="1" applyAlignment="1">
      <alignment horizontal="right" vertical="center"/>
    </xf>
    <xf numFmtId="164" fontId="27" fillId="4" borderId="5" xfId="13" applyFont="1" applyFill="1">
      <alignment vertical="center"/>
    </xf>
    <xf numFmtId="164" fontId="27" fillId="7" borderId="5" xfId="13" applyFont="1">
      <alignment vertical="center"/>
    </xf>
    <xf numFmtId="164" fontId="27" fillId="0" borderId="0" xfId="0" applyFont="1">
      <alignment vertical="center"/>
    </xf>
    <xf numFmtId="164" fontId="27" fillId="0" borderId="11" xfId="0" applyFont="1" applyBorder="1">
      <alignment vertical="center"/>
    </xf>
    <xf numFmtId="164" fontId="27" fillId="0" borderId="4" xfId="0" applyFont="1" applyBorder="1">
      <alignment vertical="center"/>
    </xf>
    <xf numFmtId="164" fontId="27" fillId="0" borderId="7" xfId="0" applyFont="1" applyBorder="1">
      <alignment vertical="center"/>
    </xf>
    <xf numFmtId="164" fontId="16" fillId="0" borderId="0" xfId="0" applyFont="1">
      <alignment vertical="center"/>
    </xf>
    <xf numFmtId="173" fontId="0" fillId="4" borderId="0" xfId="0" applyNumberFormat="1" applyFill="1">
      <alignment vertical="center"/>
    </xf>
    <xf numFmtId="173" fontId="33" fillId="0" borderId="0" xfId="0" applyNumberFormat="1" applyFont="1">
      <alignment vertical="center"/>
    </xf>
    <xf numFmtId="169" fontId="23" fillId="0" borderId="0" xfId="6" applyAlignment="1">
      <alignment horizontal="right" vertical="center"/>
    </xf>
    <xf numFmtId="164" fontId="0" fillId="0" borderId="2" xfId="0" applyFill="1" applyBorder="1" applyAlignment="1">
      <alignment horizontal="center" vertical="center"/>
    </xf>
    <xf numFmtId="164" fontId="0" fillId="0" borderId="3" xfId="0" applyFill="1" applyBorder="1">
      <alignment vertical="center"/>
    </xf>
    <xf numFmtId="164" fontId="0" fillId="0" borderId="4" xfId="0" applyFill="1" applyBorder="1">
      <alignment vertical="center"/>
    </xf>
    <xf numFmtId="164" fontId="0" fillId="0" borderId="2" xfId="0" applyFill="1" applyBorder="1">
      <alignment vertical="center"/>
    </xf>
    <xf numFmtId="164" fontId="27" fillId="0" borderId="5" xfId="13" applyFont="1" applyFill="1">
      <alignment vertical="center"/>
    </xf>
    <xf numFmtId="164" fontId="0" fillId="0" borderId="0" xfId="0" applyAlignment="1">
      <alignment horizontal="left" vertical="center" indent="1"/>
    </xf>
    <xf numFmtId="164" fontId="0" fillId="0" borderId="0" xfId="0" applyAlignment="1">
      <alignment horizontal="left" vertical="center" wrapText="1" indent="1"/>
    </xf>
    <xf numFmtId="164" fontId="0" fillId="0" borderId="0" xfId="0" applyFill="1" applyAlignment="1">
      <alignment horizontal="left" vertical="center" indent="1"/>
    </xf>
    <xf numFmtId="164" fontId="0" fillId="0" borderId="0" xfId="0" applyFill="1" applyAlignment="1">
      <alignment horizontal="left" vertical="center" wrapText="1" indent="1"/>
    </xf>
    <xf numFmtId="164" fontId="0" fillId="0" borderId="0" xfId="0" applyFill="1" applyAlignment="1">
      <alignment horizontal="left" vertical="center" wrapText="1" indent="2"/>
    </xf>
    <xf numFmtId="164" fontId="0" fillId="0" borderId="25" xfId="0" applyBorder="1">
      <alignment vertical="center"/>
    </xf>
    <xf numFmtId="164" fontId="0" fillId="0" borderId="0" xfId="0" applyFill="1" applyBorder="1">
      <alignment vertical="center"/>
    </xf>
    <xf numFmtId="164" fontId="0" fillId="0" borderId="26" xfId="0" applyBorder="1" applyAlignment="1">
      <alignment horizontal="center" vertical="center"/>
    </xf>
    <xf numFmtId="171" fontId="0" fillId="0" borderId="1" xfId="0" applyNumberFormat="1" applyBorder="1">
      <alignment vertical="center"/>
    </xf>
    <xf numFmtId="164" fontId="0" fillId="0" borderId="26" xfId="0" applyBorder="1">
      <alignment vertical="center"/>
    </xf>
    <xf numFmtId="164" fontId="0" fillId="0" borderId="12" xfId="0" applyBorder="1" applyAlignment="1">
      <alignment horizontal="center" vertical="center"/>
    </xf>
    <xf numFmtId="171" fontId="0" fillId="0" borderId="10" xfId="0" applyNumberFormat="1" applyBorder="1">
      <alignment vertical="center"/>
    </xf>
    <xf numFmtId="164" fontId="28" fillId="7" borderId="28" xfId="13" applyBorder="1">
      <alignment vertical="center"/>
    </xf>
    <xf numFmtId="164" fontId="0" fillId="0" borderId="1" xfId="0" applyBorder="1" applyAlignment="1">
      <alignment horizontal="left" vertical="center" indent="1"/>
    </xf>
    <xf numFmtId="164" fontId="28" fillId="7" borderId="27" xfId="13" applyBorder="1">
      <alignment vertical="center"/>
    </xf>
    <xf numFmtId="171" fontId="0" fillId="0" borderId="0" xfId="0" applyNumberFormat="1" applyAlignment="1">
      <alignment horizontal="right" vertical="center"/>
    </xf>
    <xf numFmtId="0" fontId="22" fillId="0" borderId="0" xfId="7" applyAlignment="1">
      <alignment horizontal="left" vertical="top" wrapText="1"/>
    </xf>
    <xf numFmtId="169" fontId="23" fillId="0" borderId="0" xfId="6" applyAlignment="1">
      <alignment horizontal="left" vertical="center" wrapText="1"/>
    </xf>
    <xf numFmtId="164" fontId="0" fillId="0" borderId="0" xfId="0" applyAlignment="1">
      <alignment vertical="center" wrapText="1"/>
    </xf>
    <xf numFmtId="164" fontId="20" fillId="0" borderId="0" xfId="0" applyFont="1" applyBorder="1">
      <alignment vertical="center"/>
    </xf>
    <xf numFmtId="171" fontId="0" fillId="0" borderId="0" xfId="0" applyNumberFormat="1" applyAlignment="1">
      <alignment horizontal="right" vertical="top"/>
    </xf>
    <xf numFmtId="164" fontId="0" fillId="0" borderId="2" xfId="0" applyFill="1" applyBorder="1" applyAlignment="1">
      <alignment horizontal="right" vertical="center"/>
    </xf>
    <xf numFmtId="164" fontId="0" fillId="0" borderId="25" xfId="0" applyFill="1" applyBorder="1">
      <alignment vertical="center"/>
    </xf>
    <xf numFmtId="164" fontId="0" fillId="0" borderId="0" xfId="0" applyBorder="1" applyAlignment="1">
      <alignment vertical="center" wrapText="1"/>
    </xf>
    <xf numFmtId="0" fontId="40" fillId="0" borderId="0" xfId="32" applyFont="1" applyAlignment="1">
      <alignment vertical="center"/>
    </xf>
    <xf numFmtId="0" fontId="40" fillId="0" borderId="0" xfId="32" applyFont="1"/>
    <xf numFmtId="0" fontId="41" fillId="0" borderId="0" xfId="32" applyFont="1" applyAlignment="1">
      <alignment vertical="center"/>
    </xf>
    <xf numFmtId="0" fontId="40" fillId="0" borderId="0" xfId="32" applyFont="1" applyAlignment="1">
      <alignment horizontal="left" vertical="center"/>
    </xf>
    <xf numFmtId="2" fontId="40" fillId="0" borderId="0" xfId="32" applyNumberFormat="1" applyFont="1" applyAlignment="1">
      <alignment horizontal="left" vertical="center"/>
    </xf>
    <xf numFmtId="0" fontId="41" fillId="0" borderId="0" xfId="32" applyFont="1" applyAlignment="1">
      <alignment horizontal="left" vertical="center"/>
    </xf>
    <xf numFmtId="0" fontId="28" fillId="0" borderId="0" xfId="32" applyFont="1" applyAlignment="1">
      <alignment vertical="center"/>
    </xf>
    <xf numFmtId="3" fontId="40" fillId="0" borderId="0" xfId="32" applyNumberFormat="1" applyFont="1" applyAlignment="1">
      <alignment vertical="center"/>
    </xf>
    <xf numFmtId="164" fontId="43" fillId="0" borderId="0" xfId="0" applyFont="1" applyBorder="1">
      <alignment vertical="center"/>
    </xf>
    <xf numFmtId="0" fontId="47" fillId="0" borderId="0" xfId="32" applyFont="1" applyAlignment="1">
      <alignment vertical="center" wrapText="1"/>
    </xf>
    <xf numFmtId="174" fontId="46" fillId="2" borderId="0" xfId="35" applyNumberFormat="1" applyFont="1" applyFill="1" applyAlignment="1">
      <alignment horizontal="right" vertical="center"/>
    </xf>
    <xf numFmtId="166" fontId="48" fillId="0" borderId="0" xfId="5" applyFont="1" applyFill="1" applyAlignment="1">
      <alignment horizontal="right" vertical="center"/>
    </xf>
    <xf numFmtId="166" fontId="48" fillId="0" borderId="0" xfId="5" applyFont="1" applyFill="1" applyAlignment="1">
      <alignment horizontal="center" vertical="center"/>
    </xf>
    <xf numFmtId="176" fontId="43" fillId="0" borderId="0" xfId="31" applyNumberFormat="1" applyFont="1" applyBorder="1" applyAlignment="1">
      <alignment horizontal="center" vertical="center"/>
    </xf>
    <xf numFmtId="176" fontId="43" fillId="0" borderId="0" xfId="31" applyNumberFormat="1" applyFont="1" applyBorder="1" applyAlignment="1">
      <alignment vertical="center"/>
    </xf>
    <xf numFmtId="166" fontId="40" fillId="0" borderId="0" xfId="32" applyNumberFormat="1" applyFont="1" applyAlignment="1">
      <alignment vertical="center"/>
    </xf>
    <xf numFmtId="164" fontId="0" fillId="0" borderId="3" xfId="0" applyFill="1" applyBorder="1" applyAlignment="1">
      <alignment horizontal="right" vertical="center"/>
    </xf>
    <xf numFmtId="178" fontId="28" fillId="0" borderId="0" xfId="14" applyNumberFormat="1">
      <alignment vertical="center"/>
    </xf>
    <xf numFmtId="0" fontId="51" fillId="0" borderId="0" xfId="39" applyFont="1" applyAlignment="1">
      <alignment vertical="center"/>
    </xf>
    <xf numFmtId="0" fontId="51" fillId="0" borderId="24" xfId="39" applyFont="1" applyBorder="1" applyAlignment="1">
      <alignment vertical="center"/>
    </xf>
    <xf numFmtId="0" fontId="52" fillId="0" borderId="0" xfId="7" applyFont="1" applyAlignment="1">
      <alignment horizontal="left" vertical="center"/>
    </xf>
    <xf numFmtId="0" fontId="52" fillId="0" borderId="0" xfId="7" applyFont="1" applyAlignment="1">
      <alignment horizontal="center" vertical="center"/>
    </xf>
    <xf numFmtId="2" fontId="52" fillId="0" borderId="0" xfId="7" applyNumberFormat="1" applyFont="1" applyAlignment="1">
      <alignment horizontal="left" vertical="center"/>
    </xf>
    <xf numFmtId="2" fontId="53" fillId="0" borderId="0" xfId="7" applyNumberFormat="1" applyFont="1" applyAlignment="1">
      <alignment horizontal="left" vertical="center"/>
    </xf>
    <xf numFmtId="0" fontId="53" fillId="0" borderId="0" xfId="7" applyFont="1" applyAlignment="1">
      <alignment horizontal="left" vertical="center"/>
    </xf>
    <xf numFmtId="0" fontId="53" fillId="0" borderId="0" xfId="7" applyFont="1" applyAlignment="1">
      <alignment horizontal="center" vertical="center"/>
    </xf>
    <xf numFmtId="172" fontId="3" fillId="0" borderId="0" xfId="0" applyNumberFormat="1" applyFont="1">
      <alignment vertical="center"/>
    </xf>
    <xf numFmtId="172" fontId="3" fillId="0" borderId="0" xfId="0" applyNumberFormat="1" applyFont="1" applyAlignment="1">
      <alignment horizontal="center" vertical="center"/>
    </xf>
    <xf numFmtId="0" fontId="54" fillId="0" borderId="0" xfId="32" applyFont="1" applyAlignment="1">
      <alignment vertical="center"/>
    </xf>
    <xf numFmtId="49" fontId="54" fillId="0" borderId="0" xfId="32" applyNumberFormat="1" applyFont="1" applyAlignment="1">
      <alignment horizontal="left" vertical="center"/>
    </xf>
    <xf numFmtId="176" fontId="54" fillId="0" borderId="0" xfId="31" applyNumberFormat="1" applyFont="1" applyBorder="1" applyAlignment="1">
      <alignment vertical="center"/>
    </xf>
    <xf numFmtId="0" fontId="54" fillId="0" borderId="0" xfId="32" applyFont="1" applyAlignment="1">
      <alignment horizontal="left" vertical="center"/>
    </xf>
    <xf numFmtId="164" fontId="55" fillId="0" borderId="0" xfId="0" applyFont="1" applyAlignment="1">
      <alignment horizontal="left" vertical="center"/>
    </xf>
    <xf numFmtId="164" fontId="55" fillId="0" borderId="0" xfId="0" applyFont="1">
      <alignment vertical="center"/>
    </xf>
    <xf numFmtId="164" fontId="56" fillId="0" borderId="0" xfId="0" applyFont="1">
      <alignment vertical="center"/>
    </xf>
    <xf numFmtId="0" fontId="57" fillId="0" borderId="0" xfId="32" applyFont="1" applyAlignment="1">
      <alignment vertical="center"/>
    </xf>
    <xf numFmtId="0" fontId="54" fillId="0" borderId="0" xfId="32" applyFont="1"/>
    <xf numFmtId="176" fontId="57" fillId="0" borderId="0" xfId="31" applyNumberFormat="1" applyFont="1" applyBorder="1" applyAlignment="1">
      <alignment vertical="center"/>
    </xf>
    <xf numFmtId="2" fontId="54" fillId="0" borderId="0" xfId="32" applyNumberFormat="1" applyFont="1" applyAlignment="1">
      <alignment horizontal="left" vertical="center"/>
    </xf>
    <xf numFmtId="164" fontId="55" fillId="16" borderId="0" xfId="0" applyFont="1" applyFill="1">
      <alignment vertical="center"/>
    </xf>
    <xf numFmtId="164" fontId="56" fillId="16" borderId="0" xfId="0" applyFont="1" applyFill="1">
      <alignment vertical="center"/>
    </xf>
    <xf numFmtId="179" fontId="54" fillId="0" borderId="0" xfId="32" applyNumberFormat="1" applyFont="1" applyAlignment="1">
      <alignment horizontal="left" vertical="center"/>
    </xf>
    <xf numFmtId="0" fontId="57" fillId="0" borderId="0" xfId="32" applyFont="1" applyAlignment="1">
      <alignment horizontal="left" vertical="center"/>
    </xf>
    <xf numFmtId="0" fontId="54" fillId="0" borderId="24" xfId="32" applyFont="1" applyBorder="1" applyAlignment="1">
      <alignment vertical="center"/>
    </xf>
    <xf numFmtId="49" fontId="54" fillId="0" borderId="24" xfId="32" applyNumberFormat="1" applyFont="1" applyBorder="1" applyAlignment="1">
      <alignment horizontal="left" vertical="center"/>
    </xf>
    <xf numFmtId="176" fontId="54" fillId="0" borderId="24" xfId="31" applyNumberFormat="1" applyFont="1" applyBorder="1" applyAlignment="1">
      <alignment vertical="center"/>
    </xf>
    <xf numFmtId="0" fontId="54" fillId="0" borderId="24" xfId="32" applyFont="1" applyBorder="1" applyAlignment="1">
      <alignment horizontal="left" vertical="center"/>
    </xf>
    <xf numFmtId="49" fontId="55" fillId="0" borderId="0" xfId="0" applyNumberFormat="1" applyFont="1" applyAlignment="1">
      <alignment horizontal="left" vertical="center"/>
    </xf>
    <xf numFmtId="164" fontId="55" fillId="0" borderId="0" xfId="0" applyFont="1" applyBorder="1">
      <alignment vertical="center"/>
    </xf>
    <xf numFmtId="169" fontId="58" fillId="0" borderId="0" xfId="7" applyNumberFormat="1" applyFont="1">
      <alignment horizontal="left" vertical="top"/>
    </xf>
    <xf numFmtId="49" fontId="58" fillId="0" borderId="0" xfId="7" applyNumberFormat="1" applyFont="1">
      <alignment horizontal="left" vertical="top"/>
    </xf>
    <xf numFmtId="164" fontId="59" fillId="0" borderId="0" xfId="0" applyFont="1" applyBorder="1">
      <alignment vertical="center"/>
    </xf>
    <xf numFmtId="175" fontId="60" fillId="0" borderId="0" xfId="38" applyNumberFormat="1" applyFont="1" applyBorder="1" applyAlignment="1">
      <alignment vertical="center"/>
    </xf>
    <xf numFmtId="176" fontId="60" fillId="0" borderId="0" xfId="31" applyNumberFormat="1" applyFont="1" applyBorder="1" applyAlignment="1">
      <alignment vertical="center"/>
    </xf>
    <xf numFmtId="176" fontId="61" fillId="0" borderId="0" xfId="31" applyNumberFormat="1" applyFont="1" applyBorder="1" applyAlignment="1">
      <alignment vertical="center"/>
    </xf>
    <xf numFmtId="164" fontId="55" fillId="0" borderId="0" xfId="0" applyFont="1" applyAlignment="1">
      <alignment horizontal="left" vertical="center" wrapText="1"/>
    </xf>
    <xf numFmtId="169" fontId="62" fillId="0" borderId="0" xfId="6" applyFont="1">
      <alignment horizontal="left" vertical="center"/>
    </xf>
    <xf numFmtId="49" fontId="62" fillId="0" borderId="0" xfId="6" applyNumberFormat="1" applyFont="1">
      <alignment horizontal="left" vertical="center"/>
    </xf>
    <xf numFmtId="164" fontId="61" fillId="0" borderId="0" xfId="0" applyFont="1" applyFill="1" applyBorder="1" applyAlignment="1">
      <alignment horizontal="left" vertical="center"/>
    </xf>
    <xf numFmtId="164" fontId="55" fillId="0" borderId="0" xfId="0" applyFont="1" applyAlignment="1">
      <alignment horizontal="justify" vertical="center" wrapText="1"/>
    </xf>
    <xf numFmtId="164" fontId="54" fillId="0" borderId="0" xfId="0" applyFont="1">
      <alignment vertical="center"/>
    </xf>
    <xf numFmtId="49" fontId="42" fillId="6" borderId="12" xfId="18" applyNumberFormat="1" applyFont="1" applyBorder="1" applyAlignment="1">
      <alignment horizontal="left" vertical="center"/>
    </xf>
    <xf numFmtId="0" fontId="42" fillId="6" borderId="9" xfId="18" applyFont="1" applyBorder="1" applyAlignment="1">
      <alignment vertical="center"/>
    </xf>
    <xf numFmtId="0" fontId="42" fillId="6" borderId="10" xfId="18" applyFont="1" applyBorder="1" applyAlignment="1">
      <alignment vertical="center"/>
    </xf>
    <xf numFmtId="0" fontId="42" fillId="6" borderId="11" xfId="18" applyFont="1" applyBorder="1" applyAlignment="1">
      <alignment vertical="center"/>
    </xf>
    <xf numFmtId="0" fontId="42" fillId="6" borderId="12" xfId="18" applyFont="1" applyBorder="1">
      <alignment horizontal="center" vertical="center"/>
    </xf>
    <xf numFmtId="176" fontId="42" fillId="6" borderId="12" xfId="31" applyNumberFormat="1" applyFont="1" applyFill="1" applyBorder="1" applyAlignment="1">
      <alignment horizontal="center" vertical="center"/>
    </xf>
    <xf numFmtId="176" fontId="42" fillId="6" borderId="12" xfId="31" applyNumberFormat="1" applyFont="1" applyFill="1" applyBorder="1" applyAlignment="1">
      <alignment horizontal="center" vertical="center" wrapText="1"/>
    </xf>
    <xf numFmtId="176" fontId="42" fillId="6" borderId="9" xfId="31" applyNumberFormat="1" applyFont="1" applyFill="1" applyBorder="1" applyAlignment="1">
      <alignment horizontal="left" vertical="center" wrapText="1"/>
    </xf>
    <xf numFmtId="176" fontId="42" fillId="6" borderId="10" xfId="31" applyNumberFormat="1" applyFont="1" applyFill="1" applyBorder="1" applyAlignment="1">
      <alignment horizontal="left" vertical="center" wrapText="1"/>
    </xf>
    <xf numFmtId="176" fontId="42" fillId="6" borderId="11" xfId="31" applyNumberFormat="1" applyFont="1" applyFill="1" applyBorder="1" applyAlignment="1">
      <alignment horizontal="left" vertical="center" wrapText="1"/>
    </xf>
    <xf numFmtId="176" fontId="42" fillId="6" borderId="0" xfId="31" applyNumberFormat="1" applyFont="1" applyFill="1" applyBorder="1" applyAlignment="1">
      <alignment horizontal="left" vertical="center" wrapText="1"/>
    </xf>
    <xf numFmtId="164" fontId="63" fillId="0" borderId="0" xfId="0" applyFont="1">
      <alignment vertical="center"/>
    </xf>
    <xf numFmtId="164" fontId="64" fillId="0" borderId="14" xfId="0" applyFont="1" applyBorder="1" applyAlignment="1">
      <alignment horizontal="center" vertical="center"/>
    </xf>
    <xf numFmtId="164" fontId="65" fillId="0" borderId="0" xfId="0" applyFont="1">
      <alignment vertical="center"/>
    </xf>
    <xf numFmtId="164" fontId="65" fillId="0" borderId="33" xfId="0" applyFont="1" applyBorder="1">
      <alignment vertical="center"/>
    </xf>
    <xf numFmtId="164" fontId="63" fillId="0" borderId="33" xfId="0" applyFont="1" applyBorder="1">
      <alignment vertical="center"/>
    </xf>
    <xf numFmtId="164" fontId="33" fillId="0" borderId="14" xfId="0" applyFont="1" applyBorder="1">
      <alignment vertical="center"/>
    </xf>
    <xf numFmtId="169" fontId="54" fillId="0" borderId="41" xfId="0" applyNumberFormat="1" applyFont="1" applyBorder="1" applyAlignment="1">
      <alignment horizontal="left" vertical="center"/>
    </xf>
    <xf numFmtId="164" fontId="54" fillId="0" borderId="39" xfId="0" applyFont="1" applyBorder="1">
      <alignment vertical="center"/>
    </xf>
    <xf numFmtId="164" fontId="54" fillId="0" borderId="40" xfId="0" applyFont="1" applyBorder="1">
      <alignment vertical="center"/>
    </xf>
    <xf numFmtId="164" fontId="54" fillId="0" borderId="43" xfId="0" applyFont="1" applyBorder="1">
      <alignment vertical="center"/>
    </xf>
    <xf numFmtId="164" fontId="54" fillId="0" borderId="41" xfId="0" applyFont="1" applyBorder="1" applyAlignment="1">
      <alignment horizontal="center" vertical="center"/>
    </xf>
    <xf numFmtId="176" fontId="54" fillId="0" borderId="41" xfId="31" applyNumberFormat="1" applyFont="1" applyBorder="1" applyAlignment="1">
      <alignment horizontal="center" vertical="center"/>
    </xf>
    <xf numFmtId="176" fontId="54" fillId="0" borderId="41" xfId="31" applyNumberFormat="1" applyFont="1" applyBorder="1" applyAlignment="1">
      <alignment vertical="center"/>
    </xf>
    <xf numFmtId="176" fontId="54" fillId="0" borderId="39" xfId="31" applyNumberFormat="1" applyFont="1" applyBorder="1" applyAlignment="1">
      <alignment horizontal="left" vertical="center"/>
    </xf>
    <xf numFmtId="176" fontId="54" fillId="0" borderId="40" xfId="31" applyNumberFormat="1" applyFont="1" applyBorder="1" applyAlignment="1">
      <alignment horizontal="left" vertical="center"/>
    </xf>
    <xf numFmtId="176" fontId="54" fillId="0" borderId="43" xfId="31" applyNumberFormat="1" applyFont="1" applyBorder="1" applyAlignment="1">
      <alignment horizontal="left" vertical="center"/>
    </xf>
    <xf numFmtId="176" fontId="54" fillId="0" borderId="0" xfId="31" applyNumberFormat="1" applyFont="1" applyBorder="1" applyAlignment="1">
      <alignment horizontal="left" vertical="center"/>
    </xf>
    <xf numFmtId="164" fontId="54" fillId="0" borderId="31" xfId="0" applyFont="1" applyBorder="1">
      <alignment vertical="center"/>
    </xf>
    <xf numFmtId="164" fontId="65" fillId="0" borderId="34" xfId="0" applyFont="1" applyBorder="1">
      <alignment vertical="center"/>
    </xf>
    <xf numFmtId="164" fontId="63" fillId="0" borderId="34" xfId="0" applyFont="1" applyBorder="1">
      <alignment vertical="center"/>
    </xf>
    <xf numFmtId="164" fontId="0" fillId="0" borderId="14" xfId="0" applyBorder="1">
      <alignment vertical="center"/>
    </xf>
    <xf numFmtId="49" fontId="64" fillId="0" borderId="41" xfId="0" applyNumberFormat="1" applyFont="1" applyBorder="1" applyAlignment="1">
      <alignment horizontal="left" vertical="center"/>
    </xf>
    <xf numFmtId="164" fontId="64" fillId="0" borderId="39" xfId="0" applyFont="1" applyBorder="1">
      <alignment vertical="center"/>
    </xf>
    <xf numFmtId="164" fontId="64" fillId="0" borderId="40" xfId="0" applyFont="1" applyBorder="1">
      <alignment vertical="center"/>
    </xf>
    <xf numFmtId="164" fontId="64" fillId="0" borderId="43" xfId="0" applyFont="1" applyBorder="1">
      <alignment vertical="center"/>
    </xf>
    <xf numFmtId="176" fontId="66" fillId="4" borderId="43" xfId="31" applyNumberFormat="1" applyFont="1" applyFill="1" applyBorder="1" applyAlignment="1">
      <alignment horizontal="left" vertical="center"/>
    </xf>
    <xf numFmtId="164" fontId="54" fillId="0" borderId="30" xfId="0" applyFont="1" applyBorder="1">
      <alignment vertical="center"/>
    </xf>
    <xf numFmtId="49" fontId="54" fillId="0" borderId="41" xfId="0" applyNumberFormat="1" applyFont="1" applyBorder="1" applyAlignment="1">
      <alignment horizontal="left" vertical="center"/>
    </xf>
    <xf numFmtId="164" fontId="67" fillId="0" borderId="39" xfId="0" applyFont="1" applyBorder="1">
      <alignment vertical="center"/>
    </xf>
    <xf numFmtId="164" fontId="54" fillId="0" borderId="0" xfId="0" quotePrefix="1" applyFont="1" applyAlignment="1">
      <alignment horizontal="right" vertical="center" indent="1"/>
    </xf>
    <xf numFmtId="49" fontId="68" fillId="0" borderId="41" xfId="0" applyNumberFormat="1" applyFont="1" applyFill="1" applyBorder="1" applyAlignment="1">
      <alignment horizontal="right" vertical="center"/>
    </xf>
    <xf numFmtId="164" fontId="68" fillId="0" borderId="39" xfId="0" applyFont="1" applyFill="1" applyBorder="1">
      <alignment vertical="center"/>
    </xf>
    <xf numFmtId="164" fontId="68" fillId="0" borderId="40" xfId="0" applyFont="1" applyFill="1" applyBorder="1">
      <alignment vertical="center"/>
    </xf>
    <xf numFmtId="164" fontId="68" fillId="0" borderId="43" xfId="0" applyFont="1" applyFill="1" applyBorder="1">
      <alignment vertical="center"/>
    </xf>
    <xf numFmtId="164" fontId="68" fillId="0" borderId="41" xfId="0" applyFont="1" applyFill="1" applyBorder="1" applyAlignment="1">
      <alignment horizontal="center" vertical="center"/>
    </xf>
    <xf numFmtId="176" fontId="68" fillId="0" borderId="41" xfId="31" applyNumberFormat="1" applyFont="1" applyFill="1" applyBorder="1" applyAlignment="1">
      <alignment horizontal="center" vertical="center"/>
    </xf>
    <xf numFmtId="176" fontId="54" fillId="0" borderId="41" xfId="31" applyNumberFormat="1" applyFont="1" applyFill="1" applyBorder="1" applyAlignment="1">
      <alignment horizontal="center" vertical="center"/>
    </xf>
    <xf numFmtId="176" fontId="54" fillId="0" borderId="39" xfId="31" applyNumberFormat="1" applyFont="1" applyFill="1" applyBorder="1" applyAlignment="1">
      <alignment horizontal="left" vertical="center"/>
    </xf>
    <xf numFmtId="176" fontId="54" fillId="0" borderId="40" xfId="31" applyNumberFormat="1" applyFont="1" applyFill="1" applyBorder="1" applyAlignment="1">
      <alignment horizontal="left" vertical="center"/>
    </xf>
    <xf numFmtId="176" fontId="54" fillId="0" borderId="43" xfId="31" applyNumberFormat="1" applyFont="1" applyFill="1" applyBorder="1" applyAlignment="1">
      <alignment horizontal="left" vertical="center"/>
    </xf>
    <xf numFmtId="164" fontId="54" fillId="0" borderId="0" xfId="0" applyFont="1" applyFill="1" applyBorder="1" applyAlignment="1">
      <alignment horizontal="center" vertical="center"/>
    </xf>
    <xf numFmtId="164" fontId="54" fillId="0" borderId="34" xfId="0" applyFont="1" applyFill="1" applyBorder="1" applyAlignment="1">
      <alignment horizontal="center" vertical="center"/>
    </xf>
    <xf numFmtId="164" fontId="64" fillId="0" borderId="34" xfId="0" applyFont="1" applyFill="1" applyBorder="1" applyAlignment="1">
      <alignment horizontal="center" vertical="center"/>
    </xf>
    <xf numFmtId="49" fontId="68" fillId="0" borderId="44" xfId="0" applyNumberFormat="1" applyFont="1" applyFill="1" applyBorder="1" applyAlignment="1">
      <alignment horizontal="right" vertical="center"/>
    </xf>
    <xf numFmtId="164" fontId="68" fillId="0" borderId="45" xfId="0" applyFont="1" applyFill="1" applyBorder="1">
      <alignment vertical="center"/>
    </xf>
    <xf numFmtId="164" fontId="68" fillId="0" borderId="42" xfId="0" applyFont="1" applyFill="1" applyBorder="1">
      <alignment vertical="center"/>
    </xf>
    <xf numFmtId="164" fontId="68" fillId="0" borderId="46" xfId="0" applyFont="1" applyFill="1" applyBorder="1">
      <alignment vertical="center"/>
    </xf>
    <xf numFmtId="164" fontId="68" fillId="0" borderId="44" xfId="0" applyFont="1" applyFill="1" applyBorder="1" applyAlignment="1">
      <alignment horizontal="center" vertical="center"/>
    </xf>
    <xf numFmtId="176" fontId="68" fillId="0" borderId="44" xfId="31" applyNumberFormat="1" applyFont="1" applyFill="1" applyBorder="1" applyAlignment="1">
      <alignment horizontal="center" vertical="center"/>
    </xf>
    <xf numFmtId="176" fontId="54" fillId="0" borderId="44" xfId="31" applyNumberFormat="1" applyFont="1" applyFill="1" applyBorder="1" applyAlignment="1">
      <alignment horizontal="center" vertical="center"/>
    </xf>
    <xf numFmtId="176" fontId="54" fillId="0" borderId="45" xfId="31" applyNumberFormat="1" applyFont="1" applyFill="1" applyBorder="1" applyAlignment="1">
      <alignment horizontal="left" vertical="center"/>
    </xf>
    <xf numFmtId="176" fontId="54" fillId="0" borderId="42" xfId="31" applyNumberFormat="1" applyFont="1" applyFill="1" applyBorder="1" applyAlignment="1">
      <alignment horizontal="left" vertical="center"/>
    </xf>
    <xf numFmtId="176" fontId="54" fillId="0" borderId="46" xfId="31" applyNumberFormat="1" applyFont="1" applyFill="1" applyBorder="1" applyAlignment="1">
      <alignment horizontal="left" vertical="center"/>
    </xf>
    <xf numFmtId="49" fontId="68" fillId="0" borderId="47" xfId="0" applyNumberFormat="1" applyFont="1" applyFill="1" applyBorder="1" applyAlignment="1">
      <alignment horizontal="right" vertical="center"/>
    </xf>
    <xf numFmtId="164" fontId="68" fillId="0" borderId="48" xfId="0" applyFont="1" applyFill="1" applyBorder="1">
      <alignment vertical="center"/>
    </xf>
    <xf numFmtId="164" fontId="68" fillId="0" borderId="49" xfId="0" applyFont="1" applyFill="1" applyBorder="1">
      <alignment vertical="center"/>
    </xf>
    <xf numFmtId="164" fontId="69" fillId="0" borderId="50" xfId="0" applyFont="1" applyFill="1" applyBorder="1" applyAlignment="1">
      <alignment horizontal="right" vertical="center"/>
    </xf>
    <xf numFmtId="164" fontId="68" fillId="0" borderId="47" xfId="0" applyFont="1" applyFill="1" applyBorder="1" applyAlignment="1">
      <alignment horizontal="center" vertical="center"/>
    </xf>
    <xf numFmtId="176" fontId="68" fillId="0" borderId="47" xfId="31" applyNumberFormat="1" applyFont="1" applyFill="1" applyBorder="1" applyAlignment="1">
      <alignment horizontal="center" vertical="center"/>
    </xf>
    <xf numFmtId="176" fontId="64" fillId="0" borderId="47" xfId="31" applyNumberFormat="1" applyFont="1" applyFill="1" applyBorder="1" applyAlignment="1">
      <alignment horizontal="center" vertical="center"/>
    </xf>
    <xf numFmtId="176" fontId="54" fillId="0" borderId="48" xfId="31" applyNumberFormat="1" applyFont="1" applyFill="1" applyBorder="1" applyAlignment="1">
      <alignment horizontal="left" vertical="center"/>
    </xf>
    <xf numFmtId="176" fontId="54" fillId="0" borderId="49" xfId="31" applyNumberFormat="1" applyFont="1" applyFill="1" applyBorder="1" applyAlignment="1">
      <alignment horizontal="left" vertical="center"/>
    </xf>
    <xf numFmtId="176" fontId="54" fillId="0" borderId="50" xfId="31" applyNumberFormat="1" applyFont="1" applyFill="1" applyBorder="1" applyAlignment="1">
      <alignment horizontal="left" vertical="center"/>
    </xf>
    <xf numFmtId="169" fontId="49" fillId="22" borderId="41" xfId="0" applyNumberFormat="1" applyFont="1" applyFill="1" applyBorder="1" applyAlignment="1">
      <alignment horizontal="left" vertical="center"/>
    </xf>
    <xf numFmtId="164" fontId="49" fillId="22" borderId="39" xfId="0" applyFont="1" applyFill="1" applyBorder="1">
      <alignment vertical="center"/>
    </xf>
    <xf numFmtId="164" fontId="49" fillId="22" borderId="40" xfId="0" applyFont="1" applyFill="1" applyBorder="1">
      <alignment vertical="center"/>
    </xf>
    <xf numFmtId="176" fontId="42" fillId="22" borderId="43" xfId="31" applyNumberFormat="1" applyFont="1" applyFill="1" applyBorder="1" applyAlignment="1">
      <alignment horizontal="right" vertical="center"/>
    </xf>
    <xf numFmtId="164" fontId="49" fillId="22" borderId="41" xfId="0" applyFont="1" applyFill="1" applyBorder="1" applyAlignment="1">
      <alignment horizontal="center" vertical="center"/>
    </xf>
    <xf numFmtId="176" fontId="49" fillId="22" borderId="41" xfId="31" applyNumberFormat="1" applyFont="1" applyFill="1" applyBorder="1" applyAlignment="1">
      <alignment horizontal="center" vertical="center"/>
    </xf>
    <xf numFmtId="176" fontId="42" fillId="22" borderId="41" xfId="31" applyNumberFormat="1" applyFont="1" applyFill="1" applyBorder="1" applyAlignment="1">
      <alignment vertical="center"/>
    </xf>
    <xf numFmtId="176" fontId="42" fillId="22" borderId="39" xfId="31" applyNumberFormat="1" applyFont="1" applyFill="1" applyBorder="1" applyAlignment="1">
      <alignment horizontal="left" vertical="center"/>
    </xf>
    <xf numFmtId="176" fontId="42" fillId="22" borderId="40" xfId="31" applyNumberFormat="1" applyFont="1" applyFill="1" applyBorder="1" applyAlignment="1">
      <alignment horizontal="left" vertical="center"/>
    </xf>
    <xf numFmtId="176" fontId="42" fillId="22" borderId="43" xfId="31" applyNumberFormat="1" applyFont="1" applyFill="1" applyBorder="1" applyAlignment="1">
      <alignment horizontal="left" vertical="center"/>
    </xf>
    <xf numFmtId="164" fontId="54" fillId="0" borderId="0" xfId="0" quotePrefix="1" applyFont="1" applyAlignment="1">
      <alignment horizontal="right" vertical="top"/>
    </xf>
    <xf numFmtId="164" fontId="68" fillId="0" borderId="41" xfId="0" applyFont="1" applyFill="1" applyBorder="1" applyAlignment="1">
      <alignment horizontal="center" vertical="top"/>
    </xf>
    <xf numFmtId="176" fontId="68" fillId="0" borderId="41" xfId="31" applyNumberFormat="1" applyFont="1" applyFill="1" applyBorder="1" applyAlignment="1">
      <alignment horizontal="center" vertical="top"/>
    </xf>
    <xf numFmtId="176" fontId="54" fillId="0" borderId="41" xfId="31" applyNumberFormat="1" applyFont="1" applyFill="1" applyBorder="1" applyAlignment="1">
      <alignment horizontal="center" vertical="top"/>
    </xf>
    <xf numFmtId="176" fontId="54" fillId="0" borderId="39" xfId="31" applyNumberFormat="1" applyFont="1" applyFill="1" applyBorder="1" applyAlignment="1">
      <alignment horizontal="left" vertical="top" wrapText="1"/>
    </xf>
    <xf numFmtId="176" fontId="54" fillId="0" borderId="40" xfId="31" applyNumberFormat="1" applyFont="1" applyFill="1" applyBorder="1" applyAlignment="1">
      <alignment horizontal="left" vertical="top" wrapText="1"/>
    </xf>
    <xf numFmtId="176" fontId="54" fillId="0" borderId="43" xfId="31" applyNumberFormat="1" applyFont="1" applyFill="1" applyBorder="1" applyAlignment="1">
      <alignment horizontal="left" vertical="top" wrapText="1"/>
    </xf>
    <xf numFmtId="164" fontId="54" fillId="0" borderId="0" xfId="0" applyFont="1" applyFill="1" applyBorder="1" applyAlignment="1">
      <alignment horizontal="center" vertical="top"/>
    </xf>
    <xf numFmtId="164" fontId="54" fillId="0" borderId="34" xfId="0" applyFont="1" applyFill="1" applyBorder="1" applyAlignment="1">
      <alignment horizontal="center" vertical="top"/>
    </xf>
    <xf numFmtId="164" fontId="64" fillId="0" borderId="34" xfId="0" applyFont="1" applyFill="1" applyBorder="1" applyAlignment="1">
      <alignment horizontal="center" vertical="top"/>
    </xf>
    <xf numFmtId="164" fontId="54" fillId="0" borderId="0" xfId="0" applyFont="1" applyAlignment="1">
      <alignment vertical="top"/>
    </xf>
    <xf numFmtId="164" fontId="54" fillId="0" borderId="34" xfId="0" applyFont="1" applyBorder="1">
      <alignment vertical="center"/>
    </xf>
    <xf numFmtId="164" fontId="64" fillId="0" borderId="34" xfId="0" applyFont="1" applyBorder="1">
      <alignment vertical="center"/>
    </xf>
    <xf numFmtId="49" fontId="68" fillId="0" borderId="41" xfId="0" applyNumberFormat="1" applyFont="1" applyFill="1" applyBorder="1" applyAlignment="1">
      <alignment horizontal="right" vertical="top"/>
    </xf>
    <xf numFmtId="164" fontId="68" fillId="0" borderId="40" xfId="0" applyFont="1" applyFill="1" applyBorder="1" applyAlignment="1">
      <alignment vertical="top"/>
    </xf>
    <xf numFmtId="164" fontId="68" fillId="0" borderId="43" xfId="0" applyFont="1" applyFill="1" applyBorder="1" applyAlignment="1">
      <alignment vertical="top"/>
    </xf>
    <xf numFmtId="164" fontId="54" fillId="0" borderId="41" xfId="0" applyFont="1" applyFill="1" applyBorder="1" applyAlignment="1">
      <alignment horizontal="center" vertical="top"/>
    </xf>
    <xf numFmtId="164" fontId="54" fillId="0" borderId="35" xfId="0" applyFont="1" applyFill="1" applyBorder="1" applyAlignment="1">
      <alignment horizontal="center" vertical="top"/>
    </xf>
    <xf numFmtId="164" fontId="33" fillId="0" borderId="33" xfId="0" applyFont="1" applyBorder="1">
      <alignment vertical="center"/>
    </xf>
    <xf numFmtId="0" fontId="12" fillId="21" borderId="34" xfId="41" applyFont="1" applyFill="1" applyBorder="1" applyAlignment="1">
      <alignment vertical="center"/>
    </xf>
    <xf numFmtId="164" fontId="0" fillId="0" borderId="34" xfId="0" applyBorder="1">
      <alignment vertical="center"/>
    </xf>
    <xf numFmtId="0" fontId="13" fillId="21" borderId="34" xfId="41" applyFont="1" applyFill="1" applyBorder="1" applyAlignment="1">
      <alignment vertical="center"/>
    </xf>
    <xf numFmtId="176" fontId="54" fillId="0" borderId="45" xfId="31" applyNumberFormat="1" applyFont="1" applyFill="1" applyBorder="1" applyAlignment="1">
      <alignment horizontal="left" vertical="top" wrapText="1"/>
    </xf>
    <xf numFmtId="176" fontId="54" fillId="0" borderId="42" xfId="31" applyNumberFormat="1" applyFont="1" applyFill="1" applyBorder="1" applyAlignment="1">
      <alignment horizontal="left" vertical="top" wrapText="1"/>
    </xf>
    <xf numFmtId="176" fontId="54" fillId="0" borderId="46" xfId="31" applyNumberFormat="1" applyFont="1" applyFill="1" applyBorder="1" applyAlignment="1">
      <alignment horizontal="left" vertical="top" wrapText="1"/>
    </xf>
    <xf numFmtId="176" fontId="54" fillId="0" borderId="45" xfId="31" applyNumberFormat="1" applyFont="1" applyFill="1" applyBorder="1" applyAlignment="1">
      <alignment horizontal="left" vertical="top"/>
    </xf>
    <xf numFmtId="1" fontId="64" fillId="0" borderId="41" xfId="0" applyNumberFormat="1" applyFont="1" applyBorder="1" applyAlignment="1">
      <alignment horizontal="left" vertical="center"/>
    </xf>
    <xf numFmtId="49" fontId="42" fillId="22" borderId="41" xfId="0" applyNumberFormat="1" applyFont="1" applyFill="1" applyBorder="1" applyAlignment="1">
      <alignment horizontal="left" vertical="center"/>
    </xf>
    <xf numFmtId="49" fontId="66" fillId="4" borderId="41" xfId="4" applyNumberFormat="1" applyFont="1" applyBorder="1" applyAlignment="1">
      <alignment horizontal="left" vertical="center"/>
    </xf>
    <xf numFmtId="166" fontId="66" fillId="4" borderId="39" xfId="4" applyFont="1" applyBorder="1">
      <alignment vertical="center"/>
    </xf>
    <xf numFmtId="166" fontId="66" fillId="4" borderId="40" xfId="4" applyFont="1" applyBorder="1">
      <alignment vertical="center"/>
    </xf>
    <xf numFmtId="176" fontId="66" fillId="4" borderId="43" xfId="31" applyNumberFormat="1" applyFont="1" applyFill="1" applyBorder="1" applyAlignment="1">
      <alignment horizontal="right" vertical="center"/>
    </xf>
    <xf numFmtId="166" fontId="66" fillId="4" borderId="41" xfId="4" applyFont="1" applyBorder="1" applyAlignment="1">
      <alignment horizontal="center" vertical="center"/>
    </xf>
    <xf numFmtId="176" fontId="66" fillId="4" borderId="41" xfId="31" applyNumberFormat="1" applyFont="1" applyFill="1" applyBorder="1" applyAlignment="1">
      <alignment horizontal="center" vertical="center"/>
    </xf>
    <xf numFmtId="176" fontId="66" fillId="4" borderId="41" xfId="31" applyNumberFormat="1" applyFont="1" applyFill="1" applyBorder="1" applyAlignment="1">
      <alignment vertical="center"/>
    </xf>
    <xf numFmtId="176" fontId="66" fillId="4" borderId="39" xfId="31" applyNumberFormat="1" applyFont="1" applyFill="1" applyBorder="1" applyAlignment="1">
      <alignment horizontal="left" vertical="center"/>
    </xf>
    <xf numFmtId="176" fontId="66" fillId="4" borderId="40" xfId="31" applyNumberFormat="1" applyFont="1" applyFill="1" applyBorder="1" applyAlignment="1">
      <alignment horizontal="left" vertical="center"/>
    </xf>
    <xf numFmtId="0" fontId="13" fillId="21" borderId="0" xfId="41" applyFont="1" applyFill="1" applyAlignment="1">
      <alignment vertical="center"/>
    </xf>
    <xf numFmtId="169" fontId="64" fillId="0" borderId="41" xfId="0" applyNumberFormat="1" applyFont="1" applyBorder="1" applyAlignment="1">
      <alignment horizontal="left" vertical="center"/>
    </xf>
    <xf numFmtId="173" fontId="54" fillId="0" borderId="34" xfId="0" applyNumberFormat="1" applyFont="1" applyBorder="1">
      <alignment vertical="center"/>
    </xf>
    <xf numFmtId="180" fontId="54" fillId="0" borderId="34" xfId="0" applyNumberFormat="1" applyFont="1" applyBorder="1">
      <alignment vertical="center"/>
    </xf>
    <xf numFmtId="164" fontId="68" fillId="0" borderId="39" xfId="0" applyFont="1" applyFill="1" applyBorder="1" applyAlignment="1">
      <alignment horizontal="left" vertical="center" indent="1"/>
    </xf>
    <xf numFmtId="176" fontId="68" fillId="23" borderId="41" xfId="31" applyNumberFormat="1" applyFont="1" applyFill="1" applyBorder="1" applyAlignment="1">
      <alignment horizontal="center" vertical="center"/>
    </xf>
    <xf numFmtId="164" fontId="54" fillId="0" borderId="0" xfId="0" quotePrefix="1" applyFont="1" applyFill="1" applyAlignment="1">
      <alignment horizontal="right" vertical="center" indent="1"/>
    </xf>
    <xf numFmtId="164" fontId="54" fillId="0" borderId="0" xfId="0" applyFont="1" applyFill="1">
      <alignment vertical="center"/>
    </xf>
    <xf numFmtId="180" fontId="54" fillId="0" borderId="34" xfId="0" applyNumberFormat="1" applyFont="1" applyFill="1" applyBorder="1">
      <alignment vertical="center"/>
    </xf>
    <xf numFmtId="164" fontId="54" fillId="0" borderId="34" xfId="0" applyFont="1" applyFill="1" applyBorder="1">
      <alignment vertical="center"/>
    </xf>
    <xf numFmtId="173" fontId="54" fillId="0" borderId="34" xfId="0" applyNumberFormat="1" applyFont="1" applyFill="1" applyBorder="1">
      <alignment vertical="center"/>
    </xf>
    <xf numFmtId="164" fontId="64" fillId="0" borderId="34" xfId="0" applyFont="1" applyFill="1" applyBorder="1">
      <alignment vertical="center"/>
    </xf>
    <xf numFmtId="9" fontId="68" fillId="0" borderId="41" xfId="38" applyFont="1" applyFill="1" applyBorder="1" applyAlignment="1">
      <alignment horizontal="center" vertical="center"/>
    </xf>
    <xf numFmtId="164" fontId="67" fillId="0" borderId="39" xfId="0" applyFont="1" applyFill="1" applyBorder="1">
      <alignment vertical="center"/>
    </xf>
    <xf numFmtId="164" fontId="64" fillId="0" borderId="40" xfId="0" applyFont="1" applyFill="1" applyBorder="1">
      <alignment vertical="center"/>
    </xf>
    <xf numFmtId="164" fontId="64" fillId="0" borderId="43" xfId="0" applyFont="1" applyFill="1" applyBorder="1">
      <alignment vertical="center"/>
    </xf>
    <xf numFmtId="164" fontId="54" fillId="0" borderId="41" xfId="0" applyFont="1" applyFill="1" applyBorder="1" applyAlignment="1">
      <alignment horizontal="center" vertical="center"/>
    </xf>
    <xf numFmtId="176" fontId="54" fillId="0" borderId="41" xfId="31" applyNumberFormat="1" applyFont="1" applyFill="1" applyBorder="1" applyAlignment="1">
      <alignment vertical="center"/>
    </xf>
    <xf numFmtId="49" fontId="68" fillId="0" borderId="38" xfId="0" applyNumberFormat="1" applyFont="1" applyFill="1" applyBorder="1" applyAlignment="1">
      <alignment horizontal="right" vertical="center"/>
    </xf>
    <xf numFmtId="164" fontId="68" fillId="0" borderId="36" xfId="0" applyFont="1" applyFill="1" applyBorder="1">
      <alignment vertical="center"/>
    </xf>
    <xf numFmtId="164" fontId="68" fillId="0" borderId="37" xfId="0" applyFont="1" applyFill="1" applyBorder="1">
      <alignment vertical="center"/>
    </xf>
    <xf numFmtId="164" fontId="69" fillId="0" borderId="51" xfId="0" applyFont="1" applyFill="1" applyBorder="1" applyAlignment="1">
      <alignment horizontal="right" vertical="center"/>
    </xf>
    <xf numFmtId="164" fontId="68" fillId="0" borderId="38" xfId="0" applyFont="1" applyFill="1" applyBorder="1" applyAlignment="1">
      <alignment horizontal="center" vertical="center"/>
    </xf>
    <xf numFmtId="176" fontId="68" fillId="0" borderId="38" xfId="31" applyNumberFormat="1" applyFont="1" applyFill="1" applyBorder="1" applyAlignment="1">
      <alignment horizontal="center" vertical="center"/>
    </xf>
    <xf numFmtId="176" fontId="64" fillId="0" borderId="38" xfId="31" applyNumberFormat="1" applyFont="1" applyFill="1" applyBorder="1" applyAlignment="1">
      <alignment horizontal="center" vertical="center"/>
    </xf>
    <xf numFmtId="176" fontId="54" fillId="0" borderId="36" xfId="31" applyNumberFormat="1" applyFont="1" applyFill="1" applyBorder="1" applyAlignment="1">
      <alignment horizontal="left" vertical="center"/>
    </xf>
    <xf numFmtId="176" fontId="54" fillId="0" borderId="37" xfId="31" applyNumberFormat="1" applyFont="1" applyFill="1" applyBorder="1" applyAlignment="1">
      <alignment horizontal="left" vertical="center"/>
    </xf>
    <xf numFmtId="176" fontId="54" fillId="0" borderId="51" xfId="31" applyNumberFormat="1" applyFont="1" applyFill="1" applyBorder="1" applyAlignment="1">
      <alignment horizontal="left" vertical="center"/>
    </xf>
    <xf numFmtId="164" fontId="68" fillId="0" borderId="40" xfId="0" applyFont="1" applyFill="1" applyBorder="1" applyAlignment="1">
      <alignment horizontal="left" vertical="top" indent="1"/>
    </xf>
    <xf numFmtId="176" fontId="54" fillId="0" borderId="39" xfId="31" applyNumberFormat="1" applyFont="1" applyFill="1" applyBorder="1" applyAlignment="1">
      <alignment horizontal="left" vertical="top"/>
    </xf>
    <xf numFmtId="176" fontId="54" fillId="23" borderId="41" xfId="31" applyNumberFormat="1" applyFont="1" applyFill="1" applyBorder="1" applyAlignment="1">
      <alignment horizontal="center" vertical="center"/>
    </xf>
    <xf numFmtId="164" fontId="54" fillId="0" borderId="34" xfId="0" applyFont="1" applyFill="1" applyBorder="1" applyAlignment="1">
      <alignment horizontal="right" vertical="top"/>
    </xf>
    <xf numFmtId="171" fontId="54" fillId="0" borderId="34" xfId="0" applyNumberFormat="1" applyFont="1" applyFill="1" applyBorder="1" applyAlignment="1">
      <alignment horizontal="right" vertical="top"/>
    </xf>
    <xf numFmtId="171" fontId="54" fillId="0" borderId="34" xfId="0" applyNumberFormat="1" applyFont="1" applyBorder="1">
      <alignment vertical="center"/>
    </xf>
    <xf numFmtId="173" fontId="70" fillId="0" borderId="34" xfId="0" applyNumberFormat="1" applyFont="1" applyBorder="1">
      <alignment vertical="center"/>
    </xf>
    <xf numFmtId="176" fontId="70" fillId="0" borderId="39" xfId="31" applyNumberFormat="1" applyFont="1" applyFill="1" applyBorder="1" applyAlignment="1">
      <alignment horizontal="left" vertical="center"/>
    </xf>
    <xf numFmtId="164" fontId="68" fillId="0" borderId="39" xfId="0" applyFont="1" applyFill="1" applyBorder="1" applyAlignment="1">
      <alignment horizontal="left" vertical="center"/>
    </xf>
    <xf numFmtId="164" fontId="68" fillId="7" borderId="41" xfId="0" applyFont="1" applyFill="1" applyBorder="1" applyAlignment="1">
      <alignment horizontal="center" vertical="center"/>
    </xf>
    <xf numFmtId="180" fontId="70" fillId="0" borderId="34" xfId="0" applyNumberFormat="1" applyFont="1" applyBorder="1">
      <alignment vertical="center"/>
    </xf>
    <xf numFmtId="176" fontId="54" fillId="0" borderId="39" xfId="31" applyNumberFormat="1" applyFont="1" applyFill="1" applyBorder="1" applyAlignment="1">
      <alignment horizontal="left" vertical="center" wrapText="1"/>
    </xf>
    <xf numFmtId="176" fontId="54" fillId="0" borderId="40" xfId="31" applyNumberFormat="1" applyFont="1" applyFill="1" applyBorder="1" applyAlignment="1">
      <alignment horizontal="left" vertical="center" wrapText="1"/>
    </xf>
    <xf numFmtId="176" fontId="54" fillId="0" borderId="43" xfId="31" applyNumberFormat="1" applyFont="1" applyFill="1" applyBorder="1" applyAlignment="1">
      <alignment horizontal="left" vertical="center" wrapText="1"/>
    </xf>
    <xf numFmtId="166" fontId="66" fillId="4" borderId="41" xfId="4" applyFont="1" applyBorder="1" applyAlignment="1">
      <alignment horizontal="left" vertical="center"/>
    </xf>
    <xf numFmtId="176" fontId="42" fillId="4" borderId="43" xfId="31" applyNumberFormat="1" applyFont="1" applyFill="1" applyBorder="1" applyAlignment="1">
      <alignment horizontal="right" vertical="center"/>
    </xf>
    <xf numFmtId="176" fontId="66" fillId="4" borderId="41" xfId="31" applyNumberFormat="1" applyFont="1" applyFill="1" applyBorder="1" applyAlignment="1">
      <alignment horizontal="right" vertical="center"/>
    </xf>
    <xf numFmtId="180" fontId="68" fillId="0" borderId="41" xfId="0" applyNumberFormat="1" applyFont="1" applyFill="1" applyBorder="1" applyAlignment="1">
      <alignment horizontal="center" vertical="center"/>
    </xf>
    <xf numFmtId="49" fontId="54" fillId="0" borderId="41" xfId="0" applyNumberFormat="1" applyFont="1" applyFill="1" applyBorder="1" applyAlignment="1">
      <alignment horizontal="left" vertical="center"/>
    </xf>
    <xf numFmtId="164" fontId="54" fillId="0" borderId="39" xfId="0" applyFont="1" applyFill="1" applyBorder="1">
      <alignment vertical="center"/>
    </xf>
    <xf numFmtId="164" fontId="65" fillId="0" borderId="0" xfId="0" applyFont="1" applyFill="1">
      <alignment vertical="center"/>
    </xf>
    <xf numFmtId="164" fontId="65" fillId="0" borderId="34" xfId="0" applyFont="1" applyFill="1" applyBorder="1">
      <alignment vertical="center"/>
    </xf>
    <xf numFmtId="164" fontId="63" fillId="0" borderId="34" xfId="0" applyFont="1" applyFill="1" applyBorder="1">
      <alignment vertical="center"/>
    </xf>
    <xf numFmtId="171" fontId="65" fillId="0" borderId="34" xfId="0" applyNumberFormat="1" applyFont="1" applyBorder="1">
      <alignment vertical="center"/>
    </xf>
    <xf numFmtId="49" fontId="71" fillId="0" borderId="41" xfId="0" applyNumberFormat="1" applyFont="1" applyFill="1" applyBorder="1" applyAlignment="1">
      <alignment horizontal="right" vertical="center"/>
    </xf>
    <xf numFmtId="164" fontId="71" fillId="0" borderId="40" xfId="0" applyFont="1" applyFill="1" applyBorder="1">
      <alignment vertical="center"/>
    </xf>
    <xf numFmtId="164" fontId="71" fillId="0" borderId="43" xfId="0" applyFont="1" applyFill="1" applyBorder="1">
      <alignment vertical="center"/>
    </xf>
    <xf numFmtId="164" fontId="71" fillId="0" borderId="41" xfId="0" applyFont="1" applyFill="1" applyBorder="1" applyAlignment="1">
      <alignment horizontal="center" vertical="center"/>
    </xf>
    <xf numFmtId="176" fontId="71" fillId="0" borderId="41" xfId="31" applyNumberFormat="1" applyFont="1" applyFill="1" applyBorder="1" applyAlignment="1">
      <alignment horizontal="center" vertical="center"/>
    </xf>
    <xf numFmtId="176" fontId="67" fillId="0" borderId="41" xfId="31" applyNumberFormat="1" applyFont="1" applyFill="1" applyBorder="1" applyAlignment="1">
      <alignment horizontal="center" vertical="center"/>
    </xf>
    <xf numFmtId="176" fontId="67" fillId="0" borderId="39" xfId="31" applyNumberFormat="1" applyFont="1" applyFill="1" applyBorder="1" applyAlignment="1">
      <alignment horizontal="left" vertical="center"/>
    </xf>
    <xf numFmtId="176" fontId="67" fillId="0" borderId="40" xfId="31" applyNumberFormat="1" applyFont="1" applyFill="1" applyBorder="1" applyAlignment="1">
      <alignment horizontal="left" vertical="center"/>
    </xf>
    <xf numFmtId="176" fontId="67" fillId="0" borderId="43" xfId="31" applyNumberFormat="1" applyFont="1" applyBorder="1" applyAlignment="1">
      <alignment horizontal="left" vertical="center"/>
    </xf>
    <xf numFmtId="164" fontId="72" fillId="0" borderId="0" xfId="0" applyFont="1">
      <alignment vertical="center"/>
    </xf>
    <xf numFmtId="164" fontId="72" fillId="0" borderId="34" xfId="0" applyFont="1" applyBorder="1">
      <alignment vertical="center"/>
    </xf>
    <xf numFmtId="171" fontId="72" fillId="0" borderId="34" xfId="0" applyNumberFormat="1" applyFont="1" applyBorder="1">
      <alignment vertical="center"/>
    </xf>
    <xf numFmtId="164" fontId="73" fillId="0" borderId="34" xfId="0" applyFont="1" applyBorder="1">
      <alignment vertical="center"/>
    </xf>
    <xf numFmtId="164" fontId="67" fillId="0" borderId="0" xfId="0" applyFont="1">
      <alignment vertical="center"/>
    </xf>
    <xf numFmtId="9" fontId="54" fillId="0" borderId="41" xfId="38" applyFont="1" applyFill="1" applyBorder="1" applyAlignment="1">
      <alignment horizontal="center" vertical="center"/>
    </xf>
    <xf numFmtId="169" fontId="64" fillId="0" borderId="41" xfId="0" applyNumberFormat="1" applyFont="1" applyFill="1" applyBorder="1" applyAlignment="1">
      <alignment horizontal="left" vertical="center"/>
    </xf>
    <xf numFmtId="49" fontId="68" fillId="0" borderId="41" xfId="0" quotePrefix="1" applyNumberFormat="1" applyFont="1" applyFill="1" applyBorder="1" applyAlignment="1">
      <alignment horizontal="right" vertical="center"/>
    </xf>
    <xf numFmtId="164" fontId="54" fillId="0" borderId="39" xfId="0" applyFont="1" applyFill="1" applyBorder="1" applyAlignment="1">
      <alignment horizontal="left" vertical="center" indent="7"/>
    </xf>
    <xf numFmtId="164" fontId="64" fillId="0" borderId="40" xfId="0" applyFont="1" applyFill="1" applyBorder="1" applyAlignment="1">
      <alignment horizontal="left" vertical="center" indent="7"/>
    </xf>
    <xf numFmtId="164" fontId="64" fillId="0" borderId="43" xfId="0" applyFont="1" applyFill="1" applyBorder="1" applyAlignment="1">
      <alignment horizontal="left" vertical="center" indent="7"/>
    </xf>
    <xf numFmtId="176" fontId="54" fillId="0" borderId="39" xfId="31" applyNumberFormat="1" applyFont="1" applyBorder="1" applyAlignment="1">
      <alignment horizontal="left" vertical="center" wrapText="1"/>
    </xf>
    <xf numFmtId="176" fontId="54" fillId="0" borderId="40" xfId="31" applyNumberFormat="1" applyFont="1" applyBorder="1" applyAlignment="1">
      <alignment horizontal="left" vertical="center" wrapText="1"/>
    </xf>
    <xf numFmtId="176" fontId="54" fillId="0" borderId="43" xfId="31" applyNumberFormat="1" applyFont="1" applyBorder="1" applyAlignment="1">
      <alignment horizontal="left" vertical="center" wrapText="1"/>
    </xf>
    <xf numFmtId="164" fontId="54" fillId="0" borderId="39" xfId="0" applyFont="1" applyFill="1" applyBorder="1" applyAlignment="1">
      <alignment horizontal="left" vertical="center" indent="8"/>
    </xf>
    <xf numFmtId="9" fontId="54" fillId="0" borderId="41" xfId="38" applyFont="1" applyFill="1" applyBorder="1" applyAlignment="1">
      <alignment horizontal="center" vertical="top"/>
    </xf>
    <xf numFmtId="164" fontId="68" fillId="7" borderId="39" xfId="0" applyFont="1" applyFill="1" applyBorder="1">
      <alignment vertical="center"/>
    </xf>
    <xf numFmtId="164" fontId="68" fillId="7" borderId="40" xfId="0" applyFont="1" applyFill="1" applyBorder="1">
      <alignment vertical="center"/>
    </xf>
    <xf numFmtId="164" fontId="68" fillId="7" borderId="43" xfId="0" applyFont="1" applyFill="1" applyBorder="1">
      <alignment vertical="center"/>
    </xf>
    <xf numFmtId="176" fontId="68" fillId="7" borderId="41" xfId="31" applyNumberFormat="1" applyFont="1" applyFill="1" applyBorder="1" applyAlignment="1">
      <alignment horizontal="center" vertical="center"/>
    </xf>
    <xf numFmtId="176" fontId="54" fillId="7" borderId="41" xfId="31" applyNumberFormat="1" applyFont="1" applyFill="1" applyBorder="1" applyAlignment="1">
      <alignment horizontal="center" vertical="center"/>
    </xf>
    <xf numFmtId="164" fontId="68" fillId="24" borderId="39" xfId="0" applyFont="1" applyFill="1" applyBorder="1">
      <alignment vertical="center"/>
    </xf>
    <xf numFmtId="164" fontId="68" fillId="24" borderId="40" xfId="0" applyFont="1" applyFill="1" applyBorder="1" applyAlignment="1">
      <alignment vertical="top"/>
    </xf>
    <xf numFmtId="164" fontId="68" fillId="24" borderId="43" xfId="0" applyFont="1" applyFill="1" applyBorder="1" applyAlignment="1">
      <alignment vertical="top"/>
    </xf>
    <xf numFmtId="164" fontId="54" fillId="24" borderId="41" xfId="0" applyFont="1" applyFill="1" applyBorder="1" applyAlignment="1">
      <alignment horizontal="center" vertical="top"/>
    </xf>
    <xf numFmtId="164" fontId="68" fillId="24" borderId="41" xfId="0" applyFont="1" applyFill="1" applyBorder="1" applyAlignment="1">
      <alignment horizontal="center" vertical="top"/>
    </xf>
    <xf numFmtId="176" fontId="54" fillId="24" borderId="41" xfId="31" applyNumberFormat="1" applyFont="1" applyFill="1" applyBorder="1" applyAlignment="1">
      <alignment horizontal="center" vertical="center"/>
    </xf>
    <xf numFmtId="176" fontId="54" fillId="24" borderId="41" xfId="31" applyNumberFormat="1" applyFont="1" applyFill="1" applyBorder="1" applyAlignment="1">
      <alignment horizontal="center" vertical="top"/>
    </xf>
    <xf numFmtId="164" fontId="68" fillId="24" borderId="40" xfId="0" applyFont="1" applyFill="1" applyBorder="1" applyAlignment="1">
      <alignment horizontal="left" vertical="top" indent="1"/>
    </xf>
    <xf numFmtId="164" fontId="54" fillId="7" borderId="41" xfId="0" applyFont="1" applyFill="1" applyBorder="1" applyAlignment="1">
      <alignment horizontal="center" vertical="top"/>
    </xf>
    <xf numFmtId="176" fontId="70" fillId="0" borderId="39" xfId="31" applyNumberFormat="1" applyFont="1" applyFill="1" applyBorder="1" applyAlignment="1">
      <alignment horizontal="left" vertical="top" wrapText="1"/>
    </xf>
    <xf numFmtId="9" fontId="54" fillId="24" borderId="41" xfId="38" applyFont="1" applyFill="1" applyBorder="1" applyAlignment="1">
      <alignment horizontal="center" vertical="top"/>
    </xf>
    <xf numFmtId="164" fontId="54" fillId="0" borderId="0" xfId="0" applyFont="1" applyBorder="1">
      <alignment vertical="center"/>
    </xf>
    <xf numFmtId="164" fontId="68" fillId="24" borderId="45" xfId="0" applyFont="1" applyFill="1" applyBorder="1">
      <alignment vertical="center"/>
    </xf>
    <xf numFmtId="164" fontId="68" fillId="24" borderId="42" xfId="0" applyFont="1" applyFill="1" applyBorder="1" applyAlignment="1">
      <alignment vertical="top"/>
    </xf>
    <xf numFmtId="164" fontId="68" fillId="24" borderId="46" xfId="0" applyFont="1" applyFill="1" applyBorder="1" applyAlignment="1">
      <alignment vertical="top"/>
    </xf>
    <xf numFmtId="9" fontId="54" fillId="24" borderId="44" xfId="38" applyFont="1" applyFill="1" applyBorder="1" applyAlignment="1">
      <alignment horizontal="center" vertical="top"/>
    </xf>
    <xf numFmtId="164" fontId="68" fillId="24" borderId="44" xfId="0" applyFont="1" applyFill="1" applyBorder="1" applyAlignment="1">
      <alignment horizontal="center" vertical="top"/>
    </xf>
    <xf numFmtId="176" fontId="54" fillId="24" borderId="44" xfId="31" applyNumberFormat="1" applyFont="1" applyFill="1" applyBorder="1" applyAlignment="1">
      <alignment horizontal="center" vertical="center"/>
    </xf>
    <xf numFmtId="176" fontId="54" fillId="24" borderId="44" xfId="31" applyNumberFormat="1" applyFont="1" applyFill="1" applyBorder="1" applyAlignment="1">
      <alignment horizontal="center" vertical="top"/>
    </xf>
    <xf numFmtId="176" fontId="64" fillId="0" borderId="41" xfId="31" applyNumberFormat="1" applyFont="1" applyBorder="1" applyAlignment="1">
      <alignment horizontal="right" vertical="center"/>
    </xf>
    <xf numFmtId="176" fontId="64" fillId="0" borderId="41" xfId="31" applyNumberFormat="1" applyFont="1" applyFill="1" applyBorder="1" applyAlignment="1">
      <alignment vertical="center"/>
    </xf>
    <xf numFmtId="176" fontId="64" fillId="0" borderId="39" xfId="31" applyNumberFormat="1" applyFont="1" applyFill="1" applyBorder="1" applyAlignment="1">
      <alignment horizontal="left" vertical="center"/>
    </xf>
    <xf numFmtId="176" fontId="64" fillId="0" borderId="40" xfId="31" applyNumberFormat="1" applyFont="1" applyFill="1" applyBorder="1" applyAlignment="1">
      <alignment horizontal="left" vertical="center"/>
    </xf>
    <xf numFmtId="176" fontId="64" fillId="0" borderId="43" xfId="31" applyNumberFormat="1" applyFont="1" applyFill="1" applyBorder="1" applyAlignment="1">
      <alignment horizontal="left" vertical="center"/>
    </xf>
    <xf numFmtId="9" fontId="54" fillId="0" borderId="41" xfId="38" applyFont="1" applyBorder="1" applyAlignment="1">
      <alignment horizontal="center" vertical="center"/>
    </xf>
    <xf numFmtId="9" fontId="68" fillId="0" borderId="44" xfId="38" applyFont="1" applyFill="1" applyBorder="1" applyAlignment="1">
      <alignment horizontal="center" vertical="center"/>
    </xf>
    <xf numFmtId="176" fontId="54" fillId="0" borderId="37" xfId="31" applyNumberFormat="1" applyFont="1" applyFill="1" applyBorder="1" applyAlignment="1">
      <alignment vertical="center" wrapText="1"/>
    </xf>
    <xf numFmtId="176" fontId="54" fillId="0" borderId="51" xfId="31" applyNumberFormat="1" applyFont="1" applyFill="1" applyBorder="1" applyAlignment="1">
      <alignment vertical="center" wrapText="1"/>
    </xf>
    <xf numFmtId="164" fontId="64" fillId="0" borderId="0" xfId="0" applyFont="1">
      <alignment vertical="center"/>
    </xf>
    <xf numFmtId="164" fontId="64" fillId="0" borderId="41" xfId="0" applyFont="1" applyBorder="1" applyAlignment="1">
      <alignment horizontal="center" vertical="center"/>
    </xf>
    <xf numFmtId="176" fontId="64" fillId="0" borderId="41" xfId="31" applyNumberFormat="1" applyFont="1" applyBorder="1" applyAlignment="1">
      <alignment horizontal="center" vertical="center"/>
    </xf>
    <xf numFmtId="176" fontId="64" fillId="0" borderId="41" xfId="31" applyNumberFormat="1" applyFont="1" applyBorder="1" applyAlignment="1">
      <alignment vertical="center"/>
    </xf>
    <xf numFmtId="176" fontId="64" fillId="0" borderId="39" xfId="31" applyNumberFormat="1" applyFont="1" applyBorder="1" applyAlignment="1">
      <alignment horizontal="left" vertical="center"/>
    </xf>
    <xf numFmtId="176" fontId="64" fillId="0" borderId="40" xfId="31" applyNumberFormat="1" applyFont="1" applyBorder="1" applyAlignment="1">
      <alignment horizontal="left" vertical="center"/>
    </xf>
    <xf numFmtId="176" fontId="64" fillId="0" borderId="43" xfId="31" applyNumberFormat="1" applyFont="1" applyBorder="1" applyAlignment="1">
      <alignment horizontal="left" vertical="center"/>
    </xf>
    <xf numFmtId="164" fontId="69" fillId="0" borderId="52" xfId="0" applyFont="1" applyFill="1" applyBorder="1">
      <alignment vertical="center"/>
    </xf>
    <xf numFmtId="164" fontId="69" fillId="0" borderId="53" xfId="0" applyFont="1" applyFill="1" applyBorder="1" applyAlignment="1">
      <alignment horizontal="center" vertical="center"/>
    </xf>
    <xf numFmtId="176" fontId="69" fillId="0" borderId="53" xfId="31" applyNumberFormat="1" applyFont="1" applyFill="1" applyBorder="1" applyAlignment="1">
      <alignment horizontal="center" vertical="center"/>
    </xf>
    <xf numFmtId="176" fontId="64" fillId="0" borderId="53" xfId="31" applyNumberFormat="1" applyFont="1" applyFill="1" applyBorder="1" applyAlignment="1">
      <alignment horizontal="center" vertical="center"/>
    </xf>
    <xf numFmtId="176" fontId="54" fillId="7" borderId="41" xfId="31" applyNumberFormat="1" applyFont="1" applyFill="1" applyBorder="1" applyAlignment="1">
      <alignment vertical="center"/>
    </xf>
    <xf numFmtId="176" fontId="54" fillId="21" borderId="41" xfId="31" applyNumberFormat="1" applyFont="1" applyFill="1" applyBorder="1" applyAlignment="1">
      <alignment vertical="center"/>
    </xf>
    <xf numFmtId="164" fontId="54" fillId="7" borderId="39" xfId="0" applyFont="1" applyFill="1" applyBorder="1">
      <alignment vertical="center"/>
    </xf>
    <xf numFmtId="164" fontId="64" fillId="7" borderId="40" xfId="0" applyFont="1" applyFill="1" applyBorder="1">
      <alignment vertical="center"/>
    </xf>
    <xf numFmtId="164" fontId="64" fillId="7" borderId="43" xfId="0" applyFont="1" applyFill="1" applyBorder="1">
      <alignment vertical="center"/>
    </xf>
    <xf numFmtId="164" fontId="54" fillId="7" borderId="41" xfId="0" applyFont="1" applyFill="1" applyBorder="1" applyAlignment="1">
      <alignment horizontal="center" vertical="center"/>
    </xf>
    <xf numFmtId="164" fontId="68" fillId="0" borderId="41" xfId="0" applyFont="1" applyFill="1" applyBorder="1" applyAlignment="1">
      <alignment horizontal="right" vertical="center"/>
    </xf>
    <xf numFmtId="164" fontId="69" fillId="0" borderId="43" xfId="0" applyFont="1" applyFill="1" applyBorder="1">
      <alignment vertical="center"/>
    </xf>
    <xf numFmtId="164" fontId="69" fillId="0" borderId="41" xfId="0" applyFont="1" applyFill="1" applyBorder="1" applyAlignment="1">
      <alignment horizontal="center" vertical="center"/>
    </xf>
    <xf numFmtId="176" fontId="69" fillId="0" borderId="41" xfId="31" applyNumberFormat="1" applyFont="1" applyFill="1" applyBorder="1" applyAlignment="1">
      <alignment horizontal="center" vertical="center"/>
    </xf>
    <xf numFmtId="176" fontId="64" fillId="0" borderId="41" xfId="31" applyNumberFormat="1" applyFont="1" applyFill="1" applyBorder="1" applyAlignment="1">
      <alignment horizontal="center" vertical="center"/>
    </xf>
    <xf numFmtId="49" fontId="68" fillId="0" borderId="2" xfId="0" applyNumberFormat="1" applyFont="1" applyFill="1" applyBorder="1" applyAlignment="1">
      <alignment horizontal="right" vertical="center"/>
    </xf>
    <xf numFmtId="164" fontId="68" fillId="0" borderId="3" xfId="0" applyFont="1" applyFill="1" applyBorder="1">
      <alignment vertical="center"/>
    </xf>
    <xf numFmtId="164" fontId="68" fillId="0" borderId="0" xfId="0" applyFont="1" applyFill="1" applyBorder="1">
      <alignment vertical="center"/>
    </xf>
    <xf numFmtId="164" fontId="68" fillId="0" borderId="4" xfId="0" applyFont="1" applyFill="1" applyBorder="1">
      <alignment vertical="center"/>
    </xf>
    <xf numFmtId="164" fontId="69" fillId="0" borderId="51" xfId="0" applyFont="1" applyFill="1" applyBorder="1">
      <alignment vertical="center"/>
    </xf>
    <xf numFmtId="164" fontId="69" fillId="0" borderId="2" xfId="0" applyFont="1" applyFill="1" applyBorder="1" applyAlignment="1">
      <alignment horizontal="center" vertical="center"/>
    </xf>
    <xf numFmtId="176" fontId="69" fillId="0" borderId="2" xfId="31" applyNumberFormat="1" applyFont="1" applyFill="1" applyBorder="1" applyAlignment="1">
      <alignment horizontal="center" vertical="center"/>
    </xf>
    <xf numFmtId="176" fontId="64" fillId="0" borderId="36" xfId="31" applyNumberFormat="1" applyFont="1" applyFill="1" applyBorder="1" applyAlignment="1">
      <alignment horizontal="center" vertical="center"/>
    </xf>
    <xf numFmtId="176" fontId="54" fillId="0" borderId="0" xfId="31" applyNumberFormat="1" applyFont="1" applyFill="1" applyBorder="1" applyAlignment="1">
      <alignment horizontal="left" vertical="center"/>
    </xf>
    <xf numFmtId="176" fontId="54" fillId="0" borderId="4" xfId="31" applyNumberFormat="1" applyFont="1" applyFill="1" applyBorder="1" applyAlignment="1">
      <alignment horizontal="left" vertical="center"/>
    </xf>
    <xf numFmtId="164" fontId="69" fillId="0" borderId="47" xfId="0" applyFont="1" applyFill="1" applyBorder="1" applyAlignment="1">
      <alignment horizontal="center" vertical="center"/>
    </xf>
    <xf numFmtId="176" fontId="69" fillId="0" borderId="47" xfId="31" applyNumberFormat="1" applyFont="1" applyFill="1" applyBorder="1" applyAlignment="1">
      <alignment horizontal="center" vertical="center"/>
    </xf>
    <xf numFmtId="169" fontId="64" fillId="0" borderId="41" xfId="0" quotePrefix="1" applyNumberFormat="1" applyFont="1" applyBorder="1" applyAlignment="1">
      <alignment horizontal="right" vertical="center"/>
    </xf>
    <xf numFmtId="49" fontId="54" fillId="0" borderId="41" xfId="0" applyNumberFormat="1" applyFont="1" applyFill="1" applyBorder="1" applyAlignment="1">
      <alignment horizontal="right" vertical="center"/>
    </xf>
    <xf numFmtId="164" fontId="54" fillId="0" borderId="41" xfId="0" applyFont="1" applyFill="1" applyBorder="1" applyAlignment="1">
      <alignment horizontal="right" vertical="center"/>
    </xf>
    <xf numFmtId="169" fontId="64" fillId="0" borderId="41" xfId="0" quotePrefix="1" applyNumberFormat="1" applyFont="1" applyFill="1" applyBorder="1" applyAlignment="1">
      <alignment horizontal="right" vertical="center"/>
    </xf>
    <xf numFmtId="164" fontId="68" fillId="0" borderId="41" xfId="0" applyFont="1" applyBorder="1" applyAlignment="1">
      <alignment horizontal="left" vertical="center"/>
    </xf>
    <xf numFmtId="164" fontId="74" fillId="0" borderId="39" xfId="0" applyFont="1" applyBorder="1">
      <alignment vertical="center"/>
    </xf>
    <xf numFmtId="164" fontId="74" fillId="0" borderId="40" xfId="0" applyFont="1" applyBorder="1">
      <alignment vertical="center"/>
    </xf>
    <xf numFmtId="164" fontId="74" fillId="0" borderId="43" xfId="0" applyFont="1" applyBorder="1">
      <alignment vertical="center"/>
    </xf>
    <xf numFmtId="164" fontId="54" fillId="0" borderId="35" xfId="0" applyFont="1" applyBorder="1" applyAlignment="1">
      <alignment horizontal="center" vertical="center"/>
    </xf>
    <xf numFmtId="164" fontId="54" fillId="0" borderId="0" xfId="0" applyFont="1" applyBorder="1" applyAlignment="1">
      <alignment horizontal="center" vertical="center"/>
    </xf>
    <xf numFmtId="164" fontId="54" fillId="0" borderId="34" xfId="0" applyFont="1" applyBorder="1" applyAlignment="1">
      <alignment horizontal="center" vertical="center"/>
    </xf>
    <xf numFmtId="164" fontId="64" fillId="0" borderId="34" xfId="0" applyFont="1" applyBorder="1" applyAlignment="1">
      <alignment horizontal="center" vertical="center"/>
    </xf>
    <xf numFmtId="1" fontId="64" fillId="0" borderId="41" xfId="0" applyNumberFormat="1" applyFont="1" applyBorder="1" applyAlignment="1">
      <alignment horizontal="right" vertical="center"/>
    </xf>
    <xf numFmtId="164" fontId="68" fillId="0" borderId="41" xfId="0" applyFont="1" applyFill="1" applyBorder="1" applyAlignment="1">
      <alignment horizontal="right" vertical="top"/>
    </xf>
    <xf numFmtId="164" fontId="68" fillId="0" borderId="39" xfId="0" applyFont="1" applyFill="1" applyBorder="1" applyAlignment="1">
      <alignment vertical="top"/>
    </xf>
    <xf numFmtId="1" fontId="64" fillId="0" borderId="44" xfId="0" applyNumberFormat="1" applyFont="1" applyBorder="1" applyAlignment="1">
      <alignment horizontal="right" vertical="center"/>
    </xf>
    <xf numFmtId="164" fontId="54" fillId="0" borderId="45" xfId="0" applyFont="1" applyBorder="1">
      <alignment vertical="center"/>
    </xf>
    <xf numFmtId="164" fontId="64" fillId="0" borderId="42" xfId="0" applyFont="1" applyBorder="1">
      <alignment vertical="center"/>
    </xf>
    <xf numFmtId="164" fontId="64" fillId="0" borderId="46" xfId="0" applyFont="1" applyBorder="1">
      <alignment vertical="center"/>
    </xf>
    <xf numFmtId="164" fontId="54" fillId="0" borderId="44" xfId="0" applyFont="1" applyBorder="1" applyAlignment="1">
      <alignment horizontal="center" vertical="center"/>
    </xf>
    <xf numFmtId="176" fontId="54" fillId="0" borderId="44" xfId="31" applyNumberFormat="1" applyFont="1" applyBorder="1" applyAlignment="1">
      <alignment horizontal="center" vertical="center"/>
    </xf>
    <xf numFmtId="176" fontId="54" fillId="0" borderId="44" xfId="31" applyNumberFormat="1" applyFont="1" applyBorder="1" applyAlignment="1">
      <alignment vertical="center"/>
    </xf>
    <xf numFmtId="176" fontId="54" fillId="0" borderId="45" xfId="31" applyNumberFormat="1" applyFont="1" applyBorder="1" applyAlignment="1">
      <alignment horizontal="left" vertical="center"/>
    </xf>
    <xf numFmtId="176" fontId="54" fillId="0" borderId="42" xfId="31" applyNumberFormat="1" applyFont="1" applyBorder="1" applyAlignment="1">
      <alignment horizontal="left" vertical="center"/>
    </xf>
    <xf numFmtId="176" fontId="54" fillId="0" borderId="46" xfId="31" applyNumberFormat="1" applyFont="1" applyBorder="1" applyAlignment="1">
      <alignment horizontal="left" vertical="center"/>
    </xf>
    <xf numFmtId="164" fontId="54" fillId="7" borderId="45" xfId="0" applyFont="1" applyFill="1" applyBorder="1">
      <alignment vertical="center"/>
    </xf>
    <xf numFmtId="164" fontId="64" fillId="7" borderId="42" xfId="0" applyFont="1" applyFill="1" applyBorder="1">
      <alignment vertical="center"/>
    </xf>
    <xf numFmtId="164" fontId="64" fillId="7" borderId="46" xfId="0" applyFont="1" applyFill="1" applyBorder="1">
      <alignment vertical="center"/>
    </xf>
    <xf numFmtId="164" fontId="54" fillId="7" borderId="44" xfId="0" applyFont="1" applyFill="1" applyBorder="1" applyAlignment="1">
      <alignment horizontal="center" vertical="center"/>
    </xf>
    <xf numFmtId="176" fontId="54" fillId="7" borderId="44" xfId="31" applyNumberFormat="1" applyFont="1" applyFill="1" applyBorder="1" applyAlignment="1">
      <alignment horizontal="center" vertical="center"/>
    </xf>
    <xf numFmtId="176" fontId="54" fillId="7" borderId="44" xfId="31" applyNumberFormat="1" applyFont="1" applyFill="1" applyBorder="1" applyAlignment="1">
      <alignment vertical="center"/>
    </xf>
    <xf numFmtId="176" fontId="54" fillId="7" borderId="45" xfId="31" applyNumberFormat="1" applyFont="1" applyFill="1" applyBorder="1" applyAlignment="1">
      <alignment horizontal="left" vertical="center"/>
    </xf>
    <xf numFmtId="176" fontId="54" fillId="7" borderId="42" xfId="31" applyNumberFormat="1" applyFont="1" applyFill="1" applyBorder="1" applyAlignment="1">
      <alignment horizontal="left" vertical="center"/>
    </xf>
    <xf numFmtId="176" fontId="54" fillId="7" borderId="46" xfId="31" applyNumberFormat="1" applyFont="1" applyFill="1" applyBorder="1" applyAlignment="1">
      <alignment horizontal="left" vertical="center"/>
    </xf>
    <xf numFmtId="164" fontId="71" fillId="0" borderId="39" xfId="0" applyFont="1" applyFill="1" applyBorder="1">
      <alignment vertical="center"/>
    </xf>
    <xf numFmtId="10" fontId="54" fillId="5" borderId="41" xfId="38" applyNumberFormat="1" applyFont="1" applyFill="1" applyBorder="1" applyAlignment="1">
      <alignment horizontal="center" vertical="center"/>
    </xf>
    <xf numFmtId="176" fontId="68" fillId="0" borderId="41" xfId="31" applyNumberFormat="1" applyFont="1" applyBorder="1" applyAlignment="1">
      <alignment horizontal="right" vertical="center"/>
    </xf>
    <xf numFmtId="176" fontId="68" fillId="0" borderId="41" xfId="31" applyNumberFormat="1" applyFont="1" applyFill="1" applyBorder="1" applyAlignment="1">
      <alignment vertical="center"/>
    </xf>
    <xf numFmtId="176" fontId="68" fillId="0" borderId="39" xfId="31" applyNumberFormat="1" applyFont="1" applyFill="1" applyBorder="1" applyAlignment="1">
      <alignment horizontal="left" vertical="center"/>
    </xf>
    <xf numFmtId="176" fontId="68" fillId="0" borderId="40" xfId="31" applyNumberFormat="1" applyFont="1" applyFill="1" applyBorder="1" applyAlignment="1">
      <alignment horizontal="left" vertical="center"/>
    </xf>
    <xf numFmtId="176" fontId="68" fillId="0" borderId="43" xfId="31" applyNumberFormat="1" applyFont="1" applyFill="1" applyBorder="1" applyAlignment="1">
      <alignment horizontal="left" vertical="center"/>
    </xf>
    <xf numFmtId="164" fontId="54" fillId="16" borderId="39" xfId="0" applyFont="1" applyFill="1" applyBorder="1">
      <alignment vertical="center"/>
    </xf>
    <xf numFmtId="164" fontId="54" fillId="16" borderId="40" xfId="0" applyFont="1" applyFill="1" applyBorder="1">
      <alignment vertical="center"/>
    </xf>
    <xf numFmtId="164" fontId="54" fillId="16" borderId="43" xfId="0" applyFont="1" applyFill="1" applyBorder="1">
      <alignment vertical="center"/>
    </xf>
    <xf numFmtId="164" fontId="54" fillId="0" borderId="4" xfId="0" applyFont="1" applyBorder="1">
      <alignment vertical="center"/>
    </xf>
    <xf numFmtId="176" fontId="69" fillId="0" borderId="41" xfId="31" applyNumberFormat="1" applyFont="1" applyFill="1" applyBorder="1" applyAlignment="1">
      <alignment vertical="center"/>
    </xf>
    <xf numFmtId="176" fontId="69" fillId="0" borderId="39" xfId="31" applyNumberFormat="1" applyFont="1" applyFill="1" applyBorder="1" applyAlignment="1">
      <alignment horizontal="left" vertical="center"/>
    </xf>
    <xf numFmtId="176" fontId="69" fillId="0" borderId="40" xfId="31" applyNumberFormat="1" applyFont="1" applyFill="1" applyBorder="1" applyAlignment="1">
      <alignment horizontal="left" vertical="center"/>
    </xf>
    <xf numFmtId="176" fontId="69" fillId="0" borderId="43" xfId="31" applyNumberFormat="1" applyFont="1" applyFill="1" applyBorder="1" applyAlignment="1">
      <alignment horizontal="left" vertical="center"/>
    </xf>
    <xf numFmtId="10" fontId="54" fillId="0" borderId="41" xfId="38" applyNumberFormat="1" applyFont="1" applyBorder="1" applyAlignment="1">
      <alignment horizontal="center" vertical="center"/>
    </xf>
    <xf numFmtId="164" fontId="67" fillId="0" borderId="40" xfId="0" applyFont="1" applyBorder="1">
      <alignment vertical="center"/>
    </xf>
    <xf numFmtId="164" fontId="67" fillId="0" borderId="43" xfId="0" applyFont="1" applyBorder="1">
      <alignment vertical="center"/>
    </xf>
    <xf numFmtId="176" fontId="69" fillId="0" borderId="41" xfId="31" applyNumberFormat="1" applyFont="1" applyBorder="1" applyAlignment="1">
      <alignment horizontal="right" vertical="center"/>
    </xf>
    <xf numFmtId="2" fontId="54" fillId="0" borderId="41" xfId="0" applyNumberFormat="1" applyFont="1" applyBorder="1" applyAlignment="1">
      <alignment horizontal="left" vertical="center"/>
    </xf>
    <xf numFmtId="176" fontId="42" fillId="4" borderId="43" xfId="31" applyNumberFormat="1" applyFont="1" applyFill="1" applyBorder="1" applyAlignment="1">
      <alignment vertical="center"/>
    </xf>
    <xf numFmtId="164" fontId="64" fillId="0" borderId="39" xfId="0" applyFont="1" applyFill="1" applyBorder="1">
      <alignment vertical="center"/>
    </xf>
    <xf numFmtId="164" fontId="68" fillId="23" borderId="39" xfId="0" applyFont="1" applyFill="1" applyBorder="1">
      <alignment vertical="center"/>
    </xf>
    <xf numFmtId="164" fontId="68" fillId="23" borderId="40" xfId="0" applyFont="1" applyFill="1" applyBorder="1" applyAlignment="1">
      <alignment vertical="top"/>
    </xf>
    <xf numFmtId="164" fontId="68" fillId="23" borderId="43" xfId="0" applyFont="1" applyFill="1" applyBorder="1" applyAlignment="1">
      <alignment vertical="top"/>
    </xf>
    <xf numFmtId="164" fontId="54" fillId="23" borderId="41" xfId="0" applyFont="1" applyFill="1" applyBorder="1" applyAlignment="1">
      <alignment horizontal="center" vertical="top"/>
    </xf>
    <xf numFmtId="164" fontId="68" fillId="23" borderId="41" xfId="0" applyFont="1" applyFill="1" applyBorder="1" applyAlignment="1">
      <alignment horizontal="center" vertical="top"/>
    </xf>
    <xf numFmtId="176" fontId="54" fillId="23" borderId="41" xfId="31" applyNumberFormat="1" applyFont="1" applyFill="1" applyBorder="1" applyAlignment="1">
      <alignment horizontal="center" vertical="top"/>
    </xf>
    <xf numFmtId="164" fontId="54" fillId="0" borderId="0" xfId="0" quotePrefix="1" applyFont="1" applyAlignment="1">
      <alignment horizontal="right" vertical="center"/>
    </xf>
    <xf numFmtId="49" fontId="68" fillId="0" borderId="44" xfId="0" applyNumberFormat="1" applyFont="1" applyFill="1" applyBorder="1" applyAlignment="1">
      <alignment horizontal="right" vertical="top"/>
    </xf>
    <xf numFmtId="164" fontId="68" fillId="0" borderId="42" xfId="0" applyFont="1" applyFill="1" applyBorder="1" applyAlignment="1">
      <alignment vertical="top"/>
    </xf>
    <xf numFmtId="164" fontId="68" fillId="0" borderId="46" xfId="0" applyFont="1" applyFill="1" applyBorder="1" applyAlignment="1">
      <alignment vertical="top"/>
    </xf>
    <xf numFmtId="9" fontId="54" fillId="0" borderId="44" xfId="38" applyFont="1" applyFill="1" applyBorder="1" applyAlignment="1">
      <alignment horizontal="center" vertical="top"/>
    </xf>
    <xf numFmtId="164" fontId="68" fillId="0" borderId="44" xfId="0" applyFont="1" applyFill="1" applyBorder="1" applyAlignment="1">
      <alignment horizontal="center" vertical="top"/>
    </xf>
    <xf numFmtId="176" fontId="54" fillId="0" borderId="44" xfId="31" applyNumberFormat="1" applyFont="1" applyFill="1" applyBorder="1" applyAlignment="1">
      <alignment horizontal="center" vertical="top"/>
    </xf>
    <xf numFmtId="164" fontId="54" fillId="0" borderId="44" xfId="0" applyFont="1" applyFill="1" applyBorder="1" applyAlignment="1">
      <alignment horizontal="center" vertical="top"/>
    </xf>
    <xf numFmtId="10" fontId="54" fillId="23" borderId="41" xfId="38" applyNumberFormat="1" applyFont="1" applyFill="1" applyBorder="1" applyAlignment="1">
      <alignment horizontal="center" vertical="center"/>
    </xf>
    <xf numFmtId="166" fontId="42" fillId="4" borderId="41" xfId="5" applyFont="1" applyBorder="1" applyAlignment="1">
      <alignment horizontal="left" vertical="center"/>
    </xf>
    <xf numFmtId="166" fontId="42" fillId="4" borderId="39" xfId="5" applyFont="1" applyBorder="1">
      <alignment vertical="center"/>
    </xf>
    <xf numFmtId="166" fontId="42" fillId="4" borderId="40" xfId="5" applyFont="1" applyBorder="1">
      <alignment vertical="center"/>
    </xf>
    <xf numFmtId="166" fontId="42" fillId="4" borderId="41" xfId="5" applyFont="1" applyBorder="1" applyAlignment="1">
      <alignment horizontal="center" vertical="center"/>
    </xf>
    <xf numFmtId="176" fontId="42" fillId="4" borderId="41" xfId="31" applyNumberFormat="1" applyFont="1" applyFill="1" applyBorder="1" applyAlignment="1">
      <alignment horizontal="center" vertical="center"/>
    </xf>
    <xf numFmtId="176" fontId="42" fillId="4" borderId="41" xfId="31" applyNumberFormat="1" applyFont="1" applyFill="1" applyBorder="1" applyAlignment="1">
      <alignment horizontal="right" vertical="center"/>
    </xf>
    <xf numFmtId="176" fontId="42" fillId="4" borderId="43" xfId="31" applyNumberFormat="1" applyFont="1" applyFill="1" applyBorder="1" applyAlignment="1">
      <alignment horizontal="right" vertical="center" indent="1"/>
    </xf>
    <xf numFmtId="176" fontId="54" fillId="0" borderId="41" xfId="31" applyNumberFormat="1" applyFont="1" applyBorder="1" applyAlignment="1">
      <alignment horizontal="right" vertical="center"/>
    </xf>
    <xf numFmtId="164" fontId="54" fillId="0" borderId="40" xfId="0" applyFont="1" applyFill="1" applyBorder="1">
      <alignment vertical="center"/>
    </xf>
    <xf numFmtId="164" fontId="54" fillId="0" borderId="43" xfId="0" applyFont="1" applyFill="1" applyBorder="1">
      <alignment vertical="center"/>
    </xf>
    <xf numFmtId="10" fontId="54" fillId="0" borderId="41" xfId="38" applyNumberFormat="1" applyFont="1" applyFill="1" applyBorder="1" applyAlignment="1">
      <alignment horizontal="center" vertical="center"/>
    </xf>
    <xf numFmtId="2" fontId="75" fillId="0" borderId="41" xfId="0" applyNumberFormat="1" applyFont="1" applyBorder="1" applyAlignment="1">
      <alignment horizontal="left" vertical="center"/>
    </xf>
    <xf numFmtId="164" fontId="76" fillId="0" borderId="0" xfId="0" applyFont="1">
      <alignment vertical="center"/>
    </xf>
    <xf numFmtId="49" fontId="76" fillId="0" borderId="41" xfId="0" applyNumberFormat="1" applyFont="1" applyBorder="1" applyAlignment="1">
      <alignment horizontal="right" vertical="center"/>
    </xf>
    <xf numFmtId="176" fontId="54" fillId="0" borderId="39" xfId="31" applyNumberFormat="1" applyFont="1" applyFill="1" applyBorder="1" applyAlignment="1">
      <alignment vertical="center"/>
    </xf>
    <xf numFmtId="176" fontId="76" fillId="0" borderId="40" xfId="31" applyNumberFormat="1" applyFont="1" applyFill="1" applyBorder="1" applyAlignment="1">
      <alignment horizontal="left" vertical="center"/>
    </xf>
    <xf numFmtId="176" fontId="76" fillId="0" borderId="43" xfId="31" applyNumberFormat="1" applyFont="1" applyFill="1" applyBorder="1" applyAlignment="1">
      <alignment horizontal="left" vertical="center"/>
    </xf>
    <xf numFmtId="164" fontId="77" fillId="0" borderId="0" xfId="0" applyFont="1">
      <alignment vertical="center"/>
    </xf>
    <xf numFmtId="164" fontId="76" fillId="0" borderId="30" xfId="0" applyFont="1" applyBorder="1">
      <alignment vertical="center"/>
    </xf>
    <xf numFmtId="49" fontId="76" fillId="7" borderId="41" xfId="0" applyNumberFormat="1" applyFont="1" applyFill="1" applyBorder="1" applyAlignment="1">
      <alignment horizontal="right" vertical="center"/>
    </xf>
    <xf numFmtId="176" fontId="54" fillId="7" borderId="39" xfId="31" applyNumberFormat="1" applyFont="1" applyFill="1" applyBorder="1" applyAlignment="1">
      <alignment vertical="center"/>
    </xf>
    <xf numFmtId="164" fontId="54" fillId="7" borderId="40" xfId="0" applyFont="1" applyFill="1" applyBorder="1">
      <alignment vertical="center"/>
    </xf>
    <xf numFmtId="164" fontId="54" fillId="7" borderId="43" xfId="0" applyFont="1" applyFill="1" applyBorder="1">
      <alignment vertical="center"/>
    </xf>
    <xf numFmtId="10" fontId="54" fillId="7" borderId="41" xfId="38" applyNumberFormat="1" applyFont="1" applyFill="1" applyBorder="1" applyAlignment="1">
      <alignment horizontal="center" vertical="center"/>
    </xf>
    <xf numFmtId="176" fontId="54" fillId="7" borderId="39" xfId="31" applyNumberFormat="1" applyFont="1" applyFill="1" applyBorder="1" applyAlignment="1">
      <alignment horizontal="left" vertical="center"/>
    </xf>
    <xf numFmtId="176" fontId="76" fillId="7" borderId="40" xfId="31" applyNumberFormat="1" applyFont="1" applyFill="1" applyBorder="1" applyAlignment="1">
      <alignment horizontal="left" vertical="center"/>
    </xf>
    <xf numFmtId="176" fontId="76" fillId="7" borderId="43" xfId="31" applyNumberFormat="1" applyFont="1" applyFill="1" applyBorder="1" applyAlignment="1">
      <alignment horizontal="left" vertical="center"/>
    </xf>
    <xf numFmtId="2" fontId="76" fillId="0" borderId="41" xfId="0" applyNumberFormat="1" applyFont="1" applyBorder="1" applyAlignment="1">
      <alignment horizontal="left" vertical="center"/>
    </xf>
    <xf numFmtId="164" fontId="64" fillId="0" borderId="43" xfId="0" applyFont="1" applyFill="1" applyBorder="1" applyAlignment="1">
      <alignment horizontal="right" vertical="center"/>
    </xf>
    <xf numFmtId="10" fontId="64" fillId="0" borderId="39" xfId="38" applyNumberFormat="1" applyFont="1" applyFill="1" applyBorder="1" applyAlignment="1">
      <alignment horizontal="center" vertical="center"/>
    </xf>
    <xf numFmtId="176" fontId="64" fillId="0" borderId="53" xfId="31" applyNumberFormat="1" applyFont="1" applyFill="1" applyBorder="1" applyAlignment="1">
      <alignment vertical="center"/>
    </xf>
    <xf numFmtId="176" fontId="54" fillId="0" borderId="38" xfId="31" applyNumberFormat="1" applyFont="1" applyFill="1" applyBorder="1" applyAlignment="1">
      <alignment vertical="center"/>
    </xf>
    <xf numFmtId="164" fontId="54" fillId="0" borderId="39" xfId="0" applyFont="1" applyFill="1" applyBorder="1" applyAlignment="1">
      <alignment horizontal="left" vertical="center" indent="1"/>
    </xf>
    <xf numFmtId="176" fontId="54" fillId="0" borderId="44" xfId="31" applyNumberFormat="1" applyFont="1" applyFill="1" applyBorder="1" applyAlignment="1">
      <alignment vertical="center"/>
    </xf>
    <xf numFmtId="10" fontId="64" fillId="0" borderId="41" xfId="38" applyNumberFormat="1" applyFont="1" applyFill="1" applyBorder="1" applyAlignment="1">
      <alignment horizontal="center" vertical="center"/>
    </xf>
    <xf numFmtId="176" fontId="54" fillId="0" borderId="41" xfId="31" applyNumberFormat="1" applyFont="1" applyFill="1" applyBorder="1" applyAlignment="1">
      <alignment horizontal="right" vertical="center"/>
    </xf>
    <xf numFmtId="176" fontId="64" fillId="0" borderId="38" xfId="31" applyNumberFormat="1" applyFont="1" applyFill="1" applyBorder="1" applyAlignment="1">
      <alignment vertical="center"/>
    </xf>
    <xf numFmtId="164" fontId="54" fillId="16" borderId="39" xfId="0" applyFont="1" applyFill="1" applyBorder="1" applyAlignment="1">
      <alignment horizontal="left" vertical="center" indent="1"/>
    </xf>
    <xf numFmtId="175" fontId="54" fillId="16" borderId="39" xfId="38" applyNumberFormat="1" applyFont="1" applyFill="1" applyBorder="1" applyAlignment="1">
      <alignment horizontal="center" vertical="center"/>
    </xf>
    <xf numFmtId="176" fontId="54" fillId="16" borderId="41" xfId="31" applyNumberFormat="1" applyFont="1" applyFill="1" applyBorder="1" applyAlignment="1">
      <alignment horizontal="center" vertical="center"/>
    </xf>
    <xf numFmtId="176" fontId="54" fillId="16" borderId="41" xfId="31" applyNumberFormat="1" applyFont="1" applyFill="1" applyBorder="1" applyAlignment="1">
      <alignment vertical="center"/>
    </xf>
    <xf numFmtId="166" fontId="78" fillId="4" borderId="41" xfId="4" applyFont="1" applyBorder="1" applyAlignment="1">
      <alignment horizontal="left" vertical="center"/>
    </xf>
    <xf numFmtId="166" fontId="78" fillId="4" borderId="39" xfId="4" applyFont="1" applyBorder="1">
      <alignment vertical="center"/>
    </xf>
    <xf numFmtId="166" fontId="78" fillId="4" borderId="40" xfId="4" applyFont="1" applyBorder="1">
      <alignment vertical="center"/>
    </xf>
    <xf numFmtId="9" fontId="78" fillId="4" borderId="41" xfId="38" applyFont="1" applyFill="1" applyBorder="1" applyAlignment="1">
      <alignment horizontal="center" vertical="center"/>
    </xf>
    <xf numFmtId="176" fontId="78" fillId="4" borderId="41" xfId="31" applyNumberFormat="1" applyFont="1" applyFill="1" applyBorder="1" applyAlignment="1">
      <alignment horizontal="center" vertical="center"/>
    </xf>
    <xf numFmtId="10" fontId="79" fillId="4" borderId="39" xfId="38" applyNumberFormat="1" applyFont="1" applyFill="1" applyBorder="1" applyAlignment="1">
      <alignment horizontal="center" vertical="center"/>
    </xf>
    <xf numFmtId="176" fontId="79" fillId="4" borderId="40" xfId="31" applyNumberFormat="1" applyFont="1" applyFill="1" applyBorder="1" applyAlignment="1">
      <alignment horizontal="left" vertical="center"/>
    </xf>
    <xf numFmtId="176" fontId="78" fillId="4" borderId="41" xfId="31" applyNumberFormat="1" applyFont="1" applyFill="1" applyBorder="1" applyAlignment="1">
      <alignment horizontal="right" vertical="center"/>
    </xf>
    <xf numFmtId="1" fontId="54" fillId="0" borderId="41" xfId="0" applyNumberFormat="1" applyFont="1" applyBorder="1" applyAlignment="1">
      <alignment horizontal="left" vertical="center"/>
    </xf>
    <xf numFmtId="169" fontId="54" fillId="0" borderId="41" xfId="0" applyNumberFormat="1" applyFont="1" applyBorder="1" applyAlignment="1">
      <alignment horizontal="right" vertical="center"/>
    </xf>
    <xf numFmtId="2" fontId="64" fillId="0" borderId="41" xfId="0" applyNumberFormat="1" applyFont="1" applyBorder="1" applyAlignment="1">
      <alignment horizontal="left" vertical="center"/>
    </xf>
    <xf numFmtId="164" fontId="75" fillId="0" borderId="39" xfId="0" applyFont="1" applyBorder="1">
      <alignment vertical="center"/>
    </xf>
    <xf numFmtId="176" fontId="54" fillId="7" borderId="40" xfId="31" applyNumberFormat="1" applyFont="1" applyFill="1" applyBorder="1" applyAlignment="1">
      <alignment horizontal="left" vertical="center"/>
    </xf>
    <xf numFmtId="176" fontId="54" fillId="7" borderId="43" xfId="31" applyNumberFormat="1" applyFont="1" applyFill="1" applyBorder="1" applyAlignment="1">
      <alignment horizontal="left" vertical="center"/>
    </xf>
    <xf numFmtId="166" fontId="78" fillId="4" borderId="41" xfId="4" applyFont="1" applyBorder="1" applyAlignment="1">
      <alignment horizontal="center" vertical="center"/>
    </xf>
    <xf numFmtId="10" fontId="54" fillId="16" borderId="41" xfId="38" applyNumberFormat="1" applyFont="1" applyFill="1" applyBorder="1" applyAlignment="1">
      <alignment horizontal="center" vertical="center"/>
    </xf>
    <xf numFmtId="175" fontId="66" fillId="4" borderId="39" xfId="38" applyNumberFormat="1" applyFont="1" applyFill="1" applyBorder="1" applyAlignment="1">
      <alignment horizontal="right" vertical="center"/>
    </xf>
    <xf numFmtId="164" fontId="64" fillId="0" borderId="40" xfId="0" applyFont="1" applyBorder="1" applyAlignment="1">
      <alignment horizontal="center" vertical="center"/>
    </xf>
    <xf numFmtId="181" fontId="54" fillId="7" borderId="43" xfId="38" applyNumberFormat="1" applyFont="1" applyFill="1" applyBorder="1" applyAlignment="1">
      <alignment horizontal="center" vertical="center"/>
    </xf>
    <xf numFmtId="176" fontId="54" fillId="0" borderId="41" xfId="31" applyNumberFormat="1" applyFont="1" applyBorder="1" applyAlignment="1">
      <alignment horizontal="left" vertical="center"/>
    </xf>
    <xf numFmtId="181" fontId="54" fillId="16" borderId="43" xfId="38" applyNumberFormat="1" applyFont="1" applyFill="1" applyBorder="1" applyAlignment="1">
      <alignment horizontal="center" vertical="center"/>
    </xf>
    <xf numFmtId="164" fontId="76" fillId="0" borderId="41" xfId="0" applyFont="1" applyBorder="1" applyAlignment="1">
      <alignment horizontal="left" vertical="center"/>
    </xf>
    <xf numFmtId="164" fontId="54" fillId="0" borderId="41" xfId="0" applyFont="1" applyBorder="1" applyAlignment="1">
      <alignment horizontal="left" vertical="center"/>
    </xf>
    <xf numFmtId="164" fontId="67" fillId="0" borderId="40" xfId="0" applyFont="1" applyFill="1" applyBorder="1">
      <alignment vertical="center"/>
    </xf>
    <xf numFmtId="164" fontId="54" fillId="7" borderId="40" xfId="0" applyFont="1" applyFill="1" applyBorder="1" applyAlignment="1">
      <alignment horizontal="center" vertical="center"/>
    </xf>
    <xf numFmtId="181" fontId="64" fillId="0" borderId="43" xfId="38" applyNumberFormat="1" applyFont="1" applyFill="1" applyBorder="1" applyAlignment="1">
      <alignment horizontal="center" vertical="center"/>
    </xf>
    <xf numFmtId="164" fontId="64" fillId="0" borderId="41" xfId="0" applyFont="1" applyBorder="1" applyAlignment="1">
      <alignment horizontal="left" vertical="center"/>
    </xf>
    <xf numFmtId="164" fontId="54" fillId="0" borderId="40" xfId="0" applyFont="1" applyFill="1" applyBorder="1" applyAlignment="1">
      <alignment horizontal="center" vertical="center"/>
    </xf>
    <xf numFmtId="181" fontId="54" fillId="0" borderId="43" xfId="38" applyNumberFormat="1" applyFont="1" applyFill="1" applyBorder="1" applyAlignment="1">
      <alignment horizontal="center" vertical="center"/>
    </xf>
    <xf numFmtId="164" fontId="64" fillId="0" borderId="40" xfId="0" applyFont="1" applyFill="1" applyBorder="1" applyAlignment="1">
      <alignment horizontal="center" vertical="center"/>
    </xf>
    <xf numFmtId="171" fontId="54" fillId="7" borderId="40" xfId="0" applyNumberFormat="1" applyFont="1" applyFill="1" applyBorder="1" applyAlignment="1">
      <alignment horizontal="center" vertical="center"/>
    </xf>
    <xf numFmtId="176" fontId="64" fillId="7" borderId="41" xfId="31" applyNumberFormat="1" applyFont="1" applyFill="1" applyBorder="1" applyAlignment="1">
      <alignment horizontal="center" vertical="center"/>
    </xf>
    <xf numFmtId="164" fontId="54" fillId="0" borderId="40" xfId="0" applyFont="1" applyBorder="1" applyAlignment="1">
      <alignment horizontal="center" vertical="center"/>
    </xf>
    <xf numFmtId="49" fontId="42" fillId="4" borderId="41" xfId="5" applyNumberFormat="1" applyFont="1" applyBorder="1" applyAlignment="1">
      <alignment horizontal="left" vertical="center"/>
    </xf>
    <xf numFmtId="49" fontId="54" fillId="0" borderId="0" xfId="0" applyNumberFormat="1" applyFont="1" applyAlignment="1">
      <alignment horizontal="left" vertical="center"/>
    </xf>
    <xf numFmtId="176" fontId="65" fillId="0" borderId="0" xfId="31" applyNumberFormat="1" applyFont="1" applyBorder="1" applyAlignment="1">
      <alignment vertical="center"/>
    </xf>
    <xf numFmtId="164" fontId="54" fillId="0" borderId="0" xfId="0" applyFont="1" applyAlignment="1">
      <alignment horizontal="left" vertical="center"/>
    </xf>
    <xf numFmtId="164" fontId="54" fillId="0" borderId="14" xfId="0" applyFont="1" applyBorder="1">
      <alignment vertical="center"/>
    </xf>
    <xf numFmtId="0" fontId="44" fillId="25" borderId="21" xfId="42" applyFont="1" applyFill="1" applyBorder="1" applyAlignment="1">
      <alignment horizontal="left" vertical="top"/>
    </xf>
    <xf numFmtId="0" fontId="44" fillId="25" borderId="31" xfId="42" applyFont="1" applyFill="1" applyBorder="1" applyAlignment="1">
      <alignment horizontal="left" vertical="top"/>
    </xf>
    <xf numFmtId="0" fontId="80" fillId="0" borderId="14" xfId="42" applyFont="1" applyBorder="1" applyAlignment="1">
      <alignment horizontal="center" vertical="top"/>
    </xf>
    <xf numFmtId="0" fontId="54" fillId="0" borderId="14" xfId="32" applyFont="1" applyBorder="1" applyAlignment="1">
      <alignment vertical="center"/>
    </xf>
    <xf numFmtId="0" fontId="36" fillId="0" borderId="33" xfId="42" applyFont="1" applyBorder="1" applyAlignment="1">
      <alignment vertical="top"/>
    </xf>
    <xf numFmtId="0" fontId="12" fillId="21" borderId="54" xfId="41" applyFont="1" applyFill="1" applyBorder="1" applyAlignment="1">
      <alignment vertical="center"/>
    </xf>
    <xf numFmtId="0" fontId="64" fillId="0" borderId="0" xfId="32" applyFont="1" applyAlignment="1">
      <alignment vertical="center"/>
    </xf>
    <xf numFmtId="0" fontId="64" fillId="0" borderId="0" xfId="32" applyFont="1" applyAlignment="1">
      <alignment horizontal="left" vertical="center"/>
    </xf>
    <xf numFmtId="0" fontId="36" fillId="0" borderId="34" xfId="42" applyFont="1" applyBorder="1" applyAlignment="1">
      <alignment vertical="top"/>
    </xf>
    <xf numFmtId="0" fontId="68" fillId="0" borderId="0" xfId="32" applyFont="1" applyAlignment="1">
      <alignment vertical="center"/>
    </xf>
    <xf numFmtId="0" fontId="68" fillId="0" borderId="0" xfId="32" applyFont="1" applyAlignment="1">
      <alignment horizontal="left" vertical="center"/>
    </xf>
    <xf numFmtId="164" fontId="13" fillId="27" borderId="55" xfId="0" applyFont="1" applyFill="1" applyBorder="1">
      <alignment vertical="center"/>
    </xf>
    <xf numFmtId="164" fontId="13" fillId="26" borderId="57" xfId="0" applyFont="1" applyFill="1" applyBorder="1">
      <alignment vertical="center"/>
    </xf>
    <xf numFmtId="164" fontId="13" fillId="27" borderId="57" xfId="0" applyFont="1" applyFill="1" applyBorder="1">
      <alignment vertical="center"/>
    </xf>
    <xf numFmtId="0" fontId="50" fillId="25" borderId="55" xfId="42" applyFont="1" applyFill="1" applyBorder="1" applyAlignment="1">
      <alignment vertical="top"/>
    </xf>
    <xf numFmtId="0" fontId="50" fillId="25" borderId="58" xfId="42" applyFont="1" applyFill="1" applyBorder="1" applyAlignment="1">
      <alignment vertical="top"/>
    </xf>
    <xf numFmtId="164" fontId="26" fillId="25" borderId="58" xfId="0" applyFont="1" applyFill="1" applyBorder="1">
      <alignment vertical="center"/>
    </xf>
    <xf numFmtId="164" fontId="13" fillId="26" borderId="55" xfId="0" applyFont="1" applyFill="1" applyBorder="1">
      <alignment vertical="center"/>
    </xf>
    <xf numFmtId="164" fontId="13" fillId="26" borderId="58" xfId="0" applyFont="1" applyFill="1" applyBorder="1">
      <alignment vertical="center"/>
    </xf>
    <xf numFmtId="164" fontId="13" fillId="26" borderId="59" xfId="0" applyFont="1" applyFill="1" applyBorder="1">
      <alignment vertical="center"/>
    </xf>
    <xf numFmtId="164" fontId="13" fillId="27" borderId="60" xfId="0" applyFont="1" applyFill="1" applyBorder="1">
      <alignment vertical="center"/>
    </xf>
    <xf numFmtId="164" fontId="13" fillId="26" borderId="60" xfId="0" applyFont="1" applyFill="1" applyBorder="1">
      <alignment vertical="center"/>
    </xf>
    <xf numFmtId="0" fontId="81" fillId="0" borderId="0" xfId="34" applyFont="1"/>
    <xf numFmtId="176" fontId="82" fillId="0" borderId="0" xfId="31" applyNumberFormat="1" applyFont="1"/>
    <xf numFmtId="176" fontId="81" fillId="0" borderId="0" xfId="31" applyNumberFormat="1" applyFont="1"/>
    <xf numFmtId="3" fontId="81" fillId="0" borderId="0" xfId="34" applyNumberFormat="1" applyFont="1"/>
    <xf numFmtId="176" fontId="81" fillId="0" borderId="14" xfId="31" applyNumberFormat="1" applyFont="1" applyBorder="1"/>
    <xf numFmtId="176" fontId="81" fillId="0" borderId="14" xfId="34" applyNumberFormat="1" applyFont="1" applyBorder="1"/>
    <xf numFmtId="3" fontId="81" fillId="0" borderId="14" xfId="34" applyNumberFormat="1" applyFont="1" applyBorder="1"/>
    <xf numFmtId="166" fontId="48" fillId="0" borderId="0" xfId="5" applyFont="1" applyFill="1" applyAlignment="1">
      <alignment horizontal="left" vertical="center"/>
    </xf>
    <xf numFmtId="179" fontId="43" fillId="0" borderId="0" xfId="0" applyNumberFormat="1" applyFont="1" applyBorder="1">
      <alignment vertical="center"/>
    </xf>
    <xf numFmtId="164" fontId="11" fillId="28" borderId="14" xfId="0" applyFont="1" applyFill="1" applyBorder="1" applyAlignment="1">
      <alignment horizontal="center" vertical="center"/>
    </xf>
    <xf numFmtId="164" fontId="9" fillId="0" borderId="0" xfId="0" applyFont="1" applyAlignment="1">
      <alignment horizontal="left" vertical="top" wrapText="1"/>
    </xf>
    <xf numFmtId="164" fontId="84" fillId="0" borderId="0" xfId="0" applyFont="1">
      <alignment vertical="center"/>
    </xf>
    <xf numFmtId="0" fontId="86" fillId="0" borderId="14" xfId="23" applyFont="1" applyBorder="1" applyAlignment="1">
      <alignment horizontal="center" vertical="center" wrapText="1"/>
    </xf>
    <xf numFmtId="0" fontId="9" fillId="17" borderId="14" xfId="23" applyFont="1" applyFill="1" applyBorder="1" applyAlignment="1">
      <alignment horizontal="center" vertical="center" wrapText="1"/>
    </xf>
    <xf numFmtId="0" fontId="9" fillId="20" borderId="14" xfId="23" applyFont="1" applyFill="1" applyBorder="1" applyAlignment="1">
      <alignment horizontal="center" vertical="center" wrapText="1"/>
    </xf>
    <xf numFmtId="0" fontId="9" fillId="18" borderId="14" xfId="23" applyFont="1" applyFill="1" applyBorder="1" applyAlignment="1">
      <alignment horizontal="center" vertical="center" wrapText="1"/>
    </xf>
    <xf numFmtId="0" fontId="9" fillId="19" borderId="14" xfId="23" applyFont="1" applyFill="1" applyBorder="1" applyAlignment="1">
      <alignment horizontal="center" vertical="center" wrapText="1"/>
    </xf>
    <xf numFmtId="0" fontId="9" fillId="0" borderId="17" xfId="24" applyFont="1" applyBorder="1" applyAlignment="1">
      <alignment horizontal="center" vertical="center" wrapText="1"/>
    </xf>
    <xf numFmtId="42" fontId="85" fillId="0" borderId="18" xfId="25" applyNumberFormat="1" applyFont="1" applyFill="1" applyBorder="1" applyAlignment="1">
      <alignment horizontal="center" vertical="center"/>
    </xf>
    <xf numFmtId="164" fontId="9" fillId="0" borderId="0" xfId="0" applyFont="1" applyAlignment="1"/>
    <xf numFmtId="164" fontId="9" fillId="0" borderId="0" xfId="0" applyFont="1" applyAlignment="1">
      <alignment vertical="top" wrapText="1"/>
    </xf>
    <xf numFmtId="0" fontId="9" fillId="0" borderId="19" xfId="24" applyFont="1" applyBorder="1" applyAlignment="1">
      <alignment horizontal="center" vertical="center" wrapText="1"/>
    </xf>
    <xf numFmtId="42" fontId="83" fillId="0" borderId="20" xfId="25" applyNumberFormat="1" applyFont="1" applyBorder="1" applyAlignment="1">
      <alignment horizontal="center" vertical="center" wrapText="1"/>
    </xf>
    <xf numFmtId="42" fontId="85" fillId="0" borderId="20" xfId="0" applyNumberFormat="1" applyFont="1" applyBorder="1" applyAlignment="1">
      <alignment horizontal="center" vertical="center"/>
    </xf>
    <xf numFmtId="44" fontId="9" fillId="0" borderId="0" xfId="22" applyFont="1" applyAlignment="1">
      <alignment vertical="top" wrapText="1"/>
    </xf>
    <xf numFmtId="44" fontId="9" fillId="0" borderId="0" xfId="0" applyNumberFormat="1" applyFont="1" applyAlignment="1">
      <alignment vertical="top" wrapText="1"/>
    </xf>
    <xf numFmtId="44" fontId="85" fillId="0" borderId="0" xfId="0" applyNumberFormat="1" applyFont="1" applyAlignment="1">
      <alignment vertical="top" wrapText="1"/>
    </xf>
    <xf numFmtId="164" fontId="85" fillId="0" borderId="0" xfId="0" applyFont="1" applyAlignment="1"/>
    <xf numFmtId="0" fontId="85" fillId="0" borderId="14" xfId="23" applyFont="1" applyBorder="1" applyAlignment="1">
      <alignment horizontal="center" vertical="center" wrapText="1"/>
    </xf>
    <xf numFmtId="176" fontId="81" fillId="0" borderId="0" xfId="31" applyNumberFormat="1" applyFont="1" applyAlignment="1">
      <alignment horizontal="center"/>
    </xf>
    <xf numFmtId="164" fontId="65" fillId="0" borderId="0" xfId="0" applyFont="1" applyBorder="1">
      <alignment vertical="center"/>
    </xf>
    <xf numFmtId="164" fontId="63" fillId="0" borderId="0" xfId="0" applyFont="1" applyBorder="1">
      <alignment vertical="center"/>
    </xf>
    <xf numFmtId="164" fontId="64" fillId="0" borderId="0" xfId="0" applyFont="1" applyBorder="1">
      <alignment vertical="center"/>
    </xf>
    <xf numFmtId="171" fontId="65" fillId="0" borderId="0" xfId="0" applyNumberFormat="1" applyFont="1" applyBorder="1">
      <alignment vertical="center"/>
    </xf>
    <xf numFmtId="171" fontId="54" fillId="0" borderId="0" xfId="0" applyNumberFormat="1" applyFont="1" applyBorder="1">
      <alignment vertical="center"/>
    </xf>
    <xf numFmtId="173" fontId="54" fillId="0" borderId="0" xfId="0" applyNumberFormat="1" applyFont="1" applyBorder="1">
      <alignment vertical="center"/>
    </xf>
    <xf numFmtId="164" fontId="56" fillId="0" borderId="0" xfId="0" applyFont="1" applyBorder="1">
      <alignment vertical="center"/>
    </xf>
    <xf numFmtId="164" fontId="20" fillId="0" borderId="0" xfId="0" applyFont="1" applyBorder="1" applyAlignment="1">
      <alignment horizontal="left" vertical="center" wrapText="1"/>
    </xf>
    <xf numFmtId="169" fontId="25" fillId="0" borderId="0" xfId="6" applyFont="1">
      <alignment horizontal="left" vertical="center"/>
    </xf>
    <xf numFmtId="169" fontId="24" fillId="0" borderId="0" xfId="6" applyFont="1" applyAlignment="1">
      <alignment horizontal="right" vertical="center"/>
    </xf>
    <xf numFmtId="164" fontId="24" fillId="0" borderId="0" xfId="7" applyNumberFormat="1" applyFont="1" applyAlignment="1">
      <alignment horizontal="center" vertical="top"/>
    </xf>
    <xf numFmtId="0" fontId="24" fillId="0" borderId="0" xfId="7" applyFont="1" applyAlignment="1">
      <alignment horizontal="right" vertical="top"/>
    </xf>
    <xf numFmtId="182" fontId="88" fillId="0" borderId="0" xfId="7" applyNumberFormat="1" applyFont="1" applyAlignment="1">
      <alignment horizontal="center" vertical="top"/>
    </xf>
    <xf numFmtId="182" fontId="24" fillId="0" borderId="0" xfId="7" applyNumberFormat="1" applyFont="1" applyAlignment="1">
      <alignment horizontal="center" vertical="top"/>
    </xf>
    <xf numFmtId="164" fontId="0" fillId="0" borderId="61" xfId="0" applyBorder="1">
      <alignment vertical="center"/>
    </xf>
    <xf numFmtId="164" fontId="38" fillId="0" borderId="0" xfId="0" applyFont="1" applyBorder="1" applyAlignment="1">
      <alignment vertical="center" wrapText="1"/>
    </xf>
    <xf numFmtId="180" fontId="54" fillId="0" borderId="0" xfId="0" applyNumberFormat="1" applyFont="1" applyBorder="1">
      <alignment vertical="center"/>
    </xf>
    <xf numFmtId="164" fontId="38" fillId="18" borderId="0" xfId="0" applyFont="1" applyFill="1" applyBorder="1" applyAlignment="1">
      <alignment vertical="center" wrapText="1"/>
    </xf>
    <xf numFmtId="164" fontId="39" fillId="0" borderId="0" xfId="0" applyFont="1" applyBorder="1" applyAlignment="1">
      <alignment vertical="center" wrapText="1"/>
    </xf>
    <xf numFmtId="177" fontId="22" fillId="0" borderId="0" xfId="22" applyNumberFormat="1" applyFont="1" applyBorder="1" applyAlignment="1">
      <alignment horizontal="left" vertical="top" wrapText="1"/>
    </xf>
    <xf numFmtId="164" fontId="72" fillId="0" borderId="0" xfId="0" applyFont="1" applyBorder="1">
      <alignment vertical="center"/>
    </xf>
    <xf numFmtId="180" fontId="70" fillId="0" borderId="0" xfId="0" applyNumberFormat="1" applyFont="1" applyBorder="1">
      <alignment vertical="center"/>
    </xf>
    <xf numFmtId="177" fontId="33" fillId="0" borderId="0" xfId="22" applyNumberFormat="1" applyFont="1" applyBorder="1" applyAlignment="1">
      <alignment horizontal="left" vertical="center" wrapText="1"/>
    </xf>
    <xf numFmtId="164" fontId="0" fillId="0" borderId="0" xfId="0" applyFill="1" applyBorder="1" applyAlignment="1">
      <alignment vertical="center" wrapText="1"/>
    </xf>
    <xf numFmtId="164" fontId="90" fillId="0" borderId="0" xfId="0" applyFont="1" applyAlignment="1">
      <alignment horizontal="left" vertical="center" indent="1"/>
    </xf>
    <xf numFmtId="164" fontId="91" fillId="0" borderId="0" xfId="0" applyFont="1">
      <alignment vertical="center"/>
    </xf>
    <xf numFmtId="164" fontId="0" fillId="18" borderId="0" xfId="0" applyFill="1">
      <alignment vertical="center"/>
    </xf>
    <xf numFmtId="164" fontId="0" fillId="18" borderId="0" xfId="0" applyFill="1" applyBorder="1" applyAlignment="1">
      <alignment vertical="center" wrapText="1"/>
    </xf>
    <xf numFmtId="164" fontId="54" fillId="18" borderId="0" xfId="0" applyFont="1" applyFill="1" applyBorder="1">
      <alignment vertical="center"/>
    </xf>
    <xf numFmtId="164" fontId="64" fillId="18" borderId="0" xfId="0" applyFont="1" applyFill="1" applyBorder="1">
      <alignment vertical="center"/>
    </xf>
    <xf numFmtId="0" fontId="22" fillId="18" borderId="0" xfId="7" applyFill="1" applyAlignment="1">
      <alignment horizontal="left" vertical="top" wrapText="1"/>
    </xf>
    <xf numFmtId="164" fontId="0" fillId="18" borderId="0" xfId="0" applyFill="1" applyAlignment="1">
      <alignment vertical="center" wrapText="1"/>
    </xf>
    <xf numFmtId="164" fontId="20" fillId="18" borderId="0" xfId="0" applyFont="1" applyFill="1">
      <alignment vertical="center"/>
    </xf>
    <xf numFmtId="164" fontId="72" fillId="18" borderId="0" xfId="0" applyFont="1" applyFill="1" applyBorder="1">
      <alignment vertical="center"/>
    </xf>
    <xf numFmtId="173" fontId="54" fillId="18" borderId="0" xfId="0" applyNumberFormat="1" applyFont="1" applyFill="1" applyBorder="1">
      <alignment vertical="center"/>
    </xf>
    <xf numFmtId="164" fontId="55" fillId="18" borderId="0" xfId="0" applyFont="1" applyFill="1">
      <alignment vertical="center"/>
    </xf>
    <xf numFmtId="164" fontId="55" fillId="0" borderId="0" xfId="0" applyFont="1" applyAlignment="1">
      <alignment vertical="center" wrapText="1"/>
    </xf>
    <xf numFmtId="171" fontId="0" fillId="0" borderId="0" xfId="0" applyNumberFormat="1" applyFill="1" applyBorder="1">
      <alignment vertical="center"/>
    </xf>
    <xf numFmtId="164" fontId="89" fillId="0" borderId="0" xfId="0" applyFont="1" applyFill="1" applyBorder="1" applyAlignment="1">
      <alignment horizontal="left" vertical="center" indent="1"/>
    </xf>
    <xf numFmtId="171" fontId="0" fillId="0" borderId="0" xfId="0" applyNumberFormat="1" applyFill="1" applyBorder="1" applyAlignment="1">
      <alignment horizontal="right" vertical="center"/>
    </xf>
    <xf numFmtId="180" fontId="70" fillId="18" borderId="0" xfId="0" applyNumberFormat="1" applyFont="1" applyFill="1" applyBorder="1">
      <alignment vertical="center"/>
    </xf>
    <xf numFmtId="164" fontId="14" fillId="0" borderId="4" xfId="0" applyFont="1" applyFill="1" applyBorder="1" applyAlignment="1">
      <alignment horizontal="left" vertical="top" wrapText="1"/>
    </xf>
    <xf numFmtId="164" fontId="14" fillId="0" borderId="0" xfId="0" applyFont="1" applyFill="1" applyBorder="1" applyAlignment="1">
      <alignment horizontal="left" vertical="top" wrapText="1"/>
    </xf>
    <xf numFmtId="164" fontId="14" fillId="18" borderId="4" xfId="0" applyFont="1" applyFill="1" applyBorder="1" applyAlignment="1">
      <alignment horizontal="left" vertical="top" wrapText="1"/>
    </xf>
    <xf numFmtId="171" fontId="54" fillId="18" borderId="0" xfId="0" applyNumberFormat="1" applyFont="1" applyFill="1" applyBorder="1">
      <alignment vertical="center"/>
    </xf>
    <xf numFmtId="164" fontId="0" fillId="18" borderId="3" xfId="0" applyFill="1" applyBorder="1" applyAlignment="1">
      <alignment horizontal="right" vertical="top"/>
    </xf>
    <xf numFmtId="164" fontId="94" fillId="0" borderId="0" xfId="0" applyFont="1" applyAlignment="1">
      <alignment horizontal="justify" vertical="center"/>
    </xf>
    <xf numFmtId="164" fontId="87" fillId="0" borderId="0" xfId="0" applyFont="1" applyFill="1" applyBorder="1" applyAlignment="1">
      <alignment vertical="center" wrapText="1"/>
    </xf>
    <xf numFmtId="164" fontId="65" fillId="18" borderId="0" xfId="0" applyFont="1" applyFill="1" applyBorder="1">
      <alignment vertical="center"/>
    </xf>
    <xf numFmtId="164" fontId="63" fillId="18" borderId="0" xfId="0" applyFont="1" applyFill="1" applyBorder="1">
      <alignment vertical="center"/>
    </xf>
    <xf numFmtId="164" fontId="94" fillId="18" borderId="0" xfId="0" applyFont="1" applyFill="1" applyAlignment="1">
      <alignment horizontal="justify" vertical="center"/>
    </xf>
    <xf numFmtId="164" fontId="0" fillId="19" borderId="0" xfId="0" applyFill="1">
      <alignment vertical="center"/>
    </xf>
    <xf numFmtId="164" fontId="0" fillId="19" borderId="0" xfId="0" applyFill="1" applyBorder="1" applyAlignment="1">
      <alignment vertical="center" wrapText="1"/>
    </xf>
    <xf numFmtId="164" fontId="54" fillId="19" borderId="0" xfId="0" applyFont="1" applyFill="1" applyBorder="1">
      <alignment vertical="center"/>
    </xf>
    <xf numFmtId="164" fontId="64" fillId="19" borderId="0" xfId="0" applyFont="1" applyFill="1" applyBorder="1">
      <alignment vertical="center"/>
    </xf>
    <xf numFmtId="0" fontId="22" fillId="19" borderId="0" xfId="7" applyFill="1" applyAlignment="1">
      <alignment horizontal="left" vertical="top" wrapText="1"/>
    </xf>
    <xf numFmtId="164" fontId="20" fillId="19" borderId="0" xfId="0" applyFont="1" applyFill="1">
      <alignment vertical="center"/>
    </xf>
    <xf numFmtId="164" fontId="72" fillId="19" borderId="0" xfId="0" applyFont="1" applyFill="1" applyBorder="1">
      <alignment vertical="center"/>
    </xf>
    <xf numFmtId="164" fontId="14" fillId="19" borderId="0" xfId="0" applyFont="1" applyFill="1" applyBorder="1" applyAlignment="1">
      <alignment horizontal="left" vertical="top" wrapText="1"/>
    </xf>
    <xf numFmtId="164" fontId="0" fillId="19" borderId="3" xfId="0" applyFill="1" applyBorder="1" applyAlignment="1">
      <alignment horizontal="right" vertical="center"/>
    </xf>
    <xf numFmtId="164" fontId="55" fillId="18" borderId="0" xfId="0" applyFont="1" applyFill="1" applyBorder="1">
      <alignment vertical="center"/>
    </xf>
    <xf numFmtId="164" fontId="54" fillId="18" borderId="0" xfId="0" applyFont="1" applyFill="1" applyBorder="1" applyAlignment="1">
      <alignment horizontal="center" vertical="center"/>
    </xf>
    <xf numFmtId="164" fontId="0" fillId="0" borderId="6" xfId="0" applyBorder="1" applyAlignment="1">
      <alignment horizontal="center" vertical="center"/>
    </xf>
    <xf numFmtId="164" fontId="0" fillId="0" borderId="3" xfId="0" applyBorder="1" applyAlignment="1">
      <alignment horizontal="center" vertical="center"/>
    </xf>
    <xf numFmtId="164" fontId="0" fillId="0" borderId="9" xfId="0" applyBorder="1" applyAlignment="1">
      <alignment horizontal="center" vertical="center"/>
    </xf>
    <xf numFmtId="164" fontId="18" fillId="5" borderId="0" xfId="0" applyFont="1" applyFill="1">
      <alignment vertical="center"/>
    </xf>
    <xf numFmtId="164" fontId="96" fillId="5" borderId="0" xfId="0" applyFont="1" applyFill="1" applyBorder="1">
      <alignment vertical="center"/>
    </xf>
    <xf numFmtId="166" fontId="26" fillId="4" borderId="0" xfId="5" applyAlignment="1">
      <alignment horizontal="center" vertical="center"/>
    </xf>
    <xf numFmtId="164" fontId="0" fillId="0" borderId="0" xfId="0" applyAlignment="1">
      <alignment horizontal="center" vertical="center"/>
    </xf>
    <xf numFmtId="164" fontId="97" fillId="5" borderId="14" xfId="0" applyFont="1" applyFill="1" applyBorder="1">
      <alignment vertical="center"/>
    </xf>
    <xf numFmtId="164" fontId="98" fillId="5" borderId="30" xfId="0" applyFont="1" applyFill="1" applyBorder="1">
      <alignment vertical="center"/>
    </xf>
    <xf numFmtId="164" fontId="98" fillId="3" borderId="30" xfId="0" applyFont="1" applyFill="1" applyBorder="1">
      <alignment vertical="center"/>
    </xf>
    <xf numFmtId="164" fontId="98" fillId="5" borderId="31" xfId="0" applyFont="1" applyFill="1" applyBorder="1">
      <alignment vertical="center"/>
    </xf>
    <xf numFmtId="164" fontId="98" fillId="3" borderId="31" xfId="0" applyFont="1" applyFill="1" applyBorder="1">
      <alignment vertical="center"/>
    </xf>
    <xf numFmtId="164" fontId="97" fillId="5" borderId="16" xfId="0" applyFont="1" applyFill="1" applyBorder="1">
      <alignment vertical="center"/>
    </xf>
    <xf numFmtId="164" fontId="99" fillId="5" borderId="30" xfId="0" applyFont="1" applyFill="1" applyBorder="1">
      <alignment vertical="center"/>
    </xf>
    <xf numFmtId="164" fontId="99" fillId="3" borderId="30" xfId="0" applyFont="1" applyFill="1" applyBorder="1">
      <alignment vertical="center"/>
    </xf>
    <xf numFmtId="164" fontId="0" fillId="7" borderId="5" xfId="0" applyFill="1" applyBorder="1">
      <alignment vertical="center"/>
    </xf>
    <xf numFmtId="164" fontId="30" fillId="3" borderId="30" xfId="0" applyFont="1" applyFill="1" applyBorder="1">
      <alignment vertical="center"/>
    </xf>
    <xf numFmtId="164" fontId="30" fillId="3" borderId="31" xfId="0" applyFont="1" applyFill="1" applyBorder="1">
      <alignment vertical="center"/>
    </xf>
    <xf numFmtId="164" fontId="98" fillId="5" borderId="14" xfId="0" applyFont="1" applyFill="1" applyBorder="1" applyAlignment="1">
      <alignment horizontal="center" vertical="center" wrapText="1"/>
    </xf>
    <xf numFmtId="164" fontId="100" fillId="0" borderId="0" xfId="0" applyFont="1">
      <alignment vertical="center"/>
    </xf>
    <xf numFmtId="164" fontId="98" fillId="5" borderId="16" xfId="0" applyFont="1" applyFill="1" applyBorder="1">
      <alignment vertical="center"/>
    </xf>
    <xf numFmtId="164" fontId="98" fillId="5" borderId="23" xfId="0" applyFont="1" applyFill="1" applyBorder="1">
      <alignment vertical="center"/>
    </xf>
    <xf numFmtId="164" fontId="98" fillId="5" borderId="15" xfId="0" applyFont="1" applyFill="1" applyBorder="1">
      <alignment vertical="center"/>
    </xf>
    <xf numFmtId="164" fontId="100" fillId="0" borderId="0" xfId="0" applyFont="1" applyBorder="1">
      <alignment vertical="center"/>
    </xf>
    <xf numFmtId="164" fontId="100" fillId="5" borderId="0" xfId="0" applyFont="1" applyFill="1" applyBorder="1">
      <alignment vertical="center"/>
    </xf>
    <xf numFmtId="164" fontId="17" fillId="0" borderId="0" xfId="0" applyFont="1" applyBorder="1" applyAlignment="1">
      <alignment horizontal="right" vertical="center"/>
    </xf>
    <xf numFmtId="164" fontId="15" fillId="5" borderId="0" xfId="0" applyFont="1" applyFill="1" applyBorder="1">
      <alignment vertical="center"/>
    </xf>
    <xf numFmtId="164" fontId="18" fillId="5" borderId="0" xfId="0" applyFont="1" applyFill="1" applyAlignment="1">
      <alignment horizontal="right" vertical="center"/>
    </xf>
    <xf numFmtId="164" fontId="15" fillId="5" borderId="62" xfId="0" applyFont="1" applyFill="1" applyBorder="1">
      <alignment vertical="center"/>
    </xf>
    <xf numFmtId="164" fontId="101" fillId="0" borderId="0" xfId="0" applyFont="1">
      <alignment vertical="center"/>
    </xf>
    <xf numFmtId="164" fontId="102" fillId="5" borderId="0" xfId="0" applyFont="1" applyFill="1" applyBorder="1">
      <alignment vertical="center"/>
    </xf>
    <xf numFmtId="164" fontId="18" fillId="5" borderId="0" xfId="0" applyFont="1" applyFill="1" applyBorder="1">
      <alignment vertical="center"/>
    </xf>
    <xf numFmtId="171" fontId="54" fillId="19" borderId="0" xfId="0" applyNumberFormat="1" applyFont="1" applyFill="1" applyBorder="1">
      <alignment vertical="center"/>
    </xf>
    <xf numFmtId="164" fontId="92" fillId="0" borderId="0" xfId="43">
      <alignment vertical="center"/>
    </xf>
    <xf numFmtId="180" fontId="90" fillId="0" borderId="0" xfId="0" applyNumberFormat="1" applyFont="1" applyAlignment="1">
      <alignment horizontal="left" vertical="center" indent="4"/>
    </xf>
    <xf numFmtId="164" fontId="92" fillId="18" borderId="0" xfId="43" applyFill="1">
      <alignment vertical="center"/>
    </xf>
    <xf numFmtId="164" fontId="33" fillId="0" borderId="0" xfId="0" applyFont="1" applyFill="1">
      <alignment vertical="center"/>
    </xf>
    <xf numFmtId="164" fontId="33" fillId="0" borderId="2" xfId="0" applyFont="1" applyFill="1" applyBorder="1" applyAlignment="1">
      <alignment horizontal="center" vertical="center"/>
    </xf>
    <xf numFmtId="164" fontId="20" fillId="0" borderId="0" xfId="0" applyFont="1" applyFill="1">
      <alignment vertical="center"/>
    </xf>
    <xf numFmtId="164" fontId="54" fillId="0" borderId="0" xfId="0" applyFont="1" applyFill="1" applyBorder="1">
      <alignment vertical="center"/>
    </xf>
    <xf numFmtId="164" fontId="0" fillId="0" borderId="3" xfId="0" applyFill="1" applyBorder="1" applyAlignment="1">
      <alignment horizontal="right" vertical="top"/>
    </xf>
    <xf numFmtId="164" fontId="0" fillId="0" borderId="0" xfId="0" applyFill="1" applyAlignment="1">
      <alignment horizontal="left" vertical="center" wrapText="1" indent="3"/>
    </xf>
    <xf numFmtId="164" fontId="103" fillId="29" borderId="0" xfId="0" applyFont="1" applyFill="1">
      <alignment vertical="center"/>
    </xf>
    <xf numFmtId="164" fontId="104" fillId="0" borderId="0" xfId="0" applyFont="1">
      <alignment vertical="center"/>
    </xf>
    <xf numFmtId="171" fontId="0" fillId="0" borderId="2" xfId="0" applyNumberFormat="1" applyBorder="1" applyAlignment="1">
      <alignment horizontal="center" vertical="center"/>
    </xf>
    <xf numFmtId="9" fontId="0" fillId="0" borderId="2" xfId="44" applyFont="1" applyFill="1" applyBorder="1" applyAlignment="1">
      <alignment vertical="center"/>
    </xf>
    <xf numFmtId="164" fontId="0" fillId="0" borderId="0" xfId="0" applyFill="1" applyBorder="1" applyAlignment="1">
      <alignment horizontal="left" vertical="center" indent="1"/>
    </xf>
    <xf numFmtId="173" fontId="0" fillId="0" borderId="0" xfId="0" applyNumberFormat="1" applyFill="1">
      <alignment vertical="center"/>
    </xf>
    <xf numFmtId="173" fontId="0" fillId="0" borderId="0" xfId="0" applyNumberFormat="1" applyAlignment="1">
      <alignment horizontal="right" vertical="center"/>
    </xf>
    <xf numFmtId="164" fontId="0" fillId="0" borderId="0" xfId="0" applyFill="1" applyBorder="1" applyAlignment="1">
      <alignment horizontal="left" vertical="center" wrapText="1" indent="2"/>
    </xf>
    <xf numFmtId="173" fontId="0" fillId="0" borderId="3" xfId="0" applyNumberFormat="1" applyBorder="1">
      <alignment vertical="center"/>
    </xf>
    <xf numFmtId="164" fontId="28" fillId="0" borderId="0" xfId="49">
      <alignment vertical="center"/>
    </xf>
    <xf numFmtId="164" fontId="28" fillId="2" borderId="0" xfId="49" applyFill="1">
      <alignment vertical="center"/>
    </xf>
    <xf numFmtId="164" fontId="33" fillId="2" borderId="0" xfId="49" applyFont="1" applyFill="1">
      <alignment vertical="center"/>
    </xf>
    <xf numFmtId="164" fontId="21" fillId="2" borderId="0" xfId="49" applyFont="1" applyFill="1">
      <alignment vertical="center"/>
    </xf>
    <xf numFmtId="164" fontId="19" fillId="0" borderId="0" xfId="0" applyFont="1">
      <alignment vertical="center"/>
    </xf>
    <xf numFmtId="164" fontId="18" fillId="16" borderId="0" xfId="0" applyFont="1" applyFill="1">
      <alignment vertical="center"/>
    </xf>
    <xf numFmtId="164" fontId="0" fillId="7" borderId="5" xfId="0" applyFill="1" applyBorder="1" applyAlignment="1">
      <alignment horizontal="right" vertical="center"/>
    </xf>
    <xf numFmtId="164" fontId="0" fillId="0" borderId="0" xfId="0" applyFill="1" applyBorder="1" applyAlignment="1">
      <alignment horizontal="left" vertical="center" indent="2"/>
    </xf>
    <xf numFmtId="164" fontId="0" fillId="0" borderId="0" xfId="0" applyFill="1" applyBorder="1" applyAlignment="1">
      <alignment horizontal="left" vertical="center" wrapText="1" indent="3"/>
    </xf>
    <xf numFmtId="164" fontId="0" fillId="2" borderId="2" xfId="0" applyFill="1" applyBorder="1" applyAlignment="1">
      <alignment horizontal="center" vertical="center"/>
    </xf>
    <xf numFmtId="171" fontId="0" fillId="2" borderId="0" xfId="0" applyNumberFormat="1" applyFill="1" applyBorder="1" applyAlignment="1">
      <alignment horizontal="right" vertical="center"/>
    </xf>
    <xf numFmtId="164" fontId="0" fillId="2" borderId="3" xfId="0" applyFill="1" applyBorder="1">
      <alignment vertical="center"/>
    </xf>
    <xf numFmtId="164" fontId="0" fillId="2" borderId="4" xfId="0" applyFill="1" applyBorder="1">
      <alignment vertical="center"/>
    </xf>
    <xf numFmtId="164" fontId="0" fillId="2" borderId="2" xfId="0" applyFill="1" applyBorder="1">
      <alignment vertical="center"/>
    </xf>
    <xf numFmtId="164" fontId="0" fillId="2" borderId="2" xfId="0" applyFill="1" applyBorder="1" applyAlignment="1">
      <alignment horizontal="right" vertical="center"/>
    </xf>
    <xf numFmtId="164" fontId="0" fillId="2" borderId="0" xfId="0" applyFill="1" applyBorder="1" applyAlignment="1">
      <alignment horizontal="left" vertical="center" wrapText="1" indent="2"/>
    </xf>
    <xf numFmtId="164" fontId="27" fillId="0" borderId="2" xfId="0" applyFont="1" applyBorder="1">
      <alignment vertical="center"/>
    </xf>
    <xf numFmtId="164" fontId="0" fillId="0" borderId="0" xfId="0" applyAlignment="1">
      <alignment horizontal="left" vertical="center" indent="2"/>
    </xf>
    <xf numFmtId="164" fontId="0" fillId="0" borderId="0" xfId="0" applyAlignment="1">
      <alignment horizontal="left" vertical="center" wrapText="1" indent="2"/>
    </xf>
    <xf numFmtId="171" fontId="0" fillId="0" borderId="0" xfId="0" applyNumberFormat="1" applyFill="1" applyAlignment="1">
      <alignment horizontal="right" vertical="center"/>
    </xf>
    <xf numFmtId="164" fontId="89" fillId="0" borderId="0" xfId="0" applyFont="1" applyAlignment="1">
      <alignment horizontal="left" vertical="center" indent="1"/>
    </xf>
    <xf numFmtId="171" fontId="89" fillId="0" borderId="0" xfId="0" applyNumberFormat="1" applyFont="1" applyAlignment="1">
      <alignment horizontal="left" vertical="center" indent="1"/>
    </xf>
    <xf numFmtId="164" fontId="28" fillId="2" borderId="0" xfId="49" applyFill="1" applyAlignment="1">
      <alignment horizontal="left" vertical="center"/>
    </xf>
    <xf numFmtId="173" fontId="28" fillId="2" borderId="0" xfId="45" applyNumberFormat="1" applyFont="1" applyFill="1" applyAlignment="1">
      <alignment vertical="center"/>
    </xf>
    <xf numFmtId="173" fontId="0" fillId="2" borderId="0" xfId="45" applyNumberFormat="1" applyFont="1" applyFill="1" applyAlignment="1">
      <alignment vertical="center"/>
    </xf>
    <xf numFmtId="164" fontId="107" fillId="2" borderId="0" xfId="0" applyFont="1" applyFill="1" applyAlignment="1">
      <alignment horizontal="left" vertical="center" wrapText="1"/>
    </xf>
    <xf numFmtId="164" fontId="0" fillId="2" borderId="0" xfId="49" applyFont="1" applyFill="1">
      <alignment vertical="center"/>
    </xf>
    <xf numFmtId="173" fontId="84" fillId="2" borderId="0" xfId="45" applyNumberFormat="1" applyFont="1" applyFill="1" applyAlignment="1">
      <alignment vertical="center"/>
    </xf>
    <xf numFmtId="164" fontId="84" fillId="2" borderId="0" xfId="49" applyFont="1" applyFill="1">
      <alignment vertical="center"/>
    </xf>
    <xf numFmtId="0" fontId="2" fillId="26" borderId="21" xfId="42" applyFont="1" applyFill="1" applyBorder="1" applyAlignment="1">
      <alignment vertical="top"/>
    </xf>
    <xf numFmtId="0" fontId="2" fillId="26" borderId="31" xfId="42" applyFont="1" applyFill="1" applyBorder="1" applyAlignment="1">
      <alignment vertical="top"/>
    </xf>
    <xf numFmtId="0" fontId="2" fillId="27" borderId="55" xfId="42" applyFont="1" applyFill="1" applyBorder="1" applyAlignment="1">
      <alignment vertical="top"/>
    </xf>
    <xf numFmtId="0" fontId="2" fillId="27" borderId="56" xfId="42" applyFont="1" applyFill="1" applyBorder="1" applyAlignment="1">
      <alignment vertical="top"/>
    </xf>
    <xf numFmtId="0" fontId="2" fillId="26" borderId="55" xfId="42" applyFont="1" applyFill="1" applyBorder="1" applyAlignment="1">
      <alignment vertical="top"/>
    </xf>
    <xf numFmtId="0" fontId="2" fillId="26" borderId="56" xfId="42" applyFont="1" applyFill="1" applyBorder="1" applyAlignment="1">
      <alignment vertical="top"/>
    </xf>
    <xf numFmtId="0" fontId="2" fillId="27" borderId="29" xfId="42" applyFont="1" applyFill="1" applyBorder="1" applyAlignment="1">
      <alignment vertical="top"/>
    </xf>
    <xf numFmtId="0" fontId="2" fillId="27" borderId="34" xfId="42" applyFont="1" applyFill="1" applyBorder="1" applyAlignment="1">
      <alignment vertical="top"/>
    </xf>
    <xf numFmtId="164" fontId="0" fillId="0" borderId="0" xfId="49" applyFont="1">
      <alignment vertical="center"/>
    </xf>
    <xf numFmtId="173" fontId="0" fillId="2" borderId="0" xfId="45" applyNumberFormat="1" applyFont="1" applyFill="1" applyAlignment="1">
      <alignment horizontal="left" vertical="center"/>
    </xf>
    <xf numFmtId="164" fontId="89" fillId="0" borderId="0" xfId="0" applyFont="1" applyAlignment="1">
      <alignment horizontal="left" vertical="center"/>
    </xf>
    <xf numFmtId="171" fontId="0" fillId="0" borderId="3" xfId="0" applyNumberFormat="1" applyBorder="1">
      <alignment vertical="center"/>
    </xf>
    <xf numFmtId="171" fontId="0" fillId="0" borderId="0" xfId="0" applyNumberFormat="1" applyFill="1" applyBorder="1" applyAlignment="1">
      <alignment horizontal="right" vertical="top"/>
    </xf>
    <xf numFmtId="164" fontId="0" fillId="0" borderId="0" xfId="0" applyFill="1" applyBorder="1" applyAlignment="1">
      <alignment horizontal="left" vertical="top" wrapText="1" indent="2"/>
    </xf>
    <xf numFmtId="164" fontId="89" fillId="0" borderId="0" xfId="0" applyFont="1" applyFill="1" applyAlignment="1">
      <alignment horizontal="left" vertical="center" wrapText="1" indent="1"/>
    </xf>
    <xf numFmtId="164" fontId="89" fillId="0" borderId="0" xfId="0" applyFont="1">
      <alignment vertical="center"/>
    </xf>
    <xf numFmtId="164" fontId="0" fillId="0" borderId="0" xfId="0" applyBorder="1" applyAlignment="1">
      <alignment horizontal="center" vertical="center"/>
    </xf>
    <xf numFmtId="171" fontId="0" fillId="2" borderId="0" xfId="0" applyNumberFormat="1" applyFill="1" applyAlignment="1">
      <alignment horizontal="right" vertical="center"/>
    </xf>
    <xf numFmtId="164" fontId="0" fillId="2" borderId="0" xfId="0" applyFill="1" applyAlignment="1">
      <alignment horizontal="left" vertical="center" indent="1"/>
    </xf>
    <xf numFmtId="164" fontId="89" fillId="0" borderId="0" xfId="0" applyFont="1" applyFill="1" applyBorder="1" applyAlignment="1">
      <alignment horizontal="left" vertical="top" wrapText="1" indent="1"/>
    </xf>
    <xf numFmtId="171" fontId="0" fillId="2" borderId="0" xfId="0" applyNumberFormat="1" applyFill="1">
      <alignment vertical="center"/>
    </xf>
    <xf numFmtId="164" fontId="0" fillId="2" borderId="0" xfId="0" applyFill="1">
      <alignment vertical="center"/>
    </xf>
    <xf numFmtId="164" fontId="27" fillId="2" borderId="5" xfId="13" applyFont="1" applyFill="1">
      <alignment vertical="center"/>
    </xf>
    <xf numFmtId="164" fontId="33" fillId="2" borderId="2" xfId="0" applyFont="1" applyFill="1" applyBorder="1" applyAlignment="1">
      <alignment horizontal="center" vertical="center"/>
    </xf>
    <xf numFmtId="164" fontId="33" fillId="2" borderId="0" xfId="0" applyFont="1" applyFill="1">
      <alignment vertical="center"/>
    </xf>
    <xf numFmtId="164" fontId="0" fillId="2" borderId="0" xfId="0" applyFill="1" applyBorder="1" applyAlignment="1">
      <alignment horizontal="left" vertical="center" wrapText="1" indent="1"/>
    </xf>
    <xf numFmtId="164" fontId="0" fillId="2" borderId="0" xfId="0" applyFill="1" applyBorder="1" applyAlignment="1">
      <alignment horizontal="left" vertical="center" indent="1"/>
    </xf>
    <xf numFmtId="164" fontId="0" fillId="2" borderId="0" xfId="0" applyFill="1" applyAlignment="1">
      <alignment horizontal="left" vertical="center" wrapText="1" indent="1"/>
    </xf>
    <xf numFmtId="164" fontId="28" fillId="2" borderId="5" xfId="13" applyFill="1">
      <alignment vertical="center"/>
    </xf>
    <xf numFmtId="173" fontId="0" fillId="0" borderId="0" xfId="0" applyNumberFormat="1" applyFill="1" applyBorder="1" applyAlignment="1">
      <alignment horizontal="left" vertical="center" wrapText="1" indent="3"/>
    </xf>
    <xf numFmtId="164" fontId="89" fillId="0" borderId="0" xfId="0" applyFont="1" applyFill="1" applyBorder="1" applyAlignment="1">
      <alignment horizontal="left" vertical="center" wrapText="1" indent="1"/>
    </xf>
    <xf numFmtId="164" fontId="33" fillId="0" borderId="0" xfId="0" applyFont="1" applyFill="1" applyAlignment="1">
      <alignment horizontal="left" vertical="center" indent="1"/>
    </xf>
    <xf numFmtId="164" fontId="33" fillId="0" borderId="0" xfId="0" applyFont="1" applyFill="1" applyBorder="1" applyAlignment="1">
      <alignment horizontal="left" vertical="center" wrapText="1"/>
    </xf>
    <xf numFmtId="171" fontId="0" fillId="2" borderId="3" xfId="0" applyNumberFormat="1" applyFill="1" applyBorder="1">
      <alignment vertical="center"/>
    </xf>
    <xf numFmtId="164" fontId="89" fillId="2" borderId="0" xfId="0" applyFont="1" applyFill="1">
      <alignment vertical="center"/>
    </xf>
    <xf numFmtId="164" fontId="0" fillId="0" borderId="0" xfId="0" applyFill="1" applyAlignment="1">
      <alignment horizontal="left" vertical="center" wrapText="1"/>
    </xf>
    <xf numFmtId="164" fontId="33" fillId="7" borderId="5" xfId="13" applyFont="1">
      <alignment vertical="center"/>
    </xf>
    <xf numFmtId="169" fontId="23" fillId="16" borderId="0" xfId="6" applyFill="1">
      <alignment horizontal="left" vertical="center"/>
    </xf>
    <xf numFmtId="169" fontId="23" fillId="2" borderId="0" xfId="6" applyFill="1">
      <alignment horizontal="left" vertical="center"/>
    </xf>
    <xf numFmtId="0" fontId="1" fillId="2" borderId="0" xfId="50" applyFont="1" applyFill="1" applyAlignment="1">
      <alignment vertical="center"/>
    </xf>
    <xf numFmtId="174" fontId="1" fillId="2" borderId="0" xfId="40" applyNumberFormat="1" applyFont="1" applyFill="1" applyAlignment="1" applyProtection="1">
      <alignment horizontal="right" vertical="center"/>
    </xf>
    <xf numFmtId="0" fontId="1" fillId="0" borderId="0" xfId="50" applyFont="1" applyAlignment="1">
      <alignment horizontal="left" vertical="center"/>
    </xf>
    <xf numFmtId="0" fontId="40" fillId="0" borderId="0" xfId="32" applyFont="1" applyAlignment="1">
      <alignment vertical="center" wrapText="1"/>
    </xf>
    <xf numFmtId="9" fontId="109" fillId="4" borderId="64" xfId="38" applyFont="1" applyFill="1" applyBorder="1" applyAlignment="1">
      <alignment horizontal="center" vertical="center"/>
    </xf>
    <xf numFmtId="176" fontId="109" fillId="4" borderId="64" xfId="31" applyNumberFormat="1" applyFont="1" applyFill="1" applyBorder="1" applyAlignment="1">
      <alignment horizontal="center" vertical="center"/>
    </xf>
    <xf numFmtId="176" fontId="26" fillId="4" borderId="64" xfId="31" applyNumberFormat="1" applyFont="1" applyFill="1" applyBorder="1" applyAlignment="1">
      <alignment horizontal="center" vertical="center"/>
    </xf>
    <xf numFmtId="176" fontId="109" fillId="4" borderId="65" xfId="31" applyNumberFormat="1" applyFont="1" applyFill="1" applyBorder="1" applyAlignment="1">
      <alignment horizontal="center" vertical="center"/>
    </xf>
    <xf numFmtId="166" fontId="109" fillId="4" borderId="64" xfId="5" applyFont="1" applyBorder="1" applyAlignment="1">
      <alignment horizontal="center" vertical="center"/>
    </xf>
    <xf numFmtId="166" fontId="109" fillId="4" borderId="64" xfId="5" applyFont="1" applyBorder="1" applyAlignment="1">
      <alignment horizontal="left" vertical="center"/>
    </xf>
    <xf numFmtId="166" fontId="109" fillId="4" borderId="66" xfId="5" applyFont="1" applyBorder="1" applyAlignment="1">
      <alignment horizontal="center" vertical="center"/>
    </xf>
    <xf numFmtId="176" fontId="110" fillId="21" borderId="67" xfId="31" applyNumberFormat="1" applyFont="1" applyFill="1" applyBorder="1" applyAlignment="1">
      <alignment vertical="center" wrapText="1"/>
    </xf>
    <xf numFmtId="176" fontId="43" fillId="8" borderId="68" xfId="31" applyNumberFormat="1" applyFont="1" applyFill="1" applyBorder="1" applyAlignment="1">
      <alignment horizontal="center" vertical="center"/>
    </xf>
    <xf numFmtId="176" fontId="43" fillId="0" borderId="68" xfId="31" applyNumberFormat="1" applyFont="1" applyFill="1" applyBorder="1" applyAlignment="1">
      <alignment vertical="center"/>
    </xf>
    <xf numFmtId="164" fontId="43" fillId="0" borderId="70" xfId="0" applyFont="1" applyBorder="1" applyAlignment="1">
      <alignment horizontal="center" vertical="center"/>
    </xf>
    <xf numFmtId="176" fontId="110" fillId="21" borderId="71" xfId="31" applyNumberFormat="1" applyFont="1" applyFill="1" applyBorder="1" applyAlignment="1">
      <alignment vertical="center" wrapText="1"/>
    </xf>
    <xf numFmtId="176" fontId="110" fillId="21" borderId="67" xfId="31" applyNumberFormat="1" applyFont="1" applyFill="1" applyBorder="1" applyAlignment="1">
      <alignment vertical="center"/>
    </xf>
    <xf numFmtId="176" fontId="110" fillId="21" borderId="72" xfId="31" applyNumberFormat="1" applyFont="1" applyFill="1" applyBorder="1" applyAlignment="1">
      <alignment vertical="center"/>
    </xf>
    <xf numFmtId="9" fontId="43" fillId="0" borderId="73" xfId="38" applyFont="1" applyFill="1" applyBorder="1" applyAlignment="1">
      <alignment horizontal="center" vertical="center"/>
    </xf>
    <xf numFmtId="176" fontId="43" fillId="0" borderId="73" xfId="31" applyNumberFormat="1" applyFont="1" applyFill="1" applyBorder="1" applyAlignment="1">
      <alignment horizontal="center" vertical="center"/>
    </xf>
    <xf numFmtId="176" fontId="110" fillId="21" borderId="73" xfId="31" applyNumberFormat="1" applyFont="1" applyFill="1" applyBorder="1" applyAlignment="1">
      <alignment vertical="center"/>
    </xf>
    <xf numFmtId="15" fontId="42" fillId="6" borderId="74" xfId="18" applyNumberFormat="1" applyFont="1" applyBorder="1" applyAlignment="1">
      <alignment horizontal="center" vertical="top"/>
    </xf>
    <xf numFmtId="3" fontId="42" fillId="6" borderId="65" xfId="18" applyNumberFormat="1" applyFont="1" applyBorder="1" applyAlignment="1">
      <alignment horizontal="center" vertical="top"/>
    </xf>
    <xf numFmtId="0" fontId="42" fillId="6" borderId="66" xfId="18" applyFont="1" applyBorder="1" applyAlignment="1">
      <alignment horizontal="center" vertical="top"/>
    </xf>
    <xf numFmtId="2" fontId="23" fillId="0" borderId="0" xfId="6" applyNumberFormat="1">
      <alignment horizontal="left" vertical="center"/>
    </xf>
    <xf numFmtId="175" fontId="43" fillId="0" borderId="73" xfId="38" applyNumberFormat="1" applyFont="1" applyFill="1" applyBorder="1" applyAlignment="1">
      <alignment horizontal="center" vertical="center"/>
    </xf>
    <xf numFmtId="176" fontId="43" fillId="0" borderId="72" xfId="31" applyNumberFormat="1" applyFont="1" applyFill="1" applyBorder="1" applyAlignment="1">
      <alignment vertical="center"/>
    </xf>
    <xf numFmtId="164" fontId="43" fillId="0" borderId="76" xfId="0" applyFont="1" applyBorder="1">
      <alignment vertical="center"/>
    </xf>
    <xf numFmtId="164" fontId="43" fillId="0" borderId="77" xfId="0" applyFont="1" applyBorder="1" applyAlignment="1">
      <alignment horizontal="center" vertical="center"/>
    </xf>
    <xf numFmtId="164" fontId="43" fillId="0" borderId="78" xfId="0" applyFont="1" applyBorder="1">
      <alignment vertical="center"/>
    </xf>
    <xf numFmtId="164" fontId="43" fillId="0" borderId="79" xfId="0" applyFont="1" applyBorder="1" applyAlignment="1">
      <alignment horizontal="center" vertical="center"/>
    </xf>
    <xf numFmtId="0" fontId="42" fillId="6" borderId="80" xfId="18" applyFont="1" applyBorder="1" applyAlignment="1">
      <alignment horizontal="center" vertical="top"/>
    </xf>
    <xf numFmtId="3" fontId="42" fillId="30" borderId="68" xfId="18" applyNumberFormat="1" applyFont="1" applyFill="1" applyBorder="1" applyAlignment="1">
      <alignment horizontal="left" vertical="top" wrapText="1"/>
    </xf>
    <xf numFmtId="3" fontId="42" fillId="30" borderId="68" xfId="18" applyNumberFormat="1" applyFont="1" applyFill="1" applyBorder="1" applyAlignment="1">
      <alignment horizontal="right" vertical="top" wrapText="1"/>
    </xf>
    <xf numFmtId="176" fontId="43" fillId="31" borderId="72" xfId="31" applyNumberFormat="1" applyFont="1" applyFill="1" applyBorder="1" applyAlignment="1">
      <alignment vertical="center"/>
    </xf>
    <xf numFmtId="176" fontId="110" fillId="0" borderId="69" xfId="31" applyNumberFormat="1" applyFont="1" applyFill="1" applyBorder="1" applyAlignment="1">
      <alignment vertical="center" wrapText="1"/>
    </xf>
    <xf numFmtId="176" fontId="110" fillId="0" borderId="74" xfId="31" applyNumberFormat="1" applyFont="1" applyFill="1" applyBorder="1" applyAlignment="1">
      <alignment vertical="center" wrapText="1"/>
    </xf>
    <xf numFmtId="174" fontId="110" fillId="21" borderId="73" xfId="31" applyNumberFormat="1" applyFont="1" applyFill="1" applyBorder="1" applyAlignment="1">
      <alignment vertical="center"/>
    </xf>
    <xf numFmtId="176" fontId="111" fillId="8" borderId="72" xfId="31" applyNumberFormat="1" applyFont="1" applyFill="1" applyBorder="1" applyAlignment="1">
      <alignment horizontal="center" vertical="center"/>
    </xf>
    <xf numFmtId="164" fontId="43" fillId="0" borderId="78" xfId="0" applyFont="1" applyBorder="1" applyAlignment="1">
      <alignment horizontal="left" vertical="center" indent="1"/>
    </xf>
    <xf numFmtId="164" fontId="43" fillId="0" borderId="79" xfId="0" quotePrefix="1" applyFont="1" applyBorder="1" applyAlignment="1">
      <alignment horizontal="center" vertical="center"/>
    </xf>
    <xf numFmtId="176" fontId="43" fillId="8" borderId="72" xfId="31" applyNumberFormat="1" applyFont="1" applyFill="1" applyBorder="1" applyAlignment="1">
      <alignment horizontal="center" vertical="center"/>
    </xf>
    <xf numFmtId="0" fontId="42" fillId="32" borderId="64" xfId="18" applyFont="1" applyFill="1" applyBorder="1" applyAlignment="1">
      <alignment horizontal="center" vertical="top"/>
    </xf>
    <xf numFmtId="169" fontId="42" fillId="33" borderId="66" xfId="18" applyNumberFormat="1" applyFont="1" applyFill="1" applyBorder="1" applyAlignment="1">
      <alignment horizontal="left" vertical="top"/>
    </xf>
    <xf numFmtId="9" fontId="40" fillId="0" borderId="0" xfId="38" applyFont="1" applyAlignment="1">
      <alignment vertical="center"/>
    </xf>
    <xf numFmtId="9" fontId="109" fillId="4" borderId="81" xfId="38" applyFont="1" applyFill="1" applyBorder="1" applyAlignment="1">
      <alignment horizontal="center" vertical="center"/>
    </xf>
    <xf numFmtId="176" fontId="26" fillId="4" borderId="75" xfId="31" applyNumberFormat="1" applyFont="1" applyFill="1" applyBorder="1" applyAlignment="1">
      <alignment horizontal="center" vertical="center"/>
    </xf>
    <xf numFmtId="9" fontId="43" fillId="0" borderId="82" xfId="38" applyFont="1" applyFill="1" applyBorder="1" applyAlignment="1">
      <alignment horizontal="center" vertical="center"/>
    </xf>
    <xf numFmtId="176" fontId="43" fillId="0" borderId="68" xfId="31" applyNumberFormat="1" applyFont="1" applyFill="1" applyBorder="1" applyAlignment="1">
      <alignment horizontal="center" vertical="center"/>
    </xf>
    <xf numFmtId="176" fontId="110" fillId="21" borderId="68" xfId="31" applyNumberFormat="1" applyFont="1" applyFill="1" applyBorder="1" applyAlignment="1">
      <alignment vertical="center"/>
    </xf>
    <xf numFmtId="176" fontId="43" fillId="31" borderId="68" xfId="31" applyNumberFormat="1" applyFont="1" applyFill="1" applyBorder="1" applyAlignment="1">
      <alignment vertical="center"/>
    </xf>
    <xf numFmtId="176" fontId="43" fillId="8" borderId="67" xfId="31" applyNumberFormat="1" applyFont="1" applyFill="1" applyBorder="1" applyAlignment="1">
      <alignment horizontal="center" vertical="center"/>
    </xf>
    <xf numFmtId="176" fontId="43" fillId="31" borderId="67" xfId="31" applyNumberFormat="1" applyFont="1" applyFill="1" applyBorder="1" applyAlignment="1">
      <alignment vertical="center"/>
    </xf>
    <xf numFmtId="176" fontId="43" fillId="0" borderId="67" xfId="31" applyNumberFormat="1" applyFont="1" applyFill="1" applyBorder="1" applyAlignment="1">
      <alignment vertical="center"/>
    </xf>
    <xf numFmtId="176" fontId="43" fillId="8" borderId="73" xfId="31" applyNumberFormat="1" applyFont="1" applyFill="1" applyBorder="1" applyAlignment="1">
      <alignment horizontal="center" vertical="center"/>
    </xf>
    <xf numFmtId="176" fontId="43" fillId="31" borderId="73" xfId="31" applyNumberFormat="1" applyFont="1" applyFill="1" applyBorder="1" applyAlignment="1">
      <alignment vertical="center"/>
    </xf>
    <xf numFmtId="176" fontId="43" fillId="0" borderId="73" xfId="31" applyNumberFormat="1" applyFont="1" applyFill="1" applyBorder="1" applyAlignment="1">
      <alignment vertical="center"/>
    </xf>
    <xf numFmtId="164" fontId="43" fillId="0" borderId="83" xfId="0" applyFont="1" applyBorder="1">
      <alignment vertical="center"/>
    </xf>
    <xf numFmtId="164" fontId="43" fillId="0" borderId="84" xfId="0" applyFont="1" applyBorder="1" applyAlignment="1">
      <alignment horizontal="center" vertical="center"/>
    </xf>
    <xf numFmtId="15" fontId="42" fillId="6" borderId="85" xfId="18" applyNumberFormat="1" applyFont="1" applyBorder="1" applyAlignment="1">
      <alignment horizontal="center" vertical="top"/>
    </xf>
    <xf numFmtId="15" fontId="42" fillId="6" borderId="74" xfId="18" applyNumberFormat="1" applyFont="1" applyBorder="1">
      <alignment horizontal="center" vertical="center"/>
    </xf>
    <xf numFmtId="3" fontId="42" fillId="6" borderId="65" xfId="18" applyNumberFormat="1" applyFont="1" applyBorder="1">
      <alignment horizontal="center" vertical="center"/>
    </xf>
    <xf numFmtId="3" fontId="42" fillId="6" borderId="75" xfId="18" applyNumberFormat="1" applyFont="1" applyBorder="1">
      <alignment horizontal="center" vertical="center"/>
    </xf>
    <xf numFmtId="3" fontId="42" fillId="6" borderId="64" xfId="18" applyNumberFormat="1" applyFont="1" applyBorder="1">
      <alignment horizontal="center" vertical="center"/>
    </xf>
    <xf numFmtId="3" fontId="42" fillId="6" borderId="66" xfId="18" applyNumberFormat="1" applyFont="1" applyBorder="1">
      <alignment horizontal="center" vertical="center"/>
    </xf>
    <xf numFmtId="3" fontId="42" fillId="6" borderId="80" xfId="18" applyNumberFormat="1" applyFont="1" applyBorder="1">
      <alignment horizontal="center" vertical="center"/>
    </xf>
    <xf numFmtId="0" fontId="42" fillId="6" borderId="66" xfId="18" applyFont="1" applyBorder="1">
      <alignment horizontal="center" vertical="center"/>
    </xf>
    <xf numFmtId="2" fontId="52" fillId="0" borderId="0" xfId="7" quotePrefix="1" applyNumberFormat="1" applyFont="1" applyAlignment="1">
      <alignment horizontal="left" vertical="center"/>
    </xf>
    <xf numFmtId="0" fontId="51" fillId="0" borderId="0" xfId="39" applyFont="1" applyAlignment="1">
      <alignment horizontal="left" vertical="center"/>
    </xf>
    <xf numFmtId="0" fontId="112" fillId="0" borderId="0" xfId="39" applyFont="1" applyAlignment="1">
      <alignment horizontal="left" vertical="center"/>
    </xf>
    <xf numFmtId="0" fontId="112" fillId="0" borderId="0" xfId="39" applyFont="1" applyAlignment="1">
      <alignment vertical="center"/>
    </xf>
    <xf numFmtId="3" fontId="43" fillId="2" borderId="0" xfId="31" applyNumberFormat="1" applyFont="1" applyFill="1" applyBorder="1" applyAlignment="1">
      <alignment horizontal="right" vertical="center" indent="4"/>
    </xf>
    <xf numFmtId="3" fontId="42" fillId="2" borderId="0" xfId="18" applyNumberFormat="1" applyFont="1" applyFill="1" applyAlignment="1">
      <alignment horizontal="right" vertical="top" indent="2"/>
    </xf>
    <xf numFmtId="0" fontId="28" fillId="2" borderId="0" xfId="32" applyFont="1" applyFill="1" applyAlignment="1">
      <alignment vertical="center"/>
    </xf>
    <xf numFmtId="174" fontId="46" fillId="2" borderId="0" xfId="35" applyNumberFormat="1" applyFont="1" applyFill="1" applyBorder="1" applyAlignment="1">
      <alignment horizontal="right" vertical="center"/>
    </xf>
    <xf numFmtId="174" fontId="26" fillId="2" borderId="0" xfId="35" applyNumberFormat="1" applyFont="1" applyFill="1" applyBorder="1" applyAlignment="1">
      <alignment vertical="center"/>
    </xf>
    <xf numFmtId="172" fontId="18" fillId="0" borderId="0" xfId="49" applyNumberFormat="1" applyFont="1">
      <alignment vertical="center"/>
    </xf>
    <xf numFmtId="165" fontId="18" fillId="0" borderId="0" xfId="49" applyNumberFormat="1" applyFont="1">
      <alignment vertical="center"/>
    </xf>
    <xf numFmtId="167" fontId="26" fillId="4" borderId="0" xfId="16">
      <alignment vertical="center"/>
    </xf>
    <xf numFmtId="167" fontId="26" fillId="4" borderId="0" xfId="16" applyAlignment="1">
      <alignment horizontal="right" vertical="center"/>
    </xf>
    <xf numFmtId="165" fontId="28" fillId="0" borderId="5" xfId="51" applyFill="1" applyBorder="1">
      <alignment vertical="center"/>
    </xf>
    <xf numFmtId="164" fontId="28" fillId="0" borderId="0" xfId="49" applyBorder="1">
      <alignment vertical="center"/>
    </xf>
    <xf numFmtId="164" fontId="28" fillId="0" borderId="2" xfId="49" applyBorder="1" applyAlignment="1">
      <alignment horizontal="center" vertical="center"/>
    </xf>
    <xf numFmtId="164" fontId="28" fillId="5" borderId="0" xfId="49" applyFill="1">
      <alignment vertical="center"/>
    </xf>
    <xf numFmtId="164" fontId="30" fillId="5" borderId="32" xfId="49" applyFont="1" applyFill="1" applyBorder="1">
      <alignment vertical="center"/>
    </xf>
    <xf numFmtId="164" fontId="30" fillId="5" borderId="0" xfId="49" applyFont="1" applyFill="1">
      <alignment vertical="center"/>
    </xf>
    <xf numFmtId="164" fontId="30" fillId="3" borderId="32" xfId="49" applyFont="1" applyFill="1" applyBorder="1">
      <alignment vertical="center"/>
    </xf>
    <xf numFmtId="165" fontId="30" fillId="5" borderId="30" xfId="51" applyFont="1" applyFill="1" applyBorder="1">
      <alignment vertical="center"/>
    </xf>
    <xf numFmtId="171" fontId="30" fillId="5" borderId="30" xfId="49" applyNumberFormat="1" applyFont="1" applyFill="1" applyBorder="1">
      <alignment vertical="center"/>
    </xf>
    <xf numFmtId="10" fontId="30" fillId="3" borderId="30" xfId="52" applyNumberFormat="1" applyFont="1" applyFill="1" applyBorder="1" applyAlignment="1">
      <alignment vertical="center"/>
    </xf>
    <xf numFmtId="164" fontId="30" fillId="5" borderId="30" xfId="49" applyFont="1" applyFill="1" applyBorder="1">
      <alignment vertical="center"/>
    </xf>
    <xf numFmtId="164" fontId="30" fillId="3" borderId="30" xfId="49" applyFont="1" applyFill="1" applyBorder="1">
      <alignment vertical="center"/>
    </xf>
    <xf numFmtId="164" fontId="33" fillId="0" borderId="0" xfId="49" applyFont="1">
      <alignment vertical="center"/>
    </xf>
    <xf numFmtId="164" fontId="33" fillId="0" borderId="2" xfId="49" applyFont="1" applyBorder="1" applyAlignment="1">
      <alignment horizontal="center" vertical="center"/>
    </xf>
    <xf numFmtId="172" fontId="16" fillId="0" borderId="0" xfId="49" applyNumberFormat="1" applyFont="1">
      <alignment vertical="center"/>
    </xf>
    <xf numFmtId="0" fontId="11" fillId="22" borderId="0" xfId="18" applyFill="1">
      <alignment horizontal="center" vertical="center"/>
    </xf>
    <xf numFmtId="0" fontId="11" fillId="22" borderId="0" xfId="18" applyFill="1" applyAlignment="1">
      <alignment vertical="center"/>
    </xf>
    <xf numFmtId="172" fontId="113" fillId="0" borderId="0" xfId="49" applyNumberFormat="1" applyFont="1">
      <alignment vertical="center"/>
    </xf>
    <xf numFmtId="172" fontId="114" fillId="0" borderId="0" xfId="49" applyNumberFormat="1" applyFont="1">
      <alignment vertical="center"/>
    </xf>
    <xf numFmtId="169" fontId="115" fillId="0" borderId="0" xfId="6" applyFont="1">
      <alignment horizontal="left" vertical="center"/>
    </xf>
    <xf numFmtId="172" fontId="116" fillId="0" borderId="0" xfId="49" applyNumberFormat="1" applyFont="1">
      <alignment vertical="center"/>
    </xf>
    <xf numFmtId="165" fontId="30" fillId="0" borderId="0" xfId="51" applyFont="1">
      <alignment vertical="center"/>
    </xf>
    <xf numFmtId="165" fontId="28" fillId="0" borderId="0" xfId="51">
      <alignment vertical="center"/>
    </xf>
    <xf numFmtId="165" fontId="30" fillId="5" borderId="0" xfId="51" applyFont="1" applyFill="1">
      <alignment vertical="center"/>
    </xf>
    <xf numFmtId="165" fontId="28" fillId="5" borderId="0" xfId="51" applyFill="1">
      <alignment vertical="center"/>
    </xf>
    <xf numFmtId="165" fontId="30" fillId="3" borderId="14" xfId="51" applyFont="1" applyFill="1" applyBorder="1">
      <alignment vertical="center"/>
    </xf>
    <xf numFmtId="165" fontId="28" fillId="0" borderId="87" xfId="51" applyBorder="1" applyAlignment="1">
      <alignment horizontal="right" vertical="center"/>
    </xf>
    <xf numFmtId="165" fontId="30" fillId="3" borderId="15" xfId="51" applyFont="1" applyFill="1" applyBorder="1">
      <alignment vertical="center"/>
    </xf>
    <xf numFmtId="165" fontId="28" fillId="0" borderId="28" xfId="51" applyFill="1" applyBorder="1">
      <alignment vertical="center"/>
    </xf>
    <xf numFmtId="165" fontId="28" fillId="0" borderId="88" xfId="51" applyBorder="1">
      <alignment vertical="center"/>
    </xf>
    <xf numFmtId="164" fontId="28" fillId="0" borderId="0" xfId="49" applyBorder="1" applyAlignment="1">
      <alignment horizontal="right" vertical="center"/>
    </xf>
    <xf numFmtId="165" fontId="30" fillId="3" borderId="30" xfId="51" applyFont="1" applyFill="1" applyBorder="1">
      <alignment vertical="center"/>
    </xf>
    <xf numFmtId="165" fontId="30" fillId="3" borderId="86" xfId="51" applyFont="1" applyFill="1" applyBorder="1">
      <alignment vertical="center"/>
    </xf>
    <xf numFmtId="165" fontId="30" fillId="3" borderId="22" xfId="51" applyFont="1" applyFill="1" applyBorder="1">
      <alignment vertical="center"/>
    </xf>
    <xf numFmtId="165" fontId="28" fillId="0" borderId="87" xfId="51" applyBorder="1">
      <alignment vertical="center"/>
    </xf>
    <xf numFmtId="165" fontId="28" fillId="0" borderId="89" xfId="51" applyFill="1" applyBorder="1">
      <alignment vertical="center"/>
    </xf>
    <xf numFmtId="165" fontId="28" fillId="0" borderId="90" xfId="51" applyBorder="1">
      <alignment vertical="center"/>
    </xf>
    <xf numFmtId="164" fontId="28" fillId="0" borderId="13" xfId="49" applyBorder="1" applyAlignment="1">
      <alignment horizontal="right" vertical="center"/>
    </xf>
    <xf numFmtId="164" fontId="28" fillId="0" borderId="13" xfId="49" applyBorder="1">
      <alignment vertical="center"/>
    </xf>
    <xf numFmtId="171" fontId="33" fillId="0" borderId="0" xfId="49" applyNumberFormat="1" applyFont="1">
      <alignment vertical="center"/>
    </xf>
    <xf numFmtId="171" fontId="33" fillId="0" borderId="2" xfId="49" applyNumberFormat="1" applyFont="1" applyBorder="1" applyAlignment="1">
      <alignment horizontal="center" vertical="center"/>
    </xf>
    <xf numFmtId="165" fontId="30" fillId="3" borderId="31" xfId="51" applyFont="1" applyFill="1" applyBorder="1">
      <alignment vertical="center"/>
    </xf>
    <xf numFmtId="165" fontId="30" fillId="5" borderId="16" xfId="51" applyFont="1" applyFill="1" applyBorder="1">
      <alignment vertical="center"/>
    </xf>
    <xf numFmtId="165" fontId="30" fillId="5" borderId="14" xfId="51" applyFont="1" applyFill="1" applyBorder="1">
      <alignment vertical="center"/>
    </xf>
    <xf numFmtId="165" fontId="30" fillId="5" borderId="15" xfId="51" applyFont="1" applyFill="1" applyBorder="1">
      <alignment vertical="center"/>
    </xf>
    <xf numFmtId="0" fontId="11" fillId="22" borderId="0" xfId="18" applyFill="1" applyAlignment="1">
      <alignment horizontal="center" vertical="center" wrapText="1"/>
    </xf>
    <xf numFmtId="0" fontId="11" fillId="22" borderId="0" xfId="18" applyFill="1" applyAlignment="1">
      <alignment horizontal="left" vertical="center"/>
    </xf>
    <xf numFmtId="9" fontId="54" fillId="0" borderId="0" xfId="44" applyFont="1" applyBorder="1" applyAlignment="1">
      <alignment vertical="center"/>
    </xf>
    <xf numFmtId="166" fontId="26" fillId="30" borderId="92" xfId="5" applyFill="1" applyBorder="1">
      <alignment vertical="center"/>
    </xf>
    <xf numFmtId="166" fontId="26" fillId="30" borderId="0" xfId="5" applyFill="1">
      <alignment vertical="center"/>
    </xf>
    <xf numFmtId="164" fontId="26" fillId="4" borderId="61" xfId="0" applyFont="1" applyFill="1" applyBorder="1" applyAlignment="1">
      <alignment horizontal="right" vertical="center"/>
    </xf>
    <xf numFmtId="164" fontId="0" fillId="2" borderId="0" xfId="0" applyFill="1" applyBorder="1" applyAlignment="1">
      <alignment horizontal="center" vertical="center"/>
    </xf>
    <xf numFmtId="164" fontId="0" fillId="2" borderId="0" xfId="0" applyFill="1" applyBorder="1">
      <alignment vertical="center"/>
    </xf>
    <xf numFmtId="164" fontId="27" fillId="2" borderId="0" xfId="0" applyFont="1" applyFill="1" applyBorder="1">
      <alignment vertical="center"/>
    </xf>
    <xf numFmtId="164" fontId="27" fillId="2" borderId="0" xfId="13" applyFont="1" applyFill="1" applyBorder="1">
      <alignment vertical="center"/>
    </xf>
    <xf numFmtId="164" fontId="28" fillId="0" borderId="3" xfId="49" applyBorder="1">
      <alignment vertical="center"/>
    </xf>
    <xf numFmtId="171" fontId="117" fillId="0" borderId="0" xfId="0" applyNumberFormat="1" applyFont="1" applyBorder="1">
      <alignment vertical="center"/>
    </xf>
    <xf numFmtId="165" fontId="30" fillId="3" borderId="32" xfId="51" applyFont="1" applyFill="1" applyBorder="1">
      <alignment vertical="center"/>
    </xf>
    <xf numFmtId="164" fontId="0" fillId="0" borderId="0" xfId="49" applyFont="1" applyBorder="1">
      <alignment vertical="center"/>
    </xf>
    <xf numFmtId="169" fontId="33" fillId="0" borderId="2" xfId="0" applyNumberFormat="1" applyFont="1" applyBorder="1" applyAlignment="1">
      <alignment horizontal="center" vertical="center"/>
    </xf>
    <xf numFmtId="169" fontId="118" fillId="0" borderId="0" xfId="6" applyFont="1">
      <alignment horizontal="left" vertical="center"/>
    </xf>
    <xf numFmtId="164" fontId="33" fillId="0" borderId="0" xfId="49" applyFont="1" applyBorder="1">
      <alignment vertical="center"/>
    </xf>
    <xf numFmtId="164" fontId="0" fillId="0" borderId="91" xfId="49" applyFont="1" applyBorder="1">
      <alignment vertical="center"/>
    </xf>
    <xf numFmtId="164" fontId="0" fillId="0" borderId="94" xfId="49" applyFont="1" applyBorder="1">
      <alignment vertical="center"/>
    </xf>
    <xf numFmtId="164" fontId="0" fillId="0" borderId="95" xfId="0" applyBorder="1">
      <alignment vertical="center"/>
    </xf>
    <xf numFmtId="164" fontId="28" fillId="0" borderId="2" xfId="49" applyBorder="1" applyAlignment="1">
      <alignment horizontal="left" vertical="center"/>
    </xf>
    <xf numFmtId="164" fontId="104" fillId="0" borderId="0" xfId="0" applyFont="1" applyAlignment="1">
      <alignment horizontal="left" vertical="center"/>
    </xf>
    <xf numFmtId="164" fontId="91" fillId="0" borderId="0" xfId="0" applyFont="1" applyAlignment="1">
      <alignment horizontal="left" vertical="center"/>
    </xf>
    <xf numFmtId="164" fontId="28" fillId="0" borderId="95" xfId="49" applyBorder="1">
      <alignment vertical="center"/>
    </xf>
    <xf numFmtId="164" fontId="28" fillId="0" borderId="96" xfId="49" applyBorder="1">
      <alignment vertical="center"/>
    </xf>
    <xf numFmtId="10" fontId="0" fillId="0" borderId="97" xfId="52" applyNumberFormat="1" applyFont="1" applyBorder="1" applyAlignment="1">
      <alignment vertical="center"/>
    </xf>
    <xf numFmtId="164" fontId="0" fillId="0" borderId="3" xfId="49" applyFont="1" applyBorder="1">
      <alignment vertical="center"/>
    </xf>
    <xf numFmtId="164" fontId="0" fillId="0" borderId="13" xfId="0" applyBorder="1">
      <alignment vertical="center"/>
    </xf>
    <xf numFmtId="0" fontId="11" fillId="6" borderId="4" xfId="18" applyBorder="1" applyAlignment="1">
      <alignment horizontal="left" vertical="center"/>
    </xf>
    <xf numFmtId="164" fontId="0" fillId="0" borderId="4" xfId="0" applyBorder="1" applyAlignment="1">
      <alignment vertical="center" wrapText="1"/>
    </xf>
    <xf numFmtId="164" fontId="33" fillId="0" borderId="0" xfId="0" applyFont="1" applyBorder="1">
      <alignment vertical="center"/>
    </xf>
    <xf numFmtId="171" fontId="0" fillId="0" borderId="0" xfId="0" applyNumberFormat="1" applyBorder="1">
      <alignment vertical="center"/>
    </xf>
    <xf numFmtId="171" fontId="33" fillId="0" borderId="0" xfId="0" applyNumberFormat="1" applyFont="1" applyBorder="1" applyAlignment="1">
      <alignment horizontal="left" vertical="center"/>
    </xf>
    <xf numFmtId="171" fontId="0" fillId="0" borderId="0" xfId="0" applyNumberFormat="1" applyBorder="1" applyAlignment="1">
      <alignment horizontal="right" vertical="center"/>
    </xf>
    <xf numFmtId="171" fontId="33" fillId="0" borderId="0" xfId="0" applyNumberFormat="1" applyFont="1" applyBorder="1">
      <alignment vertical="center"/>
    </xf>
    <xf numFmtId="164" fontId="0" fillId="0" borderId="0" xfId="0" applyFill="1" applyBorder="1" applyAlignment="1">
      <alignment horizontal="left" vertical="center" wrapText="1" indent="1"/>
    </xf>
    <xf numFmtId="164" fontId="0" fillId="4" borderId="0" xfId="0" applyFill="1" applyBorder="1">
      <alignment vertical="center"/>
    </xf>
    <xf numFmtId="164" fontId="27" fillId="4" borderId="0" xfId="0" applyFont="1" applyFill="1" applyBorder="1">
      <alignment vertical="center"/>
    </xf>
    <xf numFmtId="164" fontId="27" fillId="4" borderId="4" xfId="0" applyFont="1" applyFill="1" applyBorder="1">
      <alignment vertical="center"/>
    </xf>
    <xf numFmtId="164" fontId="0" fillId="0" borderId="91" xfId="49" applyFont="1" applyBorder="1" applyAlignment="1">
      <alignment horizontal="center" vertical="center"/>
    </xf>
    <xf numFmtId="170" fontId="40" fillId="0" borderId="0" xfId="32" applyNumberFormat="1" applyFont="1" applyAlignment="1">
      <alignment horizontal="left" vertical="center"/>
    </xf>
    <xf numFmtId="3" fontId="42" fillId="30" borderId="70" xfId="18" applyNumberFormat="1" applyFont="1" applyFill="1" applyBorder="1" applyAlignment="1">
      <alignment horizontal="left" vertical="top" wrapText="1"/>
    </xf>
    <xf numFmtId="3" fontId="42" fillId="30" borderId="63" xfId="18" applyNumberFormat="1" applyFont="1" applyFill="1" applyBorder="1" applyAlignment="1">
      <alignment horizontal="left" vertical="top" wrapText="1"/>
    </xf>
    <xf numFmtId="164" fontId="30" fillId="5" borderId="31" xfId="49" applyFont="1" applyFill="1" applyBorder="1">
      <alignment vertical="center"/>
    </xf>
    <xf numFmtId="164" fontId="30" fillId="5" borderId="32" xfId="49" applyFont="1" applyFill="1" applyBorder="1">
      <alignment vertical="center"/>
    </xf>
    <xf numFmtId="164" fontId="30" fillId="5" borderId="31" xfId="49" applyFont="1" applyFill="1" applyBorder="1" applyAlignment="1">
      <alignment vertical="center" wrapText="1"/>
    </xf>
    <xf numFmtId="164" fontId="30" fillId="5" borderId="32" xfId="49" applyFont="1" applyFill="1" applyBorder="1" applyAlignment="1">
      <alignment vertical="center" wrapText="1"/>
    </xf>
    <xf numFmtId="164" fontId="33" fillId="0" borderId="3" xfId="49" applyFont="1" applyBorder="1" applyAlignment="1">
      <alignment horizontal="left" vertical="center" wrapText="1"/>
    </xf>
    <xf numFmtId="164" fontId="33" fillId="0" borderId="0" xfId="49" applyFont="1" applyAlignment="1">
      <alignment horizontal="left" vertical="center" wrapText="1"/>
    </xf>
    <xf numFmtId="164" fontId="33" fillId="0" borderId="93" xfId="49" applyFont="1" applyBorder="1" applyAlignment="1">
      <alignment horizontal="left" vertical="center" wrapText="1"/>
    </xf>
    <xf numFmtId="165" fontId="30" fillId="5" borderId="15" xfId="51" applyFont="1" applyFill="1" applyBorder="1">
      <alignment vertical="center"/>
    </xf>
    <xf numFmtId="165" fontId="30" fillId="5" borderId="23" xfId="51" applyFont="1" applyFill="1" applyBorder="1">
      <alignment vertical="center"/>
    </xf>
    <xf numFmtId="165" fontId="30" fillId="5" borderId="16" xfId="51" applyFont="1" applyFill="1" applyBorder="1">
      <alignment vertical="center"/>
    </xf>
    <xf numFmtId="165" fontId="30" fillId="5" borderId="31" xfId="51" applyFont="1" applyFill="1" applyBorder="1" applyAlignment="1">
      <alignment horizontal="center" vertical="center" wrapText="1"/>
    </xf>
    <xf numFmtId="165" fontId="30" fillId="5" borderId="32" xfId="51" applyFont="1" applyFill="1" applyBorder="1" applyAlignment="1">
      <alignment horizontal="center" vertical="center" wrapText="1"/>
    </xf>
    <xf numFmtId="0" fontId="24" fillId="0" borderId="0" xfId="7" applyFont="1" applyAlignment="1">
      <alignment horizontal="right" vertical="top"/>
    </xf>
    <xf numFmtId="164" fontId="0" fillId="0" borderId="3" xfId="49" applyFont="1" applyBorder="1" applyAlignment="1">
      <alignment horizontal="left" vertical="center" wrapText="1"/>
    </xf>
    <xf numFmtId="164" fontId="0" fillId="0" borderId="0" xfId="49" applyFont="1" applyBorder="1" applyAlignment="1">
      <alignment horizontal="left" vertical="center" wrapText="1"/>
    </xf>
    <xf numFmtId="164" fontId="0" fillId="0" borderId="4" xfId="49" applyFont="1" applyBorder="1" applyAlignment="1">
      <alignment horizontal="left" vertical="center" wrapText="1"/>
    </xf>
    <xf numFmtId="0" fontId="11" fillId="6" borderId="0" xfId="18">
      <alignment horizontal="center" vertical="center"/>
    </xf>
    <xf numFmtId="176" fontId="54" fillId="0" borderId="39" xfId="31" applyNumberFormat="1" applyFont="1" applyFill="1" applyBorder="1" applyAlignment="1">
      <alignment horizontal="left" vertical="top" wrapText="1"/>
    </xf>
    <xf numFmtId="176" fontId="54" fillId="0" borderId="40" xfId="31" applyNumberFormat="1" applyFont="1" applyFill="1" applyBorder="1" applyAlignment="1">
      <alignment horizontal="left" vertical="top" wrapText="1"/>
    </xf>
    <xf numFmtId="176" fontId="54" fillId="0" borderId="43" xfId="31" applyNumberFormat="1" applyFont="1" applyFill="1" applyBorder="1" applyAlignment="1">
      <alignment horizontal="left" vertical="top" wrapText="1"/>
    </xf>
    <xf numFmtId="176" fontId="54" fillId="0" borderId="39" xfId="31" applyNumberFormat="1" applyFont="1" applyFill="1" applyBorder="1" applyAlignment="1">
      <alignment horizontal="left" vertical="center" wrapText="1"/>
    </xf>
    <xf numFmtId="176" fontId="54" fillId="0" borderId="40" xfId="31" applyNumberFormat="1" applyFont="1" applyFill="1" applyBorder="1" applyAlignment="1">
      <alignment horizontal="left" vertical="center" wrapText="1"/>
    </xf>
    <xf numFmtId="176" fontId="54" fillId="0" borderId="43" xfId="31" applyNumberFormat="1" applyFont="1" applyFill="1" applyBorder="1" applyAlignment="1">
      <alignment horizontal="left" vertical="center" wrapText="1"/>
    </xf>
    <xf numFmtId="176" fontId="54" fillId="0" borderId="39" xfId="31" applyNumberFormat="1" applyFont="1" applyBorder="1" applyAlignment="1">
      <alignment horizontal="left" vertical="center" wrapText="1"/>
    </xf>
    <xf numFmtId="176" fontId="54" fillId="0" borderId="40" xfId="31" applyNumberFormat="1" applyFont="1" applyBorder="1" applyAlignment="1">
      <alignment horizontal="left" vertical="center" wrapText="1"/>
    </xf>
    <xf numFmtId="176" fontId="54" fillId="0" borderId="43" xfId="31" applyNumberFormat="1" applyFont="1" applyBorder="1" applyAlignment="1">
      <alignment horizontal="left" vertical="center" wrapText="1"/>
    </xf>
    <xf numFmtId="176" fontId="70" fillId="0" borderId="39" xfId="31" applyNumberFormat="1" applyFont="1" applyFill="1" applyBorder="1" applyAlignment="1">
      <alignment horizontal="left" vertical="top" wrapText="1"/>
    </xf>
    <xf numFmtId="176" fontId="70" fillId="0" borderId="40" xfId="31" applyNumberFormat="1" applyFont="1" applyFill="1" applyBorder="1" applyAlignment="1">
      <alignment horizontal="left" vertical="top" wrapText="1"/>
    </xf>
    <xf numFmtId="176" fontId="54" fillId="0" borderId="45" xfId="31" applyNumberFormat="1" applyFont="1" applyFill="1" applyBorder="1" applyAlignment="1">
      <alignment horizontal="center" vertical="center" wrapText="1"/>
    </xf>
    <xf numFmtId="176" fontId="54" fillId="0" borderId="42" xfId="31" applyNumberFormat="1" applyFont="1" applyFill="1" applyBorder="1" applyAlignment="1">
      <alignment horizontal="center" vertical="center" wrapText="1"/>
    </xf>
    <xf numFmtId="176" fontId="54" fillId="0" borderId="46" xfId="31" applyNumberFormat="1" applyFont="1" applyFill="1" applyBorder="1" applyAlignment="1">
      <alignment horizontal="center" vertical="center" wrapText="1"/>
    </xf>
    <xf numFmtId="164" fontId="68" fillId="0" borderId="39" xfId="0" applyFont="1" applyFill="1" applyBorder="1" applyAlignment="1">
      <alignment horizontal="left" vertical="center" wrapText="1"/>
    </xf>
    <xf numFmtId="164" fontId="68" fillId="0" borderId="40" xfId="0" applyFont="1" applyFill="1" applyBorder="1" applyAlignment="1">
      <alignment horizontal="left" vertical="center" wrapText="1"/>
    </xf>
    <xf numFmtId="164" fontId="68" fillId="0" borderId="43" xfId="0" applyFont="1" applyFill="1" applyBorder="1" applyAlignment="1">
      <alignment horizontal="left" vertical="center" wrapText="1"/>
    </xf>
    <xf numFmtId="176" fontId="54" fillId="0" borderId="45" xfId="31" applyNumberFormat="1" applyFont="1" applyBorder="1" applyAlignment="1">
      <alignment horizontal="left" vertical="center" wrapText="1"/>
    </xf>
    <xf numFmtId="176" fontId="54" fillId="0" borderId="42" xfId="31" applyNumberFormat="1" applyFont="1" applyBorder="1" applyAlignment="1">
      <alignment horizontal="left" vertical="center" wrapText="1"/>
    </xf>
    <xf numFmtId="176" fontId="54" fillId="0" borderId="46" xfId="31" applyNumberFormat="1" applyFont="1" applyBorder="1" applyAlignment="1">
      <alignment horizontal="left" vertical="center" wrapText="1"/>
    </xf>
    <xf numFmtId="176" fontId="54" fillId="0" borderId="36" xfId="31" applyNumberFormat="1" applyFont="1" applyBorder="1" applyAlignment="1">
      <alignment horizontal="left" vertical="center" wrapText="1"/>
    </xf>
    <xf numFmtId="176" fontId="54" fillId="0" borderId="37" xfId="31" applyNumberFormat="1" applyFont="1" applyBorder="1" applyAlignment="1">
      <alignment horizontal="left" vertical="center" wrapText="1"/>
    </xf>
    <xf numFmtId="176" fontId="54" fillId="0" borderId="51" xfId="31" applyNumberFormat="1" applyFont="1" applyBorder="1" applyAlignment="1">
      <alignment horizontal="left" vertical="center" wrapText="1"/>
    </xf>
    <xf numFmtId="164" fontId="106" fillId="2" borderId="0" xfId="0" applyFont="1" applyFill="1" applyAlignment="1">
      <alignment horizontal="left" vertical="center" wrapText="1"/>
    </xf>
    <xf numFmtId="164" fontId="93" fillId="2" borderId="0" xfId="0" applyFont="1" applyFill="1" applyAlignment="1">
      <alignment horizontal="left" vertical="center" wrapText="1"/>
    </xf>
    <xf numFmtId="164" fontId="107" fillId="2" borderId="0" xfId="0" applyFont="1" applyFill="1" applyAlignment="1">
      <alignment horizontal="left" vertical="center" wrapText="1"/>
    </xf>
    <xf numFmtId="164" fontId="94" fillId="2" borderId="0" xfId="0" applyFont="1" applyFill="1" applyAlignment="1">
      <alignment horizontal="left" vertical="center" wrapText="1"/>
    </xf>
    <xf numFmtId="173" fontId="0" fillId="2" borderId="0" xfId="45" applyNumberFormat="1" applyFont="1" applyFill="1" applyAlignment="1">
      <alignment horizontal="left" vertical="center" wrapText="1"/>
    </xf>
    <xf numFmtId="164" fontId="107" fillId="0" borderId="0" xfId="0" applyFont="1" applyAlignment="1">
      <alignment horizontal="left" vertical="center" wrapText="1"/>
    </xf>
    <xf numFmtId="173" fontId="84" fillId="2" borderId="0" xfId="45" applyNumberFormat="1" applyFont="1" applyFill="1" applyAlignment="1">
      <alignment horizontal="left" vertical="center" wrapText="1"/>
    </xf>
    <xf numFmtId="164" fontId="84" fillId="2" borderId="0" xfId="0" applyFont="1" applyFill="1" applyAlignment="1">
      <alignment horizontal="left" vertical="center" wrapText="1"/>
    </xf>
    <xf numFmtId="164" fontId="85" fillId="0" borderId="0" xfId="0" applyFont="1" applyAlignment="1">
      <alignment horizontal="center" vertical="center" wrapText="1"/>
    </xf>
    <xf numFmtId="164" fontId="9" fillId="0" borderId="0" xfId="0" applyFont="1" applyAlignment="1">
      <alignment horizontal="left" vertical="top" wrapText="1"/>
    </xf>
    <xf numFmtId="0" fontId="86" fillId="0" borderId="14" xfId="23" applyFont="1" applyBorder="1" applyAlignment="1">
      <alignment horizontal="center" vertical="center" wrapText="1"/>
    </xf>
    <xf numFmtId="0" fontId="84" fillId="0" borderId="14" xfId="23" applyFont="1" applyBorder="1" applyAlignment="1">
      <alignment horizontal="justify" vertical="center" wrapText="1"/>
    </xf>
    <xf numFmtId="0" fontId="9" fillId="0" borderId="14" xfId="23" applyFont="1" applyBorder="1" applyAlignment="1">
      <alignment horizontal="justify" vertical="center" wrapText="1"/>
    </xf>
  </cellXfs>
  <cellStyles count="54">
    <cellStyle name="0,000 Sub-total" xfId="4" xr:uid="{4E5D9ACF-90FF-4E1B-9AB9-22CB367D612A}"/>
    <cellStyle name="0,000 Sub-total 2" xfId="20" xr:uid="{60062C77-7C63-4A3D-B932-590091E2572A}"/>
    <cellStyle name="0,000 Total (bold)" xfId="5" xr:uid="{2FC39522-452E-4954-873A-B55852ED50D4}"/>
    <cellStyle name="0.00 Sub-total" xfId="11" xr:uid="{5EC51116-9229-4F6B-B981-D8770740E2D4}"/>
    <cellStyle name="0.00 Total (bold)" xfId="16" xr:uid="{609D9C1E-D4A9-4C87-8DA9-E2D83D7D1795}"/>
    <cellStyle name="1. SECTION TITLE" xfId="7" xr:uid="{862A71BA-54B0-4632-8FA4-5B5FF9E2EB4C}"/>
    <cellStyle name="1.1 Section SubTitle" xfId="6" xr:uid="{BDC234A6-DC52-4743-9D83-4F5A5E7D99C5}"/>
    <cellStyle name="Bad" xfId="2" builtinId="27" customBuiltin="1"/>
    <cellStyle name="Comma" xfId="31" builtinId="3"/>
    <cellStyle name="Comma 2" xfId="25" xr:uid="{9234C247-77CF-49D9-92B8-6F74855D2A3A}"/>
    <cellStyle name="Comma 3" xfId="46" xr:uid="{34F53AFF-1D34-41E1-9A17-8EAC13761D2A}"/>
    <cellStyle name="Cover Date" xfId="9" xr:uid="{22A23B58-FBCE-4DA0-8B59-0ABB6342A9E9}"/>
    <cellStyle name="COVER TITLE" xfId="10" xr:uid="{20E7ECF1-4CC5-4F2B-A2AB-E46614478F3A}"/>
    <cellStyle name="Currency" xfId="22" builtinId="4"/>
    <cellStyle name="Currency 11 6" xfId="40" xr:uid="{351D6056-8F9E-4CC2-A4A7-35B9944BA82E}"/>
    <cellStyle name="Currency 2" xfId="27" xr:uid="{F43B50FE-8ECC-47CA-8126-81FB45A7DB8B}"/>
    <cellStyle name="Currency 2 2" xfId="35" xr:uid="{14971DB0-D8CA-499C-A2FB-D8B1970A0A25}"/>
    <cellStyle name="Currency 2 4" xfId="37" xr:uid="{A2C8AD8A-5E8C-4A99-BFC3-0B61548035B9}"/>
    <cellStyle name="Good" xfId="1" builtinId="26" customBuiltin="1"/>
    <cellStyle name="Hyperlink" xfId="43" builtinId="8"/>
    <cellStyle name="Hyperlink 2" xfId="48" xr:uid="{089786E5-E8AE-40A0-86C6-9908D8ED9278}"/>
    <cellStyle name="Neutral" xfId="3" builtinId="28" customBuiltin="1"/>
    <cellStyle name="Normal" xfId="0" builtinId="0" customBuiltin="1"/>
    <cellStyle name="Normal - (#.##)" xfId="14" xr:uid="{01FF6F7C-4EF2-49D0-9B55-F2B4356BAD9A}"/>
    <cellStyle name="Normal - (#.##) 2" xfId="51" xr:uid="{52E42E01-5E8B-48F5-BCC9-86D70AC41C07}"/>
    <cellStyle name="Normal - Date" xfId="15" xr:uid="{0591438E-10A9-4FC3-A557-16B489F24081}"/>
    <cellStyle name="Normal - Date 2" xfId="21" xr:uid="{DA2D5AEA-4E76-4A8B-A8E8-55153FC88C72}"/>
    <cellStyle name="Normal 14 2" xfId="36" xr:uid="{0881D4AA-B184-48A5-BC91-B3FAD57D3EF0}"/>
    <cellStyle name="Normal 16 2 2" xfId="34" xr:uid="{0E0F5012-323E-4240-A9BF-68B572610422}"/>
    <cellStyle name="Normal 2" xfId="24" xr:uid="{9CB440E1-DEC0-48B6-8EB6-740DCB29A2A6}"/>
    <cellStyle name="Normal 2 2" xfId="49" xr:uid="{C7B93447-F9C7-4140-A99A-05191AA59A00}"/>
    <cellStyle name="Normal 2 2 5" xfId="42" xr:uid="{D0C832A1-4B96-41D2-9D22-7F1F005BCC0E}"/>
    <cellStyle name="Normal 3" xfId="26" xr:uid="{74034320-62D0-4821-9CFE-8C0282B196DF}"/>
    <cellStyle name="Normal 3 3 2" xfId="23" xr:uid="{8E14D78C-4D42-451E-BAC1-E3F2406945B0}"/>
    <cellStyle name="Normal 4" xfId="28" xr:uid="{F6258E00-288E-4376-ABA0-500029DBAF10}"/>
    <cellStyle name="Normal 5" xfId="29" xr:uid="{13EC97EC-9EC7-4EAF-A3F7-F9FD543B7A5E}"/>
    <cellStyle name="Normal 5 2" xfId="32" xr:uid="{89FCB656-EC04-4BE0-B568-FB2486651168}"/>
    <cellStyle name="Normal 5 4" xfId="39" xr:uid="{BFD9ADB6-174E-483B-A775-FE60FDFC6A24}"/>
    <cellStyle name="Normal 6" xfId="30" xr:uid="{A99F49F7-E35D-43A3-A51E-B38D6EAE2A6E}"/>
    <cellStyle name="Normal 7" xfId="45" xr:uid="{DB682759-6D68-4C71-8E7D-9DD5941367CD}"/>
    <cellStyle name="Normal 7 5 2" xfId="41" xr:uid="{ADDF2032-2BCE-4FB6-A19E-6AEEDEB8F23A}"/>
    <cellStyle name="Normal 8pt" xfId="19" xr:uid="{A532D129-1D2B-4DE4-8D79-678CDFBFA01E}"/>
    <cellStyle name="Per cent 2" xfId="33" xr:uid="{799EF632-E115-4168-B23C-EE03EBFC059A}"/>
    <cellStyle name="Percent" xfId="44" builtinId="5"/>
    <cellStyle name="Percent 2" xfId="38" xr:uid="{66023A2C-78D8-454F-A55F-880596E8CA45}"/>
    <cellStyle name="Percent 2 2" xfId="53" xr:uid="{2FD8492E-94F6-4325-BAD4-565572A87CCA}"/>
    <cellStyle name="Percent 3" xfId="47" xr:uid="{5E1EC1F2-5C60-4B85-93AD-E2FBDA3D089C}"/>
    <cellStyle name="Percent 3 2" xfId="52" xr:uid="{C3238A78-C41A-4C30-A918-99AD3F0EE4D1}"/>
    <cellStyle name="Percent_New South Glasgow Hospital - Cost Plan - Adult and Childrens for Insite" xfId="50" xr:uid="{FFA6D564-7A16-49A8-9F2C-8474714D82D9}"/>
    <cellStyle name="Table Heading (grey)" xfId="18" xr:uid="{4BE22C0C-E322-4801-A65A-5FE7F08CBDE6}"/>
    <cellStyle name="Total Column" xfId="13" xr:uid="{E05127F6-99D8-417D-BB54-FA01E3F64B7C}"/>
    <cellStyle name="z - Amber" xfId="8" xr:uid="{9A088F56-B3AE-4AF8-8E40-3A1209338529}"/>
    <cellStyle name="z - Green" xfId="12" xr:uid="{7682AAB1-09B0-4B88-80B6-DA80DFB0B51C}"/>
    <cellStyle name="z - Red" xfId="17" xr:uid="{6312CF10-0A7E-402E-92DD-6E70E05B9299}"/>
  </cellStyles>
  <dxfs count="1">
    <dxf>
      <font>
        <color rgb="FF9C0006"/>
      </font>
      <fill>
        <patternFill>
          <bgColor rgb="FFFFC7CE"/>
        </patternFill>
      </fill>
    </dxf>
  </dxfs>
  <tableStyles count="0" defaultTableStyle="TableStyleMedium9" defaultPivotStyle="PivotStyleLight16"/>
  <colors>
    <mruColors>
      <color rgb="FF00833C"/>
      <color rgb="FF008000"/>
      <color rgb="FFFA4C06"/>
      <color rgb="FFE098C1"/>
      <color rgb="FFF4DDEB"/>
      <color rgb="FF0000FF"/>
      <color rgb="FF969696"/>
      <color rgb="FFBFBFBF"/>
      <color rgb="FFD7F2E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theme" Target="theme/theme1.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styles" Target="styles.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12812566952309E-2"/>
          <c:y val="3.4174403506179514E-2"/>
          <c:w val="0.89864574379155304"/>
          <c:h val="0.79844026352967834"/>
        </c:manualLayout>
      </c:layout>
      <c:barChart>
        <c:barDir val="col"/>
        <c:grouping val="clustered"/>
        <c:varyColors val="0"/>
        <c:ser>
          <c:idx val="0"/>
          <c:order val="0"/>
          <c:spPr>
            <a:solidFill>
              <a:schemeClr val="accent1"/>
            </a:solidFill>
            <a:ln>
              <a:solidFill>
                <a:schemeClr val="tx1"/>
              </a:solidFill>
            </a:ln>
            <a:effectLst/>
          </c:spPr>
          <c:invertIfNegative val="0"/>
          <c:dPt>
            <c:idx val="0"/>
            <c:invertIfNegative val="0"/>
            <c:bubble3D val="0"/>
            <c:spPr>
              <a:solidFill>
                <a:srgbClr val="92D050"/>
              </a:solidFill>
              <a:ln>
                <a:solidFill>
                  <a:schemeClr val="tx1"/>
                </a:solidFill>
              </a:ln>
              <a:effectLst/>
            </c:spPr>
            <c:extLst>
              <c:ext xmlns:c16="http://schemas.microsoft.com/office/drawing/2014/chart" uri="{C3380CC4-5D6E-409C-BE32-E72D297353CC}">
                <c16:uniqueId val="{00000001-DD8C-4B5E-BB31-C1F8725EA5C9}"/>
              </c:ext>
            </c:extLst>
          </c:dPt>
          <c:dPt>
            <c:idx val="1"/>
            <c:invertIfNegative val="0"/>
            <c:bubble3D val="0"/>
            <c:spPr>
              <a:solidFill>
                <a:srgbClr val="00B0F0"/>
              </a:solidFill>
              <a:ln>
                <a:solidFill>
                  <a:schemeClr val="tx1"/>
                </a:solidFill>
              </a:ln>
              <a:effectLst/>
            </c:spPr>
            <c:extLst>
              <c:ext xmlns:c16="http://schemas.microsoft.com/office/drawing/2014/chart" uri="{C3380CC4-5D6E-409C-BE32-E72D297353CC}">
                <c16:uniqueId val="{00000003-DD8C-4B5E-BB31-C1F8725EA5C9}"/>
              </c:ext>
            </c:extLst>
          </c:dPt>
          <c:dPt>
            <c:idx val="2"/>
            <c:invertIfNegative val="0"/>
            <c:bubble3D val="0"/>
            <c:spPr>
              <a:solidFill>
                <a:srgbClr val="FFC000"/>
              </a:solidFill>
              <a:ln>
                <a:solidFill>
                  <a:schemeClr val="tx1"/>
                </a:solidFill>
              </a:ln>
              <a:effectLst/>
            </c:spPr>
            <c:extLst>
              <c:ext xmlns:c16="http://schemas.microsoft.com/office/drawing/2014/chart" uri="{C3380CC4-5D6E-409C-BE32-E72D297353CC}">
                <c16:uniqueId val="{00000005-DD8C-4B5E-BB31-C1F8725EA5C9}"/>
              </c:ext>
            </c:extLst>
          </c:dPt>
          <c:dPt>
            <c:idx val="3"/>
            <c:invertIfNegative val="0"/>
            <c:bubble3D val="0"/>
            <c:spPr>
              <a:solidFill>
                <a:srgbClr val="FF0000"/>
              </a:solidFill>
              <a:ln>
                <a:solidFill>
                  <a:schemeClr val="tx1"/>
                </a:solidFill>
              </a:ln>
              <a:effectLst/>
            </c:spPr>
            <c:extLst>
              <c:ext xmlns:c16="http://schemas.microsoft.com/office/drawing/2014/chart" uri="{C3380CC4-5D6E-409C-BE32-E72D297353CC}">
                <c16:uniqueId val="{00000007-DD8C-4B5E-BB31-C1F8725EA5C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'8.0 Benchmarking (A)'!$F$13:$F$16</c:f>
              <c:strCache>
                <c:ptCount val="4"/>
                <c:pt idx="0">
                  <c:v>SPONS 
(Schools and FE)</c:v>
                </c:pt>
                <c:pt idx="1">
                  <c:v>BCIS Average 
(Specialised College teaching blocks)</c:v>
                </c:pt>
                <c:pt idx="2">
                  <c:v>BCIS Analyses - 
(Case Study: Leazes, Newcastle upon Tyne)</c:v>
                </c:pt>
                <c:pt idx="3">
                  <c:v>Ridge Feasibility Estimate 
(Total Construction Cost)</c:v>
                </c:pt>
              </c:strCache>
            </c:strRef>
          </c:cat>
          <c:val>
            <c:numRef>
              <c:f>'8.0 Benchmarking (A)'!$G$13:$G$16</c:f>
              <c:numCache>
                <c:formatCode>_("£"* #,##0_);_("£"* \(#,##0\);_("£"* "-"_);_(@_)</c:formatCode>
                <c:ptCount val="4"/>
                <c:pt idx="0">
                  <c:v>2814</c:v>
                </c:pt>
                <c:pt idx="1">
                  <c:v>3208</c:v>
                </c:pt>
                <c:pt idx="2">
                  <c:v>0</c:v>
                </c:pt>
                <c:pt idx="3">
                  <c:v>0</c:v>
                </c:pt>
              </c:numCache>
            </c:numRef>
          </c:val>
          <c:extLst>
            <c:ext xmlns:c16="http://schemas.microsoft.com/office/drawing/2014/chart" uri="{C3380CC4-5D6E-409C-BE32-E72D297353CC}">
              <c16:uniqueId val="{00000008-DD8C-4B5E-BB31-C1F8725EA5C9}"/>
            </c:ext>
          </c:extLst>
        </c:ser>
        <c:dLbls>
          <c:dLblPos val="outEnd"/>
          <c:showLegendKey val="0"/>
          <c:showVal val="1"/>
          <c:showCatName val="0"/>
          <c:showSerName val="0"/>
          <c:showPercent val="0"/>
          <c:showBubbleSize val="0"/>
        </c:dLbls>
        <c:gapWidth val="219"/>
        <c:overlap val="-27"/>
        <c:axId val="1561834288"/>
        <c:axId val="1561829296"/>
      </c:barChart>
      <c:catAx>
        <c:axId val="1561834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1829296"/>
        <c:crosses val="autoZero"/>
        <c:auto val="1"/>
        <c:lblAlgn val="ctr"/>
        <c:lblOffset val="100"/>
        <c:noMultiLvlLbl val="0"/>
      </c:catAx>
      <c:valAx>
        <c:axId val="1561829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1834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aseline="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(B)'!$Y$33</c:f>
              <c:strCache>
                <c:ptCount val="1"/>
                <c:pt idx="0">
                  <c:v>02 - Superstructure</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BE80-49CC-A8B3-1724FEF9CBED}"/>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BE80-49CC-A8B3-1724FEF9CB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(B)'!$Z$33:$AG$33</c:f>
              <c:numCache>
                <c:formatCode>_-* #,##0_-;\-* #,##0_-;_-* "-"??_-;_-@_-</c:formatCode>
                <c:ptCount val="8"/>
                <c:pt idx="0">
                  <c:v>1930.1879422568545</c:v>
                </c:pt>
                <c:pt idx="1">
                  <c:v>1157.8920522301617</c:v>
                </c:pt>
                <c:pt idx="2">
                  <c:v>2528.7520909607874</c:v>
                </c:pt>
                <c:pt idx="3">
                  <c:v>1284.9545373733422</c:v>
                </c:pt>
                <c:pt idx="4">
                  <c:v>1750.4284948749423</c:v>
                </c:pt>
                <c:pt idx="5">
                  <c:v>1313.9035390441877</c:v>
                </c:pt>
                <c:pt idx="6">
                  <c:v>1782.031195220025</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BE80-49CC-A8B3-1724FEF9CBED}"/>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(B)'!$Y$41</c:f>
              <c:strCache>
                <c:ptCount val="1"/>
                <c:pt idx="0">
                  <c:v>02.08 - Internal Doors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A60F-4680-A52E-8C6760B7906A}"/>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A60F-4680-A52E-8C6760B790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(B)'!$Z$41:$AG$41</c:f>
              <c:numCache>
                <c:formatCode>_-* #,##0_-;\-* #,##0_-;_-* "-"??_-;_-@_-</c:formatCode>
                <c:ptCount val="8"/>
                <c:pt idx="0">
                  <c:v>102.68369822384152</c:v>
                </c:pt>
                <c:pt idx="1">
                  <c:v>74.100200850635062</c:v>
                </c:pt>
                <c:pt idx="2">
                  <c:v>88.893787498322752</c:v>
                </c:pt>
                <c:pt idx="3">
                  <c:v>46.807471995576719</c:v>
                </c:pt>
                <c:pt idx="4" formatCode="#,##0">
                  <c:v>25.770294970843324</c:v>
                </c:pt>
                <c:pt idx="5">
                  <c:v>81.481897114666367</c:v>
                </c:pt>
                <c:pt idx="6">
                  <c:v>87.589390073461459</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A60F-4680-A52E-8C6760B7906A}"/>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(B)'!$Y$34</c:f>
              <c:strCache>
                <c:ptCount val="1"/>
                <c:pt idx="0">
                  <c:v>02.01 - Frame</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D1C0-46E5-B761-BDD42467F32F}"/>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D1C0-46E5-B761-BDD42467F3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(B)'!$Z$34:$AG$34</c:f>
              <c:numCache>
                <c:formatCode>_-* #,##0_-;\-* #,##0_-;_-* "-"??_-;_-@_-</c:formatCode>
                <c:ptCount val="8"/>
                <c:pt idx="0">
                  <c:v>185.72252417820573</c:v>
                </c:pt>
                <c:pt idx="1">
                  <c:v>143.7051801582964</c:v>
                </c:pt>
                <c:pt idx="2">
                  <c:v>508.56432140415444</c:v>
                </c:pt>
                <c:pt idx="3">
                  <c:v>113.59203924437696</c:v>
                </c:pt>
                <c:pt idx="4" formatCode="#,##0">
                  <c:v>207.32206491800702</c:v>
                </c:pt>
                <c:pt idx="5">
                  <c:v>255.5904968495791</c:v>
                </c:pt>
                <c:pt idx="6">
                  <c:v>295.38321785483276</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D1C0-46E5-B761-BDD42467F32F}"/>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(B)'!$Y$35</c:f>
              <c:strCache>
                <c:ptCount val="1"/>
                <c:pt idx="0">
                  <c:v>02.02 - Upper Floors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E348-4EB3-AD90-6CBBCCEAA37C}"/>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E348-4EB3-AD90-6CBBCCEAA3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(B)'!$Z$35:$AG$35</c:f>
              <c:numCache>
                <c:formatCode>_-* #,##0_-;\-* #,##0_-;_-* "-"??_-;_-@_-</c:formatCode>
                <c:ptCount val="8"/>
                <c:pt idx="0">
                  <c:v>345.14162326411895</c:v>
                </c:pt>
                <c:pt idx="1">
                  <c:v>155.7320323902575</c:v>
                </c:pt>
                <c:pt idx="2">
                  <c:v>406.27167208708448</c:v>
                </c:pt>
                <c:pt idx="3">
                  <c:v>210.12563088230351</c:v>
                </c:pt>
                <c:pt idx="4" formatCode="#,##0">
                  <c:v>242.26748913347774</c:v>
                </c:pt>
                <c:pt idx="5">
                  <c:v>227.80404345563753</c:v>
                </c:pt>
                <c:pt idx="6">
                  <c:v>265.85507496373128</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E348-4EB3-AD90-6CBBCCEAA37C}"/>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(B)'!$Y$36</c:f>
              <c:strCache>
                <c:ptCount val="1"/>
                <c:pt idx="0">
                  <c:v>02.03 - Roof</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D51E-4DCC-8223-0236F2B949F1}"/>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D51E-4DCC-8223-0236F2B949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(B)'!$Z$36:$AG$36</c:f>
              <c:numCache>
                <c:formatCode>_-* #,##0_-;\-* #,##0_-;_-* "-"??_-;_-@_-</c:formatCode>
                <c:ptCount val="8"/>
                <c:pt idx="0">
                  <c:v>218.93751245339595</c:v>
                </c:pt>
                <c:pt idx="1">
                  <c:v>62.819047695840617</c:v>
                </c:pt>
                <c:pt idx="2">
                  <c:v>193.59091499634735</c:v>
                </c:pt>
                <c:pt idx="3">
                  <c:v>134.33335535299167</c:v>
                </c:pt>
                <c:pt idx="4" formatCode="#,##0">
                  <c:v>71.377535001479984</c:v>
                </c:pt>
                <c:pt idx="5">
                  <c:v>105.77946991304154</c:v>
                </c:pt>
                <c:pt idx="6">
                  <c:v>87.670138899551858</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D51E-4DCC-8223-0236F2B949F1}"/>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(B)'!$Y$37</c:f>
              <c:strCache>
                <c:ptCount val="1"/>
                <c:pt idx="0">
                  <c:v>02.04 - Stairs &amp; Ramps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38D6-4D14-8693-25A2F511EFA9}"/>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38D6-4D14-8693-25A2F511EF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(B)'!$Z$37:$AG$37</c:f>
              <c:numCache>
                <c:formatCode>_-* #,##0_-;\-* #,##0_-;_-* "-"??_-;_-@_-</c:formatCode>
                <c:ptCount val="8"/>
                <c:pt idx="0">
                  <c:v>73.236741346131751</c:v>
                </c:pt>
                <c:pt idx="1">
                  <c:v>45.17847411995708</c:v>
                </c:pt>
                <c:pt idx="2">
                  <c:v>132.35297249750278</c:v>
                </c:pt>
                <c:pt idx="3">
                  <c:v>41.160204851554411</c:v>
                </c:pt>
                <c:pt idx="4" formatCode="#,##0">
                  <c:v>33.394035254728458</c:v>
                </c:pt>
                <c:pt idx="5">
                  <c:v>89.091529886124746</c:v>
                </c:pt>
                <c:pt idx="6">
                  <c:v>78.696425822251911</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38D6-4D14-8693-25A2F511EFA9}"/>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(B)'!$Y$38</c:f>
              <c:strCache>
                <c:ptCount val="1"/>
                <c:pt idx="0">
                  <c:v>02.05 - External Walls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E3CA-4BE1-8D35-2798E2269DF0}"/>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E3CA-4BE1-8D35-2798E2269D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(B)'!$Z$38:$AG$38</c:f>
              <c:numCache>
                <c:formatCode>_-* #,##0_-;\-* #,##0_-;_-* "-"??_-;_-@_-</c:formatCode>
                <c:ptCount val="8"/>
                <c:pt idx="0">
                  <c:v>665.89806599134226</c:v>
                </c:pt>
                <c:pt idx="1">
                  <c:v>393.12646356461516</c:v>
                </c:pt>
                <c:pt idx="2">
                  <c:v>886.96245748326476</c:v>
                </c:pt>
                <c:pt idx="3">
                  <c:v>652.16113945240545</c:v>
                </c:pt>
                <c:pt idx="4" formatCode="#,##0">
                  <c:v>1054.5324114643281</c:v>
                </c:pt>
                <c:pt idx="5">
                  <c:v>422.06776772953401</c:v>
                </c:pt>
                <c:pt idx="6">
                  <c:v>604.82754263715117</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E3CA-4BE1-8D35-2798E2269DF0}"/>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(B)'!$Y$40</c:f>
              <c:strCache>
                <c:ptCount val="1"/>
                <c:pt idx="0">
                  <c:v>02.07 - Internal Walls &amp; Partitions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93DD-4E6C-BBD2-21CE0E2B51C7}"/>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93DD-4E6C-BBD2-21CE0E2B51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(B)'!$Z$40:$AG$40</c:f>
              <c:numCache>
                <c:formatCode>_-* #,##0_-;\-* #,##0_-;_-* "-"??_-;_-@_-</c:formatCode>
                <c:ptCount val="8"/>
                <c:pt idx="0">
                  <c:v>338.56777679981849</c:v>
                </c:pt>
                <c:pt idx="1">
                  <c:v>283.23065345055994</c:v>
                </c:pt>
                <c:pt idx="2">
                  <c:v>312.11596499411104</c:v>
                </c:pt>
                <c:pt idx="3">
                  <c:v>86.774695594133661</c:v>
                </c:pt>
                <c:pt idx="4" formatCode="#,##0">
                  <c:v>115.76466413207778</c:v>
                </c:pt>
                <c:pt idx="5">
                  <c:v>132.08833409560461</c:v>
                </c:pt>
                <c:pt idx="6">
                  <c:v>337.71624866706708</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93DD-4E6C-BBD2-21CE0E2B51C7}"/>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(B)'!$Y$41</c:f>
              <c:strCache>
                <c:ptCount val="1"/>
                <c:pt idx="0">
                  <c:v>02.08 - Internal Doors</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95A9-41A8-9E53-1D55CA9286EE}"/>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95A9-41A8-9E53-1D55CA9286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(B)'!$Z$41:$AG$41</c:f>
              <c:numCache>
                <c:formatCode>_-* #,##0_-;\-* #,##0_-;_-* "-"??_-;_-@_-</c:formatCode>
                <c:ptCount val="8"/>
                <c:pt idx="0">
                  <c:v>102.68369822384152</c:v>
                </c:pt>
                <c:pt idx="1">
                  <c:v>74.100200850635062</c:v>
                </c:pt>
                <c:pt idx="2">
                  <c:v>88.893787498322752</c:v>
                </c:pt>
                <c:pt idx="3">
                  <c:v>46.807471995576719</c:v>
                </c:pt>
                <c:pt idx="4" formatCode="#,##0">
                  <c:v>25.770294970843324</c:v>
                </c:pt>
                <c:pt idx="5">
                  <c:v>81.481897114666367</c:v>
                </c:pt>
                <c:pt idx="6">
                  <c:v>87.589390073461459</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95A9-41A8-9E53-1D55CA9286EE}"/>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'8.0 Benchmarking (B)'!$Y$32</c:f>
              <c:strCache>
                <c:ptCount val="1"/>
                <c:pt idx="0">
                  <c:v>01 - Substructure</c:v>
                </c:pt>
              </c:strCache>
            </c:strRef>
          </c:tx>
          <c:spPr>
            <a:solidFill>
              <a:schemeClr val="accent1"/>
            </a:solidFill>
            <a:ln>
              <a:noFill/>
            </a:ln>
            <a:effectLst/>
          </c:spPr>
          <c:invertIfNegative val="0"/>
          <c:dPt>
            <c:idx val="7"/>
            <c:invertIfNegative val="0"/>
            <c:bubble3D val="0"/>
            <c:spPr>
              <a:solidFill>
                <a:srgbClr val="FFC000"/>
              </a:solidFill>
              <a:ln>
                <a:noFill/>
              </a:ln>
              <a:effectLst/>
            </c:spPr>
            <c:extLst>
              <c:ext xmlns:c16="http://schemas.microsoft.com/office/drawing/2014/chart" uri="{C3380CC4-5D6E-409C-BE32-E72D297353CC}">
                <c16:uniqueId val="{00000001-56B4-40BF-8654-FEBF9D4FB30B}"/>
              </c:ext>
            </c:extLst>
          </c:dPt>
          <c:dPt>
            <c:idx val="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3-56B4-40BF-8654-FEBF9D4FB3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'8.0 Benchmarking (B)'!$Z$32:$AG$32</c:f>
              <c:numCache>
                <c:formatCode>_-* #,##0_-;\-* #,##0_-;_-* "-"??_-;_-@_-</c:formatCode>
                <c:ptCount val="8"/>
                <c:pt idx="0">
                  <c:v>649.5519905549653</c:v>
                </c:pt>
                <c:pt idx="1">
                  <c:v>619.23052434836006</c:v>
                </c:pt>
                <c:pt idx="2">
                  <c:v>500.19566270731229</c:v>
                </c:pt>
                <c:pt idx="3">
                  <c:v>333.2732782663681</c:v>
                </c:pt>
                <c:pt idx="4" formatCode="#,##0">
                  <c:v>729.35882318396682</c:v>
                </c:pt>
                <c:pt idx="5">
                  <c:v>622.94503824829758</c:v>
                </c:pt>
                <c:pt idx="6">
                  <c:v>520.24151523527746</c:v>
                </c:pt>
                <c:pt idx="7">
                  <c:v>0</c:v>
                </c:pt>
              </c:numCache>
            </c:numRef>
          </c:val>
          <c:extLst>
            <c:ext xmlns:c15="http://schemas.microsoft.com/office/drawing/2012/chart" uri="{02D57815-91ED-43cb-92C2-25804820EDAC}">
              <c15:filteredCategoryTitle>
                <c15:cat>
                  <c:strRef>
                    <c:extLst>
                      <c:ext uri="{02D57815-91ED-43cb-92C2-25804820EDAC}">
                        <c15:formulaRef>
                          <c15:sqref>'8.0 Benchmarking (B)'!$Z$31:$AG$31</c15:sqref>
                        </c15:formulaRef>
                      </c:ext>
                    </c:extLst>
                    <c:strCache>
                      <c:ptCount val="8"/>
                      <c:pt idx="0">
                        <c:v> Project 1 </c:v>
                      </c:pt>
                      <c:pt idx="1">
                        <c:v> Project 2 </c:v>
                      </c:pt>
                      <c:pt idx="2">
                        <c:v> Project 3 </c:v>
                      </c:pt>
                      <c:pt idx="3">
                        <c:v> Project 4 </c:v>
                      </c:pt>
                      <c:pt idx="4">
                        <c:v> Project 5 </c:v>
                      </c:pt>
                      <c:pt idx="5">
                        <c:v> Project 6 </c:v>
                      </c:pt>
                      <c:pt idx="6">
                        <c:v> Project 7 </c:v>
                      </c:pt>
                      <c:pt idx="7">
                        <c:v> #REF! </c:v>
                      </c:pt>
                    </c:strCache>
                  </c:strRef>
                </c15:cat>
              </c15:filteredCategoryTitle>
            </c:ext>
            <c:ext xmlns:c16="http://schemas.microsoft.com/office/drawing/2014/chart" uri="{C3380CC4-5D6E-409C-BE32-E72D297353CC}">
              <c16:uniqueId val="{00000004-56B4-40BF-8654-FEBF9D4FB30B}"/>
            </c:ext>
          </c:extLst>
        </c:ser>
        <c:dLbls>
          <c:showLegendKey val="0"/>
          <c:showVal val="0"/>
          <c:showCatName val="0"/>
          <c:showSerName val="0"/>
          <c:showPercent val="0"/>
          <c:showBubbleSize val="0"/>
        </c:dLbls>
        <c:gapWidth val="219"/>
        <c:overlap val="-27"/>
        <c:axId val="1135935976"/>
        <c:axId val="1135926136"/>
      </c:barChart>
      <c:catAx>
        <c:axId val="113593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26136"/>
        <c:crosses val="autoZero"/>
        <c:auto val="1"/>
        <c:lblAlgn val="ctr"/>
        <c:lblOffset val="100"/>
        <c:noMultiLvlLbl val="0"/>
      </c:catAx>
      <c:valAx>
        <c:axId val="11359261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935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image" Target="../media/image1.png"/><Relationship Id="rId1" Type="http://schemas.openxmlformats.org/officeDocument/2006/relationships/image" Target="../media/image4.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21</xdr:col>
      <xdr:colOff>0</xdr:colOff>
      <xdr:row>7</xdr:row>
      <xdr:rowOff>0</xdr:rowOff>
    </xdr:from>
    <xdr:ext cx="1432199" cy="481067"/>
    <xdr:pic>
      <xdr:nvPicPr>
        <xdr:cNvPr id="2" name="Picture 1">
          <a:extLst>
            <a:ext uri="{FF2B5EF4-FFF2-40B4-BE49-F238E27FC236}">
              <a16:creationId xmlns:a16="http://schemas.microsoft.com/office/drawing/2014/main" id="{4B594CA1-FBC1-413C-B32F-6563A156124B}"/>
            </a:ext>
          </a:extLst>
        </xdr:cNvPr>
        <xdr:cNvPicPr>
          <a:picLocks noChangeAspect="1"/>
        </xdr:cNvPicPr>
      </xdr:nvPicPr>
      <xdr:blipFill>
        <a:blip xmlns:r="http://schemas.openxmlformats.org/officeDocument/2006/relationships" r:embed="rId1"/>
        <a:stretch>
          <a:fillRect/>
        </a:stretch>
      </xdr:blipFill>
      <xdr:spPr>
        <a:xfrm>
          <a:off x="13401675" y="1133475"/>
          <a:ext cx="1432199" cy="481067"/>
        </a:xfrm>
        <a:prstGeom prst="rect">
          <a:avLst/>
        </a:prstGeom>
      </xdr:spPr>
    </xdr:pic>
    <xdr:clientData/>
  </xdr:oneCellAnchor>
  <xdr:oneCellAnchor>
    <xdr:from>
      <xdr:col>13</xdr:col>
      <xdr:colOff>812609</xdr:colOff>
      <xdr:row>0</xdr:row>
      <xdr:rowOff>40700</xdr:rowOff>
    </xdr:from>
    <xdr:ext cx="1068579" cy="388214"/>
    <xdr:pic>
      <xdr:nvPicPr>
        <xdr:cNvPr id="3" name="Picture 2">
          <a:extLst>
            <a:ext uri="{FF2B5EF4-FFF2-40B4-BE49-F238E27FC236}">
              <a16:creationId xmlns:a16="http://schemas.microsoft.com/office/drawing/2014/main" id="{1586AD41-5266-4CDE-833B-71853C2B93CF}"/>
            </a:ext>
          </a:extLst>
        </xdr:cNvPr>
        <xdr:cNvPicPr>
          <a:picLocks noChangeAspect="1"/>
        </xdr:cNvPicPr>
      </xdr:nvPicPr>
      <xdr:blipFill>
        <a:blip xmlns:r="http://schemas.openxmlformats.org/officeDocument/2006/relationships" r:embed="rId1"/>
        <a:stretch>
          <a:fillRect/>
        </a:stretch>
      </xdr:blipFill>
      <xdr:spPr>
        <a:xfrm>
          <a:off x="8934259" y="40700"/>
          <a:ext cx="1068579" cy="388214"/>
        </a:xfrm>
        <a:prstGeom prst="rect">
          <a:avLst/>
        </a:prstGeom>
      </xdr:spPr>
    </xdr:pic>
    <xdr:clientData/>
  </xdr:oneCellAnchor>
  <xdr:twoCellAnchor>
    <xdr:from>
      <xdr:col>7</xdr:col>
      <xdr:colOff>447523</xdr:colOff>
      <xdr:row>8</xdr:row>
      <xdr:rowOff>405040</xdr:rowOff>
    </xdr:from>
    <xdr:to>
      <xdr:col>7</xdr:col>
      <xdr:colOff>1146817</xdr:colOff>
      <xdr:row>9</xdr:row>
      <xdr:rowOff>309563</xdr:rowOff>
    </xdr:to>
    <xdr:sp macro="" textlink="">
      <xdr:nvSpPr>
        <xdr:cNvPr id="4" name="Arrow: Right 3">
          <a:extLst>
            <a:ext uri="{FF2B5EF4-FFF2-40B4-BE49-F238E27FC236}">
              <a16:creationId xmlns:a16="http://schemas.microsoft.com/office/drawing/2014/main" id="{782B3233-5FF1-4820-9B1D-4CEABD54DCF6}"/>
            </a:ext>
          </a:extLst>
        </xdr:cNvPr>
        <xdr:cNvSpPr/>
      </xdr:nvSpPr>
      <xdr:spPr>
        <a:xfrm>
          <a:off x="4917923" y="1455965"/>
          <a:ext cx="184944" cy="161698"/>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000" tIns="36000" rIns="36000" bIns="36000" numCol="1" spcCol="0" rtlCol="0" fromWordArt="0" anchor="ctr" anchorCtr="0" forceAA="0" compatLnSpc="1">
          <a:prstTxWarp prst="textNoShape">
            <a:avLst/>
          </a:prstTxWarp>
          <a:noAutofit/>
        </a:bodyPr>
        <a:lstStyle/>
        <a:p>
          <a:pPr algn="ctr">
            <a:lnSpc>
              <a:spcPts val="1000"/>
            </a:lnSpc>
          </a:pPr>
          <a:endParaRPr lang="en-GB" sz="1000" b="0" dirty="0" err="1">
            <a:effectLst/>
          </a:endParaRPr>
        </a:p>
      </xdr:txBody>
    </xdr:sp>
    <xdr:clientData/>
  </xdr:twoCellAnchor>
  <xdr:twoCellAnchor>
    <xdr:from>
      <xdr:col>9</xdr:col>
      <xdr:colOff>137584</xdr:colOff>
      <xdr:row>8</xdr:row>
      <xdr:rowOff>0</xdr:rowOff>
    </xdr:from>
    <xdr:to>
      <xdr:col>9</xdr:col>
      <xdr:colOff>843228</xdr:colOff>
      <xdr:row>8</xdr:row>
      <xdr:rowOff>214312</xdr:rowOff>
    </xdr:to>
    <xdr:sp macro="" textlink="">
      <xdr:nvSpPr>
        <xdr:cNvPr id="5" name="Arrow: Right 4">
          <a:extLst>
            <a:ext uri="{FF2B5EF4-FFF2-40B4-BE49-F238E27FC236}">
              <a16:creationId xmlns:a16="http://schemas.microsoft.com/office/drawing/2014/main" id="{1AF12ABC-BC4E-4352-ABE2-CF048E683E43}"/>
            </a:ext>
          </a:extLst>
        </xdr:cNvPr>
        <xdr:cNvSpPr/>
      </xdr:nvSpPr>
      <xdr:spPr>
        <a:xfrm>
          <a:off x="5884334" y="1295400"/>
          <a:ext cx="496094" cy="160337"/>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000" tIns="36000" rIns="36000" bIns="36000" numCol="1" spcCol="0" rtlCol="0" fromWordArt="0" anchor="ctr" anchorCtr="0" forceAA="0" compatLnSpc="1">
          <a:prstTxWarp prst="textNoShape">
            <a:avLst/>
          </a:prstTxWarp>
          <a:noAutofit/>
        </a:bodyPr>
        <a:lstStyle/>
        <a:p>
          <a:pPr algn="ctr">
            <a:lnSpc>
              <a:spcPts val="1000"/>
            </a:lnSpc>
          </a:pPr>
          <a:endParaRPr lang="en-GB" sz="1000" b="0" dirty="0" err="1">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592667</xdr:colOff>
      <xdr:row>4</xdr:row>
      <xdr:rowOff>30237</xdr:rowOff>
    </xdr:from>
    <xdr:to>
      <xdr:col>38</xdr:col>
      <xdr:colOff>246441</xdr:colOff>
      <xdr:row>5</xdr:row>
      <xdr:rowOff>226785</xdr:rowOff>
    </xdr:to>
    <xdr:sp macro="" textlink="">
      <xdr:nvSpPr>
        <xdr:cNvPr id="2" name="Rectangle 1">
          <a:extLst>
            <a:ext uri="{FF2B5EF4-FFF2-40B4-BE49-F238E27FC236}">
              <a16:creationId xmlns:a16="http://schemas.microsoft.com/office/drawing/2014/main" id="{1AE04A28-1E25-4000-949F-7BD34702AE43}"/>
            </a:ext>
          </a:extLst>
        </xdr:cNvPr>
        <xdr:cNvSpPr/>
      </xdr:nvSpPr>
      <xdr:spPr>
        <a:xfrm>
          <a:off x="20541827" y="639837"/>
          <a:ext cx="14665174" cy="2879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000" tIns="36000" rIns="36000" bIns="36000" numCol="1" spcCol="0" rtlCol="0" fromWordArt="0" anchor="ctr" anchorCtr="0" forceAA="0" compatLnSpc="1">
          <a:prstTxWarp prst="textNoShape">
            <a:avLst/>
          </a:prstTxWarp>
          <a:noAutofit/>
        </a:bodyPr>
        <a:lstStyle/>
        <a:p>
          <a:pPr algn="ctr">
            <a:lnSpc>
              <a:spcPts val="1000"/>
            </a:lnSpc>
          </a:pPr>
          <a:r>
            <a:rPr lang="en-GB" sz="1000" b="1" dirty="0" err="1">
              <a:solidFill>
                <a:srgbClr val="FF0000"/>
              </a:solidFill>
              <a:effectLst/>
            </a:rPr>
            <a:t>DRAFT FOR COMMENT - NOT</a:t>
          </a:r>
          <a:r>
            <a:rPr lang="en-GB" sz="1000" b="1" baseline="0" dirty="0" err="1">
              <a:solidFill>
                <a:srgbClr val="FF0000"/>
              </a:solidFill>
              <a:effectLst/>
            </a:rPr>
            <a:t> FOR REPORTING</a:t>
          </a:r>
          <a:endParaRPr lang="en-GB" sz="1000" b="1" dirty="0" err="1">
            <a:solidFill>
              <a:srgbClr val="FF0000"/>
            </a:solidFill>
            <a:effectLst/>
          </a:endParaRPr>
        </a:p>
      </xdr:txBody>
    </xdr:sp>
    <xdr:clientData/>
  </xdr:twoCellAnchor>
  <xdr:twoCellAnchor>
    <xdr:from>
      <xdr:col>16</xdr:col>
      <xdr:colOff>238125</xdr:colOff>
      <xdr:row>1</xdr:row>
      <xdr:rowOff>180975</xdr:rowOff>
    </xdr:from>
    <xdr:to>
      <xdr:col>22</xdr:col>
      <xdr:colOff>304800</xdr:colOff>
      <xdr:row>3</xdr:row>
      <xdr:rowOff>76200</xdr:rowOff>
    </xdr:to>
    <xdr:sp macro="" textlink="">
      <xdr:nvSpPr>
        <xdr:cNvPr id="3" name="Rectangle 2">
          <a:extLst>
            <a:ext uri="{FF2B5EF4-FFF2-40B4-BE49-F238E27FC236}">
              <a16:creationId xmlns:a16="http://schemas.microsoft.com/office/drawing/2014/main" id="{953A4C4D-21A1-43A9-9D80-0073E0A1EFF9}"/>
            </a:ext>
          </a:extLst>
        </xdr:cNvPr>
        <xdr:cNvSpPr/>
      </xdr:nvSpPr>
      <xdr:spPr>
        <a:xfrm>
          <a:off x="16156305" y="272415"/>
          <a:ext cx="5789295" cy="321945"/>
        </a:xfrm>
        <a:prstGeom prst="rect">
          <a:avLst/>
        </a:prstGeom>
        <a:solidFill>
          <a:srgbClr val="FFFF00">
            <a:alpha val="2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000" tIns="36000" rIns="36000" bIns="36000" numCol="1" spcCol="0" rtlCol="0" fromWordArt="0" anchor="ctr" anchorCtr="0" forceAA="0" compatLnSpc="1">
          <a:prstTxWarp prst="textNoShape">
            <a:avLst/>
          </a:prstTxWarp>
          <a:noAutofit/>
        </a:bodyPr>
        <a:lstStyle/>
        <a:p>
          <a:pPr algn="ctr">
            <a:lnSpc>
              <a:spcPts val="1000"/>
            </a:lnSpc>
          </a:pPr>
          <a:r>
            <a:rPr lang="en-GB" sz="1400" b="1" dirty="0" err="1">
              <a:solidFill>
                <a:srgbClr val="FF0000"/>
              </a:solidFill>
              <a:effectLst/>
            </a:rPr>
            <a:t>DRAFT FOR COMMENT - NOT FOR REPORTING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CBCCB7AF-2402-4751-9FB2-81F5891E1AFA}"/>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72BE920B-1313-4167-AA34-A7A5708CE5C9}"/>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10</xdr:row>
      <xdr:rowOff>104775</xdr:rowOff>
    </xdr:from>
    <xdr:to>
      <xdr:col>4</xdr:col>
      <xdr:colOff>1226003</xdr:colOff>
      <xdr:row>33</xdr:row>
      <xdr:rowOff>142875</xdr:rowOff>
    </xdr:to>
    <xdr:graphicFrame macro="">
      <xdr:nvGraphicFramePr>
        <xdr:cNvPr id="3" name="Chart 2">
          <a:extLst>
            <a:ext uri="{FF2B5EF4-FFF2-40B4-BE49-F238E27FC236}">
              <a16:creationId xmlns:a16="http://schemas.microsoft.com/office/drawing/2014/main" id="{0252D395-0F73-4D83-9092-59C36C154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26</xdr:col>
      <xdr:colOff>0</xdr:colOff>
      <xdr:row>85</xdr:row>
      <xdr:rowOff>0</xdr:rowOff>
    </xdr:from>
    <xdr:to>
      <xdr:col>27</xdr:col>
      <xdr:colOff>227367</xdr:colOff>
      <xdr:row>97</xdr:row>
      <xdr:rowOff>75883</xdr:rowOff>
    </xdr:to>
    <xdr:pic>
      <xdr:nvPicPr>
        <xdr:cNvPr id="2" name="Picture 1">
          <a:extLst>
            <a:ext uri="{FF2B5EF4-FFF2-40B4-BE49-F238E27FC236}">
              <a16:creationId xmlns:a16="http://schemas.microsoft.com/office/drawing/2014/main" id="{2F055D6B-D9F6-4A2D-B3B1-55A8235F8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30860" y="30434280"/>
          <a:ext cx="1198917" cy="208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834362</xdr:colOff>
      <xdr:row>0</xdr:row>
      <xdr:rowOff>23814</xdr:rowOff>
    </xdr:from>
    <xdr:to>
      <xdr:col>16</xdr:col>
      <xdr:colOff>16992</xdr:colOff>
      <xdr:row>2</xdr:row>
      <xdr:rowOff>115254</xdr:rowOff>
    </xdr:to>
    <xdr:pic>
      <xdr:nvPicPr>
        <xdr:cNvPr id="4" name="Picture 3">
          <a:extLst>
            <a:ext uri="{FF2B5EF4-FFF2-40B4-BE49-F238E27FC236}">
              <a16:creationId xmlns:a16="http://schemas.microsoft.com/office/drawing/2014/main" id="{6BFC57AE-768A-4604-A78E-D7EF657F6FEA}"/>
            </a:ext>
          </a:extLst>
        </xdr:cNvPr>
        <xdr:cNvPicPr>
          <a:picLocks noChangeAspect="1"/>
        </xdr:cNvPicPr>
      </xdr:nvPicPr>
      <xdr:blipFill>
        <a:blip xmlns:r="http://schemas.openxmlformats.org/officeDocument/2006/relationships" r:embed="rId2"/>
        <a:stretch>
          <a:fillRect/>
        </a:stretch>
      </xdr:blipFill>
      <xdr:spPr>
        <a:xfrm>
          <a:off x="14489402" y="23814"/>
          <a:ext cx="1131445" cy="400050"/>
        </a:xfrm>
        <a:prstGeom prst="rect">
          <a:avLst/>
        </a:prstGeom>
      </xdr:spPr>
    </xdr:pic>
    <xdr:clientData/>
  </xdr:twoCellAnchor>
  <xdr:twoCellAnchor>
    <xdr:from>
      <xdr:col>1</xdr:col>
      <xdr:colOff>25703</xdr:colOff>
      <xdr:row>21</xdr:row>
      <xdr:rowOff>119439</xdr:rowOff>
    </xdr:from>
    <xdr:to>
      <xdr:col>6</xdr:col>
      <xdr:colOff>303203</xdr:colOff>
      <xdr:row>33</xdr:row>
      <xdr:rowOff>139396</xdr:rowOff>
    </xdr:to>
    <xdr:graphicFrame macro="">
      <xdr:nvGraphicFramePr>
        <xdr:cNvPr id="9" name="Chart 8">
          <a:extLst>
            <a:ext uri="{FF2B5EF4-FFF2-40B4-BE49-F238E27FC236}">
              <a16:creationId xmlns:a16="http://schemas.microsoft.com/office/drawing/2014/main" id="{294A6E8B-D5BE-4890-92CD-27B60F199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680357</xdr:colOff>
      <xdr:row>21</xdr:row>
      <xdr:rowOff>109498</xdr:rowOff>
    </xdr:from>
    <xdr:to>
      <xdr:col>12</xdr:col>
      <xdr:colOff>5357</xdr:colOff>
      <xdr:row>33</xdr:row>
      <xdr:rowOff>129454</xdr:rowOff>
    </xdr:to>
    <xdr:graphicFrame macro="">
      <xdr:nvGraphicFramePr>
        <xdr:cNvPr id="10" name="Chart 9">
          <a:extLst>
            <a:ext uri="{FF2B5EF4-FFF2-40B4-BE49-F238E27FC236}">
              <a16:creationId xmlns:a16="http://schemas.microsoft.com/office/drawing/2014/main" id="{5C1EBA1A-FA5C-4D8C-931C-9E1F40A8B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34</xdr:row>
      <xdr:rowOff>7107</xdr:rowOff>
    </xdr:from>
    <xdr:to>
      <xdr:col>6</xdr:col>
      <xdr:colOff>309250</xdr:colOff>
      <xdr:row>46</xdr:row>
      <xdr:rowOff>27063</xdr:rowOff>
    </xdr:to>
    <xdr:graphicFrame macro="">
      <xdr:nvGraphicFramePr>
        <xdr:cNvPr id="11" name="Chart 10">
          <a:extLst>
            <a:ext uri="{FF2B5EF4-FFF2-40B4-BE49-F238E27FC236}">
              <a16:creationId xmlns:a16="http://schemas.microsoft.com/office/drawing/2014/main" id="{1EB20110-3928-4345-BAB3-6B931ACEE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677334</xdr:colOff>
      <xdr:row>34</xdr:row>
      <xdr:rowOff>944</xdr:rowOff>
    </xdr:from>
    <xdr:to>
      <xdr:col>12</xdr:col>
      <xdr:colOff>2334</xdr:colOff>
      <xdr:row>46</xdr:row>
      <xdr:rowOff>25134</xdr:rowOff>
    </xdr:to>
    <xdr:graphicFrame macro="">
      <xdr:nvGraphicFramePr>
        <xdr:cNvPr id="12" name="Chart 11">
          <a:extLst>
            <a:ext uri="{FF2B5EF4-FFF2-40B4-BE49-F238E27FC236}">
              <a16:creationId xmlns:a16="http://schemas.microsoft.com/office/drawing/2014/main" id="{187739A0-6816-4712-B363-553AEA0F4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48</xdr:row>
      <xdr:rowOff>30161</xdr:rowOff>
    </xdr:from>
    <xdr:to>
      <xdr:col>6</xdr:col>
      <xdr:colOff>277500</xdr:colOff>
      <xdr:row>60</xdr:row>
      <xdr:rowOff>50117</xdr:rowOff>
    </xdr:to>
    <xdr:graphicFrame macro="">
      <xdr:nvGraphicFramePr>
        <xdr:cNvPr id="13" name="Chart 12">
          <a:extLst>
            <a:ext uri="{FF2B5EF4-FFF2-40B4-BE49-F238E27FC236}">
              <a16:creationId xmlns:a16="http://schemas.microsoft.com/office/drawing/2014/main" id="{AF408501-24A2-4C5A-846C-5E5BBCD28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709084</xdr:colOff>
      <xdr:row>48</xdr:row>
      <xdr:rowOff>44297</xdr:rowOff>
    </xdr:from>
    <xdr:to>
      <xdr:col>12</xdr:col>
      <xdr:colOff>34084</xdr:colOff>
      <xdr:row>60</xdr:row>
      <xdr:rowOff>60285</xdr:rowOff>
    </xdr:to>
    <xdr:graphicFrame macro="">
      <xdr:nvGraphicFramePr>
        <xdr:cNvPr id="14" name="Chart 13">
          <a:extLst>
            <a:ext uri="{FF2B5EF4-FFF2-40B4-BE49-F238E27FC236}">
              <a16:creationId xmlns:a16="http://schemas.microsoft.com/office/drawing/2014/main" id="{62FD86A4-BF46-4A0A-9D18-0E2C60412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942449</xdr:colOff>
      <xdr:row>61</xdr:row>
      <xdr:rowOff>25439</xdr:rowOff>
    </xdr:from>
    <xdr:to>
      <xdr:col>6</xdr:col>
      <xdr:colOff>267449</xdr:colOff>
      <xdr:row>73</xdr:row>
      <xdr:rowOff>41426</xdr:rowOff>
    </xdr:to>
    <xdr:graphicFrame macro="">
      <xdr:nvGraphicFramePr>
        <xdr:cNvPr id="15" name="Chart 14">
          <a:extLst>
            <a:ext uri="{FF2B5EF4-FFF2-40B4-BE49-F238E27FC236}">
              <a16:creationId xmlns:a16="http://schemas.microsoft.com/office/drawing/2014/main" id="{9D85076D-EEB4-4628-92C9-2644545B2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36286</xdr:colOff>
      <xdr:row>9</xdr:row>
      <xdr:rowOff>22225</xdr:rowOff>
    </xdr:from>
    <xdr:to>
      <xdr:col>6</xdr:col>
      <xdr:colOff>313786</xdr:colOff>
      <xdr:row>21</xdr:row>
      <xdr:rowOff>0</xdr:rowOff>
    </xdr:to>
    <xdr:graphicFrame macro="">
      <xdr:nvGraphicFramePr>
        <xdr:cNvPr id="16" name="Chart 15">
          <a:extLst>
            <a:ext uri="{FF2B5EF4-FFF2-40B4-BE49-F238E27FC236}">
              <a16:creationId xmlns:a16="http://schemas.microsoft.com/office/drawing/2014/main" id="{93FF0F24-FD1F-484D-A023-BB4022518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659342</xdr:colOff>
      <xdr:row>9</xdr:row>
      <xdr:rowOff>19692</xdr:rowOff>
    </xdr:from>
    <xdr:to>
      <xdr:col>11</xdr:col>
      <xdr:colOff>936842</xdr:colOff>
      <xdr:row>21</xdr:row>
      <xdr:rowOff>0</xdr:rowOff>
    </xdr:to>
    <xdr:graphicFrame macro="">
      <xdr:nvGraphicFramePr>
        <xdr:cNvPr id="17" name="Chart 16">
          <a:extLst>
            <a:ext uri="{FF2B5EF4-FFF2-40B4-BE49-F238E27FC236}">
              <a16:creationId xmlns:a16="http://schemas.microsoft.com/office/drawing/2014/main" id="{4D5AD4F8-D356-4E43-B4DD-A37FB93D4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65</xdr:row>
      <xdr:rowOff>0</xdr:rowOff>
    </xdr:from>
    <xdr:to>
      <xdr:col>13</xdr:col>
      <xdr:colOff>315600</xdr:colOff>
      <xdr:row>77</xdr:row>
      <xdr:rowOff>15987</xdr:rowOff>
    </xdr:to>
    <xdr:graphicFrame macro="">
      <xdr:nvGraphicFramePr>
        <xdr:cNvPr id="3" name="Chart 2">
          <a:extLst>
            <a:ext uri="{FF2B5EF4-FFF2-40B4-BE49-F238E27FC236}">
              <a16:creationId xmlns:a16="http://schemas.microsoft.com/office/drawing/2014/main" id="{242ED4D7-D0D7-4CD7-81A3-12FA4F217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E08BB0A9-24DB-4F84-A697-B337ADD88465}"/>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219075</xdr:colOff>
      <xdr:row>0</xdr:row>
      <xdr:rowOff>85726</xdr:rowOff>
    </xdr:from>
    <xdr:to>
      <xdr:col>21</xdr:col>
      <xdr:colOff>66675</xdr:colOff>
      <xdr:row>3</xdr:row>
      <xdr:rowOff>142876</xdr:rowOff>
    </xdr:to>
    <xdr:sp macro="" textlink="">
      <xdr:nvSpPr>
        <xdr:cNvPr id="2" name="TextBox 1">
          <a:extLst>
            <a:ext uri="{FF2B5EF4-FFF2-40B4-BE49-F238E27FC236}">
              <a16:creationId xmlns:a16="http://schemas.microsoft.com/office/drawing/2014/main" id="{43F46775-AD53-46BD-A030-89E9E3C407BF}"/>
            </a:ext>
          </a:extLst>
        </xdr:cNvPr>
        <xdr:cNvSpPr txBox="1"/>
      </xdr:nvSpPr>
      <xdr:spPr>
        <a:xfrm>
          <a:off x="7273925" y="85726"/>
          <a:ext cx="4337050" cy="5334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000" b="1">
              <a:solidFill>
                <a:schemeClr val="tx2"/>
              </a:solidFill>
              <a:latin typeface="Arial" pitchFamily="34" charset="0"/>
              <a:ea typeface="Tahoma" pitchFamily="34" charset="0"/>
              <a:cs typeface="Arial" pitchFamily="34" charset="0"/>
            </a:rPr>
            <a:t>Instruction:</a:t>
          </a:r>
        </a:p>
        <a:p>
          <a:pPr algn="l"/>
          <a:r>
            <a:rPr lang="en-GB" sz="1000" b="1">
              <a:solidFill>
                <a:schemeClr val="tx2"/>
              </a:solidFill>
              <a:latin typeface="Arial" pitchFamily="34" charset="0"/>
              <a:ea typeface="Tahoma" pitchFamily="34" charset="0"/>
              <a:cs typeface="Arial" pitchFamily="34" charset="0"/>
            </a:rPr>
            <a:t>Insert figures in the s</a:t>
          </a:r>
          <a:r>
            <a:rPr lang="en-GB" sz="1000" b="1" baseline="0">
              <a:solidFill>
                <a:schemeClr val="tx2"/>
              </a:solidFill>
              <a:latin typeface="Arial" pitchFamily="34" charset="0"/>
              <a:ea typeface="Tahoma" pitchFamily="34" charset="0"/>
              <a:cs typeface="Arial" pitchFamily="34" charset="0"/>
            </a:rPr>
            <a:t>ections of the sheet below</a:t>
          </a:r>
          <a:endParaRPr lang="en-GB" sz="1000" b="1">
            <a:solidFill>
              <a:schemeClr val="tx2"/>
            </a:solidFill>
            <a:latin typeface="Arial" pitchFamily="34" charset="0"/>
            <a:ea typeface="Tahoma"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409575</xdr:colOff>
      <xdr:row>0</xdr:row>
      <xdr:rowOff>0</xdr:rowOff>
    </xdr:from>
    <xdr:to>
      <xdr:col>8</xdr:col>
      <xdr:colOff>1681</xdr:colOff>
      <xdr:row>2</xdr:row>
      <xdr:rowOff>45944</xdr:rowOff>
    </xdr:to>
    <xdr:pic>
      <xdr:nvPicPr>
        <xdr:cNvPr id="2" name="Picture 2">
          <a:extLst>
            <a:ext uri="{FF2B5EF4-FFF2-40B4-BE49-F238E27FC236}">
              <a16:creationId xmlns:a16="http://schemas.microsoft.com/office/drawing/2014/main" id="{1BF378DF-9316-4E9F-80CD-77A740A8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1015" r="47893" b="11871"/>
        <a:stretch>
          <a:fillRect/>
        </a:stretch>
      </xdr:blipFill>
      <xdr:spPr bwMode="auto">
        <a:xfrm>
          <a:off x="5743575" y="0"/>
          <a:ext cx="1763806" cy="579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4410075</xdr:colOff>
      <xdr:row>0</xdr:row>
      <xdr:rowOff>19050</xdr:rowOff>
    </xdr:from>
    <xdr:to>
      <xdr:col>5</xdr:col>
      <xdr:colOff>11206</xdr:colOff>
      <xdr:row>2</xdr:row>
      <xdr:rowOff>64994</xdr:rowOff>
    </xdr:to>
    <xdr:pic>
      <xdr:nvPicPr>
        <xdr:cNvPr id="2" name="Picture 2">
          <a:extLst>
            <a:ext uri="{FF2B5EF4-FFF2-40B4-BE49-F238E27FC236}">
              <a16:creationId xmlns:a16="http://schemas.microsoft.com/office/drawing/2014/main" id="{A02C1161-0D52-4BA3-8638-7C858343D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1015" r="47893" b="11871"/>
        <a:stretch>
          <a:fillRect/>
        </a:stretch>
      </xdr:blipFill>
      <xdr:spPr bwMode="auto">
        <a:xfrm>
          <a:off x="5362575" y="19050"/>
          <a:ext cx="1763806" cy="579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3E622CC4-B9EA-4CE1-BDFC-65D12F7CE20A}"/>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02F72D4D-035D-4604-B9C0-9B9E4627C771}"/>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D2D5E05B-F8A3-4E6E-9FE4-A03B07EA6B38}"/>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361950</xdr:colOff>
      <xdr:row>3</xdr:row>
      <xdr:rowOff>57150</xdr:rowOff>
    </xdr:from>
    <xdr:to>
      <xdr:col>11</xdr:col>
      <xdr:colOff>609600</xdr:colOff>
      <xdr:row>4</xdr:row>
      <xdr:rowOff>66675</xdr:rowOff>
    </xdr:to>
    <xdr:sp macro="" textlink="">
      <xdr:nvSpPr>
        <xdr:cNvPr id="2" name="TextBox 1">
          <a:extLst>
            <a:ext uri="{FF2B5EF4-FFF2-40B4-BE49-F238E27FC236}">
              <a16:creationId xmlns:a16="http://schemas.microsoft.com/office/drawing/2014/main" id="{66E09BE5-27F8-4EE3-A77E-258BFD7CDC24}"/>
            </a:ext>
          </a:extLst>
        </xdr:cNvPr>
        <xdr:cNvSpPr txBox="1"/>
      </xdr:nvSpPr>
      <xdr:spPr>
        <a:xfrm>
          <a:off x="6848475" y="857250"/>
          <a:ext cx="3181350" cy="273050"/>
        </a:xfrm>
        <a:prstGeom prst="rect">
          <a:avLst/>
        </a:prstGeom>
        <a:solidFill>
          <a:schemeClr val="accent4">
            <a:lumMod val="40000"/>
            <a:lumOff val="60000"/>
          </a:schemeClr>
        </a:solidFill>
        <a:ln w="9525" cmpd="sng">
          <a:solidFill>
            <a:schemeClr val="lt1">
              <a:shade val="50000"/>
            </a:schemeClr>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chemeClr val="accent6"/>
              </a:solidFill>
              <a:latin typeface="Tahoma" pitchFamily="34" charset="0"/>
              <a:cs typeface="Tahoma" pitchFamily="34" charset="0"/>
            </a:rPr>
            <a:t>Go to the worksheet</a:t>
          </a:r>
          <a:r>
            <a:rPr lang="en-GB" sz="1000" b="1" baseline="0">
              <a:solidFill>
                <a:schemeClr val="accent6"/>
              </a:solidFill>
              <a:latin typeface="Tahoma" pitchFamily="34" charset="0"/>
              <a:cs typeface="Tahoma" pitchFamily="34" charset="0"/>
            </a:rPr>
            <a:t>s and clear the cells not required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XFORD3\SYS\STORE\JOB\N25D\O8Q\O8Q__C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ost%20Planning\CP5bRBU's\Retail\Projects\Erina%20Fair%20Variations%200312\Franklins%20Remix\D05%20Preliminaries%20&amp;%20Supervision\060426_Spr_EFRemix%20P+S%20Contract%20Sum%20Price_M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Data\Jobs\Team101\2006\261105\Documents\Data\Jobs\Team115\240534\Cost%20Plan\040730%20Cost%20Plan%20Number%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00.100.4\data\Data\Jobs\Team100\241077\Documents\Cost%20Plans\Cost%20Plan%2001\041213%20PE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asbs\company\Job%20File%20Numbers%202\2007169%20-%20Shaw%20Lodge%20Mills\Cost%20Plans\Cost%20Plan%201\Documents%20and%20Settings\andy\Local%20Settings\Temporary%20Internet%20Files\OLK1\700319%20-%20Princes%20Dock,%20Liverpool\Cost%20Plans\CP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AOFS01\shared\WINDOWS\TEMP\Karls%20Projects\Hattersley\Cost%20Model\Submission%20A%20Birch\Cost%20Model%20-%205%20-%20AB%20Submissio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eds2\MOD\Documents%20and%20Settings\Jon%20Bailey\My%20Documents\DIO\A077699%20Benchmarking\Medical\190410%20-%20Coningsby%20MT%20Support%20Risk%20Register%20V9%202404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indows\TEMP\Post%20BAFO%20Changes%2018%20Jan%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ndara.com\files\Standard%20Pricing\Pricing%20Database_Oct_20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ndara.com\files\7%20Developments\Stoneywood\STW%20%20Stoneywood%20Walled%20Garden\1.0%20Cost%20Plan\STW%20%20House%20Types\Coach%20House\ST01-N2-COACH%20HOUSE%20AK%20-%207,8,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SVR1\Projects\800063%20Sandwich%20Labs%20-%20Pfizer\cost%20plan\nr%2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idge.ACK\Oxford%20Drive\Users\bgraham\AppData\Local\Temp\notes142542\Users\mcraig\AppData\Local\Temp\notes142542\Users\mcraig\AppData\Local\Temp\notes142542\SM%20Bid%20Brochure%20Submission%20Prelims.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idge.ACK\Oxford%20Drive\Project%20Trienus\MPTC%20Tender\Gateway%20170817\RG-BID-RCG-FOR-008_Gateway%202%20Toolkit%20%20-%20Gatewa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idge.ACK\Oxford%20Drive\Users\bgraham\AppData\Local\Temp\notes142542\New%20Robertson%20Tender%20Summary%20WI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isbet\dfs\Documents%20and%20Settings\mlorimer\Local%20Settings\Temporary%20Internet%20Files\OLK8\My%20Documents\Churchill\My%20Documents\Scottish%20Prime\Costing%20&amp;%20Risk%20Log%20-%20Models%20&amp;%20Procedures%20(Appendix%20B,%20D%20&amp;%20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ndara.com\files\Documents%20and%20Settings\jmcquaid\Local%20Settings\Temporary%20Internet%20Files\OLK49\BAR%20Plots%2044-49%20%20A(5).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file:///\\data-ox1\UserDocs\sgray\My%20Documents\workingfiles\SMG%20Temporary%20Files\5000595%20Westway,%20Oxford\60-20%202S%20Tender%20Evaluation\65-60%20SDC%20Priced%20BQ%20((01-03-17)\Q13638%20Westway%20Block%20B%20Complete%20MC%2028Feb17%20VE_01-03-17%20Tender.xlsm?AE27D7A5" TargetMode="External"/><Relationship Id="rId1" Type="http://schemas.openxmlformats.org/officeDocument/2006/relationships/externalLinkPath" Target="file:///\\AE27D7A5\Q13638%20Westway%20Block%20B%20Complete%20MC%2028Feb17%20VE_01-03-17%20Tender.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1\A2C82~1.SOU\LOCALS~1\Temp\OPM%2020172%20Variations%20File%2031.10.2003v(LCCs%20Onl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AOFS01\shared\Users\lata756\AppData\Local\Microsoft\Windows\Temporary%20Internet%20Files\Content.Outlook\Q23JB7DU\Inflation%20Trento%20V2%20Sep%20SP4%20LD.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1-%20proceeding%20tenders\Q13609%20West%20Way%20Place%20Oxford\Q13609%20SDC%20bil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isbet\dfs\Documents%20and%20Settings\jeremy.probert\Local%20Settings\Temp\Book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orkspace.ridge.co.uk/__Files/Document/2965872/Abuja%20Project%20Cost%20Estimate(version_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orkspace.ridge.co.uk/Users/mrichards/AppData/Local/Microsoft/Windows/Temporary%20Internet%20Files/Content.Outlook/I4EFCIJN/120943%20Caterham%20F1%20MEP%20Cost%20Plan%2012th%20June%202012%20(Autosaved).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ndara.com\files\Users\jmaguire\AppData\Local\Microsoft\Windows\Temporary%20Internet%20Files\OLK9723\Copy%20of%20PRS%20Scheme%20-%20Dandara%20Generic%20Scheme-sw21-11-13%20-%20incomplete%20-%20JM%206th%20January%202014.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W:\Projects\Team%20801\5023995%20-%20Hertsmere%20BC%20-%20Hertsmere%20Studio%20Stage%207,%208%20and%209\Estimates\5023995%20-%20Elstree%20Studios%20-%20Option%202%20-%20High%20Level%20Cost%20Information%20.xlsx" TargetMode="External"/><Relationship Id="rId1" Type="http://schemas.openxmlformats.org/officeDocument/2006/relationships/externalLinkPath" Target="https://ridge365-my.sharepoint.com/Projects/Team%20801/5023995%20-%20Hertsmere%20BC%20-%20Hertsmere%20Studio%20Stage%207,%208%20and%209/Estimates/5023995%20-%20Elstree%20Studios%20-%20Option%202%20-%20High%20Level%20Cost%20Information%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idge.ACK\Users\michael%20riordan\AppData\Local\Microsoft\Windows\Temporary%20Internet%20Files\Content.Outlook\3HFW7IQA\January%20Filing\Budget%20Tracker%20Maidenhead%20High%20Level%20Capital%20Estimate%20Pfizer%20House%20Rev%20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ndara.com\files\Standard%20Pricing\House%20Types\Maple%202010\Maple%202010_D4TSS_Feb-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25.166.36.8\yeovilton\Prime%20SW%2004.05.03\Workbooks%20and%20Summary%20Sheets\Dry%20Scuffing%20Facility\Book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idge.ACK\Ridge%20Company%20Data\Oxford\UserDocs\patricvale\Documents\workingfiles\workspace.ridge.co.uk\AVIC%20-%20Tender%20Summary.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ndara.com\files\Contracting\Upper%20Pulrose%20Phase%2008\2nd%20Stage\Bills\Pulrose_Feed_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ndara.com\files\Standard%20Pricing\Pricing%20Database_Feb_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meaportal.lendlease.com/EMEA_BLL_Cost_Planning/Bid%20Templates/20150122%20Project%20Financial%20Summary%20REV%20UK14-V01c.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ndara.com\files\Standard%20Pricing\House%20Types\Oak\Oak_D4TSR_Feb-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ndara.com\files\Standard%20Pricing\House%20Types\Haven\Haven_T3TSR_Feb-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eeds2\MOD\Documents%20and%20Settings\Jon%20Bailey\Application%20Data\Microsoft\Excel\DEAON%20MPTC%20Post%20Adj%207%20Mar%2007%20with%20exclus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ONSVR1\Projects\WINDOWS\Favorites\BT%20EXCHANGE%20WOKING,%20SURREY%20-%202%20LEVEL%20BASEMENT%20ESTIM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ham-srvdc\data\Documents%20and%20Settings\Mike%20Thompson.WYGTWEEDS\Local%20Settings\Temporary%20Internet%20Files\OLKF5\A047311-2%20Borona%20-%20Cost%20Plan%2024.07.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ham-srvdc\data\Tweeds%20Shared%20Folder\Tweeds\Job%20File\Current%20Projects\A047311-2%20Barona%20Phase%202\Current%20Cost%20Plans%20(working%20documents)\Cost%20Plan%20Update%2016.09.09\A047311-2%20Borona%20-%20Cost%20Plan%2024.07.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dave.philpin\My%20Documents\STW\Streetly%20Projects\W'hampton%20DG5%20Batch%20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ham-srvdc\data\Tweeds%20Shared%20Folder\Tweeds\Job%20File\Current%20Projects\A044931%20Park%20Inn%20Middlesborough\Cost%20Plans\Park%20Inn%20Middlesbrough%20-%20Cost%20Plan%20(draft)%20-%2018.02.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danielthomas\AppData\Local\Microsoft\Windows\INetCache\Content.Outlook\0YEMX2J9\Littlemore%20House%20%20Plot%2018%20-%20Oxford%20Science%20Park%20-%20RIBA%20Stage%203%20interim%20Cost%20Plan(3.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idge.ACK\Oxford%20Drive\Users\wharper\AppData\Local\Microsoft\Windows\INetCache\IE\8W4EH437\20170216-Annex_D_to_DF47_Defined_Pricing_Structure_Detailed_Cost_Plan-OSC_WH(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ridge365-my.sharepoint.com/personal/chrishayden_ridge_co_uk/Documents/Desktop/Littlemore%20House%20&amp;%20Plot%2018%20-%20Oxford%20Science%20Park%20-%20RIBA%20Stage%203%20interim%20Cost%20Plan(3.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idge.ACK\Oxford%20Drive\Users\bgraham\AppData\Local\Temp\notes142542\Users\mcraig\AppData\Local\Temp\notes142542\Labour%20Rate%20Template%202016%20r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OFS01\shared\Projects%20in%20Delivery\Hub%20West\hWS%20New%20Office%20Dumbarton\800%20Commercial\Cost%20Planning%20Summary%20Market%20Test%20Leveling%20Sheet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isbet\dfs\PROJECTS\Current\Prime%20Contract%20ITT%20Stage\Core%20Works\RAF%20Kinloss%20-%20MRT\Commercial\MRT%20_Prelims0203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ndara.com\files\Users\criley\AppData\Local\Microsoft\Windows\Temporary%20Internet%20Files\OLKC6C7\Copy%20of%20PRS%20Scheme%20-%20Dandara%20Generic%20Scheme-sw21-11-13%20-%20incomple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docs.live.net/Users/dmcleish/OneDrive/Documents/3_Estimating%20Strategy/Processes/Con%20Scot%20BMS/Risk_DRAFT/Risk%20Register%20Tooklit%20Template%20WIP.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ridge365-my.sharepoint.com/Users/mking/Desktop/Working%20Drafts/Copy%20of%20RIBA%20Plan%20of%20Work%20Toolbox.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ham-srvdc\data\Documents%20and%20Settings\Mike%20Thompson\My%20Documents\Arrisca\Arrisca%20Training%2020.11.09\A2.1%20re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Documents%20and%20Settings\duncanbrooks.forkersltd\Local%20Settings\Temporary%20Internet%20Files\OLK7E\T1170%20Additional%20Drainage%20Takeoff%20-%20Revised%20drawings%20issu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ham-srvdc\data\Tweeds%20Shared%20Folder\Tweeds\Job%20File\Current%20Projects\AM00772%20-%20%20Newbridge%20Hotel,%20Edinburgh\Cost%20Plans\AM00772%20-%20Cost%20Plan%20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Cost%20Planning\CP5bRBU's\INDUSTRIAL\NSW%20Region\101312%20Mulwala%20Redevelopment\D14%20Rise%20&amp;%20Fall\Base%20case%20cash%20flow%20RISE%20&amp;%20FALL%200503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Bham-srvdc\data\Documents%20and%20Settings\Mike%20Thompson.WYGTWEEDS\Local%20Settings\Temporary%20Internet%20Files\OLKF5\Cost%20Plan%2023.07.09\A047311-2%20Borona%20-%20Cost%20Plan%2023.07.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Tenders\Tenders%202300%20-%202399\T2337%20-%20Highways%20England%20-%20Area%207%20Construction%20Works%20Framework\8.%20Estimate%20&amp;%20pricing%20info\A.%20Take%20Offs%20&amp;%20Pricing%20Notes\Area%207%20CWF%20Financial%20Submission%20Workbook%20Revision%20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Brynna%20Wood\Orrel_Phase_1_est_9.2_INC_abnorma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eeds2\mod\JA's%20Documents\David%20Lloyd\Excel\Costplan%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ridge365-my.sharepoint.com/Users/mking/AppData/Local/Temp/notes256C9A/~120482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ndara.com\files\Developments\Leggart\1.Cost%20Plan\Small%20Oak%20TF%20D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ridge365-my.sharepoint.com/Users/mking/Desktop/Risk%20Register/SHil%20RRaa.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ham-srvdc\data\Documents%20and%20Settings\Mike%20Thompson.WYGTWEEDS\My%20Documents\Borona\Current%20Cost%20Plans%20(working%20documents)\Cost%20Plan%2024.07.09%20(current)\A047311-2%20Borona%20-%20Cost%20Plan%2024.07.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SC%204%20&amp;%2012%20Retender\Sent\ASC%20Model%20Pricing%20Schedule%20Appendix%20B%20-%20Schedule%20of%20Rates%20-%20Issue%208%20Revision%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m-srvdc\data\Tweeds%20Shared%20Folder\Tweeds\Job%20File\Current%20Projects\AM00807%20-%20Park%20Inn%20Rotherham\Cost%20Plan\AM00807%20-%20Park%20Inn%20Rotherham%20-%20Cost%20Plan%20(VE4)%2021.02.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ridge365-my.sharepoint.com/Users/mking/Desktop/XL%20Files/DUPLICATE%20MASTER%20REGISTER%20Shrubhill%20Risk%20Register%20A%20071015.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ocalhost\Users\mikekingm25\Desktop\WRS%20Stuff\4.0%20Team%20Folders\4.3%20Commercial\4.3.1%20Internal\4.3.1.4%20Risk%20&amp;%20Opportunity%20Allowances\PMR%20Risk%20&amp;%20Opps\04%20Sept%2008\04%20Risk%20&amp;%20Opp%20Allow%20Schedules%20-%20September%2008%20Rev%20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01%20%20Original%20Doc%20Mgt%20System\Project%20Folders\A00624%20%20%20RMS\Cat%2002%20%20%20Legal,%20Corporate,%20Governance\AXXXXX-02-00%20%20%20Superseded%20files%20in%20here\A00624-02-02%20%20%20Risk%20Register%20Corporate%20%20V0.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eeds2\MOD\Regional%20Prime%20Central\Linton%20Runway\MPTC%20Linton%20Main%20Works%2005-01-07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AOFS01\shared\WINDOWS\TEMP\15%20-%20Sched%20Acco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ndara.com\files\Documents%20and%20Settings\jmcquaid\Desktop\5BA%20-%20Electrical%20Installation%20Budge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eeds2\MOD\WolvesBirch\PreContract\Estimating%20Mids%20&amp;%20NE\001%20-%20Tenders%20-%20Current\184AT%20Leicester%20Schools\T002%20Estimating\010%20Schedule%20of%20Areas\Leics%20schools%20Cost%20Plan%20ja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AOFS01\shared\UK\UCLH\Utilis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eeds2\MOD\Documents%20and%20Settings\mil06p61\Local%20Settings\Temporary%20Internet%20Files\OLK24\Leicester%20Schools%20Cost%20Plan%201%20-%2027sept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OFS01\shared\PROJECTS\PROJECTS\2010\Verona%20PFI\15%20-%20Cost%20Planning\D14%20Inflation\V1\Inflation%20Borga%20Trento%20Aug%2010%20V1%20-%20S1.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25.166.36.8\yeovilton\My%20Documents\Scottish%20Prime\Costing%20&amp;%20Risk%20Log%20-%20Models%20&amp;%20Procedures%20(Appendix%20B,%20D%20&amp;%20E).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Startup" Target="TEMP/My%20Documents/Scottish%20Prime/Costing%20&amp;%20Risk%20Log%20-%20Models%20&amp;%20Procedures%20(Appendix%20B,%20D%20&amp;%20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idge.ACK\Oxford%20Drive\Users\DanielBell\Documents\Random\Dearne%20Valley%20Parkway\Dearne%20Valley%20%20Parkway%20Cost%20Plan.xls" TargetMode="External"/></Relationships>
</file>

<file path=xl/externalLinks/_rels/externalLink84.xml.rels><?xml version="1.0" encoding="UTF-8" standalone="yes"?>
<Relationships xmlns="http://schemas.openxmlformats.org/package/2006/relationships"><Relationship Id="rId3" Type="http://schemas.openxmlformats.org/officeDocument/2006/relationships/externalLinkPath" Target="file:///W:\Projects\Team%20801\5021103%20-%20Arun%20DC%20-%20The%20Arcade,%20%20Bognor%20Regis\2%20-%20Development%20Appraisal\2%20-%20Main%20Works\4.%20-%20Rev.4%20-%20WIP\5021990%20-%20The%20Arcade,%20Bognor%20Regis%20-%20Cost%20Plan%20Review%20-%20(Main%20Works)%20-%2021.03.2024.xlsx" TargetMode="External"/><Relationship Id="rId2" Type="http://schemas.microsoft.com/office/2019/04/relationships/externalLinkLongPath" Target="https://ridge365-my.sharepoint.com/Projects/Team%20801/5021103%20-%20Arun%20DC%20-%20The%20Arcade,%20%20Bognor%20Regis/2%20-%20Development%20Appraisal/2%20-%20Main%20Works/4.%20-%20Rev.4%20-%20WIP/5021990%20-%20The%20Arcade,%20Bognor%20Regis%20-%20Cost%20Plan%20Review%20-%20(Main%20Works)%20-%2021.03.2024.xlsx?9C7ABB3F" TargetMode="External"/><Relationship Id="rId1" Type="http://schemas.openxmlformats.org/officeDocument/2006/relationships/externalLinkPath" Target="file:///\\9C7ABB3F\5021990%20-%20The%20Arcade,%20Bognor%20Regis%20-%20Cost%20Plan%20Review%20-%20(Main%20Works)%20-%2021.03.2024.xlsx"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file:///C:\Users\chrishayden\Downloads\5023109%20-%20HSDC,%20Havant%20New%20Build%20-%20Stage%202+%20Cost%20Plan%20-%2012.10.2023(1.5)%20(2).xlsx" TargetMode="External"/><Relationship Id="rId1" Type="http://schemas.openxmlformats.org/officeDocument/2006/relationships/externalLinkPath" Target="file:///C:\Users\chrishayden\Downloads\5023109%20-%20HSDC,%20Havant%20New%20Build%20-%20Stage%202+%20Cost%20Plan%20-%2012.10.2023(1.5)%20(2).xlsx"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https://ridge365-my.sharepoint.com/personal/tomchase_ridge_co_uk/Documents/Documents/workingfiles/workspace.ridge.co.uk/Car%20Park%20-%20Fanum%20House/Fanum%20House%20cost%20estimate%20-%20start.xlsx" TargetMode="External"/><Relationship Id="rId1" Type="http://schemas.openxmlformats.org/officeDocument/2006/relationships/externalLinkPath" Target="https://ridge365-my.sharepoint.com/personal/tomchase_ridge_co_uk/Documents/Documents/workingfiles/workspace.ridge.co.uk/Car%20Park%20-%20Fanum%20House/Fanum%20House%20cost%20estimate%20-%20start.xlsx" TargetMode="External"/></Relationships>
</file>

<file path=xl/externalLinks/_rels/externalLink87.xml.rels><?xml version="1.0" encoding="UTF-8" standalone="yes"?>
<Relationships xmlns="http://schemas.openxmlformats.org/package/2006/relationships"><Relationship Id="rId3" Type="http://schemas.openxmlformats.org/officeDocument/2006/relationships/externalLinkPath" Target="file:///W:\Projects\Team%20801\5023995%20-%20Hertsmere%20BC%20-%20Hertsmere%20Studio%20Stage%207,%208%20and%209\RIBA%204%20-%20Structural%20Repair%20Scheme\2%20-%20Order%20of%20Cost%20Estimate\5023995%20-%20Hertsmere%20BC%20-%20Elstree%20Studios%20Stages%207,%208%20and%209%20-%20SSR.xlsx" TargetMode="External"/><Relationship Id="rId2" Type="http://schemas.microsoft.com/office/2019/04/relationships/externalLinkLongPath" Target="https://ridge365-my.sharepoint.com/Projects/Team%20801/5023995%20-%20Hertsmere%20BC%20-%20Hertsmere%20Studio%20Stage%207,%208%20and%209/RIBA%204%20-%20Structural%20Repair%20Scheme/2%20-%20Order%20of%20Cost%20Estimate/5023995%20-%20Hertsmere%20BC%20-%20Elstree%20Studios%20Stages%207,%208%20and%209%20-%20SSR.xlsx?E5E22AC1" TargetMode="External"/><Relationship Id="rId1" Type="http://schemas.openxmlformats.org/officeDocument/2006/relationships/externalLinkPath" Target="file:///\\E5E22AC1\5023995%20-%20Hertsmere%20BC%20-%20Elstree%20Studios%20Stages%207,%208%20and%209%20-%20SS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eeds2\MOD\Documents%20and%20Settings\brianwade\Local%20Settings\Temporary%20Internet%20Files\OLK3\Morgan%20Ashurst%20Prelims%20Only%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Project Summary"/>
      <sheetName val="Cover"/>
      <sheetName val="Flysheets"/>
      <sheetName val="Checklist"/>
      <sheetName val="PFS Summary"/>
      <sheetName val="Statment of F.Acc (4)"/>
      <sheetName val="Financial Statement (4)"/>
      <sheetName val="Expediture Breakdown (4)"/>
      <sheetName val="Instructions Record (4)"/>
      <sheetName val="Summaries (4)"/>
      <sheetName val="Valuation (4)"/>
      <sheetName val="Retentions (4)"/>
      <sheetName val="Sheet7"/>
      <sheetName val="Fin. Stat. M &amp; E"/>
      <sheetName val="Drg. Issue Summary"/>
      <sheetName val="Drawing register"/>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ision Notes"/>
      <sheetName val="P&amp;S Cashflow"/>
      <sheetName val="S curve percentages"/>
      <sheetName val="Project Details"/>
      <sheetName val="P&amp;S Summary and Analysis"/>
      <sheetName val="Summary for Benchmarking"/>
      <sheetName val="Financial"/>
      <sheetName val="Site Establishment"/>
      <sheetName val="Temporary Services"/>
      <sheetName val="Materials Handling"/>
      <sheetName val="General Works"/>
      <sheetName val="Scaffold"/>
      <sheetName val="Direct Labour"/>
      <sheetName val="Salaried Staff"/>
      <sheetName val="Special Preliminary Items"/>
      <sheetName val="Labour Resource Schedule"/>
      <sheetName val="Salaried Staff Resource Sched"/>
      <sheetName val="Bmark Drop Down List Sources"/>
    </sheetNames>
    <sheetDataSet>
      <sheetData sheetId="0"/>
      <sheetData sheetId="1"/>
      <sheetData sheetId="2"/>
      <sheetData sheetId="3"/>
      <sheetData sheetId="4" refreshError="1">
        <row r="33">
          <cell r="C33" t="str">
            <v>PR</v>
          </cell>
        </row>
        <row r="39">
          <cell r="C39">
            <v>0</v>
          </cell>
        </row>
        <row r="40">
          <cell r="C40">
            <v>0</v>
          </cell>
        </row>
        <row r="41">
          <cell r="C41">
            <v>0</v>
          </cell>
        </row>
        <row r="42">
          <cell r="C42">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ver"/>
      <sheetName val="Contents"/>
      <sheetName val="Notes"/>
      <sheetName val="Summary"/>
      <sheetName val="Flysheets"/>
      <sheetName val="Additional Costs"/>
      <sheetName val="Shopping List"/>
      <sheetName val="Buildings"/>
      <sheetName val="Prelims"/>
      <sheetName val="Mechanical"/>
      <sheetName val="Electrical"/>
      <sheetName val="Schedules"/>
    </sheetNames>
    <sheetDataSet>
      <sheetData sheetId="0"/>
      <sheetData sheetId="1"/>
      <sheetData sheetId="2"/>
      <sheetData sheetId="3"/>
      <sheetData sheetId="4"/>
      <sheetData sheetId="5"/>
      <sheetData sheetId="6"/>
      <sheetData sheetId="7"/>
      <sheetData sheetId="8"/>
      <sheetData sheetId="9"/>
      <sheetData sheetId="10"/>
      <sheetData sheetId="11">
        <row r="5">
          <cell r="D5" t="str">
            <v>Labour  rate =</v>
          </cell>
          <cell r="F5">
            <v>25</v>
          </cell>
          <cell r="H5" t="str">
            <v>Prelims =</v>
          </cell>
          <cell r="J5">
            <v>0.05</v>
          </cell>
        </row>
        <row r="6">
          <cell r="D6" t="str">
            <v>OH&amp;P (matls) =</v>
          </cell>
          <cell r="F6">
            <v>0.1</v>
          </cell>
          <cell r="H6" t="str">
            <v>Lab. Uplift =</v>
          </cell>
          <cell r="J6">
            <v>0</v>
          </cell>
        </row>
        <row r="7">
          <cell r="D7" t="str">
            <v>Labour</v>
          </cell>
          <cell r="F7" t="str">
            <v>Total</v>
          </cell>
          <cell r="G7" t="str">
            <v>Matl</v>
          </cell>
          <cell r="H7" t="str">
            <v>Total</v>
          </cell>
          <cell r="J7" t="str">
            <v>Total</v>
          </cell>
        </row>
        <row r="8">
          <cell r="D8" t="str">
            <v>Const.</v>
          </cell>
          <cell r="F8" t="str">
            <v>Labour</v>
          </cell>
          <cell r="G8" t="str">
            <v>Trade</v>
          </cell>
          <cell r="H8" t="str">
            <v>Disc</v>
          </cell>
          <cell r="J8" t="str">
            <v>Material</v>
          </cell>
        </row>
        <row r="9">
          <cell r="F9" t="str">
            <v>Hours</v>
          </cell>
          <cell r="H9" t="str">
            <v>%</v>
          </cell>
        </row>
        <row r="10">
          <cell r="F10">
            <v>0</v>
          </cell>
          <cell r="J10">
            <v>0</v>
          </cell>
        </row>
        <row r="11">
          <cell r="F11">
            <v>0</v>
          </cell>
          <cell r="J11">
            <v>0</v>
          </cell>
        </row>
        <row r="12">
          <cell r="F12">
            <v>0</v>
          </cell>
          <cell r="J12">
            <v>0</v>
          </cell>
        </row>
        <row r="13">
          <cell r="F13">
            <v>0</v>
          </cell>
          <cell r="J13">
            <v>0</v>
          </cell>
        </row>
        <row r="14">
          <cell r="F14">
            <v>0</v>
          </cell>
          <cell r="J14">
            <v>0</v>
          </cell>
        </row>
        <row r="15">
          <cell r="D15">
            <v>0</v>
          </cell>
          <cell r="F15">
            <v>0</v>
          </cell>
          <cell r="G15">
            <v>0</v>
          </cell>
          <cell r="H15">
            <v>0</v>
          </cell>
          <cell r="J15">
            <v>0</v>
          </cell>
        </row>
        <row r="16">
          <cell r="F16">
            <v>0</v>
          </cell>
          <cell r="J16">
            <v>0</v>
          </cell>
        </row>
        <row r="17">
          <cell r="F17">
            <v>0</v>
          </cell>
          <cell r="J17">
            <v>0</v>
          </cell>
        </row>
        <row r="18">
          <cell r="F18">
            <v>0</v>
          </cell>
          <cell r="J18">
            <v>0</v>
          </cell>
        </row>
        <row r="19">
          <cell r="F19">
            <v>0</v>
          </cell>
          <cell r="J19">
            <v>0</v>
          </cell>
        </row>
        <row r="21">
          <cell r="F21">
            <v>0</v>
          </cell>
          <cell r="J21">
            <v>0</v>
          </cell>
        </row>
        <row r="22">
          <cell r="F22">
            <v>0</v>
          </cell>
          <cell r="J22">
            <v>0</v>
          </cell>
        </row>
        <row r="23">
          <cell r="F23">
            <v>0</v>
          </cell>
          <cell r="J23">
            <v>0</v>
          </cell>
        </row>
        <row r="24">
          <cell r="F24">
            <v>0</v>
          </cell>
          <cell r="J24">
            <v>0</v>
          </cell>
        </row>
        <row r="25">
          <cell r="F25">
            <v>0</v>
          </cell>
          <cell r="J25">
            <v>0</v>
          </cell>
        </row>
        <row r="26">
          <cell r="F26">
            <v>0</v>
          </cell>
          <cell r="J26">
            <v>0</v>
          </cell>
        </row>
        <row r="27">
          <cell r="D27">
            <v>0</v>
          </cell>
          <cell r="F27">
            <v>0</v>
          </cell>
          <cell r="G27">
            <v>18650</v>
          </cell>
          <cell r="H27">
            <v>0</v>
          </cell>
          <cell r="J27">
            <v>18650</v>
          </cell>
        </row>
        <row r="28">
          <cell r="F28">
            <v>0</v>
          </cell>
          <cell r="J28">
            <v>0</v>
          </cell>
        </row>
        <row r="29">
          <cell r="F29">
            <v>0</v>
          </cell>
          <cell r="J29">
            <v>0</v>
          </cell>
        </row>
        <row r="30">
          <cell r="F30">
            <v>0</v>
          </cell>
          <cell r="J30">
            <v>0</v>
          </cell>
        </row>
        <row r="31">
          <cell r="F31">
            <v>0</v>
          </cell>
          <cell r="J31">
            <v>0</v>
          </cell>
        </row>
        <row r="32">
          <cell r="D32">
            <v>0</v>
          </cell>
          <cell r="F32">
            <v>0</v>
          </cell>
          <cell r="G32">
            <v>8000</v>
          </cell>
          <cell r="H32">
            <v>0</v>
          </cell>
          <cell r="J32">
            <v>8000</v>
          </cell>
        </row>
        <row r="33">
          <cell r="F33">
            <v>0</v>
          </cell>
          <cell r="J33">
            <v>0</v>
          </cell>
        </row>
        <row r="35">
          <cell r="F35">
            <v>0</v>
          </cell>
          <cell r="J35">
            <v>26650</v>
          </cell>
        </row>
        <row r="36">
          <cell r="F36">
            <v>0</v>
          </cell>
          <cell r="J36">
            <v>0</v>
          </cell>
        </row>
        <row r="37">
          <cell r="F37">
            <v>0</v>
          </cell>
          <cell r="J37">
            <v>0</v>
          </cell>
        </row>
        <row r="38">
          <cell r="F38">
            <v>0</v>
          </cell>
          <cell r="J38">
            <v>0</v>
          </cell>
        </row>
        <row r="39">
          <cell r="J39">
            <v>0</v>
          </cell>
        </row>
        <row r="40">
          <cell r="D40">
            <v>0</v>
          </cell>
          <cell r="F40">
            <v>0</v>
          </cell>
          <cell r="G40">
            <v>1750</v>
          </cell>
          <cell r="H40">
            <v>0</v>
          </cell>
          <cell r="J40">
            <v>1750</v>
          </cell>
        </row>
        <row r="41">
          <cell r="F41">
            <v>0</v>
          </cell>
          <cell r="J41">
            <v>0</v>
          </cell>
        </row>
        <row r="42">
          <cell r="F42">
            <v>0</v>
          </cell>
          <cell r="J42">
            <v>0</v>
          </cell>
        </row>
        <row r="43">
          <cell r="F43">
            <v>0</v>
          </cell>
          <cell r="J43">
            <v>0</v>
          </cell>
        </row>
        <row r="44">
          <cell r="F44">
            <v>0</v>
          </cell>
          <cell r="J44">
            <v>0</v>
          </cell>
        </row>
        <row r="45">
          <cell r="D45">
            <v>0</v>
          </cell>
          <cell r="F45">
            <v>0</v>
          </cell>
          <cell r="G45">
            <v>60000</v>
          </cell>
          <cell r="H45">
            <v>0</v>
          </cell>
          <cell r="J45">
            <v>60000</v>
          </cell>
        </row>
        <row r="46">
          <cell r="F46">
            <v>0</v>
          </cell>
          <cell r="J46">
            <v>0</v>
          </cell>
        </row>
        <row r="47">
          <cell r="F47">
            <v>0</v>
          </cell>
          <cell r="J47">
            <v>0</v>
          </cell>
        </row>
        <row r="48">
          <cell r="F48">
            <v>0</v>
          </cell>
          <cell r="J48">
            <v>0</v>
          </cell>
        </row>
        <row r="50">
          <cell r="F50">
            <v>0</v>
          </cell>
          <cell r="J50">
            <v>61750</v>
          </cell>
        </row>
        <row r="51">
          <cell r="F51">
            <v>0</v>
          </cell>
          <cell r="J51">
            <v>0</v>
          </cell>
        </row>
        <row r="52">
          <cell r="F52">
            <v>0</v>
          </cell>
          <cell r="J52">
            <v>0</v>
          </cell>
        </row>
        <row r="53">
          <cell r="F53">
            <v>0</v>
          </cell>
          <cell r="J53">
            <v>0</v>
          </cell>
        </row>
        <row r="54">
          <cell r="F54">
            <v>0</v>
          </cell>
          <cell r="J54">
            <v>0</v>
          </cell>
        </row>
        <row r="55">
          <cell r="F55">
            <v>0</v>
          </cell>
          <cell r="J55">
            <v>0</v>
          </cell>
        </row>
        <row r="56">
          <cell r="D56">
            <v>0</v>
          </cell>
          <cell r="F56">
            <v>0</v>
          </cell>
          <cell r="G56">
            <v>10000</v>
          </cell>
          <cell r="H56">
            <v>0</v>
          </cell>
          <cell r="J56">
            <v>10000</v>
          </cell>
        </row>
        <row r="57">
          <cell r="F57">
            <v>0</v>
          </cell>
          <cell r="J57">
            <v>0</v>
          </cell>
        </row>
        <row r="58">
          <cell r="F58">
            <v>0</v>
          </cell>
          <cell r="J58">
            <v>0</v>
          </cell>
        </row>
        <row r="59">
          <cell r="D59">
            <v>0</v>
          </cell>
          <cell r="F59">
            <v>0</v>
          </cell>
          <cell r="G59">
            <v>30000</v>
          </cell>
          <cell r="H59">
            <v>0</v>
          </cell>
          <cell r="J59">
            <v>30000</v>
          </cell>
        </row>
        <row r="60">
          <cell r="F60">
            <v>0</v>
          </cell>
          <cell r="J60">
            <v>0</v>
          </cell>
        </row>
        <row r="61">
          <cell r="F61">
            <v>0</v>
          </cell>
          <cell r="J61">
            <v>0</v>
          </cell>
        </row>
        <row r="62">
          <cell r="F62">
            <v>0</v>
          </cell>
          <cell r="J62">
            <v>0</v>
          </cell>
        </row>
        <row r="63">
          <cell r="D63">
            <v>0.75</v>
          </cell>
          <cell r="F63">
            <v>15</v>
          </cell>
          <cell r="G63">
            <v>40.75</v>
          </cell>
          <cell r="H63">
            <v>0</v>
          </cell>
          <cell r="J63">
            <v>815</v>
          </cell>
        </row>
        <row r="64">
          <cell r="D64">
            <v>0</v>
          </cell>
          <cell r="F64">
            <v>0</v>
          </cell>
          <cell r="G64">
            <v>0.15</v>
          </cell>
          <cell r="H64">
            <v>0</v>
          </cell>
          <cell r="J64">
            <v>1.95</v>
          </cell>
        </row>
        <row r="65">
          <cell r="D65">
            <v>3</v>
          </cell>
          <cell r="F65">
            <v>6</v>
          </cell>
          <cell r="G65">
            <v>82</v>
          </cell>
          <cell r="H65">
            <v>-0.3</v>
          </cell>
          <cell r="J65">
            <v>114.8</v>
          </cell>
        </row>
        <row r="66">
          <cell r="F66">
            <v>0</v>
          </cell>
          <cell r="J66">
            <v>0</v>
          </cell>
        </row>
        <row r="67">
          <cell r="F67">
            <v>0</v>
          </cell>
          <cell r="J67">
            <v>0</v>
          </cell>
        </row>
        <row r="68">
          <cell r="F68">
            <v>0</v>
          </cell>
          <cell r="J68">
            <v>0</v>
          </cell>
        </row>
        <row r="69">
          <cell r="D69">
            <v>0.36599999999999999</v>
          </cell>
          <cell r="F69">
            <v>38.064</v>
          </cell>
          <cell r="G69">
            <v>40.75</v>
          </cell>
          <cell r="H69">
            <v>0</v>
          </cell>
          <cell r="J69">
            <v>4238</v>
          </cell>
        </row>
        <row r="70">
          <cell r="D70">
            <v>0.75</v>
          </cell>
          <cell r="F70">
            <v>27</v>
          </cell>
          <cell r="G70">
            <v>40.75</v>
          </cell>
          <cell r="H70">
            <v>0</v>
          </cell>
          <cell r="J70">
            <v>1467</v>
          </cell>
        </row>
        <row r="71">
          <cell r="D71">
            <v>0</v>
          </cell>
          <cell r="F71">
            <v>0</v>
          </cell>
          <cell r="G71">
            <v>0.15</v>
          </cell>
          <cell r="H71">
            <v>0</v>
          </cell>
          <cell r="J71">
            <v>3.6</v>
          </cell>
        </row>
        <row r="72">
          <cell r="D72">
            <v>3</v>
          </cell>
          <cell r="F72">
            <v>12</v>
          </cell>
          <cell r="G72">
            <v>82</v>
          </cell>
          <cell r="H72">
            <v>-0.3</v>
          </cell>
          <cell r="J72">
            <v>229.6</v>
          </cell>
        </row>
        <row r="73">
          <cell r="F73">
            <v>0</v>
          </cell>
          <cell r="J73">
            <v>0</v>
          </cell>
        </row>
        <row r="74">
          <cell r="F74">
            <v>0</v>
          </cell>
          <cell r="J74">
            <v>0</v>
          </cell>
        </row>
        <row r="75">
          <cell r="D75">
            <v>0.1</v>
          </cell>
          <cell r="F75">
            <v>5.2</v>
          </cell>
          <cell r="G75">
            <v>20</v>
          </cell>
          <cell r="H75">
            <v>-0.6</v>
          </cell>
          <cell r="J75">
            <v>416</v>
          </cell>
        </row>
        <row r="76">
          <cell r="D76">
            <v>2.5000000000000001E-2</v>
          </cell>
          <cell r="F76">
            <v>0.05</v>
          </cell>
          <cell r="G76">
            <v>5</v>
          </cell>
          <cell r="H76">
            <v>0</v>
          </cell>
          <cell r="J76">
            <v>10</v>
          </cell>
        </row>
        <row r="77">
          <cell r="F77">
            <v>0</v>
          </cell>
          <cell r="J77">
            <v>0</v>
          </cell>
        </row>
        <row r="78">
          <cell r="F78">
            <v>0</v>
          </cell>
          <cell r="J78">
            <v>0</v>
          </cell>
        </row>
        <row r="79">
          <cell r="F79">
            <v>0</v>
          </cell>
          <cell r="J79">
            <v>0</v>
          </cell>
        </row>
        <row r="81">
          <cell r="F81">
            <v>103.31399999999999</v>
          </cell>
          <cell r="J81">
            <v>47295.95</v>
          </cell>
        </row>
        <row r="82">
          <cell r="F82">
            <v>0</v>
          </cell>
          <cell r="J82">
            <v>0</v>
          </cell>
        </row>
        <row r="83">
          <cell r="F83">
            <v>0</v>
          </cell>
          <cell r="J83">
            <v>0</v>
          </cell>
        </row>
        <row r="84">
          <cell r="F84">
            <v>0</v>
          </cell>
          <cell r="J84">
            <v>0</v>
          </cell>
        </row>
        <row r="85">
          <cell r="F85">
            <v>0</v>
          </cell>
          <cell r="J85">
            <v>0</v>
          </cell>
        </row>
        <row r="86">
          <cell r="D86">
            <v>96</v>
          </cell>
          <cell r="F86">
            <v>96</v>
          </cell>
          <cell r="G86">
            <v>0</v>
          </cell>
          <cell r="H86">
            <v>0</v>
          </cell>
          <cell r="J86">
            <v>0</v>
          </cell>
        </row>
        <row r="87">
          <cell r="F87">
            <v>0</v>
          </cell>
          <cell r="J87">
            <v>0</v>
          </cell>
        </row>
        <row r="88">
          <cell r="F88">
            <v>0</v>
          </cell>
          <cell r="J88">
            <v>0</v>
          </cell>
        </row>
        <row r="89">
          <cell r="D89">
            <v>0</v>
          </cell>
          <cell r="F89">
            <v>0</v>
          </cell>
          <cell r="G89">
            <v>27.5</v>
          </cell>
          <cell r="H89">
            <v>0</v>
          </cell>
          <cell r="J89">
            <v>26785</v>
          </cell>
        </row>
        <row r="90">
          <cell r="F90">
            <v>0</v>
          </cell>
          <cell r="J90">
            <v>0</v>
          </cell>
        </row>
        <row r="91">
          <cell r="F91">
            <v>0</v>
          </cell>
          <cell r="J91">
            <v>0</v>
          </cell>
        </row>
        <row r="92">
          <cell r="F92">
            <v>0</v>
          </cell>
          <cell r="J92">
            <v>0</v>
          </cell>
        </row>
        <row r="93">
          <cell r="D93">
            <v>0</v>
          </cell>
          <cell r="F93">
            <v>0</v>
          </cell>
          <cell r="G93">
            <v>15</v>
          </cell>
          <cell r="H93">
            <v>0</v>
          </cell>
          <cell r="J93">
            <v>4920</v>
          </cell>
        </row>
        <row r="94">
          <cell r="F94">
            <v>0</v>
          </cell>
          <cell r="J94">
            <v>0</v>
          </cell>
        </row>
        <row r="95">
          <cell r="F95">
            <v>0</v>
          </cell>
          <cell r="J95">
            <v>0</v>
          </cell>
        </row>
        <row r="96">
          <cell r="D96">
            <v>0</v>
          </cell>
          <cell r="F96">
            <v>0</v>
          </cell>
          <cell r="G96">
            <v>15</v>
          </cell>
          <cell r="H96">
            <v>0</v>
          </cell>
          <cell r="J96">
            <v>8550</v>
          </cell>
        </row>
        <row r="97">
          <cell r="F97">
            <v>0</v>
          </cell>
          <cell r="J97">
            <v>0</v>
          </cell>
        </row>
        <row r="98">
          <cell r="F98">
            <v>0</v>
          </cell>
          <cell r="J98">
            <v>0</v>
          </cell>
        </row>
        <row r="99">
          <cell r="F99">
            <v>0</v>
          </cell>
          <cell r="J99">
            <v>0</v>
          </cell>
        </row>
        <row r="100">
          <cell r="F100">
            <v>0</v>
          </cell>
          <cell r="J100">
            <v>0</v>
          </cell>
        </row>
        <row r="101">
          <cell r="D101">
            <v>0</v>
          </cell>
          <cell r="F101">
            <v>0</v>
          </cell>
          <cell r="G101">
            <v>800</v>
          </cell>
          <cell r="H101">
            <v>0</v>
          </cell>
          <cell r="J101">
            <v>4800</v>
          </cell>
        </row>
        <row r="102">
          <cell r="F102">
            <v>0</v>
          </cell>
          <cell r="J102">
            <v>0</v>
          </cell>
        </row>
        <row r="103">
          <cell r="F103">
            <v>0</v>
          </cell>
          <cell r="J103">
            <v>0</v>
          </cell>
        </row>
        <row r="104">
          <cell r="D104">
            <v>0</v>
          </cell>
          <cell r="F104">
            <v>0</v>
          </cell>
          <cell r="G104">
            <v>16.5</v>
          </cell>
          <cell r="H104">
            <v>0</v>
          </cell>
          <cell r="J104">
            <v>1056</v>
          </cell>
        </row>
        <row r="105">
          <cell r="F105">
            <v>0</v>
          </cell>
          <cell r="J105">
            <v>0</v>
          </cell>
        </row>
        <row r="106">
          <cell r="F106">
            <v>0</v>
          </cell>
          <cell r="J106">
            <v>0</v>
          </cell>
        </row>
        <row r="107">
          <cell r="D107">
            <v>0</v>
          </cell>
          <cell r="F107">
            <v>0</v>
          </cell>
          <cell r="G107">
            <v>1000</v>
          </cell>
          <cell r="H107">
            <v>0</v>
          </cell>
          <cell r="J107">
            <v>1000</v>
          </cell>
        </row>
        <row r="108">
          <cell r="F108">
            <v>0</v>
          </cell>
          <cell r="J108">
            <v>0</v>
          </cell>
        </row>
        <row r="109">
          <cell r="F109">
            <v>0</v>
          </cell>
          <cell r="J109">
            <v>0</v>
          </cell>
        </row>
        <row r="110">
          <cell r="F110">
            <v>0</v>
          </cell>
          <cell r="J110">
            <v>0</v>
          </cell>
        </row>
        <row r="111">
          <cell r="F111">
            <v>0</v>
          </cell>
          <cell r="J111">
            <v>0</v>
          </cell>
        </row>
        <row r="112">
          <cell r="D112">
            <v>60</v>
          </cell>
          <cell r="F112">
            <v>60</v>
          </cell>
          <cell r="G112">
            <v>500</v>
          </cell>
          <cell r="H112">
            <v>0</v>
          </cell>
          <cell r="J112">
            <v>500</v>
          </cell>
        </row>
        <row r="113">
          <cell r="D113">
            <v>60</v>
          </cell>
          <cell r="F113">
            <v>60</v>
          </cell>
          <cell r="G113">
            <v>500</v>
          </cell>
          <cell r="H113">
            <v>0</v>
          </cell>
          <cell r="J113">
            <v>500</v>
          </cell>
        </row>
        <row r="114">
          <cell r="D114">
            <v>70</v>
          </cell>
          <cell r="F114">
            <v>70</v>
          </cell>
          <cell r="G114">
            <v>500</v>
          </cell>
          <cell r="H114">
            <v>0</v>
          </cell>
          <cell r="J114">
            <v>500</v>
          </cell>
        </row>
        <row r="115">
          <cell r="D115">
            <v>30</v>
          </cell>
          <cell r="F115">
            <v>30</v>
          </cell>
          <cell r="G115">
            <v>250</v>
          </cell>
          <cell r="H115">
            <v>0</v>
          </cell>
          <cell r="J115">
            <v>250</v>
          </cell>
        </row>
        <row r="116">
          <cell r="D116">
            <v>30</v>
          </cell>
          <cell r="F116">
            <v>30</v>
          </cell>
          <cell r="G116">
            <v>250</v>
          </cell>
          <cell r="H116">
            <v>0</v>
          </cell>
          <cell r="J116">
            <v>250</v>
          </cell>
        </row>
        <row r="117">
          <cell r="F117">
            <v>0</v>
          </cell>
          <cell r="J117">
            <v>0</v>
          </cell>
        </row>
        <row r="118">
          <cell r="F118">
            <v>0</v>
          </cell>
          <cell r="J118">
            <v>0</v>
          </cell>
        </row>
        <row r="119">
          <cell r="F119">
            <v>0</v>
          </cell>
          <cell r="J119">
            <v>0</v>
          </cell>
        </row>
        <row r="120">
          <cell r="D120">
            <v>0</v>
          </cell>
          <cell r="F120">
            <v>0</v>
          </cell>
          <cell r="G120">
            <v>10000</v>
          </cell>
          <cell r="H120">
            <v>0</v>
          </cell>
          <cell r="J120">
            <v>10000</v>
          </cell>
        </row>
        <row r="121">
          <cell r="F121">
            <v>0</v>
          </cell>
          <cell r="J121">
            <v>0</v>
          </cell>
        </row>
        <row r="122">
          <cell r="F122">
            <v>0</v>
          </cell>
          <cell r="J122">
            <v>0</v>
          </cell>
        </row>
        <row r="123">
          <cell r="F123">
            <v>0</v>
          </cell>
          <cell r="J123">
            <v>0</v>
          </cell>
        </row>
        <row r="124">
          <cell r="D124">
            <v>0</v>
          </cell>
          <cell r="F124">
            <v>0</v>
          </cell>
          <cell r="G124">
            <v>5000</v>
          </cell>
          <cell r="H124">
            <v>0</v>
          </cell>
          <cell r="J124">
            <v>5000</v>
          </cell>
        </row>
        <row r="125">
          <cell r="F125">
            <v>0</v>
          </cell>
          <cell r="J125">
            <v>0</v>
          </cell>
        </row>
        <row r="126">
          <cell r="F126">
            <v>0</v>
          </cell>
          <cell r="J126">
            <v>0</v>
          </cell>
        </row>
        <row r="127">
          <cell r="F127">
            <v>0</v>
          </cell>
          <cell r="J127">
            <v>0</v>
          </cell>
        </row>
        <row r="128">
          <cell r="D128">
            <v>0</v>
          </cell>
          <cell r="F128">
            <v>0</v>
          </cell>
          <cell r="G128">
            <v>2500</v>
          </cell>
          <cell r="H128">
            <v>0</v>
          </cell>
          <cell r="J128">
            <v>2500</v>
          </cell>
        </row>
        <row r="129">
          <cell r="F129">
            <v>0</v>
          </cell>
          <cell r="J129">
            <v>0</v>
          </cell>
        </row>
        <row r="130">
          <cell r="F130">
            <v>0</v>
          </cell>
          <cell r="J130">
            <v>0</v>
          </cell>
        </row>
        <row r="132">
          <cell r="F132">
            <v>346</v>
          </cell>
          <cell r="J132">
            <v>66611</v>
          </cell>
        </row>
        <row r="133">
          <cell r="F133">
            <v>0</v>
          </cell>
          <cell r="J133">
            <v>0</v>
          </cell>
        </row>
        <row r="134">
          <cell r="F134">
            <v>0</v>
          </cell>
          <cell r="J134">
            <v>0</v>
          </cell>
        </row>
        <row r="135">
          <cell r="F135">
            <v>0</v>
          </cell>
          <cell r="J135">
            <v>0</v>
          </cell>
        </row>
        <row r="136">
          <cell r="F136">
            <v>0</v>
          </cell>
          <cell r="J136">
            <v>0</v>
          </cell>
        </row>
        <row r="137">
          <cell r="F137">
            <v>0</v>
          </cell>
          <cell r="J137">
            <v>0</v>
          </cell>
        </row>
        <row r="138">
          <cell r="D138">
            <v>80</v>
          </cell>
          <cell r="F138">
            <v>80</v>
          </cell>
          <cell r="G138">
            <v>0</v>
          </cell>
          <cell r="H138">
            <v>0</v>
          </cell>
          <cell r="J138">
            <v>0</v>
          </cell>
        </row>
        <row r="139">
          <cell r="F139">
            <v>0</v>
          </cell>
          <cell r="J139">
            <v>0</v>
          </cell>
        </row>
        <row r="140">
          <cell r="F140">
            <v>0</v>
          </cell>
          <cell r="J140">
            <v>0</v>
          </cell>
        </row>
        <row r="141">
          <cell r="F141">
            <v>0</v>
          </cell>
          <cell r="J141">
            <v>0</v>
          </cell>
        </row>
        <row r="142">
          <cell r="D142">
            <v>0.6</v>
          </cell>
          <cell r="F142">
            <v>40.199999999999996</v>
          </cell>
          <cell r="G142">
            <v>85</v>
          </cell>
          <cell r="H142">
            <v>0</v>
          </cell>
          <cell r="J142">
            <v>5695</v>
          </cell>
        </row>
        <row r="143">
          <cell r="D143">
            <v>0.75</v>
          </cell>
          <cell r="F143">
            <v>24.75</v>
          </cell>
          <cell r="G143">
            <v>165</v>
          </cell>
          <cell r="H143">
            <v>0</v>
          </cell>
          <cell r="J143">
            <v>5445</v>
          </cell>
        </row>
        <row r="144">
          <cell r="D144">
            <v>2.5000000000000001E-2</v>
          </cell>
          <cell r="F144">
            <v>75</v>
          </cell>
          <cell r="G144">
            <v>0.15</v>
          </cell>
          <cell r="H144">
            <v>0</v>
          </cell>
          <cell r="J144">
            <v>450</v>
          </cell>
        </row>
        <row r="145">
          <cell r="D145">
            <v>0.4</v>
          </cell>
          <cell r="F145">
            <v>80</v>
          </cell>
          <cell r="G145">
            <v>1.3</v>
          </cell>
          <cell r="H145">
            <v>0</v>
          </cell>
          <cell r="J145">
            <v>260</v>
          </cell>
        </row>
        <row r="146">
          <cell r="D146">
            <v>0</v>
          </cell>
          <cell r="F146">
            <v>0</v>
          </cell>
          <cell r="G146">
            <v>3000</v>
          </cell>
          <cell r="H146">
            <v>0</v>
          </cell>
          <cell r="J146">
            <v>3000</v>
          </cell>
        </row>
        <row r="147">
          <cell r="F147">
            <v>0</v>
          </cell>
          <cell r="J147">
            <v>0</v>
          </cell>
        </row>
        <row r="148">
          <cell r="F148">
            <v>0</v>
          </cell>
          <cell r="J148">
            <v>0</v>
          </cell>
        </row>
        <row r="149">
          <cell r="F149">
            <v>0</v>
          </cell>
          <cell r="J149">
            <v>0</v>
          </cell>
        </row>
        <row r="150">
          <cell r="D150">
            <v>0</v>
          </cell>
          <cell r="F150">
            <v>0</v>
          </cell>
          <cell r="G150">
            <v>6500</v>
          </cell>
          <cell r="H150">
            <v>0</v>
          </cell>
          <cell r="J150">
            <v>6500</v>
          </cell>
        </row>
        <row r="151">
          <cell r="F151">
            <v>0</v>
          </cell>
          <cell r="J151">
            <v>0</v>
          </cell>
        </row>
        <row r="152">
          <cell r="F152">
            <v>0</v>
          </cell>
          <cell r="J152">
            <v>0</v>
          </cell>
        </row>
        <row r="153">
          <cell r="F153">
            <v>0</v>
          </cell>
          <cell r="J153">
            <v>0</v>
          </cell>
        </row>
        <row r="154">
          <cell r="D154">
            <v>0</v>
          </cell>
          <cell r="F154">
            <v>0</v>
          </cell>
          <cell r="G154">
            <v>7500</v>
          </cell>
          <cell r="H154">
            <v>0</v>
          </cell>
          <cell r="J154">
            <v>7500</v>
          </cell>
        </row>
        <row r="155">
          <cell r="F155">
            <v>0</v>
          </cell>
          <cell r="J155">
            <v>0</v>
          </cell>
        </row>
        <row r="156">
          <cell r="F156">
            <v>0</v>
          </cell>
          <cell r="J156">
            <v>0</v>
          </cell>
        </row>
        <row r="157">
          <cell r="F157">
            <v>0</v>
          </cell>
          <cell r="J157">
            <v>0</v>
          </cell>
        </row>
        <row r="158">
          <cell r="D158">
            <v>0</v>
          </cell>
          <cell r="F158">
            <v>0</v>
          </cell>
          <cell r="G158">
            <v>2000</v>
          </cell>
          <cell r="H158">
            <v>0</v>
          </cell>
          <cell r="J158">
            <v>2000</v>
          </cell>
        </row>
        <row r="159">
          <cell r="F159">
            <v>0</v>
          </cell>
          <cell r="J159">
            <v>0</v>
          </cell>
        </row>
        <row r="160">
          <cell r="F160">
            <v>0</v>
          </cell>
          <cell r="J160">
            <v>0</v>
          </cell>
        </row>
        <row r="161">
          <cell r="D161">
            <v>0</v>
          </cell>
          <cell r="F161">
            <v>0</v>
          </cell>
          <cell r="G161">
            <v>2000</v>
          </cell>
          <cell r="H161">
            <v>0</v>
          </cell>
          <cell r="J161">
            <v>2000</v>
          </cell>
        </row>
        <row r="162">
          <cell r="F162">
            <v>0</v>
          </cell>
          <cell r="J162">
            <v>0</v>
          </cell>
        </row>
        <row r="163">
          <cell r="F163">
            <v>0</v>
          </cell>
          <cell r="J163">
            <v>0</v>
          </cell>
        </row>
        <row r="164">
          <cell r="D164">
            <v>0.75</v>
          </cell>
          <cell r="F164">
            <v>262.5</v>
          </cell>
          <cell r="G164">
            <v>10</v>
          </cell>
          <cell r="H164">
            <v>0</v>
          </cell>
          <cell r="J164">
            <v>3500</v>
          </cell>
        </row>
        <row r="165">
          <cell r="F165">
            <v>0</v>
          </cell>
          <cell r="J165">
            <v>0</v>
          </cell>
        </row>
        <row r="166">
          <cell r="F166">
            <v>0</v>
          </cell>
          <cell r="J166">
            <v>0</v>
          </cell>
        </row>
        <row r="167">
          <cell r="F167">
            <v>0</v>
          </cell>
          <cell r="J167">
            <v>0</v>
          </cell>
        </row>
        <row r="168">
          <cell r="F168">
            <v>0</v>
          </cell>
          <cell r="J168">
            <v>0</v>
          </cell>
        </row>
        <row r="169">
          <cell r="F169">
            <v>0</v>
          </cell>
          <cell r="J169">
            <v>0</v>
          </cell>
        </row>
        <row r="170">
          <cell r="D170">
            <v>100</v>
          </cell>
          <cell r="F170">
            <v>100</v>
          </cell>
          <cell r="G170">
            <v>1500</v>
          </cell>
          <cell r="H170">
            <v>0</v>
          </cell>
          <cell r="J170">
            <v>1500</v>
          </cell>
        </row>
        <row r="171">
          <cell r="D171">
            <v>80</v>
          </cell>
          <cell r="F171">
            <v>80</v>
          </cell>
          <cell r="G171">
            <v>1000</v>
          </cell>
          <cell r="H171">
            <v>0</v>
          </cell>
          <cell r="J171">
            <v>1000</v>
          </cell>
        </row>
        <row r="172">
          <cell r="D172">
            <v>20</v>
          </cell>
          <cell r="F172">
            <v>20</v>
          </cell>
          <cell r="G172">
            <v>0</v>
          </cell>
          <cell r="H172">
            <v>0</v>
          </cell>
          <cell r="J172">
            <v>0</v>
          </cell>
        </row>
        <row r="173">
          <cell r="D173">
            <v>20</v>
          </cell>
          <cell r="F173">
            <v>20</v>
          </cell>
          <cell r="G173">
            <v>250</v>
          </cell>
          <cell r="H173">
            <v>0</v>
          </cell>
          <cell r="J173">
            <v>250</v>
          </cell>
        </row>
        <row r="174">
          <cell r="D174">
            <v>25</v>
          </cell>
          <cell r="F174">
            <v>25</v>
          </cell>
          <cell r="G174">
            <v>250</v>
          </cell>
          <cell r="H174">
            <v>0</v>
          </cell>
          <cell r="J174">
            <v>250</v>
          </cell>
        </row>
        <row r="175">
          <cell r="F175">
            <v>0</v>
          </cell>
          <cell r="J175">
            <v>0</v>
          </cell>
        </row>
        <row r="176">
          <cell r="F176">
            <v>0</v>
          </cell>
          <cell r="J176">
            <v>0</v>
          </cell>
        </row>
        <row r="177">
          <cell r="F177">
            <v>0</v>
          </cell>
          <cell r="J177">
            <v>0</v>
          </cell>
        </row>
        <row r="178">
          <cell r="F178">
            <v>0</v>
          </cell>
          <cell r="J178">
            <v>0</v>
          </cell>
        </row>
        <row r="179">
          <cell r="F179">
            <v>0</v>
          </cell>
          <cell r="J179">
            <v>0</v>
          </cell>
        </row>
        <row r="180">
          <cell r="F180">
            <v>0</v>
          </cell>
          <cell r="J180">
            <v>0</v>
          </cell>
        </row>
        <row r="181">
          <cell r="F181">
            <v>0</v>
          </cell>
          <cell r="J181">
            <v>0</v>
          </cell>
        </row>
        <row r="182">
          <cell r="F182">
            <v>0</v>
          </cell>
          <cell r="J182">
            <v>0</v>
          </cell>
        </row>
        <row r="183">
          <cell r="F183">
            <v>0</v>
          </cell>
          <cell r="J183">
            <v>0</v>
          </cell>
        </row>
        <row r="185">
          <cell r="F185">
            <v>807.45</v>
          </cell>
          <cell r="J185">
            <v>39350</v>
          </cell>
        </row>
        <row r="186">
          <cell r="F186">
            <v>0</v>
          </cell>
          <cell r="J186">
            <v>0</v>
          </cell>
        </row>
        <row r="187">
          <cell r="F187">
            <v>0</v>
          </cell>
          <cell r="J187">
            <v>0</v>
          </cell>
        </row>
        <row r="188">
          <cell r="F188">
            <v>0</v>
          </cell>
          <cell r="J188">
            <v>0</v>
          </cell>
        </row>
        <row r="189">
          <cell r="F189">
            <v>0</v>
          </cell>
          <cell r="J189">
            <v>0</v>
          </cell>
        </row>
        <row r="190">
          <cell r="F190">
            <v>0</v>
          </cell>
          <cell r="J190">
            <v>0</v>
          </cell>
        </row>
        <row r="191">
          <cell r="F191">
            <v>0</v>
          </cell>
          <cell r="J191">
            <v>0</v>
          </cell>
        </row>
        <row r="192">
          <cell r="D192">
            <v>5</v>
          </cell>
          <cell r="F192">
            <v>30</v>
          </cell>
          <cell r="G192">
            <v>600</v>
          </cell>
          <cell r="H192">
            <v>0</v>
          </cell>
          <cell r="J192">
            <v>3600</v>
          </cell>
        </row>
        <row r="193">
          <cell r="F193">
            <v>0</v>
          </cell>
          <cell r="J193">
            <v>0</v>
          </cell>
        </row>
        <row r="194">
          <cell r="F194">
            <v>0</v>
          </cell>
          <cell r="J194">
            <v>0</v>
          </cell>
        </row>
        <row r="195">
          <cell r="F195">
            <v>0</v>
          </cell>
          <cell r="J195">
            <v>0</v>
          </cell>
        </row>
        <row r="196">
          <cell r="D196">
            <v>0</v>
          </cell>
          <cell r="F196">
            <v>0</v>
          </cell>
          <cell r="G196">
            <v>650</v>
          </cell>
          <cell r="H196">
            <v>0</v>
          </cell>
          <cell r="J196">
            <v>1300</v>
          </cell>
        </row>
        <row r="197">
          <cell r="F197">
            <v>0</v>
          </cell>
          <cell r="J197">
            <v>0</v>
          </cell>
        </row>
        <row r="198">
          <cell r="F198">
            <v>0</v>
          </cell>
          <cell r="J198">
            <v>0</v>
          </cell>
        </row>
        <row r="199">
          <cell r="F199">
            <v>0</v>
          </cell>
          <cell r="J199">
            <v>0</v>
          </cell>
        </row>
        <row r="201">
          <cell r="F201">
            <v>30</v>
          </cell>
          <cell r="J201">
            <v>4900</v>
          </cell>
        </row>
        <row r="202">
          <cell r="F202">
            <v>0</v>
          </cell>
          <cell r="J202">
            <v>0</v>
          </cell>
        </row>
        <row r="203">
          <cell r="F203">
            <v>0</v>
          </cell>
          <cell r="J203">
            <v>0</v>
          </cell>
        </row>
        <row r="204">
          <cell r="F204">
            <v>0</v>
          </cell>
          <cell r="J204">
            <v>0</v>
          </cell>
        </row>
        <row r="205">
          <cell r="F205">
            <v>0</v>
          </cell>
          <cell r="J205">
            <v>0</v>
          </cell>
        </row>
        <row r="206">
          <cell r="F206">
            <v>0</v>
          </cell>
          <cell r="J206">
            <v>0</v>
          </cell>
        </row>
        <row r="207">
          <cell r="F207">
            <v>0</v>
          </cell>
          <cell r="J207">
            <v>0</v>
          </cell>
        </row>
        <row r="208">
          <cell r="F208">
            <v>0</v>
          </cell>
          <cell r="J208">
            <v>0</v>
          </cell>
        </row>
        <row r="209">
          <cell r="F209">
            <v>0</v>
          </cell>
          <cell r="J209">
            <v>0</v>
          </cell>
        </row>
        <row r="210">
          <cell r="D210">
            <v>0</v>
          </cell>
          <cell r="F210">
            <v>0</v>
          </cell>
          <cell r="G210">
            <v>8000</v>
          </cell>
          <cell r="H210">
            <v>0</v>
          </cell>
          <cell r="J210">
            <v>8000</v>
          </cell>
        </row>
        <row r="211">
          <cell r="D211">
            <v>0</v>
          </cell>
          <cell r="F211">
            <v>0</v>
          </cell>
          <cell r="G211">
            <v>5000</v>
          </cell>
          <cell r="H211">
            <v>0</v>
          </cell>
          <cell r="J211">
            <v>5000</v>
          </cell>
        </row>
        <row r="212">
          <cell r="F212">
            <v>0</v>
          </cell>
          <cell r="J212">
            <v>0</v>
          </cell>
        </row>
        <row r="213">
          <cell r="F213">
            <v>0</v>
          </cell>
          <cell r="J213">
            <v>0</v>
          </cell>
        </row>
        <row r="214">
          <cell r="F214">
            <v>0</v>
          </cell>
          <cell r="J214">
            <v>0</v>
          </cell>
        </row>
        <row r="216">
          <cell r="F216">
            <v>0</v>
          </cell>
          <cell r="J216">
            <v>13000</v>
          </cell>
        </row>
        <row r="217">
          <cell r="F217">
            <v>0</v>
          </cell>
          <cell r="J217">
            <v>0</v>
          </cell>
        </row>
        <row r="218">
          <cell r="F218">
            <v>0</v>
          </cell>
          <cell r="J218">
            <v>0</v>
          </cell>
        </row>
        <row r="219">
          <cell r="F219">
            <v>0</v>
          </cell>
          <cell r="J219">
            <v>0</v>
          </cell>
        </row>
        <row r="220">
          <cell r="F220">
            <v>0</v>
          </cell>
          <cell r="J220">
            <v>0</v>
          </cell>
        </row>
        <row r="221">
          <cell r="D221">
            <v>0</v>
          </cell>
          <cell r="F221">
            <v>0</v>
          </cell>
          <cell r="G221">
            <v>1951.2</v>
          </cell>
          <cell r="H221">
            <v>0</v>
          </cell>
          <cell r="J221">
            <v>1951.2</v>
          </cell>
        </row>
        <row r="222">
          <cell r="F222">
            <v>0</v>
          </cell>
          <cell r="J222">
            <v>0</v>
          </cell>
        </row>
        <row r="223">
          <cell r="D223">
            <v>0</v>
          </cell>
          <cell r="F223">
            <v>0</v>
          </cell>
          <cell r="G223">
            <v>18912</v>
          </cell>
          <cell r="H223">
            <v>0</v>
          </cell>
          <cell r="J223">
            <v>18912</v>
          </cell>
        </row>
        <row r="224">
          <cell r="F224">
            <v>0</v>
          </cell>
          <cell r="J224">
            <v>0</v>
          </cell>
        </row>
        <row r="225">
          <cell r="F225">
            <v>0</v>
          </cell>
          <cell r="J225">
            <v>0</v>
          </cell>
        </row>
        <row r="226">
          <cell r="F226">
            <v>0</v>
          </cell>
          <cell r="J226">
            <v>0</v>
          </cell>
        </row>
        <row r="227">
          <cell r="F227">
            <v>0</v>
          </cell>
          <cell r="J227">
            <v>0</v>
          </cell>
        </row>
        <row r="228">
          <cell r="F228">
            <v>0</v>
          </cell>
          <cell r="J228">
            <v>0</v>
          </cell>
        </row>
        <row r="229">
          <cell r="F229">
            <v>0</v>
          </cell>
          <cell r="J229">
            <v>0</v>
          </cell>
        </row>
        <row r="231">
          <cell r="F231">
            <v>0</v>
          </cell>
          <cell r="J231">
            <v>20863.2</v>
          </cell>
        </row>
        <row r="232">
          <cell r="F232">
            <v>0</v>
          </cell>
          <cell r="J232">
            <v>0</v>
          </cell>
        </row>
        <row r="233">
          <cell r="F233">
            <v>0</v>
          </cell>
          <cell r="J233">
            <v>0</v>
          </cell>
        </row>
        <row r="234">
          <cell r="F234">
            <v>0</v>
          </cell>
          <cell r="J234">
            <v>0</v>
          </cell>
        </row>
        <row r="235">
          <cell r="F235">
            <v>0</v>
          </cell>
          <cell r="J235">
            <v>0</v>
          </cell>
        </row>
        <row r="236">
          <cell r="F236">
            <v>0</v>
          </cell>
          <cell r="J236">
            <v>0</v>
          </cell>
        </row>
        <row r="237">
          <cell r="F237">
            <v>0</v>
          </cell>
          <cell r="J237">
            <v>0</v>
          </cell>
        </row>
        <row r="238">
          <cell r="F238">
            <v>0</v>
          </cell>
          <cell r="J238">
            <v>0</v>
          </cell>
        </row>
        <row r="239">
          <cell r="D239">
            <v>0.38300000000000001</v>
          </cell>
          <cell r="F239">
            <v>12.638999999999999</v>
          </cell>
          <cell r="G239">
            <v>9.75</v>
          </cell>
          <cell r="H239">
            <v>-0.3</v>
          </cell>
          <cell r="J239">
            <v>225.23</v>
          </cell>
        </row>
        <row r="240">
          <cell r="D240">
            <v>0.03</v>
          </cell>
          <cell r="F240">
            <v>52.5</v>
          </cell>
          <cell r="G240">
            <v>1.2067000000000001</v>
          </cell>
          <cell r="H240">
            <v>-0.76</v>
          </cell>
          <cell r="J240">
            <v>506.81</v>
          </cell>
        </row>
        <row r="241">
          <cell r="F241">
            <v>0</v>
          </cell>
          <cell r="J241">
            <v>0</v>
          </cell>
        </row>
        <row r="242">
          <cell r="F242">
            <v>0</v>
          </cell>
          <cell r="J242">
            <v>0</v>
          </cell>
        </row>
        <row r="243">
          <cell r="D243">
            <v>0.4</v>
          </cell>
          <cell r="F243">
            <v>40</v>
          </cell>
          <cell r="G243">
            <v>1.3</v>
          </cell>
          <cell r="H243">
            <v>0</v>
          </cell>
          <cell r="J243">
            <v>130</v>
          </cell>
        </row>
        <row r="244">
          <cell r="F244">
            <v>0</v>
          </cell>
          <cell r="J244">
            <v>0</v>
          </cell>
        </row>
        <row r="245">
          <cell r="F245">
            <v>0</v>
          </cell>
          <cell r="J245">
            <v>0</v>
          </cell>
        </row>
        <row r="246">
          <cell r="D246">
            <v>0</v>
          </cell>
          <cell r="F246">
            <v>0</v>
          </cell>
          <cell r="G246">
            <v>650</v>
          </cell>
          <cell r="H246">
            <v>0</v>
          </cell>
          <cell r="J246">
            <v>3250</v>
          </cell>
        </row>
        <row r="247">
          <cell r="F247">
            <v>0</v>
          </cell>
          <cell r="J247">
            <v>0</v>
          </cell>
        </row>
        <row r="248">
          <cell r="F248">
            <v>0</v>
          </cell>
          <cell r="J248">
            <v>0</v>
          </cell>
        </row>
        <row r="249">
          <cell r="F249">
            <v>0</v>
          </cell>
          <cell r="J249">
            <v>0</v>
          </cell>
        </row>
        <row r="250">
          <cell r="F250">
            <v>0</v>
          </cell>
          <cell r="J250">
            <v>0</v>
          </cell>
        </row>
        <row r="251">
          <cell r="F251">
            <v>0</v>
          </cell>
          <cell r="J251">
            <v>0</v>
          </cell>
        </row>
        <row r="252">
          <cell r="F252">
            <v>0</v>
          </cell>
          <cell r="J252">
            <v>0</v>
          </cell>
        </row>
        <row r="253">
          <cell r="F253">
            <v>0</v>
          </cell>
          <cell r="J253">
            <v>0</v>
          </cell>
        </row>
        <row r="254">
          <cell r="F254">
            <v>0</v>
          </cell>
          <cell r="J254">
            <v>0</v>
          </cell>
        </row>
        <row r="255">
          <cell r="F255">
            <v>0</v>
          </cell>
          <cell r="J255">
            <v>0</v>
          </cell>
        </row>
        <row r="256">
          <cell r="F256">
            <v>0</v>
          </cell>
          <cell r="J256">
            <v>0</v>
          </cell>
        </row>
        <row r="258">
          <cell r="F258">
            <v>105.139</v>
          </cell>
          <cell r="J258">
            <v>4112.04</v>
          </cell>
        </row>
        <row r="259">
          <cell r="F259">
            <v>0</v>
          </cell>
          <cell r="J259">
            <v>0</v>
          </cell>
        </row>
        <row r="260">
          <cell r="F260">
            <v>0</v>
          </cell>
          <cell r="J260">
            <v>0</v>
          </cell>
        </row>
        <row r="261">
          <cell r="F261">
            <v>0</v>
          </cell>
          <cell r="J261">
            <v>0</v>
          </cell>
        </row>
        <row r="262">
          <cell r="F262">
            <v>0</v>
          </cell>
          <cell r="J262">
            <v>0</v>
          </cell>
        </row>
        <row r="263">
          <cell r="D263">
            <v>0</v>
          </cell>
          <cell r="F263">
            <v>0</v>
          </cell>
          <cell r="G263">
            <v>500</v>
          </cell>
          <cell r="H263">
            <v>0</v>
          </cell>
          <cell r="J263">
            <v>500</v>
          </cell>
        </row>
        <row r="264">
          <cell r="F264">
            <v>0</v>
          </cell>
          <cell r="J264">
            <v>0</v>
          </cell>
        </row>
        <row r="265">
          <cell r="F265">
            <v>0</v>
          </cell>
          <cell r="J265">
            <v>0</v>
          </cell>
        </row>
        <row r="266">
          <cell r="F266">
            <v>0</v>
          </cell>
          <cell r="J266">
            <v>0</v>
          </cell>
        </row>
        <row r="267">
          <cell r="D267">
            <v>0</v>
          </cell>
          <cell r="F267">
            <v>0</v>
          </cell>
          <cell r="G267">
            <v>19000</v>
          </cell>
          <cell r="H267">
            <v>0</v>
          </cell>
          <cell r="J267">
            <v>19000</v>
          </cell>
        </row>
        <row r="269">
          <cell r="F269">
            <v>0</v>
          </cell>
          <cell r="J269">
            <v>0</v>
          </cell>
        </row>
        <row r="270">
          <cell r="F270">
            <v>0</v>
          </cell>
          <cell r="J270">
            <v>0</v>
          </cell>
        </row>
        <row r="272">
          <cell r="F272">
            <v>0</v>
          </cell>
          <cell r="J272">
            <v>19500</v>
          </cell>
        </row>
        <row r="273">
          <cell r="F273">
            <v>0</v>
          </cell>
          <cell r="J273">
            <v>0</v>
          </cell>
        </row>
        <row r="274">
          <cell r="F274">
            <v>0</v>
          </cell>
          <cell r="J274">
            <v>0</v>
          </cell>
        </row>
        <row r="275">
          <cell r="F275">
            <v>0</v>
          </cell>
          <cell r="J275">
            <v>0</v>
          </cell>
        </row>
        <row r="276">
          <cell r="F276">
            <v>0</v>
          </cell>
          <cell r="J276">
            <v>0</v>
          </cell>
        </row>
        <row r="277">
          <cell r="D277">
            <v>0</v>
          </cell>
          <cell r="F277">
            <v>0</v>
          </cell>
          <cell r="G277">
            <v>1500</v>
          </cell>
          <cell r="H277">
            <v>0</v>
          </cell>
          <cell r="J277">
            <v>1500</v>
          </cell>
        </row>
        <row r="278">
          <cell r="F278">
            <v>0</v>
          </cell>
          <cell r="J278">
            <v>0</v>
          </cell>
        </row>
        <row r="279">
          <cell r="J279">
            <v>0</v>
          </cell>
        </row>
        <row r="280">
          <cell r="F280">
            <v>0</v>
          </cell>
          <cell r="J280">
            <v>0</v>
          </cell>
        </row>
        <row r="281">
          <cell r="F281">
            <v>0</v>
          </cell>
          <cell r="J281">
            <v>0</v>
          </cell>
        </row>
        <row r="282">
          <cell r="F282">
            <v>0</v>
          </cell>
          <cell r="J282">
            <v>0</v>
          </cell>
        </row>
        <row r="283">
          <cell r="F283">
            <v>0</v>
          </cell>
          <cell r="J283">
            <v>0</v>
          </cell>
        </row>
        <row r="284">
          <cell r="F284">
            <v>0</v>
          </cell>
          <cell r="J284">
            <v>0</v>
          </cell>
        </row>
        <row r="286">
          <cell r="F286">
            <v>0</v>
          </cell>
          <cell r="J286">
            <v>1500</v>
          </cell>
        </row>
        <row r="287">
          <cell r="F287">
            <v>0</v>
          </cell>
          <cell r="J287">
            <v>0</v>
          </cell>
        </row>
        <row r="288">
          <cell r="J288">
            <v>0</v>
          </cell>
        </row>
        <row r="289">
          <cell r="F289">
            <v>0</v>
          </cell>
          <cell r="J289">
            <v>0</v>
          </cell>
        </row>
        <row r="290">
          <cell r="F290">
            <v>0</v>
          </cell>
          <cell r="J290">
            <v>0</v>
          </cell>
        </row>
        <row r="291">
          <cell r="F291">
            <v>0</v>
          </cell>
          <cell r="J291">
            <v>0</v>
          </cell>
        </row>
        <row r="292">
          <cell r="D292">
            <v>0</v>
          </cell>
          <cell r="F292">
            <v>0</v>
          </cell>
          <cell r="G292">
            <v>2500</v>
          </cell>
          <cell r="H292">
            <v>0</v>
          </cell>
          <cell r="J292">
            <v>2500</v>
          </cell>
        </row>
        <row r="293">
          <cell r="F293">
            <v>0</v>
          </cell>
          <cell r="J293">
            <v>0</v>
          </cell>
        </row>
        <row r="294">
          <cell r="F294">
            <v>0</v>
          </cell>
          <cell r="J294">
            <v>0</v>
          </cell>
        </row>
        <row r="295">
          <cell r="F295">
            <v>0</v>
          </cell>
          <cell r="J295">
            <v>0</v>
          </cell>
        </row>
        <row r="296">
          <cell r="F296">
            <v>0</v>
          </cell>
          <cell r="J296">
            <v>0</v>
          </cell>
        </row>
        <row r="297">
          <cell r="F297">
            <v>0</v>
          </cell>
          <cell r="J297">
            <v>0</v>
          </cell>
        </row>
        <row r="299">
          <cell r="F299">
            <v>0</v>
          </cell>
          <cell r="J299">
            <v>2500</v>
          </cell>
        </row>
        <row r="300">
          <cell r="F300">
            <v>0</v>
          </cell>
          <cell r="J300">
            <v>0</v>
          </cell>
        </row>
        <row r="301">
          <cell r="F301">
            <v>0</v>
          </cell>
          <cell r="J301">
            <v>0</v>
          </cell>
        </row>
        <row r="302">
          <cell r="F302">
            <v>0</v>
          </cell>
          <cell r="J302">
            <v>0</v>
          </cell>
        </row>
        <row r="303">
          <cell r="F303">
            <v>0</v>
          </cell>
          <cell r="J303">
            <v>0</v>
          </cell>
        </row>
        <row r="304">
          <cell r="D304">
            <v>320</v>
          </cell>
          <cell r="F304">
            <v>320</v>
          </cell>
          <cell r="G304">
            <v>0</v>
          </cell>
          <cell r="H304">
            <v>0</v>
          </cell>
          <cell r="J304">
            <v>0</v>
          </cell>
        </row>
        <row r="305">
          <cell r="F305">
            <v>0</v>
          </cell>
          <cell r="J305">
            <v>0</v>
          </cell>
        </row>
        <row r="306">
          <cell r="F306">
            <v>0</v>
          </cell>
          <cell r="J306">
            <v>0</v>
          </cell>
        </row>
        <row r="307">
          <cell r="F307">
            <v>0</v>
          </cell>
          <cell r="J307">
            <v>0</v>
          </cell>
        </row>
        <row r="309">
          <cell r="F309">
            <v>320</v>
          </cell>
          <cell r="J309">
            <v>0</v>
          </cell>
        </row>
        <row r="310">
          <cell r="F310">
            <v>0</v>
          </cell>
          <cell r="J310">
            <v>0</v>
          </cell>
        </row>
        <row r="311">
          <cell r="F311">
            <v>0</v>
          </cell>
          <cell r="J311">
            <v>0</v>
          </cell>
        </row>
        <row r="312">
          <cell r="F312">
            <v>0</v>
          </cell>
          <cell r="J312">
            <v>0</v>
          </cell>
        </row>
        <row r="313">
          <cell r="F313">
            <v>0</v>
          </cell>
          <cell r="J313">
            <v>0</v>
          </cell>
        </row>
        <row r="314">
          <cell r="D314">
            <v>0</v>
          </cell>
          <cell r="F314">
            <v>0</v>
          </cell>
          <cell r="G314">
            <v>1500</v>
          </cell>
          <cell r="H314">
            <v>0</v>
          </cell>
          <cell r="J314">
            <v>1500</v>
          </cell>
        </row>
        <row r="315">
          <cell r="F315">
            <v>0</v>
          </cell>
          <cell r="J315">
            <v>0</v>
          </cell>
        </row>
        <row r="316">
          <cell r="F316">
            <v>0</v>
          </cell>
          <cell r="J316">
            <v>0</v>
          </cell>
        </row>
        <row r="317">
          <cell r="D317">
            <v>0</v>
          </cell>
          <cell r="F317">
            <v>0</v>
          </cell>
          <cell r="G317">
            <v>1500</v>
          </cell>
          <cell r="H317">
            <v>0</v>
          </cell>
          <cell r="J317">
            <v>1500</v>
          </cell>
        </row>
        <row r="318">
          <cell r="F318">
            <v>0</v>
          </cell>
          <cell r="J318">
            <v>0</v>
          </cell>
        </row>
        <row r="319">
          <cell r="F319">
            <v>0</v>
          </cell>
          <cell r="J319">
            <v>0</v>
          </cell>
        </row>
        <row r="320">
          <cell r="F320">
            <v>0</v>
          </cell>
          <cell r="J320">
            <v>0</v>
          </cell>
        </row>
        <row r="321">
          <cell r="F321">
            <v>0</v>
          </cell>
          <cell r="J321">
            <v>0</v>
          </cell>
        </row>
        <row r="322">
          <cell r="F322">
            <v>0</v>
          </cell>
          <cell r="J322">
            <v>0</v>
          </cell>
        </row>
        <row r="324">
          <cell r="F324">
            <v>0</v>
          </cell>
          <cell r="J324">
            <v>3000</v>
          </cell>
        </row>
        <row r="325">
          <cell r="F325">
            <v>0</v>
          </cell>
          <cell r="J325">
            <v>0</v>
          </cell>
        </row>
        <row r="326">
          <cell r="F326">
            <v>0</v>
          </cell>
          <cell r="J326">
            <v>0</v>
          </cell>
        </row>
        <row r="327">
          <cell r="F327">
            <v>0</v>
          </cell>
          <cell r="J327">
            <v>0</v>
          </cell>
        </row>
        <row r="328">
          <cell r="F328">
            <v>0</v>
          </cell>
          <cell r="J328">
            <v>0</v>
          </cell>
        </row>
        <row r="329">
          <cell r="D329">
            <v>0</v>
          </cell>
          <cell r="F329">
            <v>0</v>
          </cell>
          <cell r="G329">
            <v>20000</v>
          </cell>
          <cell r="H329">
            <v>0</v>
          </cell>
          <cell r="J329">
            <v>20000</v>
          </cell>
        </row>
        <row r="330">
          <cell r="F330">
            <v>0</v>
          </cell>
          <cell r="J330">
            <v>0</v>
          </cell>
        </row>
        <row r="331">
          <cell r="F331">
            <v>0</v>
          </cell>
          <cell r="J331">
            <v>0</v>
          </cell>
        </row>
        <row r="332">
          <cell r="F332">
            <v>0</v>
          </cell>
          <cell r="J332">
            <v>0</v>
          </cell>
        </row>
        <row r="333">
          <cell r="F333">
            <v>0</v>
          </cell>
          <cell r="J333">
            <v>0</v>
          </cell>
        </row>
        <row r="334">
          <cell r="F334">
            <v>0</v>
          </cell>
          <cell r="J334">
            <v>0</v>
          </cell>
        </row>
        <row r="336">
          <cell r="F336">
            <v>0</v>
          </cell>
          <cell r="J336">
            <v>20000</v>
          </cell>
        </row>
        <row r="340">
          <cell r="F340">
            <v>0</v>
          </cell>
          <cell r="J340">
            <v>0</v>
          </cell>
        </row>
        <row r="341">
          <cell r="F341">
            <v>0</v>
          </cell>
          <cell r="J341">
            <v>26650</v>
          </cell>
        </row>
        <row r="342">
          <cell r="F342">
            <v>0</v>
          </cell>
          <cell r="J342">
            <v>61750</v>
          </cell>
        </row>
        <row r="343">
          <cell r="F343">
            <v>103.31399999999999</v>
          </cell>
          <cell r="J343">
            <v>47295.95</v>
          </cell>
        </row>
        <row r="344">
          <cell r="F344">
            <v>346</v>
          </cell>
          <cell r="J344">
            <v>66611</v>
          </cell>
        </row>
        <row r="345">
          <cell r="F345">
            <v>807.45</v>
          </cell>
          <cell r="J345">
            <v>39350</v>
          </cell>
        </row>
        <row r="346">
          <cell r="F346">
            <v>30</v>
          </cell>
          <cell r="J346">
            <v>4900</v>
          </cell>
        </row>
        <row r="347">
          <cell r="F347">
            <v>0</v>
          </cell>
          <cell r="J347">
            <v>13000</v>
          </cell>
        </row>
        <row r="348">
          <cell r="F348">
            <v>0</v>
          </cell>
          <cell r="J348">
            <v>20863.2</v>
          </cell>
        </row>
        <row r="349">
          <cell r="F349">
            <v>105.139</v>
          </cell>
          <cell r="J349">
            <v>4112.04</v>
          </cell>
        </row>
        <row r="350">
          <cell r="F350">
            <v>0</v>
          </cell>
          <cell r="J350">
            <v>19500</v>
          </cell>
        </row>
        <row r="351">
          <cell r="F351">
            <v>0</v>
          </cell>
          <cell r="J351">
            <v>1500</v>
          </cell>
        </row>
        <row r="352">
          <cell r="F352">
            <v>0</v>
          </cell>
          <cell r="J352">
            <v>2500</v>
          </cell>
        </row>
        <row r="353">
          <cell r="F353">
            <v>320</v>
          </cell>
          <cell r="J353">
            <v>0</v>
          </cell>
        </row>
        <row r="354">
          <cell r="F354">
            <v>0</v>
          </cell>
          <cell r="J354">
            <v>3000</v>
          </cell>
        </row>
        <row r="355">
          <cell r="F355">
            <v>0</v>
          </cell>
          <cell r="J355">
            <v>20000</v>
          </cell>
        </row>
        <row r="357">
          <cell r="F357">
            <v>1711.903</v>
          </cell>
          <cell r="J357">
            <v>331032.19</v>
          </cell>
        </row>
      </sheetData>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ver"/>
      <sheetName val="Contents"/>
      <sheetName val="Notes"/>
      <sheetName val="Accommodation"/>
      <sheetName val="Main Summary"/>
      <sheetName val="Flysheets"/>
      <sheetName val="Flysheets (2)"/>
      <sheetName val="Summary (1)"/>
      <sheetName val="Infrastructure"/>
      <sheetName val="Flysheets (3)"/>
      <sheetName val="Summary (2)"/>
      <sheetName val="Base"/>
      <sheetName val="Base Build Up"/>
      <sheetName val="Base Build M&amp;E"/>
      <sheetName val="Flysheets (5)"/>
      <sheetName val="Summary (4)"/>
      <sheetName val="Base Enhance"/>
      <sheetName val="Base Enhance Build Up"/>
      <sheetName val="Enhancements M&amp;E"/>
      <sheetName val="Flysheets (4)"/>
      <sheetName val="Summary (3)"/>
      <sheetName val="Tenant FO"/>
      <sheetName val="Tenant FO Build Up"/>
      <sheetName val="Tenant Fit-out M&amp;E"/>
      <sheetName val="GIFA"/>
      <sheetName val="Cover-Print"/>
      <sheetName val="Front Cover (A4-P)"/>
      <sheetName val="Version"/>
      <sheetName val="Content"/>
      <sheetName val="Fly1.1"/>
      <sheetName val="Flysheet"/>
      <sheetName val="Fly1.2"/>
      <sheetName val="Fly1.3"/>
      <sheetName val="1.3 Prelims Pricing Schedul"/>
      <sheetName val="Fly1.4"/>
      <sheetName val="1.4 Responsibility Matrix"/>
      <sheetName val="Fly2.1"/>
      <sheetName val="2.1 Notes on Cost Plan"/>
      <sheetName val="Fly2.2"/>
      <sheetName val="2.2 Cost Plan Summary"/>
      <sheetName val="Fly2.3"/>
      <sheetName val="2.3 Dayworks"/>
      <sheetName val="Fly3.1"/>
      <sheetName val="3.1 CSA-Work Packages"/>
      <sheetName val="Fly3.2"/>
      <sheetName val="3.2 Dem CSA"/>
      <sheetName val="Fly3.3"/>
      <sheetName val="3.3 Temps CSA"/>
      <sheetName val="Fly4"/>
      <sheetName val="4. Main Summary"/>
      <sheetName val="Fly5"/>
      <sheetName val="5. Form of Tender"/>
      <sheetName val="FlyA"/>
      <sheetName val="A. Register"/>
      <sheetName val="FlyB"/>
      <sheetName val="B. Contract "/>
      <sheetName val="FlyC"/>
      <sheetName val="C. Warranties"/>
      <sheetName val="FlyD"/>
      <sheetName val="D. PCSA"/>
      <sheetName val="FlyD.1"/>
      <sheetName val="D1 PCSA Pricing Sched "/>
      <sheetName val="FlyD.2"/>
      <sheetName val="D2 PCSA Form of Tender"/>
      <sheetName val="FlyE"/>
      <sheetName val="E.1 AQ Refurb &amp; Alts"/>
      <sheetName val="E.2 AQ New Build"/>
      <sheetName val="E.3 AQ Energy Centre"/>
      <sheetName val="E.5 External works &amp; Drainage"/>
      <sheetName val="FlyF"/>
      <sheetName val="Fly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ntents"/>
      <sheetName val="Basis &amp; Scope of Works"/>
      <sheetName val="Executive Summary"/>
      <sheetName val="Summary"/>
      <sheetName val="Exclusions"/>
      <sheetName val="Assumptions"/>
      <sheetName val="Spec"/>
      <sheetName val="0"/>
      <sheetName val="1"/>
      <sheetName val="2A"/>
      <sheetName val="2B"/>
      <sheetName val="2C"/>
      <sheetName val="2D"/>
      <sheetName val="2E"/>
      <sheetName val="2F"/>
      <sheetName val="2G"/>
      <sheetName val="2H"/>
      <sheetName val="3A"/>
      <sheetName val="3B"/>
      <sheetName val="3C"/>
      <sheetName val="4"/>
      <sheetName val="5A"/>
      <sheetName val="5B"/>
      <sheetName val="5C"/>
      <sheetName val="5D"/>
      <sheetName val="5N"/>
      <sheetName val="6A"/>
      <sheetName val="6B"/>
      <sheetName val="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Analysis"/>
      <sheetName val="FINAL SUMMARY "/>
      <sheetName val="HIGH"/>
      <sheetName val="High Summary"/>
      <sheetName val="PENFOLD"/>
      <sheetName val="Penfold Summary"/>
      <sheetName val="ARUNDALE"/>
      <sheetName val="Arundale Summary"/>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sheetName val="MenuSheet"/>
      <sheetName val="Parameters"/>
      <sheetName val="HelpSheet"/>
      <sheetName val="Names"/>
      <sheetName val="Open"/>
      <sheetName val="Close"/>
    </sheetNames>
    <sheetDataSet>
      <sheetData sheetId="0"/>
      <sheetData sheetId="1"/>
      <sheetData sheetId="2"/>
      <sheetData sheetId="3"/>
      <sheetData sheetId="4">
        <row r="1">
          <cell r="A1" t="str">
            <v>bsp pc2000 Bruce Shaw Partner</v>
          </cell>
        </row>
      </sheetData>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Definitions"/>
      <sheetName val="Risk Register"/>
      <sheetName val="Project Risk Register"/>
      <sheetName val="Commercial Risk Register"/>
      <sheetName val="Customer (Air SPP Infra) Regist"/>
      <sheetName val="De-Cant Prelims"/>
      <sheetName val="Risk   1"/>
      <sheetName val="Risk   10"/>
      <sheetName val="Risk   11"/>
      <sheetName val="Risk   12"/>
      <sheetName val="Risk   13"/>
      <sheetName val="Risk   14"/>
      <sheetName val="Risk   15"/>
      <sheetName val="Risk   16"/>
      <sheetName val="Risk   17"/>
      <sheetName val="Risk   18"/>
      <sheetName val="Risk   19"/>
      <sheetName val="Risk   2"/>
      <sheetName val="Risk   20"/>
      <sheetName val="Risk   21"/>
      <sheetName val="Risk   22"/>
      <sheetName val="Risk   23"/>
      <sheetName val="Risk   24"/>
      <sheetName val="Risk   25"/>
      <sheetName val="Risk   26"/>
      <sheetName val="Risk   27"/>
      <sheetName val="Risk   28"/>
      <sheetName val="Risk   29"/>
      <sheetName val="Risk   3"/>
      <sheetName val="Risk   30"/>
      <sheetName val="Risk   31"/>
      <sheetName val="Risk   32"/>
      <sheetName val="Risk   33"/>
      <sheetName val="Risk   34"/>
      <sheetName val="Risk   35"/>
      <sheetName val="Risk   36"/>
      <sheetName val="Risk   37"/>
      <sheetName val="Risk   38"/>
      <sheetName val="Risk   39"/>
      <sheetName val="Risk   4"/>
      <sheetName val="Risk   40"/>
      <sheetName val="Risk   41"/>
      <sheetName val="Risk   42"/>
      <sheetName val="Risk   43"/>
      <sheetName val="Risk   44"/>
      <sheetName val="Risk   45"/>
      <sheetName val="Risk   46"/>
      <sheetName val="Risk   47"/>
      <sheetName val="Risk   48"/>
      <sheetName val="Risk   49"/>
      <sheetName val="Risk   5"/>
      <sheetName val="Risk   50"/>
      <sheetName val="Risk   51"/>
      <sheetName val="Risk   52"/>
      <sheetName val="Risk   53"/>
      <sheetName val="Risk   54"/>
      <sheetName val="Risk   6"/>
      <sheetName val="Risk   7"/>
      <sheetName val="Risk   8"/>
      <sheetName val="Risk   9"/>
      <sheetName val="Risk 0"/>
      <sheetName val="Risk 55"/>
      <sheetName val="Risk 56"/>
      <sheetName val="Risk 57"/>
      <sheetName val="Risk 58"/>
      <sheetName val="Risk 59"/>
      <sheetName val="Risk 60"/>
      <sheetName val="Risk 61"/>
      <sheetName val="Risk 62"/>
      <sheetName val="Risk 63"/>
      <sheetName val="Risk Identification"/>
    </sheetNames>
    <sheetDataSet>
      <sheetData sheetId="0">
        <row r="8">
          <cell r="C8">
            <v>40287</v>
          </cell>
        </row>
        <row r="12">
          <cell r="C12" t="str">
            <v>DEPM, David Leadbitter (BD)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sheetData sheetId="46"/>
      <sheetData sheetId="47" refreshError="1"/>
      <sheetData sheetId="48"/>
      <sheetData sheetId="49" refreshError="1"/>
      <sheetData sheetId="50" refreshError="1"/>
      <sheetData sheetId="51" refreshError="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Chichester"/>
      <sheetName val="Worthing"/>
      <sheetName val="Eastbourne"/>
      <sheetName val="Brighton"/>
      <sheetName val="Built In On Costs"/>
      <sheetName val="On Costs"/>
    </sheetNames>
    <sheetDataSet>
      <sheetData sheetId="0" refreshError="1"/>
      <sheetData sheetId="1" refreshError="1"/>
      <sheetData sheetId="2" refreshError="1"/>
      <sheetData sheetId="3" refreshError="1"/>
      <sheetData sheetId="4" refreshError="1"/>
      <sheetData sheetId="5" refreshError="1">
        <row r="13">
          <cell r="B13">
            <v>1.1066</v>
          </cell>
        </row>
      </sheetData>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l"/>
      <sheetName val="Purchase"/>
      <sheetName val="Office Areas"/>
      <sheetName val="Cost_Plan_Summary"/>
      <sheetName val="Cost_Head_Summary"/>
      <sheetName val="Resources"/>
      <sheetName val="Bill of Quants"/>
      <sheetName val="Labour Rates"/>
      <sheetName val="Basic Materials"/>
      <sheetName val="Plant Rates"/>
      <sheetName val="CH CVR"/>
      <sheetName val="CP_Adjust"/>
      <sheetName val="CVR"/>
      <sheetName val="1AA_Summary"/>
      <sheetName val="1AA - Build Up"/>
      <sheetName val="1AA - Scaffold"/>
      <sheetName val="5PA"/>
      <sheetName val="8AA"/>
      <sheetName val="8BA"/>
      <sheetName val="8HA_Summary"/>
      <sheetName val="8HA - Build Up"/>
      <sheetName val="8JA"/>
      <sheetName val="2FA"/>
      <sheetName val="3BA"/>
      <sheetName val="3BA Measure"/>
      <sheetName val="3DA"/>
      <sheetName val="3EA"/>
      <sheetName val="3FA"/>
      <sheetName val="3GA"/>
      <sheetName val="3JA"/>
      <sheetName val="3KA"/>
      <sheetName val="3LA"/>
      <sheetName val="3MA"/>
      <sheetName val="3MA Schedule"/>
      <sheetName val="3NA"/>
      <sheetName val="3PA"/>
      <sheetName val="4AA"/>
      <sheetName val="4BA"/>
      <sheetName val="4CA"/>
      <sheetName val="4DA"/>
      <sheetName val="4DA - Pricing"/>
      <sheetName val="4EA"/>
      <sheetName val="4FA"/>
      <sheetName val="4HA"/>
      <sheetName val="4JA"/>
      <sheetName val="4KA"/>
      <sheetName val="4LA"/>
      <sheetName val="4MA"/>
      <sheetName val="4NA"/>
      <sheetName val="4PA"/>
      <sheetName val="4QA"/>
      <sheetName val="4RA"/>
      <sheetName val="4TA"/>
      <sheetName val="5AA"/>
      <sheetName val="5BA"/>
      <sheetName val="5CA"/>
      <sheetName val="5HA"/>
      <sheetName val="5JA"/>
      <sheetName val="5KA"/>
      <sheetName val="5LA"/>
      <sheetName val="5NA"/>
      <sheetName val="2AA"/>
      <sheetName val="2BA"/>
      <sheetName val="2CA"/>
      <sheetName val="6AA"/>
      <sheetName val="6BA"/>
      <sheetName val="6EA"/>
      <sheetName val="6FA"/>
      <sheetName val="6FA Run Schedule"/>
      <sheetName val="6FA MH Schedule"/>
      <sheetName val="6FA PC MH"/>
      <sheetName val="6FA PC MH &amp; BD"/>
      <sheetName val="6FA Brick MH"/>
      <sheetName val="6GA"/>
      <sheetName val="6JA"/>
    </sheetNames>
    <sheetDataSet>
      <sheetData sheetId="0"/>
      <sheetData sheetId="1"/>
      <sheetData sheetId="2"/>
      <sheetData sheetId="3"/>
      <sheetData sheetId="4"/>
      <sheetData sheetId="5"/>
      <sheetData sheetId="6"/>
      <sheetData sheetId="7"/>
      <sheetData sheetId="8">
        <row r="11">
          <cell r="C11">
            <v>0.17748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e Areas"/>
      <sheetName val="Cost_Plan_Summary"/>
      <sheetName val="Cost_Head_Summary"/>
      <sheetName val="Bill of Quants"/>
      <sheetName val="2BA"/>
      <sheetName val="2DA"/>
      <sheetName val="2EA"/>
      <sheetName val="2FA"/>
      <sheetName val="2GA"/>
      <sheetName val="2HA"/>
      <sheetName val="2JA"/>
      <sheetName val="2KA"/>
      <sheetName val="3BA"/>
      <sheetName val="3FA"/>
      <sheetName val="3GA"/>
      <sheetName val="3JA"/>
      <sheetName val="3KA"/>
      <sheetName val="3LA"/>
      <sheetName val="3MA"/>
      <sheetName val="3MA Schedule"/>
      <sheetName val="3NA"/>
      <sheetName val="3PA"/>
      <sheetName val="3RA"/>
      <sheetName val="3TA"/>
      <sheetName val="4AA"/>
      <sheetName val="4BA"/>
      <sheetName val="4EA"/>
      <sheetName val="4EA Door Schedule"/>
      <sheetName val="4FA"/>
      <sheetName val="4JA"/>
      <sheetName val="4KA"/>
      <sheetName val="4MA"/>
      <sheetName val="4PA"/>
      <sheetName val="4QA"/>
      <sheetName val="5AA"/>
      <sheetName val="5BA"/>
      <sheetName val="5HA"/>
      <sheetName val="5NA"/>
    </sheetNames>
    <sheetDataSet>
      <sheetData sheetId="0" refreshError="1"/>
      <sheetData sheetId="1"/>
      <sheetData sheetId="2" refreshError="1"/>
      <sheetData sheetId="3">
        <row r="3">
          <cell r="B3" t="str">
            <v>Sub Op</v>
          </cell>
          <cell r="P3" t="str">
            <v>Nett Total</v>
          </cell>
        </row>
        <row r="4">
          <cell r="B4" t="str">
            <v>2DA</v>
          </cell>
          <cell r="P4">
            <v>2251.1999999999998</v>
          </cell>
        </row>
        <row r="5">
          <cell r="B5" t="str">
            <v>2DA</v>
          </cell>
        </row>
        <row r="6">
          <cell r="B6" t="str">
            <v>2DA</v>
          </cell>
        </row>
        <row r="7">
          <cell r="B7" t="str">
            <v>2DA</v>
          </cell>
        </row>
        <row r="8">
          <cell r="B8" t="str">
            <v>2DA</v>
          </cell>
        </row>
        <row r="9">
          <cell r="B9" t="str">
            <v>2DA</v>
          </cell>
          <cell r="P9">
            <v>2574.6</v>
          </cell>
        </row>
        <row r="10">
          <cell r="B10" t="str">
            <v>2DA</v>
          </cell>
        </row>
        <row r="11">
          <cell r="B11" t="str">
            <v>2DA</v>
          </cell>
        </row>
        <row r="12">
          <cell r="B12" t="str">
            <v>2DA</v>
          </cell>
          <cell r="P12">
            <v>1986.6</v>
          </cell>
        </row>
        <row r="13">
          <cell r="B13" t="str">
            <v>2DA</v>
          </cell>
        </row>
        <row r="14">
          <cell r="B14" t="str">
            <v>2DA</v>
          </cell>
        </row>
        <row r="15">
          <cell r="B15" t="str">
            <v>2DA</v>
          </cell>
        </row>
        <row r="16">
          <cell r="B16" t="str">
            <v>2DA</v>
          </cell>
          <cell r="P16">
            <v>439.2</v>
          </cell>
        </row>
        <row r="17">
          <cell r="B17" t="str">
            <v>2DA</v>
          </cell>
        </row>
        <row r="18">
          <cell r="B18" t="str">
            <v>2DA</v>
          </cell>
        </row>
        <row r="19">
          <cell r="B19" t="str">
            <v>2DA</v>
          </cell>
          <cell r="P19">
            <v>110.16</v>
          </cell>
        </row>
        <row r="20">
          <cell r="B20" t="str">
            <v>2DA</v>
          </cell>
        </row>
        <row r="21">
          <cell r="B21" t="str">
            <v>2DA</v>
          </cell>
        </row>
        <row r="22">
          <cell r="B22" t="str">
            <v>2DA</v>
          </cell>
          <cell r="P22">
            <v>197.04</v>
          </cell>
        </row>
        <row r="23">
          <cell r="B23" t="str">
            <v>2DA</v>
          </cell>
        </row>
        <row r="24">
          <cell r="B24" t="str">
            <v>2DA</v>
          </cell>
        </row>
        <row r="25">
          <cell r="B25" t="str">
            <v>2DA</v>
          </cell>
          <cell r="P25">
            <v>25.74</v>
          </cell>
        </row>
        <row r="26">
          <cell r="B26" t="str">
            <v>2DA</v>
          </cell>
        </row>
        <row r="27">
          <cell r="B27" t="str">
            <v>2DA</v>
          </cell>
        </row>
        <row r="28">
          <cell r="B28" t="str">
            <v>2DA</v>
          </cell>
          <cell r="P28">
            <v>48.48</v>
          </cell>
        </row>
        <row r="29">
          <cell r="B29" t="str">
            <v>2DA</v>
          </cell>
        </row>
        <row r="30">
          <cell r="B30" t="str">
            <v>2DA</v>
          </cell>
        </row>
        <row r="31">
          <cell r="B31" t="str">
            <v>2DA</v>
          </cell>
          <cell r="P31">
            <v>1594.06</v>
          </cell>
        </row>
        <row r="32">
          <cell r="B32" t="str">
            <v>2DA</v>
          </cell>
        </row>
        <row r="33">
          <cell r="B33" t="str">
            <v>2DA</v>
          </cell>
        </row>
        <row r="34">
          <cell r="B34" t="str">
            <v>2DA</v>
          </cell>
        </row>
        <row r="35">
          <cell r="B35" t="str">
            <v>2DA</v>
          </cell>
          <cell r="P35">
            <v>1107.92</v>
          </cell>
        </row>
        <row r="36">
          <cell r="B36" t="str">
            <v>2DA</v>
          </cell>
        </row>
        <row r="37">
          <cell r="B37" t="str">
            <v>2DA</v>
          </cell>
        </row>
        <row r="38">
          <cell r="B38" t="str">
            <v>2DA</v>
          </cell>
        </row>
        <row r="39">
          <cell r="B39" t="str">
            <v>2DA</v>
          </cell>
          <cell r="P39">
            <v>245.24</v>
          </cell>
        </row>
        <row r="40">
          <cell r="B40" t="str">
            <v>2DA</v>
          </cell>
        </row>
        <row r="41">
          <cell r="B41" t="str">
            <v>2DA</v>
          </cell>
        </row>
        <row r="42">
          <cell r="B42" t="str">
            <v>2DA</v>
          </cell>
        </row>
        <row r="43">
          <cell r="B43" t="str">
            <v>2DA</v>
          </cell>
          <cell r="P43">
            <v>269.83999999999997</v>
          </cell>
        </row>
        <row r="44">
          <cell r="B44" t="str">
            <v>2DA</v>
          </cell>
        </row>
        <row r="45">
          <cell r="B45" t="str">
            <v>2DA</v>
          </cell>
        </row>
        <row r="46">
          <cell r="B46" t="str">
            <v>2DA</v>
          </cell>
        </row>
        <row r="47">
          <cell r="B47" t="str">
            <v>2DA</v>
          </cell>
        </row>
        <row r="48">
          <cell r="B48" t="str">
            <v>2DA</v>
          </cell>
        </row>
        <row r="49">
          <cell r="B49" t="str">
            <v>2DA</v>
          </cell>
          <cell r="P49">
            <v>160.80000000000001</v>
          </cell>
        </row>
        <row r="50">
          <cell r="B50" t="str">
            <v>2DA</v>
          </cell>
        </row>
        <row r="51">
          <cell r="B51" t="str">
            <v>2DA</v>
          </cell>
        </row>
        <row r="52">
          <cell r="B52" t="str">
            <v>2DA</v>
          </cell>
        </row>
        <row r="53">
          <cell r="B53" t="str">
            <v>2DA</v>
          </cell>
        </row>
        <row r="54">
          <cell r="B54" t="str">
            <v>2DA</v>
          </cell>
        </row>
        <row r="55">
          <cell r="B55" t="str">
            <v>2EA</v>
          </cell>
          <cell r="P55">
            <v>0</v>
          </cell>
        </row>
        <row r="56">
          <cell r="B56" t="str">
            <v>2EA</v>
          </cell>
        </row>
        <row r="57">
          <cell r="B57" t="str">
            <v>2EA</v>
          </cell>
        </row>
        <row r="58">
          <cell r="B58" t="str">
            <v>2EA</v>
          </cell>
        </row>
        <row r="59">
          <cell r="B59" t="str">
            <v>2EA</v>
          </cell>
        </row>
        <row r="60">
          <cell r="B60" t="str">
            <v>2EA</v>
          </cell>
        </row>
        <row r="61">
          <cell r="B61" t="str">
            <v>2EA</v>
          </cell>
          <cell r="P61">
            <v>0</v>
          </cell>
        </row>
        <row r="62">
          <cell r="B62" t="str">
            <v>2EA</v>
          </cell>
        </row>
        <row r="63">
          <cell r="B63" t="str">
            <v>2EA</v>
          </cell>
        </row>
        <row r="64">
          <cell r="B64" t="str">
            <v>2EA</v>
          </cell>
        </row>
        <row r="65">
          <cell r="B65" t="str">
            <v>2EA</v>
          </cell>
          <cell r="P65">
            <v>0</v>
          </cell>
        </row>
        <row r="66">
          <cell r="B66" t="str">
            <v>2EA</v>
          </cell>
        </row>
        <row r="67">
          <cell r="B67" t="str">
            <v>2EA</v>
          </cell>
        </row>
        <row r="68">
          <cell r="B68" t="str">
            <v>2EA</v>
          </cell>
        </row>
        <row r="69">
          <cell r="B69" t="str">
            <v>2EA</v>
          </cell>
        </row>
        <row r="70">
          <cell r="B70" t="str">
            <v>2EA</v>
          </cell>
        </row>
        <row r="71">
          <cell r="B71" t="str">
            <v>2EA</v>
          </cell>
          <cell r="P71">
            <v>0</v>
          </cell>
        </row>
        <row r="72">
          <cell r="B72" t="str">
            <v>2EA</v>
          </cell>
        </row>
        <row r="73">
          <cell r="B73" t="str">
            <v>2EA</v>
          </cell>
        </row>
        <row r="74">
          <cell r="B74" t="str">
            <v>2EA</v>
          </cell>
        </row>
        <row r="75">
          <cell r="B75" t="str">
            <v>2EA</v>
          </cell>
        </row>
        <row r="76">
          <cell r="B76" t="str">
            <v>2EA</v>
          </cell>
        </row>
        <row r="77">
          <cell r="B77" t="str">
            <v>2EA</v>
          </cell>
          <cell r="P77">
            <v>0</v>
          </cell>
        </row>
        <row r="78">
          <cell r="B78" t="str">
            <v>2EA</v>
          </cell>
        </row>
        <row r="79">
          <cell r="B79" t="str">
            <v>2EA</v>
          </cell>
        </row>
        <row r="80">
          <cell r="B80" t="str">
            <v>2EA</v>
          </cell>
        </row>
        <row r="81">
          <cell r="B81" t="str">
            <v>2EA</v>
          </cell>
          <cell r="P81">
            <v>0</v>
          </cell>
        </row>
        <row r="82">
          <cell r="B82" t="str">
            <v>2EA</v>
          </cell>
        </row>
        <row r="83">
          <cell r="B83" t="str">
            <v>2EA</v>
          </cell>
        </row>
        <row r="84">
          <cell r="B84" t="str">
            <v>2EA</v>
          </cell>
        </row>
        <row r="85">
          <cell r="B85" t="str">
            <v>2EA</v>
          </cell>
          <cell r="P85">
            <v>0</v>
          </cell>
        </row>
        <row r="86">
          <cell r="B86" t="str">
            <v>2EA</v>
          </cell>
        </row>
        <row r="87">
          <cell r="B87" t="str">
            <v>2EA</v>
          </cell>
        </row>
        <row r="88">
          <cell r="B88" t="str">
            <v>2EA</v>
          </cell>
          <cell r="P88">
            <v>0</v>
          </cell>
        </row>
        <row r="89">
          <cell r="B89" t="str">
            <v>2EA</v>
          </cell>
        </row>
        <row r="90">
          <cell r="B90" t="str">
            <v>2EA</v>
          </cell>
        </row>
        <row r="91">
          <cell r="B91" t="str">
            <v>2EA</v>
          </cell>
          <cell r="P91">
            <v>0</v>
          </cell>
        </row>
        <row r="92">
          <cell r="B92" t="str">
            <v>2EA</v>
          </cell>
        </row>
        <row r="93">
          <cell r="B93" t="str">
            <v>2EA</v>
          </cell>
        </row>
        <row r="94">
          <cell r="B94" t="str">
            <v>2EA</v>
          </cell>
          <cell r="P94">
            <v>0</v>
          </cell>
        </row>
        <row r="95">
          <cell r="B95" t="str">
            <v>2EA</v>
          </cell>
        </row>
        <row r="96">
          <cell r="B96" t="str">
            <v>2EA</v>
          </cell>
        </row>
        <row r="97">
          <cell r="B97" t="str">
            <v>2EA</v>
          </cell>
        </row>
        <row r="98">
          <cell r="B98" t="str">
            <v>2EA</v>
          </cell>
        </row>
        <row r="99">
          <cell r="B99" t="str">
            <v>2EA</v>
          </cell>
        </row>
        <row r="100">
          <cell r="B100" t="str">
            <v>2EA</v>
          </cell>
          <cell r="P100">
            <v>0</v>
          </cell>
        </row>
        <row r="101">
          <cell r="B101" t="str">
            <v>2EA</v>
          </cell>
        </row>
        <row r="102">
          <cell r="B102" t="str">
            <v>2EA</v>
          </cell>
        </row>
        <row r="103">
          <cell r="B103" t="str">
            <v>2EA</v>
          </cell>
        </row>
        <row r="104">
          <cell r="B104" t="str">
            <v>2EA</v>
          </cell>
        </row>
        <row r="105">
          <cell r="B105" t="str">
            <v>2EA</v>
          </cell>
        </row>
        <row r="106">
          <cell r="B106" t="str">
            <v>2EA</v>
          </cell>
          <cell r="P106">
            <v>0</v>
          </cell>
        </row>
        <row r="107">
          <cell r="B107" t="str">
            <v>2EA</v>
          </cell>
        </row>
        <row r="108">
          <cell r="B108" t="str">
            <v>2EA</v>
          </cell>
        </row>
        <row r="109">
          <cell r="B109" t="str">
            <v>2EA</v>
          </cell>
        </row>
        <row r="110">
          <cell r="B110" t="str">
            <v>2EA</v>
          </cell>
        </row>
        <row r="111">
          <cell r="B111" t="str">
            <v>2FA</v>
          </cell>
          <cell r="P111">
            <v>732.19</v>
          </cell>
        </row>
        <row r="112">
          <cell r="B112" t="str">
            <v>2FA</v>
          </cell>
        </row>
        <row r="113">
          <cell r="B113" t="str">
            <v>2FA</v>
          </cell>
        </row>
        <row r="114">
          <cell r="B114" t="str">
            <v>2FA</v>
          </cell>
        </row>
        <row r="115">
          <cell r="B115" t="str">
            <v>2FA</v>
          </cell>
          <cell r="P115">
            <v>0</v>
          </cell>
        </row>
        <row r="116">
          <cell r="B116" t="str">
            <v>2FA</v>
          </cell>
        </row>
        <row r="117">
          <cell r="B117" t="str">
            <v>2FA</v>
          </cell>
        </row>
        <row r="118">
          <cell r="B118" t="str">
            <v>2FA</v>
          </cell>
        </row>
        <row r="119">
          <cell r="B119" t="str">
            <v>2FA</v>
          </cell>
          <cell r="P119">
            <v>994.99</v>
          </cell>
        </row>
        <row r="120">
          <cell r="B120" t="str">
            <v>2FA</v>
          </cell>
        </row>
        <row r="121">
          <cell r="B121" t="str">
            <v>2FA</v>
          </cell>
        </row>
        <row r="122">
          <cell r="B122" t="str">
            <v>2FA</v>
          </cell>
        </row>
        <row r="123">
          <cell r="B123" t="str">
            <v>2FA</v>
          </cell>
        </row>
        <row r="124">
          <cell r="B124" t="str">
            <v>2FA</v>
          </cell>
          <cell r="P124">
            <v>3945.25</v>
          </cell>
        </row>
        <row r="125">
          <cell r="B125" t="str">
            <v>2FA</v>
          </cell>
        </row>
        <row r="126">
          <cell r="B126" t="str">
            <v>2FA</v>
          </cell>
        </row>
        <row r="127">
          <cell r="B127" t="str">
            <v>2FA</v>
          </cell>
        </row>
        <row r="128">
          <cell r="B128" t="str">
            <v>2FA</v>
          </cell>
        </row>
        <row r="129">
          <cell r="B129" t="str">
            <v>2FA</v>
          </cell>
          <cell r="P129">
            <v>1717.65</v>
          </cell>
        </row>
        <row r="130">
          <cell r="B130" t="str">
            <v>2FA</v>
          </cell>
        </row>
        <row r="131">
          <cell r="B131" t="str">
            <v>2FA</v>
          </cell>
        </row>
        <row r="132">
          <cell r="B132" t="str">
            <v>2FA</v>
          </cell>
        </row>
        <row r="133">
          <cell r="B133" t="str">
            <v>2FA</v>
          </cell>
          <cell r="P133">
            <v>0</v>
          </cell>
        </row>
        <row r="134">
          <cell r="B134" t="str">
            <v>2FA</v>
          </cell>
        </row>
        <row r="135">
          <cell r="B135" t="str">
            <v>2FA</v>
          </cell>
        </row>
        <row r="136">
          <cell r="B136" t="str">
            <v>2FA</v>
          </cell>
        </row>
        <row r="137">
          <cell r="B137" t="str">
            <v>2FA</v>
          </cell>
          <cell r="P137">
            <v>501.15</v>
          </cell>
        </row>
        <row r="138">
          <cell r="B138" t="str">
            <v>2FA</v>
          </cell>
        </row>
        <row r="139">
          <cell r="B139" t="str">
            <v>2FA</v>
          </cell>
        </row>
        <row r="140">
          <cell r="B140" t="str">
            <v>2FA</v>
          </cell>
        </row>
        <row r="141">
          <cell r="B141" t="str">
            <v>2FA</v>
          </cell>
          <cell r="P141">
            <v>2118.5300000000002</v>
          </cell>
        </row>
        <row r="142">
          <cell r="B142" t="str">
            <v>2FA</v>
          </cell>
        </row>
        <row r="143">
          <cell r="B143" t="str">
            <v>2FA</v>
          </cell>
        </row>
        <row r="144">
          <cell r="B144" t="str">
            <v>2FA</v>
          </cell>
        </row>
        <row r="145">
          <cell r="B145" t="str">
            <v>2FA</v>
          </cell>
        </row>
        <row r="146">
          <cell r="B146" t="str">
            <v>2FA</v>
          </cell>
        </row>
        <row r="147">
          <cell r="B147" t="str">
            <v>2FA</v>
          </cell>
          <cell r="P147">
            <v>0</v>
          </cell>
        </row>
        <row r="148">
          <cell r="B148" t="str">
            <v>2FA</v>
          </cell>
        </row>
        <row r="149">
          <cell r="B149" t="str">
            <v>2FA</v>
          </cell>
        </row>
        <row r="150">
          <cell r="B150" t="str">
            <v>2FA</v>
          </cell>
        </row>
        <row r="151">
          <cell r="B151" t="str">
            <v>2FA</v>
          </cell>
        </row>
        <row r="152">
          <cell r="B152" t="str">
            <v>2FA</v>
          </cell>
        </row>
        <row r="153">
          <cell r="B153" t="str">
            <v>2FA</v>
          </cell>
          <cell r="P153">
            <v>1557.82</v>
          </cell>
        </row>
        <row r="154">
          <cell r="B154" t="str">
            <v>2FA</v>
          </cell>
        </row>
        <row r="155">
          <cell r="B155" t="str">
            <v>2FA</v>
          </cell>
        </row>
        <row r="156">
          <cell r="B156" t="str">
            <v>2FA</v>
          </cell>
        </row>
        <row r="157">
          <cell r="B157" t="str">
            <v>2FA</v>
          </cell>
        </row>
        <row r="158">
          <cell r="B158" t="str">
            <v>2FA</v>
          </cell>
        </row>
        <row r="159">
          <cell r="B159" t="str">
            <v>2FA</v>
          </cell>
          <cell r="P159">
            <v>0</v>
          </cell>
        </row>
        <row r="160">
          <cell r="B160" t="str">
            <v>2FA</v>
          </cell>
        </row>
        <row r="161">
          <cell r="B161" t="str">
            <v>2FA</v>
          </cell>
        </row>
        <row r="162">
          <cell r="B162" t="str">
            <v>2FA</v>
          </cell>
        </row>
        <row r="163">
          <cell r="B163" t="str">
            <v>2FA</v>
          </cell>
        </row>
        <row r="164">
          <cell r="B164" t="str">
            <v>2FA</v>
          </cell>
        </row>
        <row r="165">
          <cell r="B165" t="str">
            <v>2FA</v>
          </cell>
          <cell r="P165">
            <v>129.19999999999999</v>
          </cell>
        </row>
        <row r="166">
          <cell r="B166" t="str">
            <v>2FA</v>
          </cell>
        </row>
        <row r="167">
          <cell r="B167" t="str">
            <v>2FA</v>
          </cell>
        </row>
        <row r="168">
          <cell r="B168" t="str">
            <v>2FA</v>
          </cell>
        </row>
        <row r="169">
          <cell r="B169" t="str">
            <v>2FA</v>
          </cell>
        </row>
        <row r="170">
          <cell r="B170" t="str">
            <v>2FA</v>
          </cell>
        </row>
        <row r="171">
          <cell r="B171" t="str">
            <v>2FA</v>
          </cell>
          <cell r="P171">
            <v>0</v>
          </cell>
        </row>
        <row r="172">
          <cell r="B172" t="str">
            <v>2FA</v>
          </cell>
        </row>
        <row r="173">
          <cell r="B173" t="str">
            <v>2FA</v>
          </cell>
        </row>
        <row r="174">
          <cell r="B174" t="str">
            <v>2FA</v>
          </cell>
        </row>
        <row r="175">
          <cell r="B175" t="str">
            <v>2FA</v>
          </cell>
        </row>
        <row r="176">
          <cell r="B176" t="str">
            <v>2FA</v>
          </cell>
        </row>
        <row r="177">
          <cell r="B177" t="str">
            <v>2FA</v>
          </cell>
          <cell r="P177">
            <v>0</v>
          </cell>
        </row>
        <row r="178">
          <cell r="B178" t="str">
            <v>2FA</v>
          </cell>
        </row>
        <row r="179">
          <cell r="B179" t="str">
            <v>2FA</v>
          </cell>
        </row>
        <row r="180">
          <cell r="B180" t="str">
            <v>2FA</v>
          </cell>
        </row>
        <row r="181">
          <cell r="B181" t="str">
            <v>2FA</v>
          </cell>
        </row>
        <row r="182">
          <cell r="B182" t="str">
            <v>2FA</v>
          </cell>
        </row>
        <row r="183">
          <cell r="B183" t="str">
            <v>2FA</v>
          </cell>
          <cell r="P183">
            <v>654.95000000000005</v>
          </cell>
        </row>
        <row r="184">
          <cell r="B184" t="str">
            <v>2FA</v>
          </cell>
        </row>
        <row r="185">
          <cell r="B185" t="str">
            <v>2FA</v>
          </cell>
        </row>
        <row r="186">
          <cell r="B186" t="str">
            <v>2FA</v>
          </cell>
        </row>
        <row r="187">
          <cell r="B187" t="str">
            <v>2FA</v>
          </cell>
          <cell r="P187">
            <v>163.24</v>
          </cell>
        </row>
        <row r="188">
          <cell r="B188" t="str">
            <v>2FA</v>
          </cell>
        </row>
        <row r="189">
          <cell r="B189" t="str">
            <v>2FA</v>
          </cell>
        </row>
        <row r="190">
          <cell r="B190" t="str">
            <v>2FA</v>
          </cell>
          <cell r="P190">
            <v>1476.96</v>
          </cell>
        </row>
        <row r="191">
          <cell r="B191" t="str">
            <v>2FA</v>
          </cell>
        </row>
        <row r="192">
          <cell r="B192" t="str">
            <v>2FA</v>
          </cell>
        </row>
        <row r="193">
          <cell r="B193" t="str">
            <v>2FA</v>
          </cell>
          <cell r="P193">
            <v>0</v>
          </cell>
        </row>
        <row r="194">
          <cell r="B194" t="str">
            <v>2FA</v>
          </cell>
        </row>
        <row r="195">
          <cell r="B195" t="str">
            <v>2FA</v>
          </cell>
        </row>
        <row r="196">
          <cell r="B196" t="str">
            <v>2FA</v>
          </cell>
        </row>
        <row r="197">
          <cell r="B197" t="str">
            <v>2FA</v>
          </cell>
          <cell r="P197">
            <v>0</v>
          </cell>
        </row>
        <row r="198">
          <cell r="B198" t="str">
            <v>2FA</v>
          </cell>
        </row>
        <row r="199">
          <cell r="B199" t="str">
            <v>2FA</v>
          </cell>
        </row>
        <row r="200">
          <cell r="B200" t="str">
            <v>2FA</v>
          </cell>
        </row>
        <row r="201">
          <cell r="B201" t="str">
            <v>2FA</v>
          </cell>
        </row>
        <row r="202">
          <cell r="B202" t="str">
            <v>2FA</v>
          </cell>
          <cell r="P202">
            <v>0</v>
          </cell>
        </row>
        <row r="203">
          <cell r="B203" t="str">
            <v>2FA</v>
          </cell>
        </row>
        <row r="204">
          <cell r="B204" t="str">
            <v>2FA</v>
          </cell>
        </row>
        <row r="205">
          <cell r="B205" t="str">
            <v>2FA</v>
          </cell>
        </row>
        <row r="206">
          <cell r="B206" t="str">
            <v>2FA</v>
          </cell>
          <cell r="P206">
            <v>0</v>
          </cell>
        </row>
        <row r="207">
          <cell r="B207" t="str">
            <v>2FA</v>
          </cell>
        </row>
        <row r="208">
          <cell r="B208" t="str">
            <v>2FA</v>
          </cell>
        </row>
        <row r="209">
          <cell r="B209" t="str">
            <v>2GA</v>
          </cell>
          <cell r="P209">
            <v>145.86000000000001</v>
          </cell>
        </row>
        <row r="210">
          <cell r="B210" t="str">
            <v>2GA</v>
          </cell>
        </row>
        <row r="211">
          <cell r="B211" t="str">
            <v>2GA</v>
          </cell>
        </row>
        <row r="212">
          <cell r="B212" t="str">
            <v>2GA</v>
          </cell>
        </row>
        <row r="213">
          <cell r="B213" t="str">
            <v>2GA</v>
          </cell>
          <cell r="P213">
            <v>463.42</v>
          </cell>
        </row>
        <row r="214">
          <cell r="B214" t="str">
            <v>2GA</v>
          </cell>
        </row>
        <row r="215">
          <cell r="B215" t="str">
            <v>2GA</v>
          </cell>
        </row>
        <row r="216">
          <cell r="B216" t="str">
            <v>2GA</v>
          </cell>
        </row>
        <row r="217">
          <cell r="B217" t="str">
            <v>2GA</v>
          </cell>
        </row>
        <row r="218">
          <cell r="B218" t="str">
            <v>2GA</v>
          </cell>
          <cell r="P218">
            <v>438.4</v>
          </cell>
        </row>
        <row r="219">
          <cell r="B219" t="str">
            <v>2GA</v>
          </cell>
        </row>
        <row r="220">
          <cell r="B220" t="str">
            <v>2GA</v>
          </cell>
        </row>
        <row r="221">
          <cell r="B221" t="str">
            <v>2GA</v>
          </cell>
        </row>
        <row r="222">
          <cell r="B222" t="str">
            <v>2GA</v>
          </cell>
        </row>
        <row r="223">
          <cell r="B223" t="str">
            <v>2GA</v>
          </cell>
          <cell r="P223">
            <v>235.52</v>
          </cell>
        </row>
        <row r="224">
          <cell r="B224" t="str">
            <v>2GA</v>
          </cell>
        </row>
        <row r="225">
          <cell r="B225" t="str">
            <v>2GA</v>
          </cell>
        </row>
        <row r="226">
          <cell r="B226" t="str">
            <v>2GA</v>
          </cell>
        </row>
        <row r="227">
          <cell r="B227" t="str">
            <v>2GA</v>
          </cell>
          <cell r="P227">
            <v>597.76</v>
          </cell>
        </row>
        <row r="228">
          <cell r="B228" t="str">
            <v>2GA</v>
          </cell>
        </row>
        <row r="229">
          <cell r="B229" t="str">
            <v>2GA</v>
          </cell>
        </row>
        <row r="230">
          <cell r="B230" t="str">
            <v>2GA</v>
          </cell>
          <cell r="P230">
            <v>110.49</v>
          </cell>
        </row>
        <row r="231">
          <cell r="B231" t="str">
            <v>2GA</v>
          </cell>
        </row>
        <row r="232">
          <cell r="B232" t="str">
            <v>2GA</v>
          </cell>
        </row>
        <row r="233">
          <cell r="B233" t="str">
            <v>2GA</v>
          </cell>
        </row>
        <row r="234">
          <cell r="B234" t="str">
            <v>2GA</v>
          </cell>
          <cell r="P234">
            <v>169.28</v>
          </cell>
        </row>
        <row r="235">
          <cell r="B235" t="str">
            <v>2GA</v>
          </cell>
        </row>
        <row r="236">
          <cell r="B236" t="str">
            <v>2GA</v>
          </cell>
        </row>
        <row r="237">
          <cell r="B237" t="str">
            <v>2GA</v>
          </cell>
          <cell r="P237">
            <v>0</v>
          </cell>
        </row>
        <row r="238">
          <cell r="B238" t="str">
            <v>2GA</v>
          </cell>
        </row>
        <row r="239">
          <cell r="B239" t="str">
            <v>2GA</v>
          </cell>
        </row>
        <row r="240">
          <cell r="B240" t="str">
            <v>2GA</v>
          </cell>
          <cell r="P240">
            <v>85.89</v>
          </cell>
        </row>
        <row r="241">
          <cell r="B241" t="str">
            <v>2GA</v>
          </cell>
        </row>
        <row r="242">
          <cell r="B242" t="str">
            <v>2GA</v>
          </cell>
        </row>
        <row r="243">
          <cell r="B243" t="str">
            <v>2GA</v>
          </cell>
        </row>
        <row r="244">
          <cell r="B244" t="str">
            <v>2GA</v>
          </cell>
          <cell r="P244">
            <v>0</v>
          </cell>
        </row>
        <row r="245">
          <cell r="B245" t="str">
            <v>2GA</v>
          </cell>
        </row>
        <row r="246">
          <cell r="B246" t="str">
            <v>2GA</v>
          </cell>
        </row>
        <row r="247">
          <cell r="B247" t="str">
            <v>2GA</v>
          </cell>
          <cell r="P247">
            <v>1015.38</v>
          </cell>
        </row>
        <row r="248">
          <cell r="B248" t="str">
            <v>2GA</v>
          </cell>
        </row>
        <row r="249">
          <cell r="B249" t="str">
            <v>2GA</v>
          </cell>
        </row>
        <row r="250">
          <cell r="B250" t="str">
            <v>2GA</v>
          </cell>
        </row>
        <row r="251">
          <cell r="B251" t="str">
            <v>2GA</v>
          </cell>
          <cell r="P251">
            <v>167.68</v>
          </cell>
        </row>
        <row r="252">
          <cell r="B252" t="str">
            <v>2GA</v>
          </cell>
        </row>
        <row r="253">
          <cell r="B253" t="str">
            <v>2GA</v>
          </cell>
        </row>
        <row r="254">
          <cell r="B254" t="str">
            <v>2GA</v>
          </cell>
        </row>
        <row r="255">
          <cell r="B255" t="str">
            <v>2GA</v>
          </cell>
          <cell r="P255">
            <v>0</v>
          </cell>
        </row>
        <row r="256">
          <cell r="B256" t="str">
            <v>2GA</v>
          </cell>
        </row>
        <row r="257">
          <cell r="B257" t="str">
            <v>2GA</v>
          </cell>
        </row>
        <row r="258">
          <cell r="B258" t="str">
            <v>2GA</v>
          </cell>
        </row>
        <row r="259">
          <cell r="B259" t="str">
            <v>2GA</v>
          </cell>
          <cell r="P259">
            <v>125.44</v>
          </cell>
        </row>
        <row r="260">
          <cell r="B260" t="str">
            <v>2GA</v>
          </cell>
        </row>
        <row r="261">
          <cell r="B261" t="str">
            <v>2GA</v>
          </cell>
        </row>
        <row r="262">
          <cell r="B262" t="str">
            <v>2GA</v>
          </cell>
          <cell r="P262">
            <v>329.6</v>
          </cell>
        </row>
        <row r="263">
          <cell r="B263" t="str">
            <v>2GA</v>
          </cell>
        </row>
        <row r="264">
          <cell r="B264" t="str">
            <v>2GA</v>
          </cell>
        </row>
        <row r="265">
          <cell r="B265" t="str">
            <v>2GA</v>
          </cell>
        </row>
        <row r="266">
          <cell r="B266" t="str">
            <v>2GA</v>
          </cell>
        </row>
        <row r="267">
          <cell r="B267" t="str">
            <v>2GA</v>
          </cell>
          <cell r="P267">
            <v>73.44</v>
          </cell>
        </row>
        <row r="268">
          <cell r="B268" t="str">
            <v>2GA</v>
          </cell>
        </row>
        <row r="269">
          <cell r="B269" t="str">
            <v>2GA</v>
          </cell>
        </row>
        <row r="270">
          <cell r="B270" t="str">
            <v>2GA</v>
          </cell>
          <cell r="P270">
            <v>236.22</v>
          </cell>
        </row>
        <row r="271">
          <cell r="B271" t="str">
            <v>2GA</v>
          </cell>
        </row>
        <row r="272">
          <cell r="B272" t="str">
            <v>2GA</v>
          </cell>
        </row>
        <row r="273">
          <cell r="B273" t="str">
            <v>2GA</v>
          </cell>
        </row>
        <row r="274">
          <cell r="B274" t="str">
            <v>2GA</v>
          </cell>
          <cell r="P274">
            <v>269.27999999999997</v>
          </cell>
        </row>
        <row r="275">
          <cell r="B275" t="str">
            <v>2GA</v>
          </cell>
        </row>
        <row r="276">
          <cell r="B276" t="str">
            <v>2GA</v>
          </cell>
        </row>
        <row r="277">
          <cell r="B277" t="str">
            <v>2GA</v>
          </cell>
          <cell r="P277">
            <v>460.56</v>
          </cell>
        </row>
        <row r="278">
          <cell r="B278" t="str">
            <v>2GA</v>
          </cell>
        </row>
        <row r="279">
          <cell r="B279" t="str">
            <v>2GA</v>
          </cell>
        </row>
        <row r="280">
          <cell r="B280" t="str">
            <v>2HA</v>
          </cell>
          <cell r="P280">
            <v>865.97</v>
          </cell>
        </row>
        <row r="281">
          <cell r="B281" t="str">
            <v>2HA</v>
          </cell>
        </row>
        <row r="282">
          <cell r="B282" t="str">
            <v>2HA</v>
          </cell>
        </row>
        <row r="283">
          <cell r="B283" t="str">
            <v>2HA</v>
          </cell>
        </row>
        <row r="284">
          <cell r="B284" t="str">
            <v>2HA</v>
          </cell>
        </row>
        <row r="285">
          <cell r="B285" t="str">
            <v>2HA</v>
          </cell>
          <cell r="P285">
            <v>529.59</v>
          </cell>
        </row>
        <row r="286">
          <cell r="B286" t="str">
            <v>2HA</v>
          </cell>
        </row>
        <row r="287">
          <cell r="B287" t="str">
            <v>2HA</v>
          </cell>
        </row>
        <row r="288">
          <cell r="B288" t="str">
            <v>2JA</v>
          </cell>
          <cell r="P288">
            <v>0</v>
          </cell>
        </row>
        <row r="289">
          <cell r="B289" t="str">
            <v>2JA</v>
          </cell>
        </row>
        <row r="290">
          <cell r="B290" t="str">
            <v>2JA</v>
          </cell>
        </row>
        <row r="291">
          <cell r="B291" t="str">
            <v>2JA</v>
          </cell>
        </row>
        <row r="292">
          <cell r="B292" t="str">
            <v>2JA</v>
          </cell>
        </row>
        <row r="293">
          <cell r="B293" t="str">
            <v>2JA</v>
          </cell>
        </row>
        <row r="294">
          <cell r="B294" t="str">
            <v>3BA</v>
          </cell>
          <cell r="P294">
            <v>123.83</v>
          </cell>
        </row>
        <row r="295">
          <cell r="B295" t="str">
            <v>3BA</v>
          </cell>
        </row>
        <row r="296">
          <cell r="B296" t="str">
            <v>3BA</v>
          </cell>
        </row>
        <row r="297">
          <cell r="B297" t="str">
            <v>3BA</v>
          </cell>
          <cell r="P297">
            <v>153.69</v>
          </cell>
        </row>
        <row r="298">
          <cell r="B298" t="str">
            <v>3BA</v>
          </cell>
        </row>
        <row r="299">
          <cell r="B299" t="str">
            <v>3BA</v>
          </cell>
        </row>
        <row r="300">
          <cell r="B300" t="str">
            <v>3BA</v>
          </cell>
        </row>
        <row r="301">
          <cell r="B301" t="str">
            <v>3BA</v>
          </cell>
          <cell r="P301">
            <v>153.69</v>
          </cell>
        </row>
        <row r="302">
          <cell r="B302" t="str">
            <v>3BA</v>
          </cell>
        </row>
        <row r="303">
          <cell r="B303" t="str">
            <v>3BA</v>
          </cell>
        </row>
        <row r="304">
          <cell r="B304" t="str">
            <v>3BA</v>
          </cell>
        </row>
        <row r="305">
          <cell r="B305" t="str">
            <v>3BA</v>
          </cell>
          <cell r="P305">
            <v>60.48</v>
          </cell>
        </row>
        <row r="306">
          <cell r="B306" t="str">
            <v>3BA</v>
          </cell>
        </row>
        <row r="307">
          <cell r="B307" t="str">
            <v>3BA</v>
          </cell>
        </row>
        <row r="308">
          <cell r="B308" t="str">
            <v>3BA</v>
          </cell>
        </row>
        <row r="309">
          <cell r="B309" t="str">
            <v>3BA</v>
          </cell>
          <cell r="P309">
            <v>6.39</v>
          </cell>
        </row>
        <row r="310">
          <cell r="B310" t="str">
            <v>3BA</v>
          </cell>
        </row>
        <row r="311">
          <cell r="B311" t="str">
            <v>3BA</v>
          </cell>
        </row>
        <row r="312">
          <cell r="B312" t="str">
            <v>3BA</v>
          </cell>
          <cell r="P312">
            <v>6.39</v>
          </cell>
        </row>
        <row r="313">
          <cell r="B313" t="str">
            <v>3BA</v>
          </cell>
        </row>
        <row r="314">
          <cell r="B314" t="str">
            <v>3BA</v>
          </cell>
        </row>
        <row r="315">
          <cell r="B315" t="str">
            <v>3BA</v>
          </cell>
          <cell r="P315">
            <v>60.36</v>
          </cell>
        </row>
        <row r="316">
          <cell r="B316" t="str">
            <v>3BA</v>
          </cell>
        </row>
        <row r="317">
          <cell r="B317" t="str">
            <v>3BA</v>
          </cell>
        </row>
        <row r="318">
          <cell r="B318" t="str">
            <v>3BA</v>
          </cell>
        </row>
        <row r="319">
          <cell r="B319" t="str">
            <v>3BA</v>
          </cell>
          <cell r="P319">
            <v>3962</v>
          </cell>
        </row>
        <row r="320">
          <cell r="B320" t="str">
            <v>3BA</v>
          </cell>
        </row>
        <row r="321">
          <cell r="B321" t="str">
            <v>3BA</v>
          </cell>
          <cell r="P321">
            <v>707.5</v>
          </cell>
        </row>
        <row r="322">
          <cell r="B322" t="str">
            <v>3BA</v>
          </cell>
        </row>
        <row r="323">
          <cell r="B323" t="str">
            <v>3BA</v>
          </cell>
          <cell r="P323">
            <v>312.12</v>
          </cell>
        </row>
        <row r="324">
          <cell r="B324" t="str">
            <v>3BA</v>
          </cell>
        </row>
        <row r="325">
          <cell r="B325" t="str">
            <v>3BA</v>
          </cell>
        </row>
        <row r="326">
          <cell r="B326" t="str">
            <v>3BA</v>
          </cell>
          <cell r="P326">
            <v>257.85000000000002</v>
          </cell>
        </row>
        <row r="327">
          <cell r="B327" t="str">
            <v>3BA</v>
          </cell>
        </row>
        <row r="328">
          <cell r="B328" t="str">
            <v>3BA</v>
          </cell>
        </row>
        <row r="329">
          <cell r="B329" t="str">
            <v>3BA</v>
          </cell>
        </row>
        <row r="330">
          <cell r="B330" t="str">
            <v>3BA</v>
          </cell>
          <cell r="P330">
            <v>723.6</v>
          </cell>
        </row>
        <row r="331">
          <cell r="B331" t="str">
            <v>3BA</v>
          </cell>
        </row>
        <row r="332">
          <cell r="B332" t="str">
            <v>3BA</v>
          </cell>
        </row>
        <row r="333">
          <cell r="B333" t="str">
            <v>3BA</v>
          </cell>
          <cell r="P333">
            <v>120.6</v>
          </cell>
        </row>
        <row r="334">
          <cell r="B334" t="str">
            <v>3BA</v>
          </cell>
        </row>
        <row r="335">
          <cell r="B335" t="str">
            <v>3BA</v>
          </cell>
        </row>
        <row r="336">
          <cell r="B336" t="str">
            <v>3BA</v>
          </cell>
          <cell r="P336">
            <v>120.72</v>
          </cell>
        </row>
        <row r="337">
          <cell r="B337" t="str">
            <v>3BA</v>
          </cell>
        </row>
        <row r="338">
          <cell r="B338" t="str">
            <v>3BA</v>
          </cell>
        </row>
        <row r="339">
          <cell r="B339" t="str">
            <v>3BA</v>
          </cell>
        </row>
        <row r="340">
          <cell r="B340" t="str">
            <v>3BA</v>
          </cell>
          <cell r="P340">
            <v>334.08</v>
          </cell>
        </row>
        <row r="341">
          <cell r="B341" t="str">
            <v>3BA</v>
          </cell>
        </row>
        <row r="342">
          <cell r="B342" t="str">
            <v>3BA</v>
          </cell>
        </row>
        <row r="343">
          <cell r="B343" t="str">
            <v>3BA</v>
          </cell>
          <cell r="P343">
            <v>819.68</v>
          </cell>
        </row>
        <row r="344">
          <cell r="B344" t="str">
            <v>3BA</v>
          </cell>
        </row>
        <row r="345">
          <cell r="B345" t="str">
            <v>3BA</v>
          </cell>
        </row>
        <row r="346">
          <cell r="B346" t="str">
            <v>3BA</v>
          </cell>
        </row>
        <row r="347">
          <cell r="B347" t="str">
            <v>3BA</v>
          </cell>
          <cell r="P347">
            <v>60.48</v>
          </cell>
        </row>
        <row r="348">
          <cell r="B348" t="str">
            <v>3BA</v>
          </cell>
        </row>
        <row r="349">
          <cell r="B349" t="str">
            <v>3BA</v>
          </cell>
        </row>
        <row r="350">
          <cell r="B350" t="str">
            <v>3BA</v>
          </cell>
        </row>
        <row r="351">
          <cell r="B351" t="str">
            <v>3CA</v>
          </cell>
          <cell r="P351">
            <v>0</v>
          </cell>
        </row>
        <row r="352">
          <cell r="B352" t="str">
            <v>3CA</v>
          </cell>
        </row>
        <row r="353">
          <cell r="B353" t="str">
            <v>3CA</v>
          </cell>
          <cell r="P353">
            <v>0</v>
          </cell>
        </row>
        <row r="354">
          <cell r="B354" t="str">
            <v>3CA</v>
          </cell>
        </row>
        <row r="355">
          <cell r="B355" t="str">
            <v>3CA</v>
          </cell>
          <cell r="P355">
            <v>0</v>
          </cell>
        </row>
        <row r="356">
          <cell r="B356" t="str">
            <v>3CA</v>
          </cell>
        </row>
        <row r="357">
          <cell r="B357" t="str">
            <v>3CA</v>
          </cell>
        </row>
        <row r="358">
          <cell r="B358" t="str">
            <v>3FA</v>
          </cell>
          <cell r="P358">
            <v>696</v>
          </cell>
        </row>
        <row r="359">
          <cell r="B359" t="str">
            <v>3FA</v>
          </cell>
        </row>
        <row r="360">
          <cell r="B360" t="str">
            <v>3FA</v>
          </cell>
        </row>
        <row r="361">
          <cell r="B361" t="str">
            <v>3FA</v>
          </cell>
        </row>
        <row r="362">
          <cell r="B362" t="str">
            <v>3FA</v>
          </cell>
        </row>
        <row r="363">
          <cell r="B363" t="str">
            <v>3FA</v>
          </cell>
          <cell r="P363">
            <v>384.32</v>
          </cell>
        </row>
        <row r="364">
          <cell r="B364" t="str">
            <v>3FA</v>
          </cell>
        </row>
        <row r="365">
          <cell r="B365" t="str">
            <v>3FA</v>
          </cell>
        </row>
        <row r="366">
          <cell r="B366" t="str">
            <v>3FA</v>
          </cell>
        </row>
        <row r="367">
          <cell r="B367" t="str">
            <v>3FA</v>
          </cell>
          <cell r="P367">
            <v>0</v>
          </cell>
        </row>
        <row r="368">
          <cell r="B368" t="str">
            <v>3FA</v>
          </cell>
        </row>
        <row r="369">
          <cell r="B369" t="str">
            <v>3FA</v>
          </cell>
        </row>
        <row r="370">
          <cell r="B370" t="str">
            <v>3FA</v>
          </cell>
          <cell r="P370">
            <v>2325</v>
          </cell>
        </row>
        <row r="371">
          <cell r="B371" t="str">
            <v>3FA</v>
          </cell>
        </row>
        <row r="372">
          <cell r="B372" t="str">
            <v>3FA</v>
          </cell>
        </row>
        <row r="373">
          <cell r="B373" t="str">
            <v>3FA</v>
          </cell>
        </row>
        <row r="374">
          <cell r="B374" t="str">
            <v>3FA</v>
          </cell>
        </row>
        <row r="375">
          <cell r="B375" t="str">
            <v>3FA</v>
          </cell>
        </row>
        <row r="376">
          <cell r="B376" t="str">
            <v>3FA</v>
          </cell>
          <cell r="P376">
            <v>514.1</v>
          </cell>
        </row>
        <row r="377">
          <cell r="B377" t="str">
            <v>3FA</v>
          </cell>
        </row>
        <row r="378">
          <cell r="B378" t="str">
            <v>3FA</v>
          </cell>
        </row>
        <row r="379">
          <cell r="B379" t="str">
            <v>3FA</v>
          </cell>
        </row>
        <row r="380">
          <cell r="B380" t="str">
            <v>3FA</v>
          </cell>
        </row>
        <row r="381">
          <cell r="B381" t="str">
            <v>3FA</v>
          </cell>
          <cell r="P381">
            <v>61.8</v>
          </cell>
        </row>
        <row r="382">
          <cell r="B382" t="str">
            <v>3FA</v>
          </cell>
        </row>
        <row r="383">
          <cell r="B383" t="str">
            <v>3FA</v>
          </cell>
        </row>
        <row r="384">
          <cell r="B384" t="str">
            <v>3FA</v>
          </cell>
        </row>
        <row r="385">
          <cell r="B385" t="str">
            <v>3FA</v>
          </cell>
        </row>
        <row r="386">
          <cell r="B386" t="str">
            <v>3FA</v>
          </cell>
          <cell r="P386">
            <v>0</v>
          </cell>
        </row>
        <row r="387">
          <cell r="B387" t="str">
            <v>3FA</v>
          </cell>
        </row>
        <row r="388">
          <cell r="B388" t="str">
            <v>3FA</v>
          </cell>
        </row>
        <row r="389">
          <cell r="B389" t="str">
            <v>3FA</v>
          </cell>
        </row>
        <row r="390">
          <cell r="B390" t="str">
            <v>3FA</v>
          </cell>
          <cell r="P390">
            <v>365.5</v>
          </cell>
        </row>
        <row r="391">
          <cell r="B391" t="str">
            <v>3FA</v>
          </cell>
        </row>
        <row r="392">
          <cell r="B392" t="str">
            <v>3FA</v>
          </cell>
        </row>
        <row r="393">
          <cell r="B393" t="str">
            <v>3FA</v>
          </cell>
        </row>
        <row r="394">
          <cell r="B394" t="str">
            <v>3FA</v>
          </cell>
        </row>
        <row r="395">
          <cell r="B395" t="str">
            <v>3FA</v>
          </cell>
        </row>
        <row r="396">
          <cell r="B396" t="str">
            <v>3FA</v>
          </cell>
          <cell r="P396">
            <v>6325.76</v>
          </cell>
        </row>
        <row r="397">
          <cell r="B397" t="str">
            <v>3FA</v>
          </cell>
        </row>
        <row r="398">
          <cell r="B398" t="str">
            <v>3FA</v>
          </cell>
        </row>
        <row r="399">
          <cell r="B399" t="str">
            <v>3FA</v>
          </cell>
        </row>
        <row r="400">
          <cell r="B400" t="str">
            <v>3FA</v>
          </cell>
        </row>
        <row r="401">
          <cell r="B401" t="str">
            <v>3FA</v>
          </cell>
          <cell r="P401">
            <v>771.15</v>
          </cell>
        </row>
        <row r="402">
          <cell r="B402" t="str">
            <v>3FA</v>
          </cell>
        </row>
        <row r="403">
          <cell r="B403" t="str">
            <v>3FA</v>
          </cell>
        </row>
        <row r="404">
          <cell r="B404" t="str">
            <v>3FA</v>
          </cell>
        </row>
        <row r="405">
          <cell r="B405" t="str">
            <v>3FA</v>
          </cell>
        </row>
        <row r="406">
          <cell r="B406" t="str">
            <v>3FA</v>
          </cell>
        </row>
        <row r="407">
          <cell r="B407" t="str">
            <v>3FA</v>
          </cell>
          <cell r="P407">
            <v>278.88</v>
          </cell>
        </row>
        <row r="408">
          <cell r="B408" t="str">
            <v>3FA</v>
          </cell>
        </row>
        <row r="409">
          <cell r="B409" t="str">
            <v>3FA</v>
          </cell>
        </row>
        <row r="410">
          <cell r="B410" t="str">
            <v>3FA</v>
          </cell>
        </row>
        <row r="411">
          <cell r="B411" t="str">
            <v>3FA</v>
          </cell>
        </row>
        <row r="412">
          <cell r="B412" t="str">
            <v>3FA</v>
          </cell>
          <cell r="P412">
            <v>174.6</v>
          </cell>
        </row>
        <row r="413">
          <cell r="B413" t="str">
            <v>3FA</v>
          </cell>
        </row>
        <row r="414">
          <cell r="B414" t="str">
            <v>3FA</v>
          </cell>
        </row>
        <row r="415">
          <cell r="B415" t="str">
            <v>3FA</v>
          </cell>
        </row>
        <row r="416">
          <cell r="B416" t="str">
            <v>3FA</v>
          </cell>
        </row>
        <row r="417">
          <cell r="B417" t="str">
            <v>3FA</v>
          </cell>
        </row>
        <row r="418">
          <cell r="B418" t="str">
            <v>3FA</v>
          </cell>
          <cell r="P418">
            <v>562.4</v>
          </cell>
        </row>
        <row r="419">
          <cell r="B419" t="str">
            <v>3FA</v>
          </cell>
        </row>
        <row r="420">
          <cell r="B420" t="str">
            <v>3FA</v>
          </cell>
        </row>
        <row r="421">
          <cell r="B421" t="str">
            <v>3FA</v>
          </cell>
        </row>
        <row r="422">
          <cell r="B422" t="str">
            <v>3FA</v>
          </cell>
        </row>
        <row r="423">
          <cell r="B423" t="str">
            <v>3FA</v>
          </cell>
          <cell r="P423">
            <v>1088.96</v>
          </cell>
        </row>
        <row r="424">
          <cell r="B424" t="str">
            <v>3FA</v>
          </cell>
        </row>
        <row r="425">
          <cell r="B425" t="str">
            <v>3FA</v>
          </cell>
        </row>
        <row r="426">
          <cell r="B426" t="str">
            <v>3FA</v>
          </cell>
        </row>
        <row r="427">
          <cell r="B427" t="str">
            <v>3FA</v>
          </cell>
        </row>
        <row r="428">
          <cell r="B428" t="str">
            <v>3FA</v>
          </cell>
          <cell r="P428">
            <v>102.96</v>
          </cell>
        </row>
        <row r="429">
          <cell r="B429" t="str">
            <v>3FA</v>
          </cell>
        </row>
        <row r="430">
          <cell r="B430" t="str">
            <v>3FA</v>
          </cell>
        </row>
        <row r="431">
          <cell r="B431" t="str">
            <v>3FA</v>
          </cell>
        </row>
        <row r="432">
          <cell r="B432" t="str">
            <v>3FA</v>
          </cell>
        </row>
        <row r="433">
          <cell r="B433" t="str">
            <v>3FA</v>
          </cell>
          <cell r="P433">
            <v>3058.8</v>
          </cell>
        </row>
        <row r="434">
          <cell r="B434" t="str">
            <v>3FA</v>
          </cell>
        </row>
        <row r="435">
          <cell r="B435" t="str">
            <v>3FA</v>
          </cell>
        </row>
        <row r="436">
          <cell r="B436" t="str">
            <v>3FA</v>
          </cell>
        </row>
        <row r="437">
          <cell r="B437" t="str">
            <v>3FA</v>
          </cell>
          <cell r="P437">
            <v>218.46</v>
          </cell>
        </row>
        <row r="438">
          <cell r="B438" t="str">
            <v>3FA</v>
          </cell>
        </row>
        <row r="439">
          <cell r="B439" t="str">
            <v>3FA</v>
          </cell>
        </row>
        <row r="440">
          <cell r="B440" t="str">
            <v>3FA</v>
          </cell>
        </row>
        <row r="441">
          <cell r="B441" t="str">
            <v>3FA</v>
          </cell>
        </row>
        <row r="442">
          <cell r="B442" t="str">
            <v>3FA</v>
          </cell>
        </row>
        <row r="443">
          <cell r="B443" t="str">
            <v>3GA</v>
          </cell>
          <cell r="P443">
            <v>7998.32</v>
          </cell>
        </row>
        <row r="444">
          <cell r="B444" t="str">
            <v>3GA</v>
          </cell>
        </row>
        <row r="445">
          <cell r="B445" t="str">
            <v>3GA</v>
          </cell>
        </row>
        <row r="446">
          <cell r="B446" t="str">
            <v>3GA</v>
          </cell>
        </row>
        <row r="447">
          <cell r="B447" t="str">
            <v>3GA</v>
          </cell>
        </row>
        <row r="448">
          <cell r="B448" t="str">
            <v>3GA</v>
          </cell>
        </row>
        <row r="449">
          <cell r="B449" t="str">
            <v>3GA</v>
          </cell>
        </row>
        <row r="450">
          <cell r="B450" t="str">
            <v>3GA</v>
          </cell>
          <cell r="P450">
            <v>596.34</v>
          </cell>
        </row>
        <row r="451">
          <cell r="B451" t="str">
            <v>3GA</v>
          </cell>
        </row>
        <row r="452">
          <cell r="B452" t="str">
            <v>3GA</v>
          </cell>
        </row>
        <row r="453">
          <cell r="B453" t="str">
            <v>3GA</v>
          </cell>
        </row>
        <row r="454">
          <cell r="B454" t="str">
            <v>3GA</v>
          </cell>
        </row>
        <row r="455">
          <cell r="B455" t="str">
            <v>3GA</v>
          </cell>
        </row>
        <row r="456">
          <cell r="B456" t="str">
            <v>3GA</v>
          </cell>
        </row>
        <row r="457">
          <cell r="B457" t="str">
            <v>3GA</v>
          </cell>
          <cell r="P457">
            <v>298.2</v>
          </cell>
        </row>
        <row r="458">
          <cell r="B458" t="str">
            <v>3GA</v>
          </cell>
        </row>
        <row r="459">
          <cell r="B459" t="str">
            <v>3GA</v>
          </cell>
        </row>
        <row r="460">
          <cell r="B460" t="str">
            <v>3GA</v>
          </cell>
        </row>
        <row r="461">
          <cell r="B461" t="str">
            <v>3GA</v>
          </cell>
        </row>
        <row r="462">
          <cell r="B462" t="str">
            <v>3GA</v>
          </cell>
        </row>
        <row r="463">
          <cell r="B463" t="str">
            <v>3GA</v>
          </cell>
        </row>
        <row r="464">
          <cell r="B464" t="str">
            <v>3GA</v>
          </cell>
          <cell r="P464">
            <v>0</v>
          </cell>
        </row>
        <row r="465">
          <cell r="B465" t="str">
            <v>3GA</v>
          </cell>
        </row>
        <row r="466">
          <cell r="B466" t="str">
            <v>3GA</v>
          </cell>
        </row>
        <row r="467">
          <cell r="B467" t="str">
            <v>3GA</v>
          </cell>
        </row>
        <row r="468">
          <cell r="B468" t="str">
            <v>3GA</v>
          </cell>
        </row>
        <row r="469">
          <cell r="B469" t="str">
            <v>3GA</v>
          </cell>
        </row>
        <row r="470">
          <cell r="B470" t="str">
            <v>3GA</v>
          </cell>
        </row>
        <row r="471">
          <cell r="B471" t="str">
            <v>3GA</v>
          </cell>
          <cell r="P471">
            <v>346.48</v>
          </cell>
        </row>
        <row r="472">
          <cell r="B472" t="str">
            <v>3GA</v>
          </cell>
        </row>
        <row r="473">
          <cell r="B473" t="str">
            <v>3GA</v>
          </cell>
        </row>
        <row r="474">
          <cell r="B474" t="str">
            <v>3GA</v>
          </cell>
          <cell r="P474">
            <v>27.6</v>
          </cell>
        </row>
        <row r="475">
          <cell r="B475" t="str">
            <v>3GA</v>
          </cell>
        </row>
        <row r="476">
          <cell r="B476" t="str">
            <v>3GA</v>
          </cell>
        </row>
        <row r="477">
          <cell r="B477" t="str">
            <v>3GA</v>
          </cell>
          <cell r="P477">
            <v>1871.48</v>
          </cell>
        </row>
        <row r="478">
          <cell r="B478" t="str">
            <v>3GA</v>
          </cell>
        </row>
        <row r="479">
          <cell r="B479" t="str">
            <v>3GA</v>
          </cell>
        </row>
        <row r="480">
          <cell r="B480" t="str">
            <v>3GA</v>
          </cell>
        </row>
        <row r="481">
          <cell r="B481" t="str">
            <v>3GA</v>
          </cell>
        </row>
        <row r="482">
          <cell r="B482" t="str">
            <v>3GA</v>
          </cell>
          <cell r="P482">
            <v>137.69999999999999</v>
          </cell>
        </row>
        <row r="483">
          <cell r="B483" t="str">
            <v>3GA</v>
          </cell>
        </row>
        <row r="484">
          <cell r="B484" t="str">
            <v>3GA</v>
          </cell>
        </row>
        <row r="485">
          <cell r="B485" t="str">
            <v>3GA</v>
          </cell>
        </row>
        <row r="486">
          <cell r="B486" t="str">
            <v>3GA</v>
          </cell>
          <cell r="P486">
            <v>376.32</v>
          </cell>
        </row>
        <row r="487">
          <cell r="B487" t="str">
            <v>3GA</v>
          </cell>
        </row>
        <row r="488">
          <cell r="B488" t="str">
            <v>3GA</v>
          </cell>
        </row>
        <row r="489">
          <cell r="B489" t="str">
            <v>3GA</v>
          </cell>
        </row>
        <row r="490">
          <cell r="B490" t="str">
            <v>3GA</v>
          </cell>
          <cell r="P490">
            <v>0</v>
          </cell>
        </row>
        <row r="491">
          <cell r="B491" t="str">
            <v>3GA</v>
          </cell>
        </row>
        <row r="492">
          <cell r="B492" t="str">
            <v>3GA</v>
          </cell>
        </row>
        <row r="493">
          <cell r="B493" t="str">
            <v>3GA</v>
          </cell>
          <cell r="P493">
            <v>0</v>
          </cell>
        </row>
        <row r="494">
          <cell r="B494" t="str">
            <v>3GA</v>
          </cell>
        </row>
        <row r="495">
          <cell r="B495" t="str">
            <v>3GA</v>
          </cell>
        </row>
        <row r="496">
          <cell r="B496" t="str">
            <v>3GA</v>
          </cell>
          <cell r="P496">
            <v>452.18</v>
          </cell>
        </row>
        <row r="497">
          <cell r="B497" t="str">
            <v>3GA</v>
          </cell>
        </row>
        <row r="498">
          <cell r="B498" t="str">
            <v>3GA</v>
          </cell>
        </row>
        <row r="499">
          <cell r="B499" t="str">
            <v>3GA</v>
          </cell>
          <cell r="P499">
            <v>0</v>
          </cell>
        </row>
        <row r="500">
          <cell r="B500" t="str">
            <v>3GA</v>
          </cell>
        </row>
        <row r="501">
          <cell r="B501" t="str">
            <v>3GA</v>
          </cell>
        </row>
        <row r="502">
          <cell r="B502" t="str">
            <v>3GA</v>
          </cell>
          <cell r="P502">
            <v>0</v>
          </cell>
        </row>
        <row r="503">
          <cell r="B503" t="str">
            <v>3GA</v>
          </cell>
        </row>
        <row r="504">
          <cell r="B504" t="str">
            <v>3GA</v>
          </cell>
        </row>
        <row r="505">
          <cell r="B505" t="str">
            <v>3GA</v>
          </cell>
          <cell r="P505">
            <v>0</v>
          </cell>
        </row>
        <row r="506">
          <cell r="B506" t="str">
            <v>3GA</v>
          </cell>
        </row>
        <row r="507">
          <cell r="B507" t="str">
            <v>3GA</v>
          </cell>
        </row>
        <row r="508">
          <cell r="B508" t="str">
            <v>3GA</v>
          </cell>
        </row>
        <row r="509">
          <cell r="B509" t="str">
            <v>3GA</v>
          </cell>
          <cell r="P509">
            <v>43.56</v>
          </cell>
        </row>
        <row r="510">
          <cell r="B510" t="str">
            <v>3GA</v>
          </cell>
        </row>
        <row r="511">
          <cell r="B511" t="str">
            <v>3GA</v>
          </cell>
        </row>
        <row r="512">
          <cell r="B512" t="str">
            <v>3GA</v>
          </cell>
          <cell r="P512">
            <v>54.45</v>
          </cell>
        </row>
        <row r="513">
          <cell r="B513" t="str">
            <v>3GA</v>
          </cell>
        </row>
        <row r="514">
          <cell r="B514" t="str">
            <v>3GA</v>
          </cell>
        </row>
        <row r="515">
          <cell r="B515" t="str">
            <v>3GA</v>
          </cell>
          <cell r="P515">
            <v>0</v>
          </cell>
        </row>
        <row r="516">
          <cell r="B516" t="str">
            <v>3GA</v>
          </cell>
        </row>
        <row r="517">
          <cell r="B517" t="str">
            <v>3GA</v>
          </cell>
        </row>
        <row r="518">
          <cell r="B518" t="str">
            <v>3GA</v>
          </cell>
          <cell r="P518">
            <v>28.74</v>
          </cell>
        </row>
        <row r="519">
          <cell r="B519" t="str">
            <v>3GA</v>
          </cell>
        </row>
        <row r="520">
          <cell r="B520" t="str">
            <v>3GA</v>
          </cell>
        </row>
        <row r="521">
          <cell r="B521" t="str">
            <v>3GA</v>
          </cell>
          <cell r="P521">
            <v>0</v>
          </cell>
        </row>
        <row r="522">
          <cell r="B522" t="str">
            <v>3GA</v>
          </cell>
        </row>
        <row r="523">
          <cell r="B523" t="str">
            <v>3GA</v>
          </cell>
        </row>
        <row r="524">
          <cell r="B524" t="str">
            <v>3GA</v>
          </cell>
          <cell r="P524">
            <v>72.760000000000005</v>
          </cell>
        </row>
        <row r="525">
          <cell r="B525" t="str">
            <v>3GA</v>
          </cell>
        </row>
        <row r="526">
          <cell r="B526" t="str">
            <v>3GA</v>
          </cell>
        </row>
        <row r="527">
          <cell r="B527" t="str">
            <v>3GA</v>
          </cell>
          <cell r="P527">
            <v>51.34</v>
          </cell>
        </row>
        <row r="528">
          <cell r="B528" t="str">
            <v>3GA</v>
          </cell>
        </row>
        <row r="529">
          <cell r="B529" t="str">
            <v>3GA</v>
          </cell>
        </row>
        <row r="530">
          <cell r="B530" t="str">
            <v>3GA</v>
          </cell>
          <cell r="P530">
            <v>25.68</v>
          </cell>
        </row>
        <row r="531">
          <cell r="B531" t="str">
            <v>3GA</v>
          </cell>
        </row>
        <row r="532">
          <cell r="B532" t="str">
            <v>3GA</v>
          </cell>
        </row>
        <row r="533">
          <cell r="B533" t="str">
            <v>3GA</v>
          </cell>
          <cell r="P533">
            <v>0</v>
          </cell>
        </row>
        <row r="534">
          <cell r="B534" t="str">
            <v>3GA</v>
          </cell>
        </row>
        <row r="535">
          <cell r="B535" t="str">
            <v>3GA</v>
          </cell>
        </row>
        <row r="536">
          <cell r="B536" t="str">
            <v>3GA</v>
          </cell>
          <cell r="P536">
            <v>0</v>
          </cell>
        </row>
        <row r="537">
          <cell r="B537" t="str">
            <v>3GA</v>
          </cell>
        </row>
        <row r="538">
          <cell r="B538" t="str">
            <v>3GA</v>
          </cell>
        </row>
        <row r="539">
          <cell r="B539" t="str">
            <v>3GA</v>
          </cell>
          <cell r="P539">
            <v>0</v>
          </cell>
        </row>
        <row r="540">
          <cell r="B540" t="str">
            <v>3GA</v>
          </cell>
        </row>
        <row r="541">
          <cell r="B541" t="str">
            <v>3GA</v>
          </cell>
        </row>
        <row r="542">
          <cell r="B542" t="str">
            <v>3GA</v>
          </cell>
          <cell r="P542">
            <v>0</v>
          </cell>
        </row>
        <row r="543">
          <cell r="B543" t="str">
            <v>3GA</v>
          </cell>
        </row>
        <row r="544">
          <cell r="B544" t="str">
            <v>3GA</v>
          </cell>
        </row>
        <row r="545">
          <cell r="B545" t="str">
            <v>3GA</v>
          </cell>
          <cell r="P545">
            <v>69.78</v>
          </cell>
        </row>
        <row r="546">
          <cell r="B546" t="str">
            <v>3GA</v>
          </cell>
        </row>
        <row r="547">
          <cell r="B547" t="str">
            <v>3GA</v>
          </cell>
        </row>
        <row r="548">
          <cell r="B548" t="str">
            <v>3GA</v>
          </cell>
          <cell r="P548">
            <v>47.13</v>
          </cell>
        </row>
        <row r="549">
          <cell r="B549" t="str">
            <v>3GA</v>
          </cell>
        </row>
        <row r="550">
          <cell r="B550" t="str">
            <v>3GA</v>
          </cell>
        </row>
        <row r="551">
          <cell r="B551" t="str">
            <v>3GA</v>
          </cell>
          <cell r="P551">
            <v>102.2</v>
          </cell>
        </row>
        <row r="552">
          <cell r="B552" t="str">
            <v>3GA</v>
          </cell>
        </row>
        <row r="553">
          <cell r="B553" t="str">
            <v>3GA</v>
          </cell>
        </row>
        <row r="554">
          <cell r="B554" t="str">
            <v>3GA</v>
          </cell>
          <cell r="P554">
            <v>0</v>
          </cell>
        </row>
        <row r="555">
          <cell r="B555" t="str">
            <v>3GA</v>
          </cell>
        </row>
        <row r="556">
          <cell r="B556" t="str">
            <v>3GA</v>
          </cell>
        </row>
        <row r="557">
          <cell r="B557" t="str">
            <v>3GA</v>
          </cell>
          <cell r="P557">
            <v>0</v>
          </cell>
        </row>
        <row r="558">
          <cell r="B558" t="str">
            <v>3GA</v>
          </cell>
        </row>
        <row r="559">
          <cell r="B559" t="str">
            <v>3GA</v>
          </cell>
        </row>
        <row r="560">
          <cell r="B560" t="str">
            <v>3GA</v>
          </cell>
          <cell r="P560">
            <v>264</v>
          </cell>
        </row>
        <row r="561">
          <cell r="B561" t="str">
            <v>3GA</v>
          </cell>
        </row>
        <row r="562">
          <cell r="B562" t="str">
            <v>3GA</v>
          </cell>
        </row>
        <row r="563">
          <cell r="B563" t="str">
            <v>3GA</v>
          </cell>
          <cell r="P563">
            <v>404.25</v>
          </cell>
        </row>
        <row r="564">
          <cell r="B564" t="str">
            <v>3GA</v>
          </cell>
        </row>
        <row r="565">
          <cell r="B565" t="str">
            <v>3GA</v>
          </cell>
        </row>
        <row r="566">
          <cell r="B566" t="str">
            <v>3GA</v>
          </cell>
        </row>
        <row r="567">
          <cell r="B567" t="str">
            <v>3GA</v>
          </cell>
          <cell r="P567">
            <v>263.25</v>
          </cell>
        </row>
        <row r="568">
          <cell r="B568" t="str">
            <v>3GA</v>
          </cell>
        </row>
        <row r="569">
          <cell r="B569" t="str">
            <v>3GA</v>
          </cell>
        </row>
        <row r="570">
          <cell r="B570" t="str">
            <v>3GA</v>
          </cell>
          <cell r="P570">
            <v>496.6</v>
          </cell>
        </row>
        <row r="571">
          <cell r="B571" t="str">
            <v>3GA</v>
          </cell>
        </row>
        <row r="572">
          <cell r="B572" t="str">
            <v>3GA</v>
          </cell>
        </row>
        <row r="573">
          <cell r="B573" t="str">
            <v>3GA</v>
          </cell>
        </row>
        <row r="574">
          <cell r="B574" t="str">
            <v>3GA</v>
          </cell>
          <cell r="P574">
            <v>0</v>
          </cell>
        </row>
        <row r="575">
          <cell r="B575" t="str">
            <v>3GA</v>
          </cell>
        </row>
        <row r="576">
          <cell r="B576" t="str">
            <v>3GA</v>
          </cell>
        </row>
        <row r="577">
          <cell r="B577" t="str">
            <v>3GA</v>
          </cell>
          <cell r="P577">
            <v>0</v>
          </cell>
        </row>
        <row r="578">
          <cell r="B578" t="str">
            <v>3GA</v>
          </cell>
        </row>
        <row r="579">
          <cell r="B579" t="str">
            <v>3GA</v>
          </cell>
        </row>
        <row r="580">
          <cell r="B580" t="str">
            <v>3GA</v>
          </cell>
        </row>
        <row r="581">
          <cell r="B581" t="str">
            <v>3GA</v>
          </cell>
        </row>
        <row r="582">
          <cell r="B582" t="str">
            <v>3GA</v>
          </cell>
        </row>
        <row r="583">
          <cell r="B583" t="str">
            <v>3GA</v>
          </cell>
          <cell r="P583">
            <v>0</v>
          </cell>
        </row>
        <row r="584">
          <cell r="B584" t="str">
            <v>3GA</v>
          </cell>
        </row>
        <row r="585">
          <cell r="B585" t="str">
            <v>3GA</v>
          </cell>
          <cell r="P585">
            <v>0</v>
          </cell>
        </row>
        <row r="586">
          <cell r="B586" t="str">
            <v>3GA</v>
          </cell>
        </row>
        <row r="587">
          <cell r="B587" t="str">
            <v>3GA</v>
          </cell>
          <cell r="P587">
            <v>15.76</v>
          </cell>
        </row>
        <row r="588">
          <cell r="B588" t="str">
            <v>3GA</v>
          </cell>
        </row>
        <row r="589">
          <cell r="B589" t="str">
            <v>3GA</v>
          </cell>
        </row>
        <row r="590">
          <cell r="B590" t="str">
            <v>3GA</v>
          </cell>
          <cell r="P590">
            <v>23.64</v>
          </cell>
        </row>
        <row r="591">
          <cell r="B591" t="str">
            <v>3GA</v>
          </cell>
        </row>
        <row r="592">
          <cell r="B592" t="str">
            <v>3GA</v>
          </cell>
        </row>
        <row r="593">
          <cell r="B593" t="str">
            <v>3GA</v>
          </cell>
          <cell r="P593">
            <v>1062.1600000000001</v>
          </cell>
        </row>
        <row r="594">
          <cell r="B594" t="str">
            <v>3GA</v>
          </cell>
        </row>
        <row r="595">
          <cell r="B595" t="str">
            <v>3GA</v>
          </cell>
        </row>
        <row r="596">
          <cell r="B596" t="str">
            <v>3GA</v>
          </cell>
          <cell r="P596">
            <v>0</v>
          </cell>
        </row>
        <row r="597">
          <cell r="B597" t="str">
            <v>3GA</v>
          </cell>
        </row>
        <row r="598">
          <cell r="B598" t="str">
            <v>3GA</v>
          </cell>
        </row>
        <row r="599">
          <cell r="B599" t="str">
            <v>3GA</v>
          </cell>
        </row>
        <row r="600">
          <cell r="B600" t="str">
            <v>3GA</v>
          </cell>
          <cell r="P600">
            <v>0</v>
          </cell>
        </row>
        <row r="601">
          <cell r="B601" t="str">
            <v>3GA</v>
          </cell>
        </row>
        <row r="602">
          <cell r="B602" t="str">
            <v>3GA</v>
          </cell>
        </row>
        <row r="603">
          <cell r="B603" t="str">
            <v>3GA</v>
          </cell>
        </row>
        <row r="604">
          <cell r="B604" t="str">
            <v>3GA</v>
          </cell>
        </row>
        <row r="605">
          <cell r="B605" t="str">
            <v>3GA</v>
          </cell>
          <cell r="P605">
            <v>787.41</v>
          </cell>
        </row>
        <row r="606">
          <cell r="B606" t="str">
            <v>3GA</v>
          </cell>
        </row>
        <row r="607">
          <cell r="B607" t="str">
            <v>3GA</v>
          </cell>
        </row>
        <row r="608">
          <cell r="B608" t="str">
            <v>3GA</v>
          </cell>
          <cell r="P608">
            <v>943.75</v>
          </cell>
        </row>
        <row r="609">
          <cell r="B609" t="str">
            <v>3GA</v>
          </cell>
        </row>
        <row r="610">
          <cell r="B610" t="str">
            <v>3GA</v>
          </cell>
        </row>
        <row r="611">
          <cell r="B611" t="str">
            <v>3GA</v>
          </cell>
        </row>
        <row r="612">
          <cell r="B612" t="str">
            <v>3GA</v>
          </cell>
        </row>
        <row r="613">
          <cell r="B613" t="str">
            <v>3GA</v>
          </cell>
          <cell r="P613">
            <v>114.95</v>
          </cell>
        </row>
        <row r="614">
          <cell r="B614" t="str">
            <v>3GA</v>
          </cell>
        </row>
        <row r="615">
          <cell r="B615" t="str">
            <v>3GA</v>
          </cell>
        </row>
        <row r="616">
          <cell r="B616" t="str">
            <v>3GA</v>
          </cell>
          <cell r="P616">
            <v>0</v>
          </cell>
        </row>
        <row r="617">
          <cell r="B617" t="str">
            <v>3GA</v>
          </cell>
        </row>
        <row r="618">
          <cell r="B618" t="str">
            <v>3GA</v>
          </cell>
        </row>
        <row r="619">
          <cell r="B619" t="str">
            <v>3GA</v>
          </cell>
        </row>
        <row r="620">
          <cell r="B620" t="str">
            <v>3GA</v>
          </cell>
        </row>
        <row r="621">
          <cell r="B621" t="str">
            <v>3GA</v>
          </cell>
        </row>
        <row r="622">
          <cell r="B622" t="str">
            <v>3GA</v>
          </cell>
        </row>
        <row r="623">
          <cell r="B623" t="str">
            <v>3GA</v>
          </cell>
        </row>
        <row r="624">
          <cell r="B624" t="str">
            <v>3GA</v>
          </cell>
        </row>
        <row r="625">
          <cell r="B625" t="str">
            <v>3GA</v>
          </cell>
        </row>
        <row r="626">
          <cell r="B626" t="str">
            <v>3GA</v>
          </cell>
        </row>
        <row r="627">
          <cell r="B627" t="str">
            <v>3GA</v>
          </cell>
        </row>
        <row r="628">
          <cell r="B628" t="str">
            <v>3GA</v>
          </cell>
        </row>
        <row r="629">
          <cell r="B629" t="str">
            <v>3GA</v>
          </cell>
        </row>
        <row r="630">
          <cell r="B630" t="str">
            <v>3GA</v>
          </cell>
        </row>
        <row r="631">
          <cell r="B631" t="str">
            <v>3GA</v>
          </cell>
          <cell r="P631">
            <v>0</v>
          </cell>
        </row>
        <row r="632">
          <cell r="B632" t="str">
            <v>3GA</v>
          </cell>
        </row>
        <row r="633">
          <cell r="B633" t="str">
            <v>3GA</v>
          </cell>
        </row>
        <row r="634">
          <cell r="B634" t="str">
            <v>3GA</v>
          </cell>
          <cell r="P634">
            <v>0</v>
          </cell>
        </row>
        <row r="635">
          <cell r="B635" t="str">
            <v>3GA</v>
          </cell>
        </row>
        <row r="636">
          <cell r="B636" t="str">
            <v>3GA</v>
          </cell>
        </row>
        <row r="637">
          <cell r="B637" t="str">
            <v>3GA</v>
          </cell>
        </row>
        <row r="638">
          <cell r="B638" t="str">
            <v>3GA</v>
          </cell>
        </row>
        <row r="639">
          <cell r="B639" t="str">
            <v>3GA</v>
          </cell>
          <cell r="P639">
            <v>0</v>
          </cell>
        </row>
        <row r="640">
          <cell r="B640" t="str">
            <v>3GA</v>
          </cell>
        </row>
        <row r="641">
          <cell r="B641" t="str">
            <v>3GA</v>
          </cell>
        </row>
        <row r="642">
          <cell r="B642" t="str">
            <v>3GA</v>
          </cell>
        </row>
        <row r="643">
          <cell r="B643" t="str">
            <v>3GA</v>
          </cell>
        </row>
        <row r="644">
          <cell r="B644" t="str">
            <v>3GA</v>
          </cell>
          <cell r="P644">
            <v>0</v>
          </cell>
        </row>
        <row r="645">
          <cell r="B645" t="str">
            <v>3GA</v>
          </cell>
        </row>
        <row r="646">
          <cell r="B646" t="str">
            <v>3GA</v>
          </cell>
        </row>
        <row r="647">
          <cell r="B647" t="str">
            <v>3GA</v>
          </cell>
          <cell r="P647">
            <v>0</v>
          </cell>
        </row>
        <row r="648">
          <cell r="B648" t="str">
            <v>3GA</v>
          </cell>
        </row>
        <row r="649">
          <cell r="B649" t="str">
            <v>3GA</v>
          </cell>
        </row>
        <row r="650">
          <cell r="B650" t="str">
            <v>3JA</v>
          </cell>
          <cell r="P650">
            <v>4152.66</v>
          </cell>
        </row>
        <row r="651">
          <cell r="B651" t="str">
            <v>3JA</v>
          </cell>
        </row>
        <row r="652">
          <cell r="B652" t="str">
            <v>3JA</v>
          </cell>
        </row>
        <row r="653">
          <cell r="B653" t="str">
            <v>3JA</v>
          </cell>
        </row>
        <row r="654">
          <cell r="B654" t="str">
            <v>3JA</v>
          </cell>
        </row>
        <row r="655">
          <cell r="B655" t="str">
            <v>3JA</v>
          </cell>
          <cell r="P655">
            <v>1771.9</v>
          </cell>
        </row>
        <row r="656">
          <cell r="B656" t="str">
            <v>3JA</v>
          </cell>
        </row>
        <row r="657">
          <cell r="B657" t="str">
            <v>3JA</v>
          </cell>
        </row>
        <row r="658">
          <cell r="B658" t="str">
            <v>3JA</v>
          </cell>
        </row>
        <row r="659">
          <cell r="B659" t="str">
            <v>3JA</v>
          </cell>
          <cell r="P659">
            <v>65.099999999999994</v>
          </cell>
        </row>
        <row r="660">
          <cell r="B660" t="str">
            <v>3JA</v>
          </cell>
        </row>
        <row r="661">
          <cell r="B661" t="str">
            <v>3JA</v>
          </cell>
        </row>
        <row r="662">
          <cell r="B662" t="str">
            <v>3JA</v>
          </cell>
        </row>
        <row r="663">
          <cell r="B663" t="str">
            <v>3JA</v>
          </cell>
        </row>
        <row r="664">
          <cell r="B664" t="str">
            <v>3JA</v>
          </cell>
        </row>
        <row r="665">
          <cell r="B665" t="str">
            <v>3JA</v>
          </cell>
          <cell r="P665">
            <v>824.6</v>
          </cell>
        </row>
        <row r="666">
          <cell r="B666" t="str">
            <v>3JA</v>
          </cell>
        </row>
        <row r="667">
          <cell r="B667" t="str">
            <v>3JA</v>
          </cell>
        </row>
        <row r="668">
          <cell r="B668" t="str">
            <v>3JA</v>
          </cell>
        </row>
        <row r="669">
          <cell r="B669" t="str">
            <v>3JA</v>
          </cell>
        </row>
        <row r="670">
          <cell r="B670" t="str">
            <v>3JA</v>
          </cell>
        </row>
        <row r="671">
          <cell r="B671" t="str">
            <v>3JA</v>
          </cell>
          <cell r="P671">
            <v>397.98</v>
          </cell>
        </row>
        <row r="672">
          <cell r="B672" t="str">
            <v>3JA</v>
          </cell>
        </row>
        <row r="673">
          <cell r="B673" t="str">
            <v>3JA</v>
          </cell>
        </row>
        <row r="674">
          <cell r="B674" t="str">
            <v>3KA</v>
          </cell>
          <cell r="P674">
            <v>551.20000000000005</v>
          </cell>
        </row>
        <row r="675">
          <cell r="B675" t="str">
            <v>3KA</v>
          </cell>
        </row>
        <row r="676">
          <cell r="B676" t="str">
            <v>3KA</v>
          </cell>
        </row>
        <row r="677">
          <cell r="B677" t="str">
            <v>3KA</v>
          </cell>
        </row>
        <row r="678">
          <cell r="B678" t="str">
            <v>3KA</v>
          </cell>
        </row>
        <row r="679">
          <cell r="B679" t="str">
            <v>3KA</v>
          </cell>
          <cell r="P679">
            <v>0</v>
          </cell>
        </row>
        <row r="680">
          <cell r="B680" t="str">
            <v>3KA</v>
          </cell>
        </row>
        <row r="681">
          <cell r="B681" t="str">
            <v>3KA</v>
          </cell>
        </row>
        <row r="682">
          <cell r="B682" t="str">
            <v>3KA</v>
          </cell>
        </row>
        <row r="683">
          <cell r="B683" t="str">
            <v>3KA</v>
          </cell>
        </row>
        <row r="684">
          <cell r="B684" t="str">
            <v>3KA</v>
          </cell>
          <cell r="P684">
            <v>549.12</v>
          </cell>
        </row>
        <row r="685">
          <cell r="B685" t="str">
            <v>3KA</v>
          </cell>
        </row>
        <row r="686">
          <cell r="B686" t="str">
            <v>3KA</v>
          </cell>
        </row>
        <row r="687">
          <cell r="B687" t="str">
            <v>3KA</v>
          </cell>
        </row>
        <row r="688">
          <cell r="B688" t="str">
            <v>3KA</v>
          </cell>
        </row>
        <row r="689">
          <cell r="B689" t="str">
            <v>3KA</v>
          </cell>
          <cell r="P689">
            <v>0</v>
          </cell>
        </row>
        <row r="690">
          <cell r="B690" t="str">
            <v>3KA</v>
          </cell>
        </row>
        <row r="691">
          <cell r="B691" t="str">
            <v>3KA</v>
          </cell>
        </row>
        <row r="692">
          <cell r="B692" t="str">
            <v>3KA</v>
          </cell>
        </row>
        <row r="693">
          <cell r="B693" t="str">
            <v>3KA</v>
          </cell>
        </row>
        <row r="694">
          <cell r="B694" t="str">
            <v>3KA</v>
          </cell>
        </row>
        <row r="695">
          <cell r="B695" t="str">
            <v>3KA</v>
          </cell>
          <cell r="P695">
            <v>355.1</v>
          </cell>
        </row>
        <row r="696">
          <cell r="B696" t="str">
            <v>3KA</v>
          </cell>
        </row>
        <row r="697">
          <cell r="B697" t="str">
            <v>3KA</v>
          </cell>
        </row>
        <row r="698">
          <cell r="B698" t="str">
            <v>3KA</v>
          </cell>
        </row>
        <row r="699">
          <cell r="B699" t="str">
            <v>3KA</v>
          </cell>
        </row>
        <row r="700">
          <cell r="B700" t="str">
            <v>3KA</v>
          </cell>
          <cell r="P700">
            <v>1083.5999999999999</v>
          </cell>
        </row>
        <row r="701">
          <cell r="B701" t="str">
            <v>3KA</v>
          </cell>
        </row>
        <row r="702">
          <cell r="B702" t="str">
            <v>3KA</v>
          </cell>
        </row>
        <row r="703">
          <cell r="B703" t="str">
            <v>3KA</v>
          </cell>
        </row>
        <row r="704">
          <cell r="B704" t="str">
            <v>3KA</v>
          </cell>
        </row>
        <row r="705">
          <cell r="B705" t="str">
            <v>3KA</v>
          </cell>
        </row>
        <row r="706">
          <cell r="B706" t="str">
            <v>3KA</v>
          </cell>
          <cell r="P706">
            <v>1178.8</v>
          </cell>
        </row>
        <row r="707">
          <cell r="B707" t="str">
            <v>3KA</v>
          </cell>
        </row>
        <row r="708">
          <cell r="B708" t="str">
            <v>3KA</v>
          </cell>
        </row>
        <row r="709">
          <cell r="B709" t="str">
            <v>3KA</v>
          </cell>
        </row>
        <row r="710">
          <cell r="B710" t="str">
            <v>3KA</v>
          </cell>
        </row>
        <row r="711">
          <cell r="B711" t="str">
            <v>3KA</v>
          </cell>
        </row>
        <row r="712">
          <cell r="B712" t="str">
            <v>3KA</v>
          </cell>
          <cell r="P712">
            <v>841.4</v>
          </cell>
        </row>
        <row r="713">
          <cell r="B713" t="str">
            <v>3KA</v>
          </cell>
        </row>
        <row r="714">
          <cell r="B714" t="str">
            <v>3KA</v>
          </cell>
        </row>
        <row r="715">
          <cell r="B715" t="str">
            <v>3KA</v>
          </cell>
        </row>
        <row r="716">
          <cell r="B716" t="str">
            <v>3KA</v>
          </cell>
        </row>
        <row r="717">
          <cell r="B717" t="str">
            <v>3KA</v>
          </cell>
          <cell r="P717">
            <v>1738.8</v>
          </cell>
        </row>
        <row r="718">
          <cell r="B718" t="str">
            <v>3KA</v>
          </cell>
        </row>
        <row r="719">
          <cell r="B719" t="str">
            <v>3KA</v>
          </cell>
        </row>
        <row r="720">
          <cell r="B720" t="str">
            <v>3KA</v>
          </cell>
        </row>
        <row r="721">
          <cell r="B721" t="str">
            <v>3KA</v>
          </cell>
        </row>
        <row r="722">
          <cell r="B722" t="str">
            <v>3KA</v>
          </cell>
        </row>
        <row r="723">
          <cell r="B723" t="str">
            <v>3KA</v>
          </cell>
          <cell r="P723">
            <v>2132.12</v>
          </cell>
        </row>
        <row r="724">
          <cell r="B724" t="str">
            <v>3KA</v>
          </cell>
        </row>
        <row r="725">
          <cell r="B725" t="str">
            <v>3KA</v>
          </cell>
        </row>
        <row r="726">
          <cell r="B726" t="str">
            <v>3KA</v>
          </cell>
        </row>
        <row r="727">
          <cell r="B727" t="str">
            <v>3KA</v>
          </cell>
        </row>
        <row r="728">
          <cell r="B728" t="str">
            <v>3KA</v>
          </cell>
          <cell r="P728">
            <v>5040.84</v>
          </cell>
        </row>
        <row r="729">
          <cell r="B729" t="str">
            <v>3KA</v>
          </cell>
        </row>
        <row r="730">
          <cell r="B730" t="str">
            <v>3KA</v>
          </cell>
        </row>
        <row r="731">
          <cell r="B731" t="str">
            <v>3KA</v>
          </cell>
        </row>
        <row r="732">
          <cell r="B732" t="str">
            <v>3KA</v>
          </cell>
        </row>
        <row r="733">
          <cell r="B733" t="str">
            <v>3KA</v>
          </cell>
          <cell r="P733">
            <v>2047.4</v>
          </cell>
        </row>
        <row r="734">
          <cell r="B734" t="str">
            <v>3KA</v>
          </cell>
        </row>
        <row r="735">
          <cell r="B735" t="str">
            <v>3KA</v>
          </cell>
        </row>
        <row r="736">
          <cell r="B736" t="str">
            <v>3KA</v>
          </cell>
        </row>
        <row r="737">
          <cell r="B737" t="str">
            <v>3KA</v>
          </cell>
        </row>
        <row r="738">
          <cell r="B738" t="str">
            <v>3KA</v>
          </cell>
          <cell r="P738">
            <v>593.04</v>
          </cell>
        </row>
        <row r="739">
          <cell r="B739" t="str">
            <v>3KA</v>
          </cell>
        </row>
        <row r="740">
          <cell r="B740" t="str">
            <v>3KA</v>
          </cell>
        </row>
        <row r="741">
          <cell r="B741" t="str">
            <v>3KA</v>
          </cell>
        </row>
        <row r="742">
          <cell r="B742" t="str">
            <v>3KA</v>
          </cell>
        </row>
        <row r="743">
          <cell r="B743" t="str">
            <v>3KA</v>
          </cell>
          <cell r="P743">
            <v>476.64</v>
          </cell>
        </row>
        <row r="744">
          <cell r="B744" t="str">
            <v>3KA</v>
          </cell>
        </row>
        <row r="745">
          <cell r="B745" t="str">
            <v>3KA</v>
          </cell>
        </row>
        <row r="746">
          <cell r="B746" t="str">
            <v>3KA</v>
          </cell>
        </row>
        <row r="747">
          <cell r="B747" t="str">
            <v>3KA</v>
          </cell>
        </row>
        <row r="748">
          <cell r="B748" t="str">
            <v>3KA</v>
          </cell>
        </row>
        <row r="749">
          <cell r="B749" t="str">
            <v>3KA</v>
          </cell>
          <cell r="P749">
            <v>0</v>
          </cell>
        </row>
        <row r="750">
          <cell r="B750" t="str">
            <v>3KA</v>
          </cell>
        </row>
        <row r="751">
          <cell r="B751" t="str">
            <v>3KA</v>
          </cell>
        </row>
        <row r="752">
          <cell r="B752" t="str">
            <v>3KA</v>
          </cell>
        </row>
        <row r="753">
          <cell r="B753" t="str">
            <v>3KA</v>
          </cell>
        </row>
        <row r="754">
          <cell r="B754" t="str">
            <v>3KA</v>
          </cell>
          <cell r="P754">
            <v>0</v>
          </cell>
        </row>
        <row r="755">
          <cell r="B755" t="str">
            <v>3KA</v>
          </cell>
        </row>
        <row r="756">
          <cell r="B756" t="str">
            <v>3KA</v>
          </cell>
        </row>
        <row r="757">
          <cell r="B757" t="str">
            <v>3KA</v>
          </cell>
        </row>
        <row r="758">
          <cell r="B758" t="str">
            <v>3KA</v>
          </cell>
        </row>
        <row r="759">
          <cell r="B759" t="str">
            <v>3KA</v>
          </cell>
          <cell r="P759">
            <v>0</v>
          </cell>
        </row>
        <row r="760">
          <cell r="B760" t="str">
            <v>3KA</v>
          </cell>
        </row>
        <row r="761">
          <cell r="B761" t="str">
            <v>3KA</v>
          </cell>
        </row>
        <row r="762">
          <cell r="B762" t="str">
            <v>3KA</v>
          </cell>
        </row>
        <row r="763">
          <cell r="B763" t="str">
            <v>3KA</v>
          </cell>
        </row>
        <row r="764">
          <cell r="B764" t="str">
            <v>3KA</v>
          </cell>
          <cell r="P764">
            <v>0</v>
          </cell>
        </row>
        <row r="765">
          <cell r="B765" t="str">
            <v>3KA</v>
          </cell>
        </row>
        <row r="766">
          <cell r="B766" t="str">
            <v>3KA</v>
          </cell>
        </row>
        <row r="767">
          <cell r="B767" t="str">
            <v>3KA</v>
          </cell>
        </row>
        <row r="768">
          <cell r="B768" t="str">
            <v>3KA</v>
          </cell>
        </row>
        <row r="769">
          <cell r="B769" t="str">
            <v>3KA</v>
          </cell>
          <cell r="P769">
            <v>0</v>
          </cell>
        </row>
        <row r="770">
          <cell r="B770" t="str">
            <v>3KA</v>
          </cell>
        </row>
        <row r="771">
          <cell r="B771" t="str">
            <v>3KA</v>
          </cell>
        </row>
        <row r="772">
          <cell r="B772" t="str">
            <v>3KA</v>
          </cell>
        </row>
        <row r="773">
          <cell r="B773" t="str">
            <v>3KA</v>
          </cell>
          <cell r="P773">
            <v>0</v>
          </cell>
        </row>
        <row r="774">
          <cell r="B774" t="str">
            <v>3KA</v>
          </cell>
        </row>
        <row r="775">
          <cell r="B775" t="str">
            <v>3KA</v>
          </cell>
        </row>
        <row r="776">
          <cell r="B776" t="str">
            <v>3KA</v>
          </cell>
        </row>
        <row r="777">
          <cell r="B777" t="str">
            <v>3KA</v>
          </cell>
        </row>
        <row r="778">
          <cell r="B778" t="str">
            <v>3LA</v>
          </cell>
          <cell r="P778">
            <v>2630.04</v>
          </cell>
        </row>
        <row r="779">
          <cell r="B779" t="str">
            <v>3LA</v>
          </cell>
        </row>
        <row r="780">
          <cell r="B780" t="str">
            <v>3LA</v>
          </cell>
          <cell r="P780">
            <v>1399.86</v>
          </cell>
        </row>
        <row r="781">
          <cell r="B781" t="str">
            <v>3LA</v>
          </cell>
        </row>
        <row r="782">
          <cell r="B782" t="str">
            <v>3LA</v>
          </cell>
          <cell r="P782">
            <v>9205.14</v>
          </cell>
        </row>
        <row r="783">
          <cell r="B783" t="str">
            <v>3LA</v>
          </cell>
        </row>
        <row r="784">
          <cell r="B784" t="str">
            <v>3LA</v>
          </cell>
          <cell r="P784">
            <v>699.93</v>
          </cell>
        </row>
        <row r="785">
          <cell r="B785" t="str">
            <v>3LA</v>
          </cell>
        </row>
        <row r="786">
          <cell r="B786" t="str">
            <v>3LA</v>
          </cell>
          <cell r="P786">
            <v>9711</v>
          </cell>
        </row>
        <row r="787">
          <cell r="B787" t="str">
            <v>3LA</v>
          </cell>
        </row>
        <row r="788">
          <cell r="B788" t="str">
            <v>3LA</v>
          </cell>
        </row>
        <row r="789">
          <cell r="B789" t="str">
            <v>3LA</v>
          </cell>
        </row>
        <row r="790">
          <cell r="B790" t="str">
            <v>3LA</v>
          </cell>
        </row>
        <row r="791">
          <cell r="B791" t="str">
            <v>3LA</v>
          </cell>
          <cell r="P791">
            <v>385</v>
          </cell>
        </row>
        <row r="792">
          <cell r="B792" t="str">
            <v>3LA</v>
          </cell>
        </row>
        <row r="793">
          <cell r="B793" t="str">
            <v>3LA</v>
          </cell>
          <cell r="P793">
            <v>60</v>
          </cell>
        </row>
        <row r="794">
          <cell r="B794" t="str">
            <v>3LA</v>
          </cell>
        </row>
        <row r="795">
          <cell r="B795" t="str">
            <v>3LA</v>
          </cell>
          <cell r="P795">
            <v>45</v>
          </cell>
        </row>
        <row r="796">
          <cell r="B796" t="str">
            <v>3LA</v>
          </cell>
        </row>
        <row r="797">
          <cell r="B797" t="str">
            <v>3LA</v>
          </cell>
          <cell r="P797">
            <v>495</v>
          </cell>
        </row>
        <row r="798">
          <cell r="B798" t="str">
            <v>3LA</v>
          </cell>
        </row>
        <row r="799">
          <cell r="B799" t="str">
            <v>3LA</v>
          </cell>
          <cell r="P799">
            <v>120</v>
          </cell>
        </row>
        <row r="800">
          <cell r="B800" t="str">
            <v>3LA</v>
          </cell>
        </row>
        <row r="801">
          <cell r="B801" t="str">
            <v>3LA</v>
          </cell>
          <cell r="P801">
            <v>16.68</v>
          </cell>
        </row>
        <row r="802">
          <cell r="B802" t="str">
            <v>3LA</v>
          </cell>
        </row>
        <row r="803">
          <cell r="B803" t="str">
            <v>3LA</v>
          </cell>
        </row>
        <row r="804">
          <cell r="B804" t="str">
            <v>3LA</v>
          </cell>
        </row>
        <row r="805">
          <cell r="B805" t="str">
            <v>3LA</v>
          </cell>
        </row>
        <row r="806">
          <cell r="B806" t="str">
            <v>3LA</v>
          </cell>
          <cell r="P806">
            <v>0</v>
          </cell>
        </row>
        <row r="807">
          <cell r="B807" t="str">
            <v>3LA</v>
          </cell>
        </row>
        <row r="808">
          <cell r="B808" t="str">
            <v>3LA</v>
          </cell>
          <cell r="P808">
            <v>0</v>
          </cell>
        </row>
        <row r="809">
          <cell r="B809" t="str">
            <v>3LA</v>
          </cell>
        </row>
        <row r="810">
          <cell r="B810" t="str">
            <v>3LA</v>
          </cell>
          <cell r="P810">
            <v>0</v>
          </cell>
        </row>
        <row r="811">
          <cell r="B811" t="str">
            <v>3LA</v>
          </cell>
        </row>
        <row r="812">
          <cell r="B812" t="str">
            <v>3LA</v>
          </cell>
          <cell r="P812">
            <v>1752</v>
          </cell>
        </row>
        <row r="813">
          <cell r="B813" t="str">
            <v>3LA</v>
          </cell>
        </row>
        <row r="814">
          <cell r="B814" t="str">
            <v>3LA</v>
          </cell>
          <cell r="P814">
            <v>1440</v>
          </cell>
        </row>
        <row r="815">
          <cell r="B815" t="str">
            <v>3LA</v>
          </cell>
        </row>
        <row r="816">
          <cell r="B816" t="str">
            <v>3LA</v>
          </cell>
          <cell r="P816">
            <v>715</v>
          </cell>
        </row>
        <row r="817">
          <cell r="B817" t="str">
            <v>3LA</v>
          </cell>
        </row>
        <row r="818">
          <cell r="B818" t="str">
            <v>3LA</v>
          </cell>
          <cell r="P818">
            <v>910</v>
          </cell>
        </row>
        <row r="819">
          <cell r="B819" t="str">
            <v>3LA</v>
          </cell>
        </row>
        <row r="820">
          <cell r="B820" t="str">
            <v>3LA</v>
          </cell>
          <cell r="P820">
            <v>975</v>
          </cell>
        </row>
        <row r="821">
          <cell r="B821" t="str">
            <v>3LA</v>
          </cell>
        </row>
        <row r="822">
          <cell r="B822" t="str">
            <v>3LA</v>
          </cell>
          <cell r="P822">
            <v>0</v>
          </cell>
        </row>
        <row r="823">
          <cell r="B823" t="str">
            <v>3LA</v>
          </cell>
        </row>
        <row r="824">
          <cell r="B824" t="str">
            <v>3LA</v>
          </cell>
          <cell r="P824">
            <v>0</v>
          </cell>
        </row>
        <row r="825">
          <cell r="B825" t="str">
            <v>3LA</v>
          </cell>
        </row>
        <row r="826">
          <cell r="B826" t="str">
            <v>3LA</v>
          </cell>
          <cell r="P826">
            <v>4079.97</v>
          </cell>
        </row>
        <row r="827">
          <cell r="B827" t="str">
            <v>3LA</v>
          </cell>
        </row>
        <row r="828">
          <cell r="B828" t="str">
            <v>3LA</v>
          </cell>
        </row>
        <row r="829">
          <cell r="B829" t="str">
            <v>3LA</v>
          </cell>
        </row>
        <row r="830">
          <cell r="B830" t="str">
            <v>3MA</v>
          </cell>
          <cell r="P830">
            <v>71.06</v>
          </cell>
        </row>
        <row r="831">
          <cell r="B831" t="str">
            <v>3MA</v>
          </cell>
        </row>
        <row r="832">
          <cell r="B832" t="str">
            <v>3MA</v>
          </cell>
        </row>
        <row r="833">
          <cell r="B833" t="str">
            <v>3MA</v>
          </cell>
        </row>
        <row r="834">
          <cell r="B834" t="str">
            <v>3MA</v>
          </cell>
        </row>
        <row r="835">
          <cell r="B835" t="str">
            <v>3MA</v>
          </cell>
        </row>
        <row r="836">
          <cell r="B836" t="str">
            <v>3MA</v>
          </cell>
        </row>
        <row r="837">
          <cell r="B837" t="str">
            <v>3MA</v>
          </cell>
          <cell r="P837">
            <v>71.06</v>
          </cell>
        </row>
        <row r="838">
          <cell r="B838" t="str">
            <v>3MA</v>
          </cell>
        </row>
        <row r="839">
          <cell r="B839" t="str">
            <v>3MA</v>
          </cell>
        </row>
        <row r="840">
          <cell r="B840" t="str">
            <v>3MA</v>
          </cell>
        </row>
        <row r="841">
          <cell r="B841" t="str">
            <v>3MA</v>
          </cell>
        </row>
        <row r="842">
          <cell r="B842" t="str">
            <v>3MA</v>
          </cell>
        </row>
        <row r="843">
          <cell r="B843" t="str">
            <v>3MA</v>
          </cell>
        </row>
        <row r="844">
          <cell r="B844" t="str">
            <v>3MA</v>
          </cell>
          <cell r="P844">
            <v>57.93</v>
          </cell>
        </row>
        <row r="845">
          <cell r="B845" t="str">
            <v>3MA</v>
          </cell>
        </row>
        <row r="846">
          <cell r="B846" t="str">
            <v>3MA</v>
          </cell>
        </row>
        <row r="847">
          <cell r="B847" t="str">
            <v>3MA</v>
          </cell>
        </row>
        <row r="848">
          <cell r="B848" t="str">
            <v>3MA</v>
          </cell>
        </row>
        <row r="849">
          <cell r="B849" t="str">
            <v>3MA</v>
          </cell>
        </row>
        <row r="850">
          <cell r="B850" t="str">
            <v>3MA</v>
          </cell>
        </row>
        <row r="851">
          <cell r="B851" t="str">
            <v>3MA</v>
          </cell>
          <cell r="P851">
            <v>115.86</v>
          </cell>
        </row>
        <row r="852">
          <cell r="B852" t="str">
            <v>3MA</v>
          </cell>
        </row>
        <row r="853">
          <cell r="B853" t="str">
            <v>3MA</v>
          </cell>
        </row>
        <row r="854">
          <cell r="B854" t="str">
            <v>3MA</v>
          </cell>
        </row>
        <row r="855">
          <cell r="B855" t="str">
            <v>3MA</v>
          </cell>
        </row>
        <row r="856">
          <cell r="B856" t="str">
            <v>3MA</v>
          </cell>
        </row>
        <row r="857">
          <cell r="B857" t="str">
            <v>3MA</v>
          </cell>
        </row>
        <row r="858">
          <cell r="B858" t="str">
            <v>3MA</v>
          </cell>
          <cell r="P858">
            <v>2801</v>
          </cell>
        </row>
        <row r="859">
          <cell r="B859" t="str">
            <v>3MA</v>
          </cell>
        </row>
        <row r="860">
          <cell r="B860" t="str">
            <v>3MA</v>
          </cell>
        </row>
        <row r="861">
          <cell r="B861" t="str">
            <v>3MA</v>
          </cell>
          <cell r="P861">
            <v>1400.5</v>
          </cell>
        </row>
        <row r="862">
          <cell r="B862" t="str">
            <v>3MA</v>
          </cell>
        </row>
        <row r="863">
          <cell r="B863" t="str">
            <v>3MA</v>
          </cell>
        </row>
        <row r="864">
          <cell r="B864" t="str">
            <v>3MA</v>
          </cell>
          <cell r="P864">
            <v>700.25</v>
          </cell>
        </row>
        <row r="865">
          <cell r="B865" t="str">
            <v>3MA</v>
          </cell>
        </row>
        <row r="866">
          <cell r="B866" t="str">
            <v>3MA</v>
          </cell>
        </row>
        <row r="867">
          <cell r="B867" t="str">
            <v>3MA</v>
          </cell>
          <cell r="P867">
            <v>57.93</v>
          </cell>
        </row>
        <row r="868">
          <cell r="B868" t="str">
            <v>3MA</v>
          </cell>
        </row>
        <row r="869">
          <cell r="B869" t="str">
            <v>3MA</v>
          </cell>
        </row>
        <row r="870">
          <cell r="B870" t="str">
            <v>3MA</v>
          </cell>
        </row>
        <row r="871">
          <cell r="B871" t="str">
            <v>3MA</v>
          </cell>
        </row>
        <row r="872">
          <cell r="B872" t="str">
            <v>3MA</v>
          </cell>
        </row>
        <row r="873">
          <cell r="B873" t="str">
            <v>3MA</v>
          </cell>
        </row>
        <row r="874">
          <cell r="B874" t="str">
            <v>3MA</v>
          </cell>
          <cell r="P874">
            <v>57.93</v>
          </cell>
        </row>
        <row r="875">
          <cell r="B875" t="str">
            <v>3MA</v>
          </cell>
        </row>
        <row r="876">
          <cell r="B876" t="str">
            <v>3MA</v>
          </cell>
        </row>
        <row r="877">
          <cell r="B877" t="str">
            <v>3MA</v>
          </cell>
        </row>
        <row r="878">
          <cell r="B878" t="str">
            <v>3MA</v>
          </cell>
        </row>
        <row r="879">
          <cell r="B879" t="str">
            <v>3MA</v>
          </cell>
        </row>
        <row r="880">
          <cell r="B880" t="str">
            <v>3MA</v>
          </cell>
        </row>
        <row r="881">
          <cell r="B881" t="str">
            <v>3MA</v>
          </cell>
          <cell r="P881">
            <v>115.86</v>
          </cell>
        </row>
        <row r="882">
          <cell r="B882" t="str">
            <v>3MA</v>
          </cell>
        </row>
        <row r="883">
          <cell r="B883" t="str">
            <v>3MA</v>
          </cell>
        </row>
        <row r="884">
          <cell r="B884" t="str">
            <v>3MA</v>
          </cell>
        </row>
        <row r="885">
          <cell r="B885" t="str">
            <v>3MA</v>
          </cell>
        </row>
        <row r="886">
          <cell r="B886" t="str">
            <v>3MA</v>
          </cell>
        </row>
        <row r="887">
          <cell r="B887" t="str">
            <v>3MA</v>
          </cell>
        </row>
        <row r="888">
          <cell r="B888" t="str">
            <v>3MA</v>
          </cell>
          <cell r="P888">
            <v>71.239999999999995</v>
          </cell>
        </row>
        <row r="889">
          <cell r="B889" t="str">
            <v>3MA</v>
          </cell>
        </row>
        <row r="890">
          <cell r="B890" t="str">
            <v>3MA</v>
          </cell>
        </row>
        <row r="891">
          <cell r="B891" t="str">
            <v>3MA</v>
          </cell>
        </row>
        <row r="892">
          <cell r="B892" t="str">
            <v>3MA</v>
          </cell>
        </row>
        <row r="893">
          <cell r="B893" t="str">
            <v>3MA</v>
          </cell>
        </row>
        <row r="894">
          <cell r="B894" t="str">
            <v>3MA</v>
          </cell>
        </row>
        <row r="895">
          <cell r="B895" t="str">
            <v>3MA</v>
          </cell>
          <cell r="P895">
            <v>35.53</v>
          </cell>
        </row>
        <row r="896">
          <cell r="B896" t="str">
            <v>3MA</v>
          </cell>
        </row>
        <row r="897">
          <cell r="B897" t="str">
            <v>3MA</v>
          </cell>
        </row>
        <row r="898">
          <cell r="B898" t="str">
            <v>3MA</v>
          </cell>
        </row>
        <row r="899">
          <cell r="B899" t="str">
            <v>3MA</v>
          </cell>
        </row>
        <row r="900">
          <cell r="B900" t="str">
            <v>3MA</v>
          </cell>
        </row>
        <row r="901">
          <cell r="B901" t="str">
            <v>3MA</v>
          </cell>
        </row>
        <row r="902">
          <cell r="B902" t="str">
            <v>3MA</v>
          </cell>
          <cell r="P902">
            <v>35.53</v>
          </cell>
        </row>
        <row r="903">
          <cell r="B903" t="str">
            <v>3MA</v>
          </cell>
        </row>
        <row r="904">
          <cell r="B904" t="str">
            <v>3MA</v>
          </cell>
        </row>
        <row r="905">
          <cell r="B905" t="str">
            <v>3MA</v>
          </cell>
        </row>
        <row r="906">
          <cell r="B906" t="str">
            <v>3MA</v>
          </cell>
        </row>
        <row r="907">
          <cell r="B907" t="str">
            <v>3MA</v>
          </cell>
        </row>
        <row r="908">
          <cell r="B908" t="str">
            <v>3MA</v>
          </cell>
        </row>
        <row r="909">
          <cell r="B909" t="str">
            <v>3MA</v>
          </cell>
          <cell r="P909">
            <v>0</v>
          </cell>
        </row>
        <row r="910">
          <cell r="B910" t="str">
            <v>3MA</v>
          </cell>
        </row>
        <row r="911">
          <cell r="B911" t="str">
            <v>3MA</v>
          </cell>
        </row>
        <row r="912">
          <cell r="B912" t="str">
            <v>3MA</v>
          </cell>
          <cell r="P912">
            <v>72.930000000000007</v>
          </cell>
        </row>
        <row r="913">
          <cell r="B913" t="str">
            <v>3MA</v>
          </cell>
        </row>
        <row r="914">
          <cell r="B914" t="str">
            <v>3MA</v>
          </cell>
        </row>
        <row r="915">
          <cell r="B915" t="str">
            <v>3MA</v>
          </cell>
        </row>
        <row r="916">
          <cell r="B916" t="str">
            <v>3MA</v>
          </cell>
        </row>
        <row r="917">
          <cell r="B917" t="str">
            <v>3MA</v>
          </cell>
        </row>
        <row r="918">
          <cell r="B918" t="str">
            <v>3MA</v>
          </cell>
        </row>
        <row r="919">
          <cell r="B919" t="str">
            <v>3MA</v>
          </cell>
          <cell r="P919">
            <v>24.31</v>
          </cell>
        </row>
        <row r="920">
          <cell r="B920" t="str">
            <v>3MA</v>
          </cell>
        </row>
        <row r="921">
          <cell r="B921" t="str">
            <v>3MA</v>
          </cell>
        </row>
        <row r="922">
          <cell r="B922" t="str">
            <v>3MA</v>
          </cell>
        </row>
        <row r="923">
          <cell r="B923" t="str">
            <v>3MA</v>
          </cell>
        </row>
        <row r="924">
          <cell r="B924" t="str">
            <v>3MA</v>
          </cell>
        </row>
        <row r="925">
          <cell r="B925" t="str">
            <v>3MA</v>
          </cell>
        </row>
        <row r="926">
          <cell r="B926" t="str">
            <v>3MA</v>
          </cell>
          <cell r="P926">
            <v>47.56</v>
          </cell>
        </row>
        <row r="927">
          <cell r="B927" t="str">
            <v>3MA</v>
          </cell>
        </row>
        <row r="928">
          <cell r="B928" t="str">
            <v>3MA</v>
          </cell>
        </row>
        <row r="929">
          <cell r="B929" t="str">
            <v>3MA</v>
          </cell>
        </row>
        <row r="930">
          <cell r="B930" t="str">
            <v>3MA</v>
          </cell>
        </row>
        <row r="931">
          <cell r="B931" t="str">
            <v>3MA</v>
          </cell>
        </row>
        <row r="932">
          <cell r="B932" t="str">
            <v>3MA</v>
          </cell>
        </row>
        <row r="933">
          <cell r="B933" t="str">
            <v>3MA</v>
          </cell>
          <cell r="P933">
            <v>23.25</v>
          </cell>
        </row>
        <row r="934">
          <cell r="B934" t="str">
            <v>3MA</v>
          </cell>
        </row>
        <row r="935">
          <cell r="B935" t="str">
            <v>3MA</v>
          </cell>
        </row>
        <row r="936">
          <cell r="B936" t="str">
            <v>3MA</v>
          </cell>
        </row>
        <row r="937">
          <cell r="B937" t="str">
            <v>3MA</v>
          </cell>
        </row>
        <row r="938">
          <cell r="B938" t="str">
            <v>3MA</v>
          </cell>
        </row>
        <row r="939">
          <cell r="B939" t="str">
            <v>3MA</v>
          </cell>
        </row>
        <row r="940">
          <cell r="B940" t="str">
            <v>3MA</v>
          </cell>
          <cell r="P940">
            <v>23.25</v>
          </cell>
        </row>
        <row r="941">
          <cell r="B941" t="str">
            <v>3MA</v>
          </cell>
        </row>
        <row r="942">
          <cell r="B942" t="str">
            <v>3MA</v>
          </cell>
        </row>
        <row r="943">
          <cell r="B943" t="str">
            <v>3MA</v>
          </cell>
        </row>
        <row r="944">
          <cell r="B944" t="str">
            <v>3MA</v>
          </cell>
        </row>
        <row r="945">
          <cell r="B945" t="str">
            <v>3MA</v>
          </cell>
        </row>
        <row r="946">
          <cell r="B946" t="str">
            <v>3MA</v>
          </cell>
        </row>
        <row r="947">
          <cell r="B947" t="str">
            <v>3MA</v>
          </cell>
          <cell r="P947">
            <v>22.46</v>
          </cell>
        </row>
        <row r="948">
          <cell r="B948" t="str">
            <v>3MA</v>
          </cell>
        </row>
        <row r="949">
          <cell r="B949" t="str">
            <v>3MA</v>
          </cell>
        </row>
        <row r="950">
          <cell r="B950" t="str">
            <v>3MA</v>
          </cell>
        </row>
        <row r="951">
          <cell r="B951" t="str">
            <v>3MA</v>
          </cell>
        </row>
        <row r="952">
          <cell r="B952" t="str">
            <v>3MA</v>
          </cell>
        </row>
        <row r="953">
          <cell r="B953" t="str">
            <v>3MA</v>
          </cell>
        </row>
        <row r="954">
          <cell r="B954" t="str">
            <v>3MA</v>
          </cell>
          <cell r="P954">
            <v>23.78</v>
          </cell>
        </row>
        <row r="955">
          <cell r="B955" t="str">
            <v>3MA</v>
          </cell>
        </row>
        <row r="956">
          <cell r="B956" t="str">
            <v>3MA</v>
          </cell>
        </row>
        <row r="957">
          <cell r="B957" t="str">
            <v>3MA</v>
          </cell>
        </row>
        <row r="958">
          <cell r="B958" t="str">
            <v>3MA</v>
          </cell>
        </row>
        <row r="959">
          <cell r="B959" t="str">
            <v>3MA</v>
          </cell>
        </row>
        <row r="960">
          <cell r="B960" t="str">
            <v>3MA</v>
          </cell>
        </row>
        <row r="961">
          <cell r="B961" t="str">
            <v>3MA</v>
          </cell>
          <cell r="P961">
            <v>22.46</v>
          </cell>
        </row>
        <row r="962">
          <cell r="B962" t="str">
            <v>3MA</v>
          </cell>
        </row>
        <row r="963">
          <cell r="B963" t="str">
            <v>3MA</v>
          </cell>
        </row>
        <row r="964">
          <cell r="B964" t="str">
            <v>3MA</v>
          </cell>
        </row>
        <row r="965">
          <cell r="B965" t="str">
            <v>3MA</v>
          </cell>
        </row>
        <row r="966">
          <cell r="B966" t="str">
            <v>3MA</v>
          </cell>
        </row>
        <row r="967">
          <cell r="B967" t="str">
            <v>3MA</v>
          </cell>
        </row>
        <row r="968">
          <cell r="B968" t="str">
            <v>3MA</v>
          </cell>
          <cell r="P968">
            <v>22.46</v>
          </cell>
        </row>
        <row r="969">
          <cell r="B969" t="str">
            <v>3MA</v>
          </cell>
        </row>
        <row r="970">
          <cell r="B970" t="str">
            <v>3MA</v>
          </cell>
        </row>
        <row r="971">
          <cell r="B971" t="str">
            <v>3MA</v>
          </cell>
        </row>
        <row r="972">
          <cell r="B972" t="str">
            <v>3MA</v>
          </cell>
        </row>
        <row r="973">
          <cell r="B973" t="str">
            <v>3MA</v>
          </cell>
        </row>
        <row r="974">
          <cell r="B974" t="str">
            <v>3MA</v>
          </cell>
        </row>
        <row r="975">
          <cell r="B975" t="str">
            <v>3MA</v>
          </cell>
          <cell r="P975">
            <v>89.84</v>
          </cell>
        </row>
        <row r="976">
          <cell r="B976" t="str">
            <v>3MA</v>
          </cell>
        </row>
        <row r="977">
          <cell r="B977" t="str">
            <v>3MA</v>
          </cell>
        </row>
        <row r="978">
          <cell r="B978" t="str">
            <v>3MA</v>
          </cell>
        </row>
        <row r="979">
          <cell r="B979" t="str">
            <v>3MA</v>
          </cell>
        </row>
        <row r="980">
          <cell r="B980" t="str">
            <v>3MA</v>
          </cell>
        </row>
        <row r="981">
          <cell r="B981" t="str">
            <v>3MA</v>
          </cell>
        </row>
        <row r="982">
          <cell r="B982" t="str">
            <v>3MA</v>
          </cell>
          <cell r="P982">
            <v>22.46</v>
          </cell>
        </row>
        <row r="983">
          <cell r="B983" t="str">
            <v>3MA</v>
          </cell>
        </row>
        <row r="984">
          <cell r="B984" t="str">
            <v>3MA</v>
          </cell>
        </row>
        <row r="985">
          <cell r="B985" t="str">
            <v>3MA</v>
          </cell>
        </row>
        <row r="986">
          <cell r="B986" t="str">
            <v>3MA</v>
          </cell>
        </row>
        <row r="987">
          <cell r="B987" t="str">
            <v>3MA</v>
          </cell>
        </row>
        <row r="988">
          <cell r="B988" t="str">
            <v>3MA</v>
          </cell>
        </row>
        <row r="989">
          <cell r="B989" t="str">
            <v>3MA</v>
          </cell>
          <cell r="P989">
            <v>22.46</v>
          </cell>
        </row>
        <row r="990">
          <cell r="B990" t="str">
            <v>3MA</v>
          </cell>
        </row>
        <row r="991">
          <cell r="B991" t="str">
            <v>3MA</v>
          </cell>
        </row>
        <row r="992">
          <cell r="B992" t="str">
            <v>3MA</v>
          </cell>
        </row>
        <row r="993">
          <cell r="B993" t="str">
            <v>3MA</v>
          </cell>
        </row>
        <row r="994">
          <cell r="B994" t="str">
            <v>3MA</v>
          </cell>
        </row>
        <row r="995">
          <cell r="B995" t="str">
            <v>3MA</v>
          </cell>
        </row>
        <row r="996">
          <cell r="B996" t="str">
            <v>3MA</v>
          </cell>
          <cell r="P996">
            <v>22.46</v>
          </cell>
        </row>
        <row r="997">
          <cell r="B997" t="str">
            <v>3MA</v>
          </cell>
        </row>
        <row r="998">
          <cell r="B998" t="str">
            <v>3MA</v>
          </cell>
        </row>
        <row r="999">
          <cell r="B999" t="str">
            <v>3MA</v>
          </cell>
        </row>
        <row r="1000">
          <cell r="B1000" t="str">
            <v>3MA</v>
          </cell>
        </row>
        <row r="1001">
          <cell r="B1001" t="str">
            <v>3MA</v>
          </cell>
        </row>
        <row r="1002">
          <cell r="B1002" t="str">
            <v>3MA</v>
          </cell>
        </row>
        <row r="1003">
          <cell r="B1003" t="str">
            <v>3MA</v>
          </cell>
          <cell r="P1003">
            <v>23.78</v>
          </cell>
        </row>
        <row r="1004">
          <cell r="B1004" t="str">
            <v>3MA</v>
          </cell>
        </row>
        <row r="1005">
          <cell r="B1005" t="str">
            <v>3MA</v>
          </cell>
        </row>
        <row r="1006">
          <cell r="B1006" t="str">
            <v>3MA</v>
          </cell>
        </row>
        <row r="1007">
          <cell r="B1007" t="str">
            <v>3MA</v>
          </cell>
        </row>
        <row r="1008">
          <cell r="B1008" t="str">
            <v>3MA</v>
          </cell>
        </row>
        <row r="1009">
          <cell r="B1009" t="str">
            <v>3MA</v>
          </cell>
        </row>
        <row r="1010">
          <cell r="B1010" t="str">
            <v>3MA</v>
          </cell>
          <cell r="P1010">
            <v>23.25</v>
          </cell>
        </row>
        <row r="1011">
          <cell r="B1011" t="str">
            <v>3MA</v>
          </cell>
        </row>
        <row r="1012">
          <cell r="B1012" t="str">
            <v>3MA</v>
          </cell>
        </row>
        <row r="1013">
          <cell r="B1013" t="str">
            <v>3MA</v>
          </cell>
        </row>
        <row r="1014">
          <cell r="B1014" t="str">
            <v>3MA</v>
          </cell>
        </row>
        <row r="1015">
          <cell r="B1015" t="str">
            <v>3MA</v>
          </cell>
        </row>
        <row r="1016">
          <cell r="B1016" t="str">
            <v>3MA</v>
          </cell>
        </row>
        <row r="1017">
          <cell r="B1017" t="str">
            <v>3MA</v>
          </cell>
          <cell r="P1017">
            <v>23.25</v>
          </cell>
        </row>
        <row r="1018">
          <cell r="B1018" t="str">
            <v>3MA</v>
          </cell>
        </row>
        <row r="1019">
          <cell r="B1019" t="str">
            <v>3MA</v>
          </cell>
        </row>
        <row r="1020">
          <cell r="B1020" t="str">
            <v>3MA</v>
          </cell>
        </row>
        <row r="1021">
          <cell r="B1021" t="str">
            <v>3MA</v>
          </cell>
        </row>
        <row r="1022">
          <cell r="B1022" t="str">
            <v>3MA</v>
          </cell>
        </row>
        <row r="1023">
          <cell r="B1023" t="str">
            <v>3MA</v>
          </cell>
        </row>
        <row r="1024">
          <cell r="B1024" t="str">
            <v>3MA</v>
          </cell>
          <cell r="P1024">
            <v>46.5</v>
          </cell>
        </row>
        <row r="1025">
          <cell r="B1025" t="str">
            <v>3MA</v>
          </cell>
        </row>
        <row r="1026">
          <cell r="B1026" t="str">
            <v>3MA</v>
          </cell>
        </row>
        <row r="1027">
          <cell r="B1027" t="str">
            <v>3MA</v>
          </cell>
        </row>
        <row r="1028">
          <cell r="B1028" t="str">
            <v>3MA</v>
          </cell>
        </row>
        <row r="1029">
          <cell r="B1029" t="str">
            <v>3MA</v>
          </cell>
        </row>
        <row r="1030">
          <cell r="B1030" t="str">
            <v>3MA</v>
          </cell>
        </row>
        <row r="1031">
          <cell r="B1031" t="str">
            <v>3MA</v>
          </cell>
          <cell r="P1031">
            <v>23.25</v>
          </cell>
        </row>
        <row r="1032">
          <cell r="B1032" t="str">
            <v>3MA</v>
          </cell>
        </row>
        <row r="1033">
          <cell r="B1033" t="str">
            <v>3MA</v>
          </cell>
        </row>
        <row r="1034">
          <cell r="B1034" t="str">
            <v>3MA</v>
          </cell>
        </row>
        <row r="1035">
          <cell r="B1035" t="str">
            <v>3MA</v>
          </cell>
        </row>
        <row r="1036">
          <cell r="B1036" t="str">
            <v>3MA</v>
          </cell>
        </row>
        <row r="1037">
          <cell r="B1037" t="str">
            <v>3MA</v>
          </cell>
        </row>
        <row r="1038">
          <cell r="B1038" t="str">
            <v>3MA</v>
          </cell>
          <cell r="P1038">
            <v>23.25</v>
          </cell>
        </row>
        <row r="1039">
          <cell r="B1039" t="str">
            <v>3MA</v>
          </cell>
        </row>
        <row r="1040">
          <cell r="B1040" t="str">
            <v>3MA</v>
          </cell>
        </row>
        <row r="1041">
          <cell r="B1041" t="str">
            <v>3MA</v>
          </cell>
        </row>
        <row r="1042">
          <cell r="B1042" t="str">
            <v>3MA</v>
          </cell>
        </row>
        <row r="1043">
          <cell r="B1043" t="str">
            <v>3MA</v>
          </cell>
        </row>
        <row r="1044">
          <cell r="B1044" t="str">
            <v>3MA</v>
          </cell>
        </row>
        <row r="1045">
          <cell r="B1045" t="str">
            <v>3MA</v>
          </cell>
          <cell r="P1045">
            <v>46.5</v>
          </cell>
        </row>
        <row r="1046">
          <cell r="B1046" t="str">
            <v>3MA</v>
          </cell>
        </row>
        <row r="1047">
          <cell r="B1047" t="str">
            <v>3MA</v>
          </cell>
        </row>
        <row r="1048">
          <cell r="B1048" t="str">
            <v>3MA</v>
          </cell>
        </row>
        <row r="1049">
          <cell r="B1049" t="str">
            <v>3MA</v>
          </cell>
        </row>
        <row r="1050">
          <cell r="B1050" t="str">
            <v>3MA</v>
          </cell>
        </row>
        <row r="1051">
          <cell r="B1051" t="str">
            <v>3MA</v>
          </cell>
        </row>
        <row r="1052">
          <cell r="B1052" t="str">
            <v>3MA</v>
          </cell>
          <cell r="P1052">
            <v>93</v>
          </cell>
        </row>
        <row r="1053">
          <cell r="B1053" t="str">
            <v>3MA</v>
          </cell>
        </row>
        <row r="1054">
          <cell r="B1054" t="str">
            <v>3MA</v>
          </cell>
        </row>
        <row r="1055">
          <cell r="B1055" t="str">
            <v>3MA</v>
          </cell>
        </row>
        <row r="1056">
          <cell r="B1056" t="str">
            <v>3MA</v>
          </cell>
        </row>
        <row r="1057">
          <cell r="B1057" t="str">
            <v>3MA</v>
          </cell>
        </row>
        <row r="1058">
          <cell r="B1058" t="str">
            <v>3MA</v>
          </cell>
        </row>
        <row r="1059">
          <cell r="B1059" t="str">
            <v>3MA</v>
          </cell>
          <cell r="P1059">
            <v>46.5</v>
          </cell>
        </row>
        <row r="1060">
          <cell r="B1060" t="str">
            <v>3MA</v>
          </cell>
        </row>
        <row r="1061">
          <cell r="B1061" t="str">
            <v>3MA</v>
          </cell>
        </row>
        <row r="1062">
          <cell r="B1062" t="str">
            <v>3MA</v>
          </cell>
        </row>
        <row r="1063">
          <cell r="B1063" t="str">
            <v>3MA</v>
          </cell>
        </row>
        <row r="1064">
          <cell r="B1064" t="str">
            <v>3MA</v>
          </cell>
        </row>
        <row r="1065">
          <cell r="B1065" t="str">
            <v>3MA</v>
          </cell>
        </row>
        <row r="1066">
          <cell r="B1066" t="str">
            <v>3MA</v>
          </cell>
          <cell r="P1066">
            <v>23.25</v>
          </cell>
        </row>
        <row r="1067">
          <cell r="B1067" t="str">
            <v>3MA</v>
          </cell>
        </row>
        <row r="1068">
          <cell r="B1068" t="str">
            <v>3MA</v>
          </cell>
        </row>
        <row r="1069">
          <cell r="B1069" t="str">
            <v>3MA</v>
          </cell>
        </row>
        <row r="1070">
          <cell r="B1070" t="str">
            <v>3MA</v>
          </cell>
        </row>
        <row r="1071">
          <cell r="B1071" t="str">
            <v>3MA</v>
          </cell>
        </row>
        <row r="1072">
          <cell r="B1072" t="str">
            <v>3MA</v>
          </cell>
        </row>
        <row r="1073">
          <cell r="B1073" t="str">
            <v>3MA</v>
          </cell>
          <cell r="P1073">
            <v>2197.44</v>
          </cell>
        </row>
        <row r="1074">
          <cell r="B1074" t="str">
            <v>3MA</v>
          </cell>
        </row>
        <row r="1075">
          <cell r="B1075" t="str">
            <v>3MA</v>
          </cell>
        </row>
        <row r="1076">
          <cell r="B1076" t="str">
            <v>3MA</v>
          </cell>
        </row>
        <row r="1077">
          <cell r="B1077" t="str">
            <v>3MA</v>
          </cell>
          <cell r="P1077">
            <v>0</v>
          </cell>
        </row>
        <row r="1078">
          <cell r="B1078" t="str">
            <v>3MA</v>
          </cell>
        </row>
        <row r="1079">
          <cell r="B1079" t="str">
            <v>3MA</v>
          </cell>
        </row>
        <row r="1080">
          <cell r="B1080" t="str">
            <v>3MA</v>
          </cell>
        </row>
        <row r="1081">
          <cell r="B1081" t="str">
            <v>3MA</v>
          </cell>
          <cell r="P1081">
            <v>15092</v>
          </cell>
        </row>
        <row r="1082">
          <cell r="B1082" t="str">
            <v>3MA</v>
          </cell>
        </row>
        <row r="1083">
          <cell r="B1083" t="str">
            <v>3NA</v>
          </cell>
          <cell r="P1083">
            <v>4458.78</v>
          </cell>
        </row>
        <row r="1084">
          <cell r="B1084" t="str">
            <v>3NA</v>
          </cell>
        </row>
        <row r="1085">
          <cell r="B1085" t="str">
            <v>3NA</v>
          </cell>
        </row>
        <row r="1086">
          <cell r="B1086" t="str">
            <v>3NA</v>
          </cell>
        </row>
        <row r="1087">
          <cell r="B1087" t="str">
            <v>3NA</v>
          </cell>
        </row>
        <row r="1088">
          <cell r="B1088" t="str">
            <v>3NA</v>
          </cell>
        </row>
        <row r="1089">
          <cell r="B1089" t="str">
            <v>3NA</v>
          </cell>
          <cell r="P1089">
            <v>548.73</v>
          </cell>
        </row>
        <row r="1090">
          <cell r="B1090" t="str">
            <v>3NA</v>
          </cell>
        </row>
        <row r="1091">
          <cell r="B1091" t="str">
            <v>3NA</v>
          </cell>
        </row>
        <row r="1092">
          <cell r="B1092" t="str">
            <v>3NA</v>
          </cell>
        </row>
        <row r="1093">
          <cell r="B1093" t="str">
            <v>3NA</v>
          </cell>
        </row>
        <row r="1094">
          <cell r="B1094" t="str">
            <v>3NA</v>
          </cell>
          <cell r="P1094">
            <v>435.2</v>
          </cell>
        </row>
        <row r="1095">
          <cell r="B1095" t="str">
            <v>3NA</v>
          </cell>
        </row>
        <row r="1096">
          <cell r="B1096" t="str">
            <v>3NA</v>
          </cell>
        </row>
        <row r="1097">
          <cell r="B1097" t="str">
            <v>3NA</v>
          </cell>
        </row>
        <row r="1098">
          <cell r="B1098" t="str">
            <v>3NA</v>
          </cell>
          <cell r="P1098">
            <v>0</v>
          </cell>
        </row>
        <row r="1099">
          <cell r="B1099" t="str">
            <v>3NA</v>
          </cell>
        </row>
        <row r="1100">
          <cell r="B1100" t="str">
            <v>3NA</v>
          </cell>
        </row>
        <row r="1101">
          <cell r="B1101" t="str">
            <v>3NA</v>
          </cell>
        </row>
        <row r="1102">
          <cell r="B1102" t="str">
            <v>3NA</v>
          </cell>
          <cell r="P1102">
            <v>0</v>
          </cell>
        </row>
        <row r="1103">
          <cell r="B1103" t="str">
            <v>3NA</v>
          </cell>
        </row>
        <row r="1104">
          <cell r="B1104" t="str">
            <v>3NA</v>
          </cell>
        </row>
        <row r="1105">
          <cell r="B1105" t="str">
            <v>3NA</v>
          </cell>
        </row>
        <row r="1106">
          <cell r="B1106" t="str">
            <v>3NA</v>
          </cell>
        </row>
        <row r="1107">
          <cell r="B1107" t="str">
            <v>3NA</v>
          </cell>
          <cell r="P1107">
            <v>412.72</v>
          </cell>
        </row>
        <row r="1108">
          <cell r="B1108" t="str">
            <v>3NA</v>
          </cell>
        </row>
        <row r="1109">
          <cell r="B1109" t="str">
            <v>3NA</v>
          </cell>
        </row>
        <row r="1110">
          <cell r="B1110" t="str">
            <v>3NA</v>
          </cell>
        </row>
        <row r="1111">
          <cell r="B1111" t="str">
            <v>3NA</v>
          </cell>
        </row>
        <row r="1112">
          <cell r="B1112" t="str">
            <v>3NA</v>
          </cell>
          <cell r="P1112">
            <v>434.52</v>
          </cell>
        </row>
        <row r="1113">
          <cell r="B1113" t="str">
            <v>3NA</v>
          </cell>
        </row>
        <row r="1114">
          <cell r="B1114" t="str">
            <v>3NA</v>
          </cell>
        </row>
        <row r="1115">
          <cell r="B1115" t="str">
            <v>3NA</v>
          </cell>
          <cell r="P1115">
            <v>241.8</v>
          </cell>
        </row>
        <row r="1116">
          <cell r="B1116" t="str">
            <v>3NA</v>
          </cell>
        </row>
        <row r="1117">
          <cell r="B1117" t="str">
            <v>3NA</v>
          </cell>
        </row>
        <row r="1118">
          <cell r="B1118" t="str">
            <v>3NA</v>
          </cell>
          <cell r="P1118">
            <v>205.04</v>
          </cell>
        </row>
        <row r="1119">
          <cell r="B1119" t="str">
            <v>3NA</v>
          </cell>
        </row>
        <row r="1120">
          <cell r="B1120" t="str">
            <v>3NA</v>
          </cell>
        </row>
        <row r="1121">
          <cell r="B1121" t="str">
            <v>3NA</v>
          </cell>
          <cell r="P1121">
            <v>1347.5</v>
          </cell>
        </row>
        <row r="1122">
          <cell r="B1122" t="str">
            <v>3NA</v>
          </cell>
        </row>
        <row r="1123">
          <cell r="B1123" t="str">
            <v>3PA</v>
          </cell>
          <cell r="P1123">
            <v>104.1</v>
          </cell>
        </row>
        <row r="1124">
          <cell r="B1124" t="str">
            <v>3PA</v>
          </cell>
        </row>
        <row r="1125">
          <cell r="B1125" t="str">
            <v>3PA</v>
          </cell>
        </row>
        <row r="1126">
          <cell r="B1126" t="str">
            <v>3PA</v>
          </cell>
          <cell r="P1126">
            <v>0</v>
          </cell>
        </row>
        <row r="1127">
          <cell r="B1127" t="str">
            <v>3PA</v>
          </cell>
        </row>
        <row r="1128">
          <cell r="B1128" t="str">
            <v>3PA</v>
          </cell>
        </row>
        <row r="1129">
          <cell r="B1129" t="str">
            <v>3PA</v>
          </cell>
          <cell r="P1129">
            <v>0</v>
          </cell>
        </row>
        <row r="1130">
          <cell r="B1130" t="str">
            <v>3PA</v>
          </cell>
        </row>
        <row r="1131">
          <cell r="B1131" t="str">
            <v>3PA</v>
          </cell>
        </row>
        <row r="1132">
          <cell r="B1132" t="str">
            <v>3PA</v>
          </cell>
          <cell r="P1132">
            <v>2706</v>
          </cell>
        </row>
        <row r="1133">
          <cell r="B1133" t="str">
            <v>3PA</v>
          </cell>
        </row>
        <row r="1134">
          <cell r="B1134" t="str">
            <v>3PA</v>
          </cell>
        </row>
        <row r="1135">
          <cell r="B1135" t="str">
            <v>3PA</v>
          </cell>
          <cell r="P1135">
            <v>173.16</v>
          </cell>
        </row>
        <row r="1136">
          <cell r="B1136" t="str">
            <v>3PA</v>
          </cell>
        </row>
        <row r="1137">
          <cell r="B1137" t="str">
            <v>3PA</v>
          </cell>
        </row>
        <row r="1138">
          <cell r="B1138" t="str">
            <v>3RA</v>
          </cell>
          <cell r="P1138">
            <v>0</v>
          </cell>
        </row>
        <row r="1139">
          <cell r="B1139" t="str">
            <v>3RA</v>
          </cell>
        </row>
        <row r="1140">
          <cell r="B1140" t="str">
            <v>3RA</v>
          </cell>
        </row>
        <row r="1141">
          <cell r="B1141" t="str">
            <v>3RA</v>
          </cell>
        </row>
        <row r="1142">
          <cell r="B1142" t="str">
            <v>3RA</v>
          </cell>
        </row>
        <row r="1143">
          <cell r="B1143" t="str">
            <v>3RA</v>
          </cell>
          <cell r="P1143">
            <v>4.78</v>
          </cell>
        </row>
        <row r="1144">
          <cell r="B1144" t="str">
            <v>3RA</v>
          </cell>
        </row>
        <row r="1145">
          <cell r="B1145" t="str">
            <v>3RA</v>
          </cell>
        </row>
        <row r="1146">
          <cell r="B1146" t="str">
            <v>3RA</v>
          </cell>
        </row>
        <row r="1147">
          <cell r="B1147" t="str">
            <v>3RA</v>
          </cell>
          <cell r="P1147">
            <v>13.63</v>
          </cell>
        </row>
        <row r="1148">
          <cell r="B1148" t="str">
            <v>3RA</v>
          </cell>
        </row>
        <row r="1149">
          <cell r="B1149" t="str">
            <v>3RA</v>
          </cell>
        </row>
        <row r="1150">
          <cell r="B1150" t="str">
            <v>3RA</v>
          </cell>
        </row>
        <row r="1151">
          <cell r="B1151" t="str">
            <v>3RA</v>
          </cell>
        </row>
        <row r="1152">
          <cell r="B1152" t="str">
            <v>3RA</v>
          </cell>
          <cell r="P1152">
            <v>159.88999999999999</v>
          </cell>
        </row>
        <row r="1153">
          <cell r="B1153" t="str">
            <v>3RA</v>
          </cell>
        </row>
        <row r="1154">
          <cell r="B1154" t="str">
            <v>3RA</v>
          </cell>
        </row>
        <row r="1155">
          <cell r="B1155" t="str">
            <v>3RA</v>
          </cell>
        </row>
        <row r="1156">
          <cell r="B1156" t="str">
            <v>3RA</v>
          </cell>
          <cell r="P1156">
            <v>3.2</v>
          </cell>
        </row>
        <row r="1157">
          <cell r="B1157" t="str">
            <v>3RA</v>
          </cell>
        </row>
        <row r="1158">
          <cell r="B1158" t="str">
            <v>3RA</v>
          </cell>
        </row>
        <row r="1159">
          <cell r="B1159" t="str">
            <v>3RA</v>
          </cell>
          <cell r="P1159">
            <v>0</v>
          </cell>
        </row>
        <row r="1160">
          <cell r="B1160" t="str">
            <v>3RA</v>
          </cell>
        </row>
        <row r="1161">
          <cell r="B1161" t="str">
            <v>3RA</v>
          </cell>
          <cell r="P1161">
            <v>91</v>
          </cell>
        </row>
        <row r="1162">
          <cell r="B1162" t="str">
            <v>3RA</v>
          </cell>
        </row>
        <row r="1163">
          <cell r="B1163" t="str">
            <v>3RA</v>
          </cell>
        </row>
        <row r="1164">
          <cell r="B1164" t="str">
            <v>3RA</v>
          </cell>
          <cell r="P1164">
            <v>59.55</v>
          </cell>
        </row>
        <row r="1165">
          <cell r="B1165" t="str">
            <v>3RA</v>
          </cell>
        </row>
        <row r="1166">
          <cell r="B1166" t="str">
            <v>3RA</v>
          </cell>
        </row>
        <row r="1167">
          <cell r="B1167" t="str">
            <v>3RA</v>
          </cell>
        </row>
        <row r="1168">
          <cell r="B1168" t="str">
            <v>3RA</v>
          </cell>
          <cell r="P1168">
            <v>28.24</v>
          </cell>
        </row>
        <row r="1169">
          <cell r="B1169" t="str">
            <v>3RA</v>
          </cell>
        </row>
        <row r="1170">
          <cell r="B1170" t="str">
            <v>3RA</v>
          </cell>
        </row>
        <row r="1171">
          <cell r="B1171" t="str">
            <v>3RA</v>
          </cell>
          <cell r="P1171">
            <v>24.86</v>
          </cell>
        </row>
        <row r="1172">
          <cell r="B1172" t="str">
            <v>3RA</v>
          </cell>
        </row>
        <row r="1173">
          <cell r="B1173" t="str">
            <v>3RA</v>
          </cell>
        </row>
        <row r="1174">
          <cell r="B1174" t="str">
            <v>3RA</v>
          </cell>
          <cell r="P1174">
            <v>48.28</v>
          </cell>
        </row>
        <row r="1175">
          <cell r="B1175" t="str">
            <v>3RA</v>
          </cell>
        </row>
        <row r="1176">
          <cell r="B1176" t="str">
            <v>3RA</v>
          </cell>
        </row>
        <row r="1177">
          <cell r="B1177" t="str">
            <v>3RA</v>
          </cell>
          <cell r="P1177">
            <v>41.79</v>
          </cell>
        </row>
        <row r="1178">
          <cell r="B1178" t="str">
            <v>3RA</v>
          </cell>
        </row>
        <row r="1179">
          <cell r="B1179" t="str">
            <v>3RA</v>
          </cell>
        </row>
        <row r="1180">
          <cell r="B1180" t="str">
            <v>3RA</v>
          </cell>
        </row>
        <row r="1181">
          <cell r="B1181" t="str">
            <v>3RA</v>
          </cell>
        </row>
        <row r="1182">
          <cell r="B1182" t="str">
            <v>3RA</v>
          </cell>
          <cell r="P1182">
            <v>15.44</v>
          </cell>
        </row>
        <row r="1183">
          <cell r="B1183" t="str">
            <v>3RA</v>
          </cell>
        </row>
        <row r="1184">
          <cell r="B1184" t="str">
            <v>3RA</v>
          </cell>
        </row>
        <row r="1185">
          <cell r="B1185" t="str">
            <v>3RA</v>
          </cell>
        </row>
        <row r="1186">
          <cell r="B1186" t="str">
            <v>3RA</v>
          </cell>
        </row>
        <row r="1187">
          <cell r="B1187" t="str">
            <v>3RA</v>
          </cell>
        </row>
        <row r="1188">
          <cell r="B1188" t="str">
            <v>3RA</v>
          </cell>
          <cell r="P1188">
            <v>0</v>
          </cell>
        </row>
        <row r="1189">
          <cell r="B1189" t="str">
            <v>3RA</v>
          </cell>
        </row>
        <row r="1190">
          <cell r="B1190" t="str">
            <v>3RA</v>
          </cell>
          <cell r="P1190">
            <v>0</v>
          </cell>
        </row>
        <row r="1191">
          <cell r="B1191" t="str">
            <v>3RA</v>
          </cell>
        </row>
        <row r="1192">
          <cell r="B1192" t="str">
            <v>3RA</v>
          </cell>
        </row>
        <row r="1193">
          <cell r="B1193" t="str">
            <v>3RA</v>
          </cell>
        </row>
        <row r="1194">
          <cell r="B1194" t="str">
            <v>3RA</v>
          </cell>
        </row>
        <row r="1195">
          <cell r="B1195" t="str">
            <v>3RA</v>
          </cell>
          <cell r="P1195">
            <v>0</v>
          </cell>
        </row>
        <row r="1196">
          <cell r="B1196" t="str">
            <v>3RA</v>
          </cell>
        </row>
        <row r="1197">
          <cell r="B1197" t="str">
            <v>3RA</v>
          </cell>
          <cell r="P1197">
            <v>280.02</v>
          </cell>
        </row>
        <row r="1198">
          <cell r="B1198" t="str">
            <v>3RA</v>
          </cell>
        </row>
        <row r="1199">
          <cell r="B1199" t="str">
            <v>3RA</v>
          </cell>
        </row>
        <row r="1200">
          <cell r="B1200" t="str">
            <v>3RA</v>
          </cell>
        </row>
        <row r="1201">
          <cell r="B1201" t="str">
            <v>3RA</v>
          </cell>
        </row>
        <row r="1202">
          <cell r="B1202" t="str">
            <v>3RA</v>
          </cell>
          <cell r="P1202">
            <v>664.28</v>
          </cell>
        </row>
        <row r="1203">
          <cell r="B1203" t="str">
            <v>3RA</v>
          </cell>
        </row>
        <row r="1204">
          <cell r="B1204" t="str">
            <v>3RA</v>
          </cell>
        </row>
        <row r="1205">
          <cell r="B1205" t="str">
            <v>3RA</v>
          </cell>
        </row>
        <row r="1206">
          <cell r="B1206" t="str">
            <v>3RA</v>
          </cell>
        </row>
        <row r="1207">
          <cell r="B1207" t="str">
            <v>3RA</v>
          </cell>
          <cell r="P1207">
            <v>35.64</v>
          </cell>
        </row>
        <row r="1208">
          <cell r="B1208" t="str">
            <v>3RA</v>
          </cell>
        </row>
        <row r="1209">
          <cell r="B1209" t="str">
            <v>3RA</v>
          </cell>
        </row>
        <row r="1210">
          <cell r="B1210" t="str">
            <v>3RA</v>
          </cell>
          <cell r="P1210">
            <v>150.24</v>
          </cell>
        </row>
        <row r="1211">
          <cell r="B1211" t="str">
            <v>3RA</v>
          </cell>
        </row>
        <row r="1212">
          <cell r="B1212" t="str">
            <v>3RA</v>
          </cell>
        </row>
        <row r="1213">
          <cell r="B1213" t="str">
            <v>3RA</v>
          </cell>
        </row>
        <row r="1214">
          <cell r="B1214" t="str">
            <v>3RA</v>
          </cell>
        </row>
        <row r="1215">
          <cell r="B1215" t="str">
            <v>3RA</v>
          </cell>
        </row>
        <row r="1216">
          <cell r="B1216" t="str">
            <v>3RA</v>
          </cell>
        </row>
        <row r="1217">
          <cell r="B1217" t="str">
            <v>3RA</v>
          </cell>
          <cell r="P1217">
            <v>0</v>
          </cell>
        </row>
        <row r="1218">
          <cell r="B1218" t="str">
            <v>3RA</v>
          </cell>
        </row>
        <row r="1219">
          <cell r="B1219" t="str">
            <v>3RA</v>
          </cell>
        </row>
        <row r="1220">
          <cell r="B1220" t="str">
            <v>3RA</v>
          </cell>
        </row>
        <row r="1221">
          <cell r="B1221" t="str">
            <v>3RA</v>
          </cell>
        </row>
        <row r="1222">
          <cell r="B1222" t="str">
            <v>3RA</v>
          </cell>
          <cell r="P1222">
            <v>0</v>
          </cell>
        </row>
        <row r="1223">
          <cell r="B1223" t="str">
            <v>3RA</v>
          </cell>
        </row>
        <row r="1224">
          <cell r="B1224" t="str">
            <v>3RA</v>
          </cell>
        </row>
        <row r="1225">
          <cell r="B1225" t="str">
            <v>3RA</v>
          </cell>
        </row>
        <row r="1226">
          <cell r="B1226" t="str">
            <v>3RA</v>
          </cell>
        </row>
        <row r="1227">
          <cell r="B1227" t="str">
            <v>3RA</v>
          </cell>
          <cell r="P1227">
            <v>0</v>
          </cell>
        </row>
        <row r="1228">
          <cell r="B1228" t="str">
            <v>3RA</v>
          </cell>
        </row>
        <row r="1229">
          <cell r="B1229" t="str">
            <v>3RA</v>
          </cell>
        </row>
        <row r="1230">
          <cell r="B1230" t="str">
            <v>3RA</v>
          </cell>
        </row>
        <row r="1231">
          <cell r="B1231" t="str">
            <v>3RA</v>
          </cell>
        </row>
        <row r="1232">
          <cell r="B1232" t="str">
            <v>3RA</v>
          </cell>
          <cell r="P1232">
            <v>0</v>
          </cell>
        </row>
        <row r="1233">
          <cell r="B1233" t="str">
            <v>3RA</v>
          </cell>
        </row>
        <row r="1234">
          <cell r="B1234" t="str">
            <v>3RA</v>
          </cell>
        </row>
        <row r="1235">
          <cell r="B1235" t="str">
            <v>3RA</v>
          </cell>
        </row>
        <row r="1236">
          <cell r="B1236" t="str">
            <v>3RA</v>
          </cell>
        </row>
        <row r="1237">
          <cell r="B1237" t="str">
            <v>3TA</v>
          </cell>
          <cell r="P1237">
            <v>0</v>
          </cell>
        </row>
        <row r="1238">
          <cell r="B1238" t="str">
            <v>3TA</v>
          </cell>
        </row>
        <row r="1239">
          <cell r="B1239" t="str">
            <v>3TA</v>
          </cell>
        </row>
        <row r="1240">
          <cell r="B1240" t="str">
            <v>3TA</v>
          </cell>
        </row>
        <row r="1241">
          <cell r="B1241" t="str">
            <v>3TA</v>
          </cell>
        </row>
        <row r="1242">
          <cell r="B1242" t="str">
            <v>3TA</v>
          </cell>
        </row>
        <row r="1243">
          <cell r="B1243" t="str">
            <v>3TA</v>
          </cell>
        </row>
        <row r="1244">
          <cell r="B1244" t="str">
            <v>3TA</v>
          </cell>
        </row>
        <row r="1245">
          <cell r="B1245" t="str">
            <v>3TA</v>
          </cell>
        </row>
        <row r="1246">
          <cell r="B1246" t="str">
            <v>3TA</v>
          </cell>
        </row>
        <row r="1247">
          <cell r="B1247" t="str">
            <v>3TA</v>
          </cell>
        </row>
        <row r="1248">
          <cell r="B1248" t="str">
            <v>3TA</v>
          </cell>
        </row>
        <row r="1249">
          <cell r="B1249" t="str">
            <v>4AA</v>
          </cell>
          <cell r="P1249">
            <v>0</v>
          </cell>
        </row>
        <row r="1250">
          <cell r="B1250" t="str">
            <v>4AA</v>
          </cell>
        </row>
        <row r="1251">
          <cell r="B1251" t="str">
            <v>4AA</v>
          </cell>
        </row>
        <row r="1252">
          <cell r="B1252" t="str">
            <v>4AA</v>
          </cell>
        </row>
        <row r="1253">
          <cell r="B1253" t="str">
            <v>4AA</v>
          </cell>
        </row>
        <row r="1254">
          <cell r="B1254" t="str">
            <v>4AA</v>
          </cell>
          <cell r="P1254">
            <v>312.39</v>
          </cell>
        </row>
        <row r="1255">
          <cell r="B1255" t="str">
            <v>4AA</v>
          </cell>
        </row>
        <row r="1256">
          <cell r="B1256" t="str">
            <v>4AA</v>
          </cell>
        </row>
        <row r="1257">
          <cell r="B1257" t="str">
            <v>4AA</v>
          </cell>
        </row>
        <row r="1258">
          <cell r="B1258" t="str">
            <v>4AA</v>
          </cell>
        </row>
        <row r="1259">
          <cell r="B1259" t="str">
            <v>4AA</v>
          </cell>
        </row>
        <row r="1260">
          <cell r="B1260" t="str">
            <v>4AA</v>
          </cell>
          <cell r="P1260">
            <v>0</v>
          </cell>
        </row>
        <row r="1261">
          <cell r="B1261" t="str">
            <v>4AA</v>
          </cell>
        </row>
        <row r="1262">
          <cell r="B1262" t="str">
            <v>4AA</v>
          </cell>
        </row>
        <row r="1263">
          <cell r="B1263" t="str">
            <v>4AA</v>
          </cell>
        </row>
        <row r="1264">
          <cell r="B1264" t="str">
            <v>4AA</v>
          </cell>
        </row>
        <row r="1265">
          <cell r="B1265" t="str">
            <v>4AA</v>
          </cell>
          <cell r="P1265">
            <v>400.68</v>
          </cell>
        </row>
        <row r="1266">
          <cell r="B1266" t="str">
            <v>4AA</v>
          </cell>
        </row>
        <row r="1267">
          <cell r="B1267" t="str">
            <v>4AA</v>
          </cell>
        </row>
        <row r="1268">
          <cell r="B1268" t="str">
            <v>4AA</v>
          </cell>
        </row>
        <row r="1269">
          <cell r="B1269" t="str">
            <v>4AA</v>
          </cell>
        </row>
        <row r="1270">
          <cell r="B1270" t="str">
            <v>4AA</v>
          </cell>
          <cell r="P1270">
            <v>181.44</v>
          </cell>
        </row>
        <row r="1271">
          <cell r="B1271" t="str">
            <v>4AA</v>
          </cell>
        </row>
        <row r="1272">
          <cell r="B1272" t="str">
            <v>4AA</v>
          </cell>
        </row>
        <row r="1273">
          <cell r="B1273" t="str">
            <v>4AA</v>
          </cell>
        </row>
        <row r="1274">
          <cell r="B1274" t="str">
            <v>4AA</v>
          </cell>
        </row>
        <row r="1275">
          <cell r="B1275" t="str">
            <v>4AA</v>
          </cell>
          <cell r="P1275">
            <v>89.04</v>
          </cell>
        </row>
        <row r="1276">
          <cell r="B1276" t="str">
            <v>4AA</v>
          </cell>
        </row>
        <row r="1277">
          <cell r="B1277" t="str">
            <v>4AA</v>
          </cell>
        </row>
        <row r="1278">
          <cell r="B1278" t="str">
            <v>4AA</v>
          </cell>
        </row>
        <row r="1279">
          <cell r="B1279" t="str">
            <v>4AA</v>
          </cell>
        </row>
        <row r="1280">
          <cell r="B1280" t="str">
            <v>4AA</v>
          </cell>
        </row>
        <row r="1281">
          <cell r="B1281" t="str">
            <v>4AA</v>
          </cell>
          <cell r="P1281">
            <v>0</v>
          </cell>
        </row>
        <row r="1282">
          <cell r="B1282" t="str">
            <v>4AA</v>
          </cell>
        </row>
        <row r="1283">
          <cell r="B1283" t="str">
            <v>4AA</v>
          </cell>
        </row>
        <row r="1284">
          <cell r="B1284" t="str">
            <v>4AA</v>
          </cell>
        </row>
        <row r="1285">
          <cell r="B1285" t="str">
            <v>4AA</v>
          </cell>
        </row>
        <row r="1286">
          <cell r="B1286" t="str">
            <v>4AA</v>
          </cell>
          <cell r="P1286">
            <v>53.76</v>
          </cell>
        </row>
        <row r="1287">
          <cell r="B1287" t="str">
            <v>4AA</v>
          </cell>
        </row>
        <row r="1288">
          <cell r="B1288" t="str">
            <v>4AA</v>
          </cell>
        </row>
        <row r="1289">
          <cell r="B1289" t="str">
            <v>4AA</v>
          </cell>
        </row>
        <row r="1290">
          <cell r="B1290" t="str">
            <v>4AA</v>
          </cell>
        </row>
        <row r="1291">
          <cell r="B1291" t="str">
            <v>4AA</v>
          </cell>
          <cell r="P1291">
            <v>70</v>
          </cell>
        </row>
        <row r="1292">
          <cell r="B1292" t="str">
            <v>4AA</v>
          </cell>
        </row>
        <row r="1293">
          <cell r="B1293" t="str">
            <v>4AA</v>
          </cell>
        </row>
        <row r="1294">
          <cell r="B1294" t="str">
            <v>4AA</v>
          </cell>
        </row>
        <row r="1295">
          <cell r="B1295" t="str">
            <v>4AA</v>
          </cell>
          <cell r="P1295">
            <v>3003.66</v>
          </cell>
        </row>
        <row r="1296">
          <cell r="B1296" t="str">
            <v>4AA</v>
          </cell>
        </row>
        <row r="1297">
          <cell r="B1297" t="str">
            <v>4AA</v>
          </cell>
        </row>
        <row r="1298">
          <cell r="B1298" t="str">
            <v>4AA</v>
          </cell>
        </row>
        <row r="1299">
          <cell r="B1299" t="str">
            <v>4AA</v>
          </cell>
        </row>
        <row r="1300">
          <cell r="B1300" t="str">
            <v>4BA</v>
          </cell>
          <cell r="P1300">
            <v>1711.2</v>
          </cell>
        </row>
        <row r="1301">
          <cell r="B1301" t="str">
            <v>4BA</v>
          </cell>
        </row>
        <row r="1302">
          <cell r="B1302" t="str">
            <v>4BA</v>
          </cell>
        </row>
        <row r="1303">
          <cell r="B1303" t="str">
            <v>4BA</v>
          </cell>
          <cell r="P1303">
            <v>0</v>
          </cell>
        </row>
        <row r="1304">
          <cell r="B1304" t="str">
            <v>4BA</v>
          </cell>
        </row>
        <row r="1305">
          <cell r="B1305" t="str">
            <v>4BA</v>
          </cell>
        </row>
        <row r="1306">
          <cell r="B1306" t="str">
            <v>4BA</v>
          </cell>
        </row>
        <row r="1307">
          <cell r="B1307" t="str">
            <v>4BA</v>
          </cell>
          <cell r="P1307">
            <v>0</v>
          </cell>
        </row>
        <row r="1308">
          <cell r="B1308" t="str">
            <v>4BA</v>
          </cell>
        </row>
        <row r="1309">
          <cell r="B1309" t="str">
            <v>4BA</v>
          </cell>
        </row>
        <row r="1310">
          <cell r="B1310" t="str">
            <v>4BA</v>
          </cell>
          <cell r="P1310">
            <v>806.2</v>
          </cell>
        </row>
        <row r="1311">
          <cell r="B1311" t="str">
            <v>4BA</v>
          </cell>
        </row>
        <row r="1312">
          <cell r="B1312" t="str">
            <v>4BA</v>
          </cell>
        </row>
        <row r="1313">
          <cell r="B1313" t="str">
            <v>4BA</v>
          </cell>
          <cell r="P1313">
            <v>0</v>
          </cell>
        </row>
        <row r="1314">
          <cell r="B1314" t="str">
            <v>4BA</v>
          </cell>
        </row>
        <row r="1315">
          <cell r="B1315" t="str">
            <v>4BA</v>
          </cell>
        </row>
        <row r="1316">
          <cell r="B1316" t="str">
            <v>4BA</v>
          </cell>
        </row>
        <row r="1317">
          <cell r="B1317" t="str">
            <v>4BA</v>
          </cell>
          <cell r="P1317">
            <v>0</v>
          </cell>
        </row>
        <row r="1318">
          <cell r="B1318" t="str">
            <v>4BA</v>
          </cell>
        </row>
        <row r="1319">
          <cell r="B1319" t="str">
            <v>4BA</v>
          </cell>
        </row>
        <row r="1320">
          <cell r="B1320" t="str">
            <v>4BA</v>
          </cell>
          <cell r="P1320">
            <v>0</v>
          </cell>
        </row>
        <row r="1321">
          <cell r="B1321" t="str">
            <v>4BA</v>
          </cell>
        </row>
        <row r="1322">
          <cell r="B1322" t="str">
            <v>4BA</v>
          </cell>
        </row>
        <row r="1323">
          <cell r="B1323" t="str">
            <v>4BA</v>
          </cell>
          <cell r="P1323">
            <v>79.05</v>
          </cell>
        </row>
        <row r="1324">
          <cell r="B1324" t="str">
            <v>4BA</v>
          </cell>
        </row>
        <row r="1325">
          <cell r="B1325" t="str">
            <v>4BA</v>
          </cell>
        </row>
        <row r="1326">
          <cell r="B1326" t="str">
            <v>4BA</v>
          </cell>
          <cell r="P1326">
            <v>13865.09</v>
          </cell>
        </row>
        <row r="1327">
          <cell r="B1327" t="str">
            <v>4BA</v>
          </cell>
        </row>
        <row r="1328">
          <cell r="B1328" t="str">
            <v>4BA</v>
          </cell>
        </row>
        <row r="1329">
          <cell r="B1329" t="str">
            <v>4BA</v>
          </cell>
          <cell r="P1329">
            <v>0</v>
          </cell>
        </row>
        <row r="1330">
          <cell r="B1330" t="str">
            <v>4BA</v>
          </cell>
        </row>
        <row r="1331">
          <cell r="B1331" t="str">
            <v>4BA</v>
          </cell>
        </row>
        <row r="1332">
          <cell r="B1332" t="str">
            <v>4BA</v>
          </cell>
          <cell r="P1332">
            <v>2471.56</v>
          </cell>
        </row>
        <row r="1333">
          <cell r="B1333" t="str">
            <v>4BA</v>
          </cell>
        </row>
        <row r="1334">
          <cell r="B1334" t="str">
            <v>4BA</v>
          </cell>
        </row>
        <row r="1335">
          <cell r="B1335" t="str">
            <v>4EA</v>
          </cell>
          <cell r="P1335">
            <v>0</v>
          </cell>
        </row>
        <row r="1336">
          <cell r="B1336" t="str">
            <v>4EA</v>
          </cell>
        </row>
        <row r="1337">
          <cell r="B1337" t="str">
            <v>4EA</v>
          </cell>
        </row>
        <row r="1338">
          <cell r="B1338" t="str">
            <v>4EA</v>
          </cell>
        </row>
        <row r="1339">
          <cell r="B1339" t="str">
            <v>4EA</v>
          </cell>
        </row>
        <row r="1340">
          <cell r="B1340" t="str">
            <v>4EA</v>
          </cell>
        </row>
        <row r="1341">
          <cell r="B1341" t="str">
            <v>4EA</v>
          </cell>
        </row>
        <row r="1342">
          <cell r="B1342" t="str">
            <v>4EA</v>
          </cell>
        </row>
        <row r="1343">
          <cell r="B1343" t="str">
            <v>4EA</v>
          </cell>
        </row>
        <row r="1344">
          <cell r="B1344" t="str">
            <v>4EA</v>
          </cell>
          <cell r="P1344">
            <v>0</v>
          </cell>
        </row>
        <row r="1345">
          <cell r="B1345" t="str">
            <v>4EA</v>
          </cell>
        </row>
        <row r="1346">
          <cell r="B1346" t="str">
            <v>4EA</v>
          </cell>
        </row>
        <row r="1347">
          <cell r="B1347" t="str">
            <v>4EA</v>
          </cell>
        </row>
        <row r="1348">
          <cell r="B1348" t="str">
            <v>4EA</v>
          </cell>
        </row>
        <row r="1349">
          <cell r="B1349" t="str">
            <v>4EA</v>
          </cell>
        </row>
        <row r="1350">
          <cell r="B1350" t="str">
            <v>4EA</v>
          </cell>
        </row>
        <row r="1351">
          <cell r="B1351" t="str">
            <v>4EA</v>
          </cell>
        </row>
        <row r="1352">
          <cell r="B1352" t="str">
            <v>4EA</v>
          </cell>
        </row>
        <row r="1353">
          <cell r="B1353" t="str">
            <v>4EA</v>
          </cell>
          <cell r="P1353">
            <v>2437.02</v>
          </cell>
        </row>
        <row r="1354">
          <cell r="B1354" t="str">
            <v>4EA</v>
          </cell>
        </row>
        <row r="1355">
          <cell r="B1355" t="str">
            <v>4EA</v>
          </cell>
        </row>
        <row r="1356">
          <cell r="B1356" t="str">
            <v>4EA</v>
          </cell>
        </row>
        <row r="1357">
          <cell r="B1357" t="str">
            <v>4EA</v>
          </cell>
        </row>
        <row r="1358">
          <cell r="B1358" t="str">
            <v>4EA</v>
          </cell>
        </row>
        <row r="1359">
          <cell r="B1359" t="str">
            <v>4EA</v>
          </cell>
        </row>
        <row r="1360">
          <cell r="B1360" t="str">
            <v>4EA</v>
          </cell>
        </row>
        <row r="1361">
          <cell r="B1361" t="str">
            <v>4EA</v>
          </cell>
        </row>
        <row r="1362">
          <cell r="B1362" t="str">
            <v>4EA</v>
          </cell>
          <cell r="P1362">
            <v>0</v>
          </cell>
        </row>
        <row r="1363">
          <cell r="B1363" t="str">
            <v>4EA</v>
          </cell>
        </row>
        <row r="1364">
          <cell r="B1364" t="str">
            <v>4EA</v>
          </cell>
        </row>
        <row r="1365">
          <cell r="B1365" t="str">
            <v>4EA</v>
          </cell>
        </row>
        <row r="1366">
          <cell r="B1366" t="str">
            <v>4EA</v>
          </cell>
        </row>
        <row r="1367">
          <cell r="B1367" t="str">
            <v>4EA</v>
          </cell>
        </row>
        <row r="1368">
          <cell r="B1368" t="str">
            <v>4EA</v>
          </cell>
        </row>
        <row r="1369">
          <cell r="B1369" t="str">
            <v>4EA</v>
          </cell>
        </row>
        <row r="1370">
          <cell r="B1370" t="str">
            <v>4EA</v>
          </cell>
        </row>
        <row r="1371">
          <cell r="B1371" t="str">
            <v>4EA</v>
          </cell>
          <cell r="P1371">
            <v>5619.24</v>
          </cell>
        </row>
        <row r="1372">
          <cell r="B1372" t="str">
            <v>4EA</v>
          </cell>
        </row>
        <row r="1373">
          <cell r="B1373" t="str">
            <v>4EA</v>
          </cell>
        </row>
        <row r="1374">
          <cell r="B1374" t="str">
            <v>4EA</v>
          </cell>
        </row>
        <row r="1375">
          <cell r="B1375" t="str">
            <v>4EA</v>
          </cell>
        </row>
        <row r="1376">
          <cell r="B1376" t="str">
            <v>4EA</v>
          </cell>
        </row>
        <row r="1377">
          <cell r="B1377" t="str">
            <v>4EA</v>
          </cell>
        </row>
        <row r="1378">
          <cell r="B1378" t="str">
            <v>4EA</v>
          </cell>
        </row>
        <row r="1379">
          <cell r="B1379" t="str">
            <v>4EA</v>
          </cell>
        </row>
        <row r="1380">
          <cell r="B1380" t="str">
            <v>4EA</v>
          </cell>
          <cell r="P1380">
            <v>1021.68</v>
          </cell>
        </row>
        <row r="1381">
          <cell r="B1381" t="str">
            <v>4EA</v>
          </cell>
        </row>
        <row r="1382">
          <cell r="B1382" t="str">
            <v>4EA</v>
          </cell>
        </row>
        <row r="1383">
          <cell r="B1383" t="str">
            <v>4EA</v>
          </cell>
        </row>
        <row r="1384">
          <cell r="B1384" t="str">
            <v>4EA</v>
          </cell>
        </row>
        <row r="1385">
          <cell r="B1385" t="str">
            <v>4EA</v>
          </cell>
        </row>
        <row r="1386">
          <cell r="B1386" t="str">
            <v>4EA</v>
          </cell>
        </row>
        <row r="1387">
          <cell r="B1387" t="str">
            <v>4EA</v>
          </cell>
        </row>
        <row r="1388">
          <cell r="B1388" t="str">
            <v>4EA</v>
          </cell>
        </row>
        <row r="1389">
          <cell r="B1389" t="str">
            <v>4EA</v>
          </cell>
          <cell r="P1389">
            <v>270.77999999999997</v>
          </cell>
        </row>
        <row r="1390">
          <cell r="B1390" t="str">
            <v>4EA</v>
          </cell>
        </row>
        <row r="1391">
          <cell r="B1391" t="str">
            <v>4EA</v>
          </cell>
        </row>
        <row r="1392">
          <cell r="B1392" t="str">
            <v>4EA</v>
          </cell>
        </row>
        <row r="1393">
          <cell r="B1393" t="str">
            <v>4EA</v>
          </cell>
        </row>
        <row r="1394">
          <cell r="B1394" t="str">
            <v>4EA</v>
          </cell>
        </row>
        <row r="1395">
          <cell r="B1395" t="str">
            <v>4EA</v>
          </cell>
        </row>
        <row r="1396">
          <cell r="B1396" t="str">
            <v>4EA</v>
          </cell>
        </row>
        <row r="1397">
          <cell r="B1397" t="str">
            <v>4EA</v>
          </cell>
        </row>
        <row r="1398">
          <cell r="B1398" t="str">
            <v>4EA</v>
          </cell>
          <cell r="P1398">
            <v>1436.64</v>
          </cell>
        </row>
        <row r="1399">
          <cell r="B1399" t="str">
            <v>4EA</v>
          </cell>
        </row>
        <row r="1400">
          <cell r="B1400" t="str">
            <v>4EA</v>
          </cell>
        </row>
        <row r="1401">
          <cell r="B1401" t="str">
            <v>4EA</v>
          </cell>
        </row>
        <row r="1402">
          <cell r="B1402" t="str">
            <v>4EA</v>
          </cell>
        </row>
        <row r="1403">
          <cell r="B1403" t="str">
            <v>4EA</v>
          </cell>
        </row>
        <row r="1404">
          <cell r="B1404" t="str">
            <v>4EA</v>
          </cell>
        </row>
        <row r="1405">
          <cell r="B1405" t="str">
            <v>4EA</v>
          </cell>
        </row>
        <row r="1406">
          <cell r="B1406" t="str">
            <v>4EA</v>
          </cell>
        </row>
        <row r="1407">
          <cell r="B1407" t="str">
            <v>4EA</v>
          </cell>
          <cell r="P1407">
            <v>1436.64</v>
          </cell>
        </row>
        <row r="1408">
          <cell r="B1408" t="str">
            <v>4EA</v>
          </cell>
        </row>
        <row r="1409">
          <cell r="B1409" t="str">
            <v>4EA</v>
          </cell>
        </row>
        <row r="1410">
          <cell r="B1410" t="str">
            <v>4EA</v>
          </cell>
        </row>
        <row r="1411">
          <cell r="B1411" t="str">
            <v>4EA</v>
          </cell>
        </row>
        <row r="1412">
          <cell r="B1412" t="str">
            <v>4EA</v>
          </cell>
        </row>
        <row r="1413">
          <cell r="B1413" t="str">
            <v>4EA</v>
          </cell>
        </row>
        <row r="1414">
          <cell r="B1414" t="str">
            <v>4EA</v>
          </cell>
        </row>
        <row r="1415">
          <cell r="B1415" t="str">
            <v>4EA</v>
          </cell>
        </row>
        <row r="1416">
          <cell r="B1416" t="str">
            <v>4EA</v>
          </cell>
          <cell r="P1416">
            <v>1436.64</v>
          </cell>
        </row>
        <row r="1417">
          <cell r="B1417" t="str">
            <v>4EA</v>
          </cell>
        </row>
        <row r="1418">
          <cell r="B1418" t="str">
            <v>4EA</v>
          </cell>
        </row>
        <row r="1419">
          <cell r="B1419" t="str">
            <v>4EA</v>
          </cell>
        </row>
        <row r="1420">
          <cell r="B1420" t="str">
            <v>4EA</v>
          </cell>
        </row>
        <row r="1421">
          <cell r="B1421" t="str">
            <v>4EA</v>
          </cell>
        </row>
        <row r="1422">
          <cell r="B1422" t="str">
            <v>4EA</v>
          </cell>
        </row>
        <row r="1423">
          <cell r="B1423" t="str">
            <v>4EA</v>
          </cell>
        </row>
        <row r="1424">
          <cell r="B1424" t="str">
            <v>4EA</v>
          </cell>
        </row>
        <row r="1425">
          <cell r="B1425" t="str">
            <v>4EA</v>
          </cell>
          <cell r="P1425">
            <v>2224.04</v>
          </cell>
        </row>
        <row r="1426">
          <cell r="B1426" t="str">
            <v>4EA</v>
          </cell>
        </row>
        <row r="1427">
          <cell r="B1427" t="str">
            <v>4EA</v>
          </cell>
        </row>
        <row r="1428">
          <cell r="B1428" t="str">
            <v>4EA</v>
          </cell>
        </row>
        <row r="1429">
          <cell r="B1429" t="str">
            <v>4EA</v>
          </cell>
        </row>
        <row r="1430">
          <cell r="B1430" t="str">
            <v>4EA</v>
          </cell>
          <cell r="P1430">
            <v>49.14</v>
          </cell>
        </row>
        <row r="1431">
          <cell r="B1431" t="str">
            <v>4EA</v>
          </cell>
        </row>
        <row r="1432">
          <cell r="B1432" t="str">
            <v>4EA</v>
          </cell>
        </row>
        <row r="1433">
          <cell r="B1433" t="str">
            <v>4EA</v>
          </cell>
        </row>
        <row r="1434">
          <cell r="B1434" t="str">
            <v>4EA</v>
          </cell>
        </row>
        <row r="1435">
          <cell r="B1435" t="str">
            <v>4EA</v>
          </cell>
          <cell r="P1435">
            <v>32.159999999999997</v>
          </cell>
        </row>
        <row r="1436">
          <cell r="B1436" t="str">
            <v>4EA</v>
          </cell>
        </row>
        <row r="1437">
          <cell r="B1437" t="str">
            <v>4EA</v>
          </cell>
        </row>
        <row r="1438">
          <cell r="B1438" t="str">
            <v>4EA</v>
          </cell>
        </row>
        <row r="1439">
          <cell r="B1439" t="str">
            <v>4EA</v>
          </cell>
        </row>
        <row r="1440">
          <cell r="B1440" t="str">
            <v>4EA</v>
          </cell>
          <cell r="P1440">
            <v>48.24</v>
          </cell>
        </row>
        <row r="1441">
          <cell r="B1441" t="str">
            <v>4EA</v>
          </cell>
        </row>
        <row r="1442">
          <cell r="B1442" t="str">
            <v>4EA</v>
          </cell>
        </row>
        <row r="1443">
          <cell r="B1443" t="str">
            <v>4EA</v>
          </cell>
        </row>
        <row r="1444">
          <cell r="B1444" t="str">
            <v>4EA</v>
          </cell>
        </row>
        <row r="1445">
          <cell r="B1445" t="str">
            <v>4EA</v>
          </cell>
          <cell r="P1445">
            <v>96.48</v>
          </cell>
        </row>
        <row r="1446">
          <cell r="B1446" t="str">
            <v>4EA</v>
          </cell>
        </row>
        <row r="1447">
          <cell r="B1447" t="str">
            <v>4EA</v>
          </cell>
        </row>
        <row r="1448">
          <cell r="B1448" t="str">
            <v>4EA</v>
          </cell>
        </row>
        <row r="1449">
          <cell r="B1449" t="str">
            <v>4EA</v>
          </cell>
        </row>
        <row r="1450">
          <cell r="B1450" t="str">
            <v>4EA</v>
          </cell>
          <cell r="P1450">
            <v>32.159999999999997</v>
          </cell>
        </row>
        <row r="1451">
          <cell r="B1451" t="str">
            <v>4EA</v>
          </cell>
        </row>
        <row r="1452">
          <cell r="B1452" t="str">
            <v>4EA</v>
          </cell>
        </row>
        <row r="1453">
          <cell r="B1453" t="str">
            <v>4EA</v>
          </cell>
        </row>
        <row r="1454">
          <cell r="B1454" t="str">
            <v>4EA</v>
          </cell>
        </row>
        <row r="1455">
          <cell r="B1455" t="str">
            <v>4EA</v>
          </cell>
          <cell r="P1455">
            <v>0</v>
          </cell>
        </row>
        <row r="1456">
          <cell r="B1456" t="str">
            <v>4EA</v>
          </cell>
        </row>
        <row r="1457">
          <cell r="B1457" t="str">
            <v>4EA</v>
          </cell>
        </row>
        <row r="1458">
          <cell r="B1458" t="str">
            <v>4EA</v>
          </cell>
        </row>
        <row r="1459">
          <cell r="B1459" t="str">
            <v>4EA</v>
          </cell>
        </row>
        <row r="1460">
          <cell r="B1460" t="str">
            <v>4EA</v>
          </cell>
          <cell r="P1460">
            <v>266.39999999999998</v>
          </cell>
        </row>
        <row r="1461">
          <cell r="B1461" t="str">
            <v>4EA</v>
          </cell>
        </row>
        <row r="1462">
          <cell r="B1462" t="str">
            <v>4EA</v>
          </cell>
        </row>
        <row r="1463">
          <cell r="B1463" t="str">
            <v>4EA</v>
          </cell>
        </row>
        <row r="1464">
          <cell r="B1464" t="str">
            <v>4EA</v>
          </cell>
        </row>
        <row r="1465">
          <cell r="B1465" t="str">
            <v>4EA</v>
          </cell>
          <cell r="P1465">
            <v>349</v>
          </cell>
        </row>
        <row r="1466">
          <cell r="B1466" t="str">
            <v>4EA</v>
          </cell>
        </row>
        <row r="1467">
          <cell r="B1467" t="str">
            <v>4EA</v>
          </cell>
        </row>
        <row r="1468">
          <cell r="B1468" t="str">
            <v>4EA</v>
          </cell>
        </row>
        <row r="1469">
          <cell r="B1469" t="str">
            <v>4EA</v>
          </cell>
        </row>
        <row r="1470">
          <cell r="B1470" t="str">
            <v>4EA</v>
          </cell>
        </row>
        <row r="1471">
          <cell r="B1471" t="str">
            <v>4EA</v>
          </cell>
          <cell r="P1471">
            <v>0</v>
          </cell>
        </row>
        <row r="1472">
          <cell r="B1472" t="str">
            <v>4EA</v>
          </cell>
        </row>
        <row r="1473">
          <cell r="B1473" t="str">
            <v>4EA</v>
          </cell>
        </row>
        <row r="1474">
          <cell r="B1474" t="str">
            <v>4EA</v>
          </cell>
        </row>
        <row r="1475">
          <cell r="B1475" t="str">
            <v>4EA</v>
          </cell>
        </row>
        <row r="1476">
          <cell r="B1476" t="str">
            <v>4EA</v>
          </cell>
          <cell r="P1476">
            <v>182.56</v>
          </cell>
        </row>
        <row r="1477">
          <cell r="B1477" t="str">
            <v>4EA</v>
          </cell>
        </row>
        <row r="1478">
          <cell r="B1478" t="str">
            <v>4EA</v>
          </cell>
        </row>
        <row r="1479">
          <cell r="B1479" t="str">
            <v>4EA</v>
          </cell>
        </row>
        <row r="1480">
          <cell r="B1480" t="str">
            <v>4EA</v>
          </cell>
        </row>
        <row r="1481">
          <cell r="B1481" t="str">
            <v>4EA</v>
          </cell>
          <cell r="P1481">
            <v>182.56</v>
          </cell>
        </row>
        <row r="1482">
          <cell r="B1482" t="str">
            <v>4EA</v>
          </cell>
        </row>
        <row r="1483">
          <cell r="B1483" t="str">
            <v>4EA</v>
          </cell>
        </row>
        <row r="1484">
          <cell r="B1484" t="str">
            <v>4EA</v>
          </cell>
        </row>
        <row r="1485">
          <cell r="B1485" t="str">
            <v>4EA</v>
          </cell>
        </row>
        <row r="1486">
          <cell r="B1486" t="str">
            <v>4EA</v>
          </cell>
          <cell r="P1486">
            <v>70</v>
          </cell>
        </row>
        <row r="1487">
          <cell r="B1487" t="str">
            <v>4EA</v>
          </cell>
        </row>
        <row r="1488">
          <cell r="B1488" t="str">
            <v>4EA</v>
          </cell>
        </row>
        <row r="1489">
          <cell r="B1489" t="str">
            <v>4EA</v>
          </cell>
        </row>
        <row r="1490">
          <cell r="B1490" t="str">
            <v>4EA</v>
          </cell>
        </row>
        <row r="1491">
          <cell r="B1491" t="str">
            <v>4EA</v>
          </cell>
          <cell r="P1491">
            <v>172.35</v>
          </cell>
        </row>
        <row r="1492">
          <cell r="B1492" t="str">
            <v>4EA</v>
          </cell>
        </row>
        <row r="1493">
          <cell r="B1493" t="str">
            <v>4EA</v>
          </cell>
        </row>
        <row r="1494">
          <cell r="B1494" t="str">
            <v>4EA</v>
          </cell>
        </row>
        <row r="1495">
          <cell r="B1495" t="str">
            <v>4EA</v>
          </cell>
        </row>
        <row r="1496">
          <cell r="B1496" t="str">
            <v>4EA</v>
          </cell>
        </row>
        <row r="1497">
          <cell r="B1497" t="str">
            <v>4FA</v>
          </cell>
          <cell r="P1497">
            <v>5350.86</v>
          </cell>
        </row>
        <row r="1498">
          <cell r="B1498" t="str">
            <v>4FA</v>
          </cell>
        </row>
        <row r="1499">
          <cell r="B1499" t="str">
            <v>4FA</v>
          </cell>
        </row>
        <row r="1500">
          <cell r="B1500" t="str">
            <v>4FA</v>
          </cell>
        </row>
        <row r="1501">
          <cell r="B1501" t="str">
            <v>4FA</v>
          </cell>
          <cell r="P1501">
            <v>651.29999999999995</v>
          </cell>
        </row>
        <row r="1502">
          <cell r="B1502" t="str">
            <v>4FA</v>
          </cell>
        </row>
        <row r="1503">
          <cell r="B1503" t="str">
            <v>4FA</v>
          </cell>
        </row>
        <row r="1504">
          <cell r="B1504" t="str">
            <v>4FA</v>
          </cell>
        </row>
        <row r="1505">
          <cell r="B1505" t="str">
            <v>4FA</v>
          </cell>
        </row>
        <row r="1506">
          <cell r="B1506" t="str">
            <v>4FA</v>
          </cell>
          <cell r="P1506">
            <v>611.04999999999995</v>
          </cell>
        </row>
        <row r="1507">
          <cell r="B1507" t="str">
            <v>4FA</v>
          </cell>
        </row>
        <row r="1508">
          <cell r="B1508" t="str">
            <v>4FA</v>
          </cell>
        </row>
        <row r="1509">
          <cell r="B1509" t="str">
            <v>4FA</v>
          </cell>
        </row>
        <row r="1510">
          <cell r="B1510" t="str">
            <v>4FA</v>
          </cell>
          <cell r="P1510">
            <v>3003.28</v>
          </cell>
        </row>
        <row r="1511">
          <cell r="B1511" t="str">
            <v>4FA</v>
          </cell>
        </row>
        <row r="1512">
          <cell r="B1512" t="str">
            <v>4FA</v>
          </cell>
        </row>
        <row r="1513">
          <cell r="B1513" t="str">
            <v>4FA</v>
          </cell>
        </row>
        <row r="1514">
          <cell r="B1514" t="str">
            <v>4FA</v>
          </cell>
          <cell r="P1514">
            <v>659.68</v>
          </cell>
        </row>
        <row r="1515">
          <cell r="B1515" t="str">
            <v>4FA</v>
          </cell>
        </row>
        <row r="1516">
          <cell r="B1516" t="str">
            <v>4FA</v>
          </cell>
        </row>
        <row r="1517">
          <cell r="B1517" t="str">
            <v>4FA</v>
          </cell>
        </row>
        <row r="1518">
          <cell r="B1518" t="str">
            <v>4FA</v>
          </cell>
          <cell r="P1518">
            <v>3281.04</v>
          </cell>
        </row>
        <row r="1519">
          <cell r="B1519" t="str">
            <v>4FA</v>
          </cell>
        </row>
        <row r="1520">
          <cell r="B1520" t="str">
            <v>4FA</v>
          </cell>
        </row>
        <row r="1521">
          <cell r="B1521" t="str">
            <v>4FA</v>
          </cell>
        </row>
        <row r="1522">
          <cell r="B1522" t="str">
            <v>4FA</v>
          </cell>
          <cell r="P1522">
            <v>1458.66</v>
          </cell>
        </row>
        <row r="1523">
          <cell r="B1523" t="str">
            <v>4FA</v>
          </cell>
        </row>
        <row r="1524">
          <cell r="B1524" t="str">
            <v>4FA</v>
          </cell>
        </row>
        <row r="1525">
          <cell r="B1525" t="str">
            <v>4FA</v>
          </cell>
        </row>
        <row r="1526">
          <cell r="B1526" t="str">
            <v>4FA</v>
          </cell>
          <cell r="P1526">
            <v>425.82</v>
          </cell>
        </row>
        <row r="1527">
          <cell r="B1527" t="str">
            <v>4FA</v>
          </cell>
        </row>
        <row r="1528">
          <cell r="B1528" t="str">
            <v>4FA</v>
          </cell>
        </row>
        <row r="1529">
          <cell r="B1529" t="str">
            <v>4FA</v>
          </cell>
        </row>
        <row r="1530">
          <cell r="B1530" t="str">
            <v>4FA</v>
          </cell>
          <cell r="P1530">
            <v>761.04</v>
          </cell>
        </row>
        <row r="1531">
          <cell r="B1531" t="str">
            <v>4FA</v>
          </cell>
        </row>
        <row r="1532">
          <cell r="B1532" t="str">
            <v>4FA</v>
          </cell>
        </row>
        <row r="1533">
          <cell r="B1533" t="str">
            <v>4FA</v>
          </cell>
        </row>
        <row r="1534">
          <cell r="B1534" t="str">
            <v>4FA</v>
          </cell>
          <cell r="P1534">
            <v>1018.35</v>
          </cell>
        </row>
        <row r="1535">
          <cell r="B1535" t="str">
            <v>4FA</v>
          </cell>
        </row>
        <row r="1536">
          <cell r="B1536" t="str">
            <v>4FA</v>
          </cell>
        </row>
        <row r="1537">
          <cell r="B1537" t="str">
            <v>4FA</v>
          </cell>
        </row>
        <row r="1538">
          <cell r="B1538" t="str">
            <v>4FA</v>
          </cell>
          <cell r="P1538">
            <v>168.64</v>
          </cell>
        </row>
        <row r="1539">
          <cell r="B1539" t="str">
            <v>4FA</v>
          </cell>
        </row>
        <row r="1540">
          <cell r="B1540" t="str">
            <v>4FA</v>
          </cell>
        </row>
        <row r="1541">
          <cell r="B1541" t="str">
            <v>4FA</v>
          </cell>
        </row>
        <row r="1542">
          <cell r="B1542" t="str">
            <v>4FA</v>
          </cell>
          <cell r="P1542">
            <v>5.44</v>
          </cell>
        </row>
        <row r="1543">
          <cell r="B1543" t="str">
            <v>4FA</v>
          </cell>
        </row>
        <row r="1544">
          <cell r="B1544" t="str">
            <v>4FA</v>
          </cell>
        </row>
        <row r="1545">
          <cell r="B1545" t="str">
            <v>4FA</v>
          </cell>
        </row>
        <row r="1546">
          <cell r="B1546" t="str">
            <v>4FA</v>
          </cell>
          <cell r="P1546">
            <v>302.39999999999998</v>
          </cell>
        </row>
        <row r="1547">
          <cell r="B1547" t="str">
            <v>4FA</v>
          </cell>
        </row>
        <row r="1548">
          <cell r="B1548" t="str">
            <v>4FA</v>
          </cell>
        </row>
        <row r="1549">
          <cell r="B1549" t="str">
            <v>4FA</v>
          </cell>
        </row>
        <row r="1550">
          <cell r="B1550" t="str">
            <v>4FA</v>
          </cell>
          <cell r="P1550">
            <v>0</v>
          </cell>
        </row>
        <row r="1551">
          <cell r="B1551" t="str">
            <v>4FA</v>
          </cell>
        </row>
        <row r="1552">
          <cell r="B1552" t="str">
            <v>4FA</v>
          </cell>
          <cell r="P1552">
            <v>924.16</v>
          </cell>
        </row>
        <row r="1553">
          <cell r="B1553" t="str">
            <v>4FA</v>
          </cell>
        </row>
        <row r="1554">
          <cell r="B1554" t="str">
            <v>4FA</v>
          </cell>
        </row>
        <row r="1555">
          <cell r="B1555" t="str">
            <v>4FA</v>
          </cell>
        </row>
        <row r="1556">
          <cell r="B1556" t="str">
            <v>4FA</v>
          </cell>
        </row>
        <row r="1557">
          <cell r="B1557" t="str">
            <v>4FA</v>
          </cell>
        </row>
        <row r="1558">
          <cell r="B1558" t="str">
            <v>4FA</v>
          </cell>
        </row>
        <row r="1559">
          <cell r="B1559" t="str">
            <v>4FA</v>
          </cell>
          <cell r="P1559">
            <v>2202.06</v>
          </cell>
        </row>
        <row r="1560">
          <cell r="B1560" t="str">
            <v>4FA</v>
          </cell>
        </row>
        <row r="1561">
          <cell r="B1561" t="str">
            <v>4FA</v>
          </cell>
        </row>
        <row r="1562">
          <cell r="B1562" t="str">
            <v>4FA</v>
          </cell>
        </row>
        <row r="1563">
          <cell r="B1563" t="str">
            <v>4FA</v>
          </cell>
          <cell r="P1563">
            <v>4194.21</v>
          </cell>
        </row>
        <row r="1564">
          <cell r="B1564" t="str">
            <v>4FA</v>
          </cell>
        </row>
        <row r="1565">
          <cell r="B1565" t="str">
            <v>4FA</v>
          </cell>
        </row>
        <row r="1566">
          <cell r="B1566" t="str">
            <v>4FA</v>
          </cell>
        </row>
        <row r="1567">
          <cell r="B1567" t="str">
            <v>4FA</v>
          </cell>
          <cell r="P1567">
            <v>1162.1600000000001</v>
          </cell>
        </row>
        <row r="1568">
          <cell r="B1568" t="str">
            <v>4FA</v>
          </cell>
        </row>
        <row r="1569">
          <cell r="B1569" t="str">
            <v>4FA</v>
          </cell>
        </row>
        <row r="1570">
          <cell r="B1570" t="str">
            <v>4FA</v>
          </cell>
        </row>
        <row r="1571">
          <cell r="B1571" t="str">
            <v>4FA</v>
          </cell>
          <cell r="P1571">
            <v>580.79999999999995</v>
          </cell>
        </row>
        <row r="1572">
          <cell r="B1572" t="str">
            <v>4FA</v>
          </cell>
        </row>
        <row r="1573">
          <cell r="B1573" t="str">
            <v>4FA</v>
          </cell>
        </row>
        <row r="1574">
          <cell r="B1574" t="str">
            <v>4JA</v>
          </cell>
          <cell r="P1574">
            <v>2662</v>
          </cell>
        </row>
        <row r="1575">
          <cell r="B1575" t="str">
            <v>4JA</v>
          </cell>
        </row>
        <row r="1576">
          <cell r="B1576" t="str">
            <v>4KA</v>
          </cell>
          <cell r="P1576">
            <v>14060</v>
          </cell>
        </row>
        <row r="1577">
          <cell r="B1577" t="str">
            <v>4KA</v>
          </cell>
        </row>
        <row r="1578">
          <cell r="B1578" t="str">
            <v>4KA</v>
          </cell>
          <cell r="P1578">
            <v>4720</v>
          </cell>
        </row>
        <row r="1579">
          <cell r="B1579" t="str">
            <v>4KA</v>
          </cell>
        </row>
        <row r="1580">
          <cell r="B1580" t="str">
            <v>4KA</v>
          </cell>
          <cell r="P1580">
            <v>12548</v>
          </cell>
        </row>
        <row r="1581">
          <cell r="B1581" t="str">
            <v>4KA</v>
          </cell>
        </row>
        <row r="1582">
          <cell r="B1582" t="str">
            <v>4KA</v>
          </cell>
          <cell r="P1582">
            <v>1210.96</v>
          </cell>
        </row>
        <row r="1583">
          <cell r="B1583" t="str">
            <v>4KA</v>
          </cell>
        </row>
        <row r="1584">
          <cell r="B1584" t="str">
            <v>4KA</v>
          </cell>
          <cell r="P1584">
            <v>3200</v>
          </cell>
        </row>
        <row r="1585">
          <cell r="B1585" t="str">
            <v>4KA</v>
          </cell>
        </row>
        <row r="1586">
          <cell r="B1586" t="str">
            <v>4KA</v>
          </cell>
          <cell r="P1586">
            <v>2152.8000000000002</v>
          </cell>
        </row>
        <row r="1587">
          <cell r="B1587" t="str">
            <v>4KA</v>
          </cell>
        </row>
        <row r="1588">
          <cell r="B1588" t="str">
            <v>4KA</v>
          </cell>
        </row>
        <row r="1589">
          <cell r="B1589" t="str">
            <v>4KA</v>
          </cell>
        </row>
        <row r="1590">
          <cell r="B1590" t="str">
            <v>4KA</v>
          </cell>
          <cell r="P1590">
            <v>546.48</v>
          </cell>
        </row>
        <row r="1591">
          <cell r="B1591" t="str">
            <v>4KA</v>
          </cell>
        </row>
        <row r="1592">
          <cell r="B1592" t="str">
            <v>4KA</v>
          </cell>
        </row>
        <row r="1593">
          <cell r="B1593" t="str">
            <v>4KA</v>
          </cell>
        </row>
        <row r="1594">
          <cell r="B1594" t="str">
            <v>4KA</v>
          </cell>
          <cell r="P1594">
            <v>374.4</v>
          </cell>
        </row>
        <row r="1595">
          <cell r="B1595" t="str">
            <v>4KA</v>
          </cell>
        </row>
        <row r="1596">
          <cell r="B1596" t="str">
            <v>4KA</v>
          </cell>
        </row>
        <row r="1597">
          <cell r="B1597" t="str">
            <v>4KA</v>
          </cell>
        </row>
        <row r="1598">
          <cell r="B1598" t="str">
            <v>4KA</v>
          </cell>
          <cell r="P1598">
            <v>1534.56</v>
          </cell>
        </row>
        <row r="1599">
          <cell r="B1599" t="str">
            <v>4KA</v>
          </cell>
        </row>
        <row r="1600">
          <cell r="B1600" t="str">
            <v>4KA</v>
          </cell>
        </row>
        <row r="1601">
          <cell r="B1601" t="str">
            <v>4KA</v>
          </cell>
        </row>
        <row r="1602">
          <cell r="B1602" t="str">
            <v>4KA</v>
          </cell>
          <cell r="P1602">
            <v>2208</v>
          </cell>
        </row>
        <row r="1603">
          <cell r="B1603" t="str">
            <v>4KA</v>
          </cell>
        </row>
        <row r="1604">
          <cell r="B1604" t="str">
            <v>4KA</v>
          </cell>
        </row>
        <row r="1605">
          <cell r="B1605" t="str">
            <v>4KA</v>
          </cell>
        </row>
        <row r="1606">
          <cell r="B1606" t="str">
            <v>4KA</v>
          </cell>
          <cell r="P1606">
            <v>1197.8399999999999</v>
          </cell>
        </row>
        <row r="1607">
          <cell r="B1607" t="str">
            <v>4KA</v>
          </cell>
        </row>
        <row r="1608">
          <cell r="B1608" t="str">
            <v>4KA</v>
          </cell>
        </row>
        <row r="1609">
          <cell r="B1609" t="str">
            <v>4KA</v>
          </cell>
        </row>
        <row r="1610">
          <cell r="B1610" t="str">
            <v>4MA</v>
          </cell>
          <cell r="P1610">
            <v>3235.68</v>
          </cell>
        </row>
        <row r="1611">
          <cell r="B1611" t="str">
            <v>4MA</v>
          </cell>
        </row>
        <row r="1612">
          <cell r="B1612" t="str">
            <v>4MA</v>
          </cell>
        </row>
        <row r="1613">
          <cell r="B1613" t="str">
            <v>4MA</v>
          </cell>
          <cell r="P1613">
            <v>6020.64</v>
          </cell>
        </row>
        <row r="1614">
          <cell r="B1614" t="str">
            <v>4MA</v>
          </cell>
        </row>
        <row r="1615">
          <cell r="B1615" t="str">
            <v>4MA</v>
          </cell>
        </row>
        <row r="1616">
          <cell r="B1616" t="str">
            <v>4MA</v>
          </cell>
          <cell r="P1616">
            <v>1117.75</v>
          </cell>
        </row>
        <row r="1617">
          <cell r="B1617" t="str">
            <v>4MA</v>
          </cell>
        </row>
        <row r="1618">
          <cell r="B1618" t="str">
            <v>4MA</v>
          </cell>
        </row>
        <row r="1619">
          <cell r="B1619" t="str">
            <v>4MA</v>
          </cell>
          <cell r="P1619">
            <v>1881.88</v>
          </cell>
        </row>
        <row r="1620">
          <cell r="B1620" t="str">
            <v>4MA</v>
          </cell>
        </row>
        <row r="1621">
          <cell r="B1621" t="str">
            <v>4MA</v>
          </cell>
        </row>
        <row r="1622">
          <cell r="B1622" t="str">
            <v>4MA</v>
          </cell>
          <cell r="P1622">
            <v>124.02</v>
          </cell>
        </row>
        <row r="1623">
          <cell r="B1623" t="str">
            <v>4MA</v>
          </cell>
        </row>
        <row r="1624">
          <cell r="B1624" t="str">
            <v>4MA</v>
          </cell>
        </row>
        <row r="1625">
          <cell r="B1625" t="str">
            <v>4MA</v>
          </cell>
          <cell r="P1625">
            <v>0</v>
          </cell>
        </row>
        <row r="1626">
          <cell r="B1626" t="str">
            <v>4MA</v>
          </cell>
        </row>
        <row r="1627">
          <cell r="B1627" t="str">
            <v>4MA</v>
          </cell>
        </row>
        <row r="1628">
          <cell r="B1628" t="str">
            <v>4MA</v>
          </cell>
          <cell r="P1628">
            <v>0</v>
          </cell>
        </row>
        <row r="1629">
          <cell r="B1629" t="str">
            <v>4MA</v>
          </cell>
        </row>
        <row r="1630">
          <cell r="B1630" t="str">
            <v>4MA</v>
          </cell>
        </row>
        <row r="1631">
          <cell r="B1631" t="str">
            <v>4MA</v>
          </cell>
          <cell r="P1631">
            <v>0</v>
          </cell>
        </row>
        <row r="1632">
          <cell r="B1632" t="str">
            <v>4MA</v>
          </cell>
        </row>
        <row r="1633">
          <cell r="B1633" t="str">
            <v>4MA</v>
          </cell>
        </row>
        <row r="1634">
          <cell r="B1634" t="str">
            <v>4MA</v>
          </cell>
          <cell r="P1634">
            <v>292.8</v>
          </cell>
        </row>
        <row r="1635">
          <cell r="B1635" t="str">
            <v>4MA</v>
          </cell>
        </row>
        <row r="1636">
          <cell r="B1636" t="str">
            <v>4MA</v>
          </cell>
        </row>
        <row r="1637">
          <cell r="B1637" t="str">
            <v>4MA</v>
          </cell>
          <cell r="P1637">
            <v>493.92</v>
          </cell>
        </row>
        <row r="1638">
          <cell r="B1638" t="str">
            <v>4MA</v>
          </cell>
        </row>
        <row r="1639">
          <cell r="B1639" t="str">
            <v>4MA</v>
          </cell>
        </row>
        <row r="1640">
          <cell r="B1640" t="str">
            <v>4MA</v>
          </cell>
          <cell r="P1640">
            <v>111.6</v>
          </cell>
        </row>
        <row r="1641">
          <cell r="B1641" t="str">
            <v>4MA</v>
          </cell>
        </row>
        <row r="1642">
          <cell r="B1642" t="str">
            <v>4MA</v>
          </cell>
        </row>
        <row r="1643">
          <cell r="B1643" t="str">
            <v>4MA</v>
          </cell>
          <cell r="P1643">
            <v>278.16000000000003</v>
          </cell>
        </row>
        <row r="1644">
          <cell r="B1644" t="str">
            <v>4MA</v>
          </cell>
        </row>
        <row r="1645">
          <cell r="B1645" t="str">
            <v>4MA</v>
          </cell>
        </row>
        <row r="1646">
          <cell r="B1646" t="str">
            <v>4MA</v>
          </cell>
          <cell r="P1646">
            <v>678.94</v>
          </cell>
        </row>
        <row r="1647">
          <cell r="B1647" t="str">
            <v>4MA</v>
          </cell>
        </row>
        <row r="1648">
          <cell r="B1648" t="str">
            <v>4MA</v>
          </cell>
        </row>
        <row r="1649">
          <cell r="B1649" t="str">
            <v>4PA</v>
          </cell>
          <cell r="P1649">
            <v>3465.6</v>
          </cell>
        </row>
        <row r="1650">
          <cell r="B1650" t="str">
            <v>4PA</v>
          </cell>
        </row>
        <row r="1651">
          <cell r="B1651" t="str">
            <v>4PA</v>
          </cell>
        </row>
        <row r="1652">
          <cell r="B1652" t="str">
            <v>4PA</v>
          </cell>
        </row>
        <row r="1653">
          <cell r="B1653" t="str">
            <v>4PA</v>
          </cell>
        </row>
        <row r="1654">
          <cell r="B1654" t="str">
            <v>4PA</v>
          </cell>
          <cell r="P1654">
            <v>45.6</v>
          </cell>
        </row>
        <row r="1655">
          <cell r="B1655" t="str">
            <v>4PA</v>
          </cell>
        </row>
        <row r="1656">
          <cell r="B1656" t="str">
            <v>4PA</v>
          </cell>
        </row>
        <row r="1657">
          <cell r="B1657" t="str">
            <v>4PA</v>
          </cell>
        </row>
        <row r="1658">
          <cell r="B1658" t="str">
            <v>4PA</v>
          </cell>
        </row>
        <row r="1659">
          <cell r="B1659" t="str">
            <v>4PA</v>
          </cell>
          <cell r="P1659">
            <v>381.15</v>
          </cell>
        </row>
        <row r="1660">
          <cell r="B1660" t="str">
            <v>4PA</v>
          </cell>
        </row>
        <row r="1661">
          <cell r="B1661" t="str">
            <v>4PA</v>
          </cell>
        </row>
        <row r="1662">
          <cell r="B1662" t="str">
            <v>4PA</v>
          </cell>
          <cell r="P1662">
            <v>2952.6</v>
          </cell>
        </row>
        <row r="1663">
          <cell r="B1663" t="str">
            <v>4PA</v>
          </cell>
        </row>
        <row r="1664">
          <cell r="B1664" t="str">
            <v>4PA</v>
          </cell>
        </row>
        <row r="1665">
          <cell r="B1665" t="str">
            <v>4PA</v>
          </cell>
        </row>
        <row r="1666">
          <cell r="B1666" t="str">
            <v>4PA</v>
          </cell>
        </row>
        <row r="1667">
          <cell r="B1667" t="str">
            <v>4QA</v>
          </cell>
          <cell r="P1667">
            <v>737.84</v>
          </cell>
        </row>
        <row r="1668">
          <cell r="B1668" t="str">
            <v>4QA</v>
          </cell>
        </row>
        <row r="1669">
          <cell r="B1669" t="str">
            <v>4QA</v>
          </cell>
        </row>
        <row r="1670">
          <cell r="B1670" t="str">
            <v>4QA</v>
          </cell>
          <cell r="P1670">
            <v>42</v>
          </cell>
        </row>
        <row r="1671">
          <cell r="B1671" t="str">
            <v>4QA</v>
          </cell>
        </row>
        <row r="1672">
          <cell r="B1672" t="str">
            <v>4QA</v>
          </cell>
        </row>
        <row r="1673">
          <cell r="B1673" t="str">
            <v>4QA</v>
          </cell>
          <cell r="P1673">
            <v>0</v>
          </cell>
        </row>
        <row r="1674">
          <cell r="B1674" t="str">
            <v>4QA</v>
          </cell>
        </row>
        <row r="1675">
          <cell r="B1675" t="str">
            <v>4QA</v>
          </cell>
        </row>
        <row r="1676">
          <cell r="B1676" t="str">
            <v>4QA</v>
          </cell>
          <cell r="P1676">
            <v>187.41</v>
          </cell>
        </row>
        <row r="1677">
          <cell r="B1677" t="str">
            <v>4QA</v>
          </cell>
        </row>
        <row r="1678">
          <cell r="B1678" t="str">
            <v>4QA</v>
          </cell>
        </row>
        <row r="1679">
          <cell r="B1679" t="str">
            <v>4QA</v>
          </cell>
        </row>
        <row r="1680">
          <cell r="B1680" t="str">
            <v>4QA</v>
          </cell>
        </row>
        <row r="1681">
          <cell r="B1681" t="str">
            <v>4QA</v>
          </cell>
          <cell r="P1681">
            <v>39.200000000000003</v>
          </cell>
        </row>
        <row r="1682">
          <cell r="B1682" t="str">
            <v>4QA</v>
          </cell>
        </row>
        <row r="1683">
          <cell r="B1683" t="str">
            <v>4QA</v>
          </cell>
        </row>
        <row r="1684">
          <cell r="B1684" t="str">
            <v>4QA</v>
          </cell>
          <cell r="P1684">
            <v>0</v>
          </cell>
        </row>
        <row r="1685">
          <cell r="B1685" t="str">
            <v>4QA</v>
          </cell>
        </row>
        <row r="1686">
          <cell r="B1686" t="str">
            <v>4QA</v>
          </cell>
        </row>
        <row r="1687">
          <cell r="B1687" t="str">
            <v>4QA</v>
          </cell>
          <cell r="P1687">
            <v>0</v>
          </cell>
        </row>
        <row r="1688">
          <cell r="B1688" t="str">
            <v>4QA</v>
          </cell>
        </row>
        <row r="1689">
          <cell r="B1689" t="str">
            <v>4QA</v>
          </cell>
        </row>
        <row r="1690">
          <cell r="B1690" t="str">
            <v>4QA</v>
          </cell>
          <cell r="P1690">
            <v>0</v>
          </cell>
        </row>
        <row r="1691">
          <cell r="B1691" t="str">
            <v>4QA</v>
          </cell>
        </row>
        <row r="1692">
          <cell r="B1692" t="str">
            <v>4QA</v>
          </cell>
        </row>
        <row r="1693">
          <cell r="B1693" t="str">
            <v>4QA</v>
          </cell>
          <cell r="P1693">
            <v>810.21</v>
          </cell>
        </row>
        <row r="1694">
          <cell r="B1694" t="str">
            <v>4QA</v>
          </cell>
        </row>
        <row r="1695">
          <cell r="B1695" t="str">
            <v>4QA</v>
          </cell>
        </row>
        <row r="1696">
          <cell r="B1696" t="str">
            <v>4QA</v>
          </cell>
          <cell r="P1696">
            <v>201.36</v>
          </cell>
        </row>
        <row r="1697">
          <cell r="B1697" t="str">
            <v>4QA</v>
          </cell>
        </row>
        <row r="1698">
          <cell r="B1698" t="str">
            <v>4QA</v>
          </cell>
        </row>
        <row r="1699">
          <cell r="B1699" t="str">
            <v>4QA</v>
          </cell>
          <cell r="P1699">
            <v>96.78</v>
          </cell>
        </row>
        <row r="1700">
          <cell r="B1700" t="str">
            <v>4QA</v>
          </cell>
        </row>
        <row r="1701">
          <cell r="B1701" t="str">
            <v>4QA</v>
          </cell>
        </row>
        <row r="1702">
          <cell r="B1702" t="str">
            <v>4QA</v>
          </cell>
          <cell r="P1702">
            <v>8800</v>
          </cell>
        </row>
        <row r="1703">
          <cell r="B1703" t="str">
            <v>4QA</v>
          </cell>
        </row>
        <row r="1704">
          <cell r="B1704" t="str">
            <v>4QA</v>
          </cell>
        </row>
        <row r="1705">
          <cell r="B1705" t="str">
            <v>5AA</v>
          </cell>
          <cell r="P1705">
            <v>94.24</v>
          </cell>
        </row>
        <row r="1706">
          <cell r="B1706" t="str">
            <v>5AA</v>
          </cell>
        </row>
        <row r="1707">
          <cell r="B1707" t="str">
            <v>5AA</v>
          </cell>
        </row>
        <row r="1708">
          <cell r="B1708" t="str">
            <v>5AA</v>
          </cell>
          <cell r="P1708">
            <v>34.64</v>
          </cell>
        </row>
        <row r="1709">
          <cell r="B1709" t="str">
            <v>5AA</v>
          </cell>
        </row>
        <row r="1710">
          <cell r="B1710" t="str">
            <v>5AA</v>
          </cell>
        </row>
        <row r="1711">
          <cell r="B1711" t="str">
            <v>5AA</v>
          </cell>
          <cell r="P1711">
            <v>157.6</v>
          </cell>
        </row>
        <row r="1712">
          <cell r="B1712" t="str">
            <v>5AA</v>
          </cell>
        </row>
        <row r="1713">
          <cell r="B1713" t="str">
            <v>5AA</v>
          </cell>
        </row>
        <row r="1714">
          <cell r="B1714" t="str">
            <v>5AA</v>
          </cell>
          <cell r="P1714">
            <v>49.8</v>
          </cell>
        </row>
        <row r="1715">
          <cell r="B1715" t="str">
            <v>5AA</v>
          </cell>
        </row>
        <row r="1716">
          <cell r="B1716" t="str">
            <v>5AA</v>
          </cell>
        </row>
        <row r="1717">
          <cell r="B1717" t="str">
            <v>5AA</v>
          </cell>
          <cell r="P1717">
            <v>24.04</v>
          </cell>
        </row>
        <row r="1718">
          <cell r="B1718" t="str">
            <v>5AA</v>
          </cell>
        </row>
        <row r="1719">
          <cell r="B1719" t="str">
            <v>5AA</v>
          </cell>
        </row>
        <row r="1720">
          <cell r="B1720" t="str">
            <v>5AA</v>
          </cell>
        </row>
        <row r="1721">
          <cell r="B1721" t="str">
            <v>5AA</v>
          </cell>
        </row>
        <row r="1722">
          <cell r="B1722" t="str">
            <v>5AA</v>
          </cell>
          <cell r="P1722">
            <v>31.44</v>
          </cell>
        </row>
        <row r="1723">
          <cell r="B1723" t="str">
            <v>5AA</v>
          </cell>
        </row>
        <row r="1724">
          <cell r="B1724" t="str">
            <v>5AA</v>
          </cell>
        </row>
        <row r="1725">
          <cell r="B1725" t="str">
            <v>5AA</v>
          </cell>
          <cell r="P1725">
            <v>41.52</v>
          </cell>
        </row>
        <row r="1726">
          <cell r="B1726" t="str">
            <v>5AA</v>
          </cell>
        </row>
        <row r="1727">
          <cell r="B1727" t="str">
            <v>5AA</v>
          </cell>
        </row>
        <row r="1728">
          <cell r="B1728" t="str">
            <v>5AA</v>
          </cell>
          <cell r="P1728">
            <v>0</v>
          </cell>
        </row>
        <row r="1729">
          <cell r="B1729" t="str">
            <v>5AA</v>
          </cell>
        </row>
        <row r="1730">
          <cell r="B1730" t="str">
            <v>5AA</v>
          </cell>
        </row>
        <row r="1731">
          <cell r="B1731" t="str">
            <v>5AA</v>
          </cell>
          <cell r="P1731">
            <v>341.44</v>
          </cell>
        </row>
        <row r="1732">
          <cell r="B1732" t="str">
            <v>5AA</v>
          </cell>
        </row>
        <row r="1733">
          <cell r="B1733" t="str">
            <v>5AA</v>
          </cell>
        </row>
        <row r="1734">
          <cell r="B1734" t="str">
            <v>5AA</v>
          </cell>
          <cell r="P1734">
            <v>695.04</v>
          </cell>
        </row>
        <row r="1735">
          <cell r="B1735" t="str">
            <v>5AA</v>
          </cell>
        </row>
        <row r="1736">
          <cell r="B1736" t="str">
            <v>5AA</v>
          </cell>
        </row>
        <row r="1737">
          <cell r="B1737" t="str">
            <v>5BA</v>
          </cell>
          <cell r="P1737">
            <v>4315.17</v>
          </cell>
        </row>
        <row r="1738">
          <cell r="B1738" t="str">
            <v>5BA</v>
          </cell>
        </row>
        <row r="1739">
          <cell r="B1739" t="str">
            <v>5HA</v>
          </cell>
          <cell r="P1739">
            <v>0</v>
          </cell>
        </row>
        <row r="1740">
          <cell r="B1740" t="str">
            <v>5HA</v>
          </cell>
        </row>
        <row r="1741">
          <cell r="B1741" t="str">
            <v>5HA</v>
          </cell>
          <cell r="P1741">
            <v>0</v>
          </cell>
        </row>
        <row r="1742">
          <cell r="B1742" t="str">
            <v>5HA</v>
          </cell>
        </row>
        <row r="1743">
          <cell r="B1743" t="str">
            <v>5HA</v>
          </cell>
          <cell r="P1743">
            <v>0</v>
          </cell>
        </row>
        <row r="1744">
          <cell r="B1744" t="str">
            <v>5HA</v>
          </cell>
        </row>
        <row r="1745">
          <cell r="B1745" t="str">
            <v>5HA</v>
          </cell>
          <cell r="P1745">
            <v>0</v>
          </cell>
        </row>
        <row r="1746">
          <cell r="B1746" t="str">
            <v>5HA</v>
          </cell>
        </row>
        <row r="1747">
          <cell r="B1747" t="str">
            <v>5HA</v>
          </cell>
          <cell r="P1747">
            <v>0</v>
          </cell>
        </row>
        <row r="1748">
          <cell r="B1748" t="str">
            <v>5HA</v>
          </cell>
        </row>
        <row r="1749">
          <cell r="B1749" t="str">
            <v>5HA</v>
          </cell>
        </row>
        <row r="1750">
          <cell r="B1750" t="str">
            <v>5HA</v>
          </cell>
        </row>
        <row r="1751">
          <cell r="B1751" t="str">
            <v>5HA</v>
          </cell>
        </row>
        <row r="1752">
          <cell r="B1752" t="str">
            <v>5HA</v>
          </cell>
        </row>
        <row r="1753">
          <cell r="B1753" t="str">
            <v>5HA</v>
          </cell>
        </row>
        <row r="1754">
          <cell r="B1754" t="str">
            <v>5HA</v>
          </cell>
        </row>
        <row r="1755">
          <cell r="B1755" t="str">
            <v>5HA</v>
          </cell>
        </row>
        <row r="1756">
          <cell r="B1756" t="str">
            <v>5HA</v>
          </cell>
        </row>
        <row r="1757">
          <cell r="B1757" t="str">
            <v>5HA</v>
          </cell>
          <cell r="P1757">
            <v>2733.2</v>
          </cell>
        </row>
        <row r="1758">
          <cell r="B1758" t="str">
            <v>5HA</v>
          </cell>
        </row>
        <row r="1759">
          <cell r="B1759" t="str">
            <v>5HA</v>
          </cell>
        </row>
        <row r="1760">
          <cell r="B1760" t="str">
            <v>5HA</v>
          </cell>
        </row>
        <row r="1761">
          <cell r="B1761" t="str">
            <v>5HA</v>
          </cell>
          <cell r="P1761">
            <v>-480</v>
          </cell>
        </row>
        <row r="1762">
          <cell r="B1762" t="str">
            <v>5HA</v>
          </cell>
        </row>
        <row r="1763">
          <cell r="B1763" t="str">
            <v>5HA</v>
          </cell>
          <cell r="P1763">
            <v>315</v>
          </cell>
        </row>
        <row r="1764">
          <cell r="B1764" t="str">
            <v>5HA</v>
          </cell>
        </row>
        <row r="1765">
          <cell r="B1765" t="str">
            <v>5HA</v>
          </cell>
          <cell r="P1765">
            <v>668.48</v>
          </cell>
        </row>
        <row r="1766">
          <cell r="B1766" t="str">
            <v>5HA</v>
          </cell>
        </row>
        <row r="1767">
          <cell r="B1767" t="str">
            <v>5HA</v>
          </cell>
        </row>
        <row r="1768">
          <cell r="B1768" t="str">
            <v>5HA</v>
          </cell>
          <cell r="P1768">
            <v>313.44</v>
          </cell>
        </row>
        <row r="1769">
          <cell r="B1769" t="str">
            <v>5HA</v>
          </cell>
        </row>
        <row r="1770">
          <cell r="B1770" t="str">
            <v>5HA</v>
          </cell>
        </row>
        <row r="1771">
          <cell r="B1771" t="str">
            <v>5HA</v>
          </cell>
          <cell r="P1771">
            <v>1336.92</v>
          </cell>
        </row>
        <row r="1772">
          <cell r="B1772" t="str">
            <v>5HA</v>
          </cell>
        </row>
        <row r="1773">
          <cell r="B1773" t="str">
            <v>5HA</v>
          </cell>
        </row>
        <row r="1774">
          <cell r="B1774" t="str">
            <v>5HA</v>
          </cell>
          <cell r="P1774">
            <v>1547</v>
          </cell>
        </row>
        <row r="1775">
          <cell r="B1775" t="str">
            <v>5HA</v>
          </cell>
        </row>
        <row r="1776">
          <cell r="B1776" t="str">
            <v>5HA</v>
          </cell>
        </row>
        <row r="1777">
          <cell r="B1777" t="str">
            <v>5HA</v>
          </cell>
          <cell r="P1777">
            <v>940.89</v>
          </cell>
        </row>
        <row r="1778">
          <cell r="B1778" t="str">
            <v>5HA</v>
          </cell>
        </row>
        <row r="1779">
          <cell r="B1779" t="str">
            <v>5HA</v>
          </cell>
        </row>
        <row r="1780">
          <cell r="B1780" t="str">
            <v>5HA</v>
          </cell>
        </row>
        <row r="1781">
          <cell r="B1781" t="str">
            <v>5HA</v>
          </cell>
          <cell r="P1781">
            <v>0</v>
          </cell>
        </row>
        <row r="1782">
          <cell r="B1782" t="str">
            <v>5HA</v>
          </cell>
        </row>
        <row r="1783">
          <cell r="B1783" t="str">
            <v>5HA</v>
          </cell>
        </row>
        <row r="1784">
          <cell r="B1784" t="str">
            <v>5HA</v>
          </cell>
          <cell r="P1784">
            <v>285.89</v>
          </cell>
        </row>
        <row r="1785">
          <cell r="B1785" t="str">
            <v>5HA</v>
          </cell>
        </row>
        <row r="1786">
          <cell r="B1786" t="str">
            <v>5HA</v>
          </cell>
        </row>
        <row r="1787">
          <cell r="B1787" t="str">
            <v>5NA</v>
          </cell>
          <cell r="P1787">
            <v>918.96</v>
          </cell>
        </row>
        <row r="1788">
          <cell r="B1788" t="str">
            <v>5NA</v>
          </cell>
        </row>
        <row r="1789">
          <cell r="B1789" t="str">
            <v>5NA</v>
          </cell>
          <cell r="P1789">
            <v>80</v>
          </cell>
        </row>
        <row r="1790">
          <cell r="B1790" t="str">
            <v>5NA</v>
          </cell>
        </row>
        <row r="1791">
          <cell r="B1791" t="str">
            <v>5NA</v>
          </cell>
          <cell r="P1791">
            <v>765.8</v>
          </cell>
        </row>
        <row r="1792">
          <cell r="B1792" t="str">
            <v>5NA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versheets"/>
      <sheetName val="contents"/>
      <sheetName val="Introduction"/>
      <sheetName val="dwgs"/>
      <sheetName val="vm3"/>
      <sheetName val="fees"/>
      <sheetName val="inhouse"/>
      <sheetName val="CASHFLOW"/>
      <sheetName val="Instructions"/>
      <sheetName val="Sheet3"/>
    </sheetNames>
    <sheetDataSet>
      <sheetData sheetId="0"/>
      <sheetData sheetId="1"/>
      <sheetData sheetId="2"/>
      <sheetData sheetId="3"/>
      <sheetData sheetId="4"/>
      <sheetData sheetId="5"/>
      <sheetData sheetId="6"/>
      <sheetData sheetId="7"/>
      <sheetData sheetId="8" refreshError="1">
        <row r="9">
          <cell r="B9">
            <v>1</v>
          </cell>
          <cell r="C9">
            <v>0</v>
          </cell>
        </row>
        <row r="10">
          <cell r="B10">
            <v>2</v>
          </cell>
          <cell r="C10">
            <v>0</v>
          </cell>
        </row>
        <row r="11">
          <cell r="B11">
            <v>3</v>
          </cell>
          <cell r="C11">
            <v>0</v>
          </cell>
        </row>
        <row r="12">
          <cell r="B12">
            <v>4</v>
          </cell>
          <cell r="C12">
            <v>0</v>
          </cell>
        </row>
        <row r="13">
          <cell r="B13">
            <v>5</v>
          </cell>
          <cell r="C13">
            <v>0</v>
          </cell>
        </row>
        <row r="14">
          <cell r="B14">
            <v>6</v>
          </cell>
          <cell r="C14">
            <v>0</v>
          </cell>
        </row>
        <row r="15">
          <cell r="B15">
            <v>7</v>
          </cell>
          <cell r="C15">
            <v>0</v>
          </cell>
        </row>
        <row r="16">
          <cell r="B16">
            <v>8</v>
          </cell>
          <cell r="C16">
            <v>0</v>
          </cell>
        </row>
        <row r="17">
          <cell r="B17">
            <v>9</v>
          </cell>
          <cell r="C17">
            <v>0</v>
          </cell>
        </row>
        <row r="18">
          <cell r="B18">
            <v>10</v>
          </cell>
          <cell r="C18">
            <v>0</v>
          </cell>
        </row>
        <row r="19">
          <cell r="B19">
            <v>11</v>
          </cell>
          <cell r="C19">
            <v>0</v>
          </cell>
        </row>
        <row r="20">
          <cell r="B20">
            <v>12</v>
          </cell>
          <cell r="C20">
            <v>0</v>
          </cell>
        </row>
        <row r="21">
          <cell r="B21">
            <v>13</v>
          </cell>
          <cell r="C21">
            <v>0</v>
          </cell>
        </row>
        <row r="22">
          <cell r="B22">
            <v>14</v>
          </cell>
          <cell r="C22">
            <v>0</v>
          </cell>
        </row>
        <row r="23">
          <cell r="B23">
            <v>15</v>
          </cell>
          <cell r="C23">
            <v>0</v>
          </cell>
        </row>
        <row r="24">
          <cell r="B24">
            <v>16</v>
          </cell>
          <cell r="C24">
            <v>0</v>
          </cell>
        </row>
        <row r="25">
          <cell r="B25">
            <v>17</v>
          </cell>
          <cell r="C25">
            <v>0</v>
          </cell>
        </row>
        <row r="26">
          <cell r="B26">
            <v>18</v>
          </cell>
          <cell r="C26">
            <v>0</v>
          </cell>
        </row>
        <row r="27">
          <cell r="B27">
            <v>19</v>
          </cell>
          <cell r="C27">
            <v>0</v>
          </cell>
        </row>
        <row r="28">
          <cell r="B28">
            <v>20</v>
          </cell>
          <cell r="C28">
            <v>0</v>
          </cell>
        </row>
        <row r="29">
          <cell r="B29">
            <v>21</v>
          </cell>
          <cell r="C29">
            <v>0</v>
          </cell>
        </row>
        <row r="30">
          <cell r="B30">
            <v>22</v>
          </cell>
          <cell r="C30">
            <v>0</v>
          </cell>
        </row>
      </sheetData>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
      <sheetName val="Awd"/>
      <sheetName val="Bid"/>
      <sheetName val="PPP"/>
      <sheetName val="Pre"/>
      <sheetName val="PCC"/>
      <sheetName val="Sta"/>
      <sheetName val="Acc"/>
      <sheetName val="Sca"/>
      <sheetName val="Ser"/>
      <sheetName val="Cle"/>
      <sheetName val="Pla"/>
      <sheetName val="Ins"/>
      <sheetName val="Sun"/>
      <sheetName val="Fee"/>
      <sheetName val="Oth"/>
      <sheetName val="Rsk"/>
      <sheetName val="Pks"/>
      <sheetName val="Dta"/>
      <sheetName val="IVD"/>
      <sheetName val="Gph"/>
      <sheetName val="Cst"/>
      <sheetName val="Pk 1"/>
      <sheetName val="Pk 2"/>
      <sheetName val="Pk 3"/>
      <sheetName val="Pk 4"/>
      <sheetName val="Pk 5"/>
      <sheetName val="Pk 6"/>
      <sheetName val="Pk 7"/>
      <sheetName val="Pk 8"/>
      <sheetName val="Pk 9"/>
      <sheetName val="Pk 10"/>
      <sheetName val="Pk 11"/>
      <sheetName val="Pk 12"/>
      <sheetName val="Pk 13"/>
      <sheetName val="Pk 14"/>
      <sheetName val="Pk 15"/>
      <sheetName val="Pk 16"/>
      <sheetName val="Pk 17"/>
      <sheetName val="Pk 18"/>
      <sheetName val="Pk 19"/>
      <sheetName val="Pk 20"/>
      <sheetName val="Pk 21"/>
      <sheetName val="Pk 22"/>
      <sheetName val="Pk 23"/>
      <sheetName val="Pk 24"/>
      <sheetName val="Pk 25"/>
      <sheetName val="Pk 26"/>
      <sheetName val="Pk 27"/>
      <sheetName val="Pk 28"/>
      <sheetName val="Pk 29"/>
      <sheetName val="Pk 30"/>
      <sheetName val="Pk 31"/>
      <sheetName val="Pk 32"/>
      <sheetName val="Pk 33"/>
      <sheetName val="Pk 34"/>
      <sheetName val="Pk 35"/>
      <sheetName val="Pk 36"/>
      <sheetName val="Pk 37"/>
      <sheetName val="Pk 38"/>
      <sheetName val="Pk 39"/>
      <sheetName val="Pk 40"/>
      <sheetName val="Pk 41"/>
      <sheetName val="Pk 42"/>
      <sheetName val="Pk 43"/>
      <sheetName val="Pk 44"/>
      <sheetName val="Pk 45"/>
      <sheetName val="Pk 46"/>
      <sheetName val="Pk 47"/>
      <sheetName val="Pk 48"/>
      <sheetName val="Pk 49"/>
      <sheetName val="Pk 50"/>
      <sheetName val="Pk 51"/>
      <sheetName val="Pk 52"/>
      <sheetName val="Pk 53"/>
      <sheetName val="Pk 54"/>
      <sheetName val="Pk 55"/>
      <sheetName val="Pk 56"/>
      <sheetName val="Pk 57"/>
      <sheetName val="Pk 58"/>
      <sheetName val="Pk 59"/>
      <sheetName val="Pk 60"/>
      <sheetName val="Tdr"/>
      <sheetName val="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row r="1">
          <cell r="B1">
            <v>2</v>
          </cell>
          <cell r="C1">
            <v>3</v>
          </cell>
          <cell r="D1">
            <v>4</v>
          </cell>
          <cell r="E1">
            <v>5</v>
          </cell>
          <cell r="F1">
            <v>6</v>
          </cell>
        </row>
        <row r="2">
          <cell r="B2" t="str">
            <v>C01 - North</v>
          </cell>
          <cell r="C2" t="str">
            <v>C02 - Midlands &amp; S W</v>
          </cell>
          <cell r="D2" t="str">
            <v>C03 - South East</v>
          </cell>
          <cell r="E2" t="str">
            <v>C05 - Major Projects</v>
          </cell>
          <cell r="F2" t="str">
            <v>C06 - Scotland</v>
          </cell>
        </row>
        <row r="3">
          <cell r="A3" t="str">
            <v>Administrator - Site</v>
          </cell>
          <cell r="B3">
            <v>770.5584444444446</v>
          </cell>
          <cell r="C3">
            <v>843.56066666666675</v>
          </cell>
          <cell r="D3">
            <v>858.16111111111115</v>
          </cell>
          <cell r="E3">
            <v>799.7593333333333</v>
          </cell>
          <cell r="F3">
            <v>799.7593333333333</v>
          </cell>
          <cell r="M3" t="str">
            <v>01A1</v>
          </cell>
        </row>
        <row r="4">
          <cell r="A4" t="str">
            <v>Cleaner - Offices</v>
          </cell>
          <cell r="B4">
            <v>350</v>
          </cell>
          <cell r="C4">
            <v>350</v>
          </cell>
          <cell r="D4">
            <v>350</v>
          </cell>
          <cell r="E4">
            <v>350</v>
          </cell>
          <cell r="F4">
            <v>350</v>
          </cell>
          <cell r="H4" t="str">
            <v>C01 - Construction</v>
          </cell>
          <cell r="I4" t="str">
            <v>C05 - Factories</v>
          </cell>
          <cell r="J4" t="str">
            <v>C01 - Highlands</v>
          </cell>
          <cell r="K4" t="str">
            <v>C01 - Up to £499,999</v>
          </cell>
          <cell r="L4" t="str">
            <v>C01 - Not Applicable</v>
          </cell>
          <cell r="M4" t="str">
            <v>02A1</v>
          </cell>
        </row>
        <row r="5">
          <cell r="A5" t="str">
            <v>Construction Manager</v>
          </cell>
          <cell r="B5">
            <v>1894.0895555555558</v>
          </cell>
          <cell r="C5">
            <v>1894.0895555555558</v>
          </cell>
          <cell r="D5">
            <v>2075.4984444444444</v>
          </cell>
          <cell r="E5">
            <v>1841.5279555555558</v>
          </cell>
          <cell r="F5">
            <v>1841.5279555555558</v>
          </cell>
          <cell r="H5" t="str">
            <v>C02 - Const: JV's-1 (TMG Acc: 100%)</v>
          </cell>
          <cell r="I5" t="str">
            <v>C10 - Health</v>
          </cell>
          <cell r="J5" t="str">
            <v>C02 - Grampian</v>
          </cell>
          <cell r="K5" t="str">
            <v>C02 - £500,000 to £999,999</v>
          </cell>
          <cell r="L5" t="str">
            <v>C02 - PPP Fees etc</v>
          </cell>
          <cell r="M5" t="str">
            <v>02A2</v>
          </cell>
        </row>
        <row r="6">
          <cell r="A6" t="str">
            <v xml:space="preserve">Customer Manager </v>
          </cell>
          <cell r="B6">
            <v>1375.3195555555556</v>
          </cell>
          <cell r="C6">
            <v>1430.7873333333332</v>
          </cell>
          <cell r="D6">
            <v>1430.7873333333332</v>
          </cell>
          <cell r="E6">
            <v>1375.3195555555556</v>
          </cell>
          <cell r="F6">
            <v>1375.3195555555556</v>
          </cell>
          <cell r="H6" t="str">
            <v>C03 - Const: JV's-2 (Non-Acc: 100%)</v>
          </cell>
          <cell r="I6" t="str">
            <v>C15 - Hospital</v>
          </cell>
          <cell r="J6" t="str">
            <v>C03 - Tayside</v>
          </cell>
          <cell r="K6" t="str">
            <v>C03 - £1m to £1.99m</v>
          </cell>
          <cell r="L6" t="str">
            <v>C03 - Lifecycle/FM</v>
          </cell>
          <cell r="M6" t="str">
            <v>02B1</v>
          </cell>
        </row>
        <row r="7">
          <cell r="A7" t="str">
            <v>Design Manager</v>
          </cell>
          <cell r="B7">
            <v>1718.4160888888889</v>
          </cell>
          <cell r="C7">
            <v>1812.3270666666667</v>
          </cell>
          <cell r="D7">
            <v>1864.8886666666667</v>
          </cell>
          <cell r="E7">
            <v>1777.2860000000001</v>
          </cell>
          <cell r="F7">
            <v>1777.2860000000001</v>
          </cell>
          <cell r="H7" t="str">
            <v>C04 - Const: Assoc's (TMG Acc: Rel%)</v>
          </cell>
          <cell r="I7" t="str">
            <v>C20 - Housing (New)</v>
          </cell>
          <cell r="J7" t="str">
            <v>C04 - Fife</v>
          </cell>
          <cell r="K7" t="str">
            <v>C04 - £2m to £2.99m</v>
          </cell>
          <cell r="L7" t="str">
            <v>C04 - Traditional</v>
          </cell>
          <cell r="M7" t="str">
            <v>02C1</v>
          </cell>
        </row>
        <row r="8">
          <cell r="A8" t="str">
            <v>Document Controller</v>
          </cell>
          <cell r="B8">
            <v>770.5584444444446</v>
          </cell>
          <cell r="C8">
            <v>828.96022222222246</v>
          </cell>
          <cell r="D8">
            <v>858.16111111111115</v>
          </cell>
          <cell r="E8">
            <v>788.07897777777782</v>
          </cell>
          <cell r="F8">
            <v>788.07897777777782</v>
          </cell>
          <cell r="H8" t="str">
            <v>C05 - Const: Assoc's (Non-Acc: Rel%)</v>
          </cell>
          <cell r="I8" t="str">
            <v>C25 - Libraries</v>
          </cell>
          <cell r="J8" t="str">
            <v>C05 - Western Isles &amp; Skye</v>
          </cell>
          <cell r="K8" t="str">
            <v>C05 - £3m to £ 3.99m</v>
          </cell>
          <cell r="L8" t="str">
            <v>C05 - Traditional(CW by Employer)</v>
          </cell>
          <cell r="M8" t="str">
            <v>02C2</v>
          </cell>
        </row>
        <row r="9">
          <cell r="A9" t="str">
            <v>General Foreman</v>
          </cell>
          <cell r="B9">
            <v>1236.6153333333334</v>
          </cell>
          <cell r="C9">
            <v>1236.6153333333334</v>
          </cell>
          <cell r="D9">
            <v>1265.8162222222222</v>
          </cell>
          <cell r="E9">
            <v>1255.595911111111</v>
          </cell>
          <cell r="F9">
            <v>1255.595911111111</v>
          </cell>
          <cell r="I9" t="str">
            <v>C30 - Offices</v>
          </cell>
          <cell r="J9" t="str">
            <v>C06 - Stirling</v>
          </cell>
          <cell r="K9" t="str">
            <v>C06 - £4m to£4.99m</v>
          </cell>
          <cell r="L9" t="str">
            <v>C06 - Design &amp; Build</v>
          </cell>
          <cell r="M9" t="str">
            <v>02D1</v>
          </cell>
        </row>
        <row r="10">
          <cell r="A10" t="str">
            <v>Graduate Trainee</v>
          </cell>
          <cell r="B10">
            <v>944.72511111111112</v>
          </cell>
          <cell r="C10">
            <v>944.72511111111112</v>
          </cell>
          <cell r="D10">
            <v>944.72511111111112</v>
          </cell>
          <cell r="E10">
            <v>944.72511111111112</v>
          </cell>
          <cell r="F10">
            <v>944.72511111111112</v>
          </cell>
          <cell r="I10" t="str">
            <v>C35 - Overcladding</v>
          </cell>
          <cell r="J10" t="str">
            <v>C07 - Strathclyde</v>
          </cell>
          <cell r="K10" t="str">
            <v>C07 - £5m to £5.99m</v>
          </cell>
          <cell r="L10" t="str">
            <v>C07 - Design &amp; Build-MCUK&gt;£25M</v>
          </cell>
          <cell r="M10" t="str">
            <v>02D2</v>
          </cell>
        </row>
        <row r="11">
          <cell r="A11" t="str">
            <v>Maintenance Manager</v>
          </cell>
          <cell r="B11">
            <v>1532.9904444444446</v>
          </cell>
          <cell r="C11">
            <v>1532.9904444444446</v>
          </cell>
          <cell r="D11">
            <v>1547.5908888888887</v>
          </cell>
          <cell r="E11">
            <v>1430.7873333333332</v>
          </cell>
          <cell r="F11">
            <v>1430.7873333333332</v>
          </cell>
          <cell r="G11" t="str">
            <v>C01 - Framework</v>
          </cell>
          <cell r="H11" t="str">
            <v>C01 - Edinburgh</v>
          </cell>
          <cell r="I11" t="str">
            <v>C40 - Other Commercial</v>
          </cell>
          <cell r="J11" t="str">
            <v>C08 - Lothian</v>
          </cell>
          <cell r="K11" t="str">
            <v>C08 - £6m to £6.99m</v>
          </cell>
          <cell r="L11" t="str">
            <v>C08 - Design &amp; Build-CW by Employer</v>
          </cell>
          <cell r="M11" t="str">
            <v>02E1</v>
          </cell>
        </row>
        <row r="12">
          <cell r="A12" t="str">
            <v>Operations Director</v>
          </cell>
          <cell r="B12">
            <v>2833.3384444444441</v>
          </cell>
          <cell r="C12">
            <v>2833.3384444444441</v>
          </cell>
          <cell r="D12">
            <v>2979.3428888888889</v>
          </cell>
          <cell r="E12">
            <v>2979.3428888888889</v>
          </cell>
          <cell r="F12">
            <v>2979.3428888888889</v>
          </cell>
          <cell r="G12" t="str">
            <v>C02 - National Partnering</v>
          </cell>
          <cell r="H12" t="str">
            <v>C03 - Manchester</v>
          </cell>
          <cell r="I12" t="str">
            <v>C45 - Other Indusrial</v>
          </cell>
          <cell r="J12" t="str">
            <v>C09 - Dumfries &amp; Galloway</v>
          </cell>
          <cell r="K12" t="str">
            <v>C09 - £7m to £7.99m</v>
          </cell>
          <cell r="L12" t="str">
            <v>C09 - D &amp; B-CW &amp; PL by Employer</v>
          </cell>
          <cell r="M12" t="str">
            <v>02E2</v>
          </cell>
        </row>
        <row r="13">
          <cell r="A13" t="str">
            <v>Planner</v>
          </cell>
          <cell r="B13">
            <v>1500.8694666666668</v>
          </cell>
          <cell r="C13">
            <v>1547.5908888888887</v>
          </cell>
          <cell r="D13">
            <v>1635.1935555555553</v>
          </cell>
          <cell r="E13">
            <v>1635.1935555555553</v>
          </cell>
          <cell r="F13">
            <v>1635.1935555555553</v>
          </cell>
          <cell r="G13" t="str">
            <v>C03 - Regional Partnering</v>
          </cell>
          <cell r="H13" t="str">
            <v>C04 - Normanton</v>
          </cell>
          <cell r="I13" t="str">
            <v>C50 - Refurb-Building</v>
          </cell>
          <cell r="J13" t="str">
            <v>C10 - Borders</v>
          </cell>
          <cell r="K13" t="str">
            <v>C10 - £8m to £8.99m</v>
          </cell>
          <cell r="L13" t="str">
            <v>C10 - Sainsbury's</v>
          </cell>
          <cell r="M13" t="str">
            <v>02E3</v>
          </cell>
        </row>
        <row r="14">
          <cell r="A14" t="str">
            <v>Planner - Regional</v>
          </cell>
          <cell r="B14">
            <v>1879.489111111111</v>
          </cell>
          <cell r="C14">
            <v>1958.3315111111115</v>
          </cell>
          <cell r="D14">
            <v>2075.4984444444444</v>
          </cell>
          <cell r="E14">
            <v>2025.4935555555558</v>
          </cell>
          <cell r="F14">
            <v>2025.4935555555558</v>
          </cell>
          <cell r="G14" t="str">
            <v>C04 - Two Stage Tender</v>
          </cell>
          <cell r="H14" t="str">
            <v>C05 - Solihull</v>
          </cell>
          <cell r="I14" t="str">
            <v>C55 - Retail-Food</v>
          </cell>
          <cell r="J14" t="str">
            <v>C11 - Northumberland</v>
          </cell>
          <cell r="K14" t="str">
            <v>C11 - £9m to £ 9.99m</v>
          </cell>
          <cell r="L14" t="str">
            <v>C11 - Miller JV (CW by Employer)</v>
          </cell>
          <cell r="M14" t="str">
            <v>02E4</v>
          </cell>
        </row>
        <row r="15">
          <cell r="A15" t="str">
            <v>Project Co-ordinator</v>
          </cell>
          <cell r="B15">
            <v>1671.694666666667</v>
          </cell>
          <cell r="C15">
            <v>1671.694666666667</v>
          </cell>
          <cell r="D15">
            <v>1777.2860000000001</v>
          </cell>
          <cell r="E15">
            <v>1671.694666666667</v>
          </cell>
          <cell r="F15">
            <v>1671.694666666667</v>
          </cell>
          <cell r="G15" t="str">
            <v>C05 - Other</v>
          </cell>
          <cell r="H15" t="str">
            <v>C06 - Washington</v>
          </cell>
          <cell r="I15" t="str">
            <v>C60 - Retail-Non Food</v>
          </cell>
          <cell r="J15" t="str">
            <v>C12 - Cumbria</v>
          </cell>
          <cell r="K15" t="str">
            <v>C12 - £10m to £14.99m</v>
          </cell>
          <cell r="L15" t="str">
            <v>C12 - Miller JV (CW &amp;PL by Employer)</v>
          </cell>
          <cell r="M15" t="str">
            <v>02F1</v>
          </cell>
        </row>
        <row r="16">
          <cell r="A16" t="str">
            <v>Project Director</v>
          </cell>
          <cell r="B16">
            <v>2425.9091111111111</v>
          </cell>
          <cell r="C16">
            <v>2425.9091111111111</v>
          </cell>
          <cell r="D16">
            <v>2601.1144444444444</v>
          </cell>
          <cell r="E16">
            <v>2367.5073333333335</v>
          </cell>
          <cell r="F16">
            <v>2367.5073333333335</v>
          </cell>
          <cell r="G16" t="str">
            <v>C06 - Joint Venture</v>
          </cell>
          <cell r="H16" t="str">
            <v>C07 - Guildford</v>
          </cell>
          <cell r="I16" t="str">
            <v>C65 - Schools &amp; Colleges</v>
          </cell>
          <cell r="J16" t="str">
            <v>C13 - Durham</v>
          </cell>
          <cell r="K16" t="str">
            <v>C13 - £15m to £19.99m</v>
          </cell>
          <cell r="L16" t="str">
            <v>C13 - Miller Group- Design &amp; Build</v>
          </cell>
          <cell r="M16" t="str">
            <v>02G1</v>
          </cell>
        </row>
        <row r="17">
          <cell r="A17" t="str">
            <v xml:space="preserve">Project Manager </v>
          </cell>
          <cell r="B17">
            <v>1748.085111111111</v>
          </cell>
          <cell r="C17">
            <v>1748.085111111111</v>
          </cell>
          <cell r="D17">
            <v>1864.8886666666667</v>
          </cell>
          <cell r="E17">
            <v>1806.4868888888891</v>
          </cell>
          <cell r="F17">
            <v>1806.4868888888891</v>
          </cell>
          <cell r="G17" t="str">
            <v>C07 - PPP/PFI</v>
          </cell>
          <cell r="I17" t="str">
            <v>C70 - Universities</v>
          </cell>
          <cell r="J17" t="str">
            <v>C14 - Lancashire</v>
          </cell>
          <cell r="K17" t="str">
            <v>C14 - £20m to £24.99m</v>
          </cell>
          <cell r="L17" t="str">
            <v>C14 - GC Works Ed3  Alternative B</v>
          </cell>
          <cell r="M17" t="str">
            <v>02G2</v>
          </cell>
        </row>
        <row r="18">
          <cell r="A18" t="str">
            <v>Project Manager - Senior</v>
          </cell>
          <cell r="B18">
            <v>2075.4984444444444</v>
          </cell>
          <cell r="C18">
            <v>2075.4984444444444</v>
          </cell>
          <cell r="D18">
            <v>2221.5028888888892</v>
          </cell>
          <cell r="E18">
            <v>2025.4935555555558</v>
          </cell>
          <cell r="F18">
            <v>2025.4935555555558</v>
          </cell>
          <cell r="G18" t="str">
            <v>C08 - Lifecycle</v>
          </cell>
          <cell r="I18" t="str">
            <v>C75 - Warehousing</v>
          </cell>
          <cell r="J18" t="str">
            <v>C15 - North Yorkshire</v>
          </cell>
          <cell r="K18" t="str">
            <v>C15 - £25m to £29.99m</v>
          </cell>
          <cell r="L18" t="str">
            <v>C15 -  Project Policy</v>
          </cell>
          <cell r="M18" t="str">
            <v>02H1</v>
          </cell>
        </row>
        <row r="19">
          <cell r="A19" t="str">
            <v>Roadworks Manager</v>
          </cell>
          <cell r="B19">
            <v>1103.374</v>
          </cell>
          <cell r="C19">
            <v>1103.374</v>
          </cell>
          <cell r="D19">
            <v>1103.374</v>
          </cell>
          <cell r="E19">
            <v>1103.374</v>
          </cell>
          <cell r="F19">
            <v>1103.374</v>
          </cell>
          <cell r="H19" t="str">
            <v>C03 - Aviation</v>
          </cell>
          <cell r="I19" t="str">
            <v>C76 - Prison</v>
          </cell>
          <cell r="J19" t="str">
            <v>C16 - West Yorkshire</v>
          </cell>
          <cell r="K19" t="str">
            <v>C16 - £30m to £39.99m</v>
          </cell>
          <cell r="M19" t="str">
            <v>03AC1</v>
          </cell>
        </row>
        <row r="20">
          <cell r="A20" t="str">
            <v>Safety Manager</v>
          </cell>
          <cell r="B20">
            <v>1591.392222222222</v>
          </cell>
          <cell r="C20">
            <v>1591.392222222222</v>
          </cell>
          <cell r="D20">
            <v>1620.5931111111113</v>
          </cell>
          <cell r="E20">
            <v>1605.9926666666665</v>
          </cell>
          <cell r="F20">
            <v>1605.9926666666665</v>
          </cell>
          <cell r="H20" t="str">
            <v>C06 - Central Govt ( UK &amp; Scot)</v>
          </cell>
          <cell r="I20" t="str">
            <v>C77 - Stadium</v>
          </cell>
          <cell r="J20" t="str">
            <v>C17 - East Yorkshire</v>
          </cell>
          <cell r="K20" t="str">
            <v>C17 - £40m to £49.99m</v>
          </cell>
          <cell r="M20" t="str">
            <v>03AC2</v>
          </cell>
        </row>
        <row r="21">
          <cell r="A21" t="str">
            <v>Secretary - Site</v>
          </cell>
          <cell r="B21">
            <v>594.44466666666676</v>
          </cell>
          <cell r="C21">
            <v>623.64555555555557</v>
          </cell>
          <cell r="D21">
            <v>770.5584444444446</v>
          </cell>
          <cell r="E21">
            <v>623.64555555555557</v>
          </cell>
          <cell r="F21">
            <v>623.64555555555557</v>
          </cell>
          <cell r="G21" t="str">
            <v>C01 Standard - D &amp; B</v>
          </cell>
          <cell r="H21" t="str">
            <v>C09 - Commercial</v>
          </cell>
          <cell r="I21" t="str">
            <v>C78 - Mixed Use</v>
          </cell>
          <cell r="J21" t="str">
            <v>C18 - South Yorkshire</v>
          </cell>
          <cell r="K21" t="str">
            <v>C18 - £50m to £99.99m</v>
          </cell>
          <cell r="L21" t="str">
            <v>C00 - Not Applicable</v>
          </cell>
          <cell r="M21" t="str">
            <v>03AC3</v>
          </cell>
        </row>
        <row r="22">
          <cell r="A22" t="str">
            <v>Security - Full</v>
          </cell>
          <cell r="B22">
            <v>1550</v>
          </cell>
          <cell r="C22">
            <v>1550</v>
          </cell>
          <cell r="D22">
            <v>1550</v>
          </cell>
          <cell r="E22">
            <v>1550</v>
          </cell>
          <cell r="F22">
            <v>1550</v>
          </cell>
          <cell r="G22" t="str">
            <v>C02 Standard - Traditional</v>
          </cell>
          <cell r="H22" t="str">
            <v>C12 - Defence</v>
          </cell>
          <cell r="I22" t="str">
            <v>C79 - Hotels</v>
          </cell>
          <cell r="J22" t="str">
            <v>C19 - Manchester</v>
          </cell>
          <cell r="K22" t="str">
            <v>C19 - Over £ 100m</v>
          </cell>
          <cell r="L22" t="str">
            <v>C01 - Final certificate - Miller Group Ltd</v>
          </cell>
          <cell r="M22" t="str">
            <v>03AC4</v>
          </cell>
        </row>
        <row r="23">
          <cell r="A23" t="str">
            <v>Security - Nights</v>
          </cell>
          <cell r="B23">
            <v>1200</v>
          </cell>
          <cell r="C23">
            <v>1200</v>
          </cell>
          <cell r="D23">
            <v>1200</v>
          </cell>
          <cell r="E23">
            <v>1200</v>
          </cell>
          <cell r="F23">
            <v>1200</v>
          </cell>
          <cell r="G23" t="str">
            <v>C03 Standard - Management</v>
          </cell>
          <cell r="H23" t="str">
            <v>C15 - Education</v>
          </cell>
          <cell r="I23" t="str">
            <v>C80 - Housing (Refurb)</v>
          </cell>
          <cell r="J23" t="str">
            <v>C20 - Merseyside</v>
          </cell>
          <cell r="L23" t="str">
            <v>C02 - 12 Years - Miller Group Ltd</v>
          </cell>
          <cell r="M23" t="str">
            <v>03AC5</v>
          </cell>
        </row>
        <row r="24">
          <cell r="A24" t="str">
            <v>Services Co-ordinator</v>
          </cell>
          <cell r="B24">
            <v>1547.5908888888887</v>
          </cell>
          <cell r="C24">
            <v>1591.392222222222</v>
          </cell>
          <cell r="D24">
            <v>1635.1935555555553</v>
          </cell>
          <cell r="E24">
            <v>1547.5908888888887</v>
          </cell>
          <cell r="F24">
            <v>1547.5908888888887</v>
          </cell>
          <cell r="G24" t="str">
            <v>C04 Standard - DMC</v>
          </cell>
          <cell r="H24" t="str">
            <v>C18 - Food</v>
          </cell>
          <cell r="J24" t="str">
            <v>C21 - Cheshire</v>
          </cell>
          <cell r="L24" t="str">
            <v>C03 - Final Certificate - Miller Corporate Holdings</v>
          </cell>
          <cell r="M24" t="str">
            <v>03AC6</v>
          </cell>
        </row>
        <row r="25">
          <cell r="A25" t="str">
            <v>Services Co-ordinator - Regional</v>
          </cell>
          <cell r="B25">
            <v>1894.0895555555558</v>
          </cell>
          <cell r="C25">
            <v>2010.8931111111112</v>
          </cell>
          <cell r="D25">
            <v>2221.5028888888892</v>
          </cell>
          <cell r="E25">
            <v>2010.8931111111112</v>
          </cell>
          <cell r="F25">
            <v>2010.8931111111112</v>
          </cell>
          <cell r="G25" t="str">
            <v>C05 Non-Standard - D &amp; B</v>
          </cell>
          <cell r="H25" t="str">
            <v>C21 - Funds,Finance &amp; Banking</v>
          </cell>
          <cell r="J25" t="str">
            <v>C22 - Derbyshire</v>
          </cell>
          <cell r="L25" t="str">
            <v>C04 - 12 Years - Miller Corporate Holdings</v>
          </cell>
          <cell r="M25" t="str">
            <v>04A1</v>
          </cell>
        </row>
        <row r="26">
          <cell r="A26" t="str">
            <v>Site Engineer</v>
          </cell>
          <cell r="B26">
            <v>1265.8162222222222</v>
          </cell>
          <cell r="C26">
            <v>1265.8162222222222</v>
          </cell>
          <cell r="D26">
            <v>1382.6197777777779</v>
          </cell>
          <cell r="E26">
            <v>1236.6153333333334</v>
          </cell>
          <cell r="F26">
            <v>1236.6153333333334</v>
          </cell>
          <cell r="G26" t="str">
            <v>C06 Non-Standard - Traditional</v>
          </cell>
          <cell r="H26" t="str">
            <v>C24 - Government -Local</v>
          </cell>
          <cell r="I26" t="str">
            <v>C01 - Central Government</v>
          </cell>
          <cell r="J26" t="str">
            <v>C23 - Nottinghamshire</v>
          </cell>
          <cell r="M26" t="str">
            <v>05AG1</v>
          </cell>
        </row>
        <row r="27">
          <cell r="A27" t="str">
            <v>Site Engineer - Assistant</v>
          </cell>
          <cell r="B27">
            <v>894.02866666666671</v>
          </cell>
          <cell r="C27">
            <v>894.02866666666671</v>
          </cell>
          <cell r="D27">
            <v>944.72511111111112</v>
          </cell>
          <cell r="E27">
            <v>835.62688888888897</v>
          </cell>
          <cell r="F27">
            <v>835.62688888888897</v>
          </cell>
          <cell r="G27" t="str">
            <v>C07 Non-Standard - Management</v>
          </cell>
          <cell r="H27" t="str">
            <v>C27 - Health</v>
          </cell>
          <cell r="I27" t="str">
            <v>C02 - Developer</v>
          </cell>
          <cell r="J27" t="str">
            <v>C24 - Lincolnshire</v>
          </cell>
          <cell r="M27" t="str">
            <v>05H1</v>
          </cell>
        </row>
        <row r="28">
          <cell r="A28" t="str">
            <v>Site Engineer - Senior</v>
          </cell>
          <cell r="B28">
            <v>1353.4188888888889</v>
          </cell>
          <cell r="C28">
            <v>1353.4188888888889</v>
          </cell>
          <cell r="D28">
            <v>1503.7895555555556</v>
          </cell>
          <cell r="E28">
            <v>1324.2180000000003</v>
          </cell>
          <cell r="F28">
            <v>1324.2180000000003</v>
          </cell>
          <cell r="G28" t="str">
            <v>C08 Non-Standard - DMC</v>
          </cell>
          <cell r="H28" t="str">
            <v>C30 - Industrial</v>
          </cell>
          <cell r="I28" t="str">
            <v>C03 - Education (Private)</v>
          </cell>
          <cell r="J28" t="str">
            <v>C25 - North Wales</v>
          </cell>
          <cell r="M28" t="str">
            <v>05J1</v>
          </cell>
        </row>
        <row r="29">
          <cell r="A29" t="str">
            <v>Site Manager</v>
          </cell>
          <cell r="B29">
            <v>1360.7191111111113</v>
          </cell>
          <cell r="C29">
            <v>1360.7191111111113</v>
          </cell>
          <cell r="D29">
            <v>1404.5204444444446</v>
          </cell>
          <cell r="E29">
            <v>1353.4188888888889</v>
          </cell>
          <cell r="F29">
            <v>1353.4188888888889</v>
          </cell>
          <cell r="G29" t="str">
            <v>C09 Non-Standard - GMP</v>
          </cell>
          <cell r="H29" t="str">
            <v>C33 - Infrastructure</v>
          </cell>
          <cell r="I29" t="str">
            <v>C04 - Education (Public)</v>
          </cell>
          <cell r="J29" t="str">
            <v>C26 - Staffordshire</v>
          </cell>
          <cell r="M29" t="str">
            <v>05K1</v>
          </cell>
        </row>
        <row r="30">
          <cell r="A30" t="str">
            <v>Site Manager - Assistant</v>
          </cell>
          <cell r="B30">
            <v>1032.327777777778</v>
          </cell>
          <cell r="C30">
            <v>1032.327777777778</v>
          </cell>
          <cell r="D30">
            <v>1178.2135555555556</v>
          </cell>
          <cell r="E30">
            <v>1061.5286666666668</v>
          </cell>
          <cell r="F30">
            <v>1061.5286666666668</v>
          </cell>
          <cell r="G30" t="str">
            <v>C10 Non-Standard - Development</v>
          </cell>
          <cell r="H30" t="str">
            <v>C36 - Legal</v>
          </cell>
          <cell r="I30" t="str">
            <v>C05 - Health (Private)</v>
          </cell>
          <cell r="J30" t="str">
            <v>C27 - Shropshire</v>
          </cell>
          <cell r="M30" t="str">
            <v>05M1</v>
          </cell>
        </row>
        <row r="31">
          <cell r="A31" t="str">
            <v>Site Manager - Senior</v>
          </cell>
          <cell r="B31">
            <v>1518.39</v>
          </cell>
          <cell r="C31">
            <v>1518.39</v>
          </cell>
          <cell r="D31">
            <v>1627.8933333333337</v>
          </cell>
          <cell r="E31">
            <v>1518.39</v>
          </cell>
          <cell r="F31">
            <v>1518.39</v>
          </cell>
          <cell r="H31" t="str">
            <v>C39 - Leisure</v>
          </cell>
          <cell r="I31" t="str">
            <v>C06 - Health (Public)</v>
          </cell>
          <cell r="J31" t="str">
            <v>C28 - West Midlands</v>
          </cell>
          <cell r="M31" t="str">
            <v>05N1</v>
          </cell>
        </row>
        <row r="32">
          <cell r="A32" t="str">
            <v>Tenant Liason Manager</v>
          </cell>
          <cell r="B32">
            <v>1096.7073333333333</v>
          </cell>
          <cell r="C32">
            <v>1096.7073333333333</v>
          </cell>
          <cell r="D32">
            <v>1171.5468888888888</v>
          </cell>
          <cell r="E32">
            <v>1103.374</v>
          </cell>
          <cell r="F32">
            <v>1103.374</v>
          </cell>
          <cell r="H32" t="str">
            <v>C42 - Power</v>
          </cell>
          <cell r="I32" t="str">
            <v>C07 - Hotelier</v>
          </cell>
          <cell r="J32" t="str">
            <v>C29 - Leicestershire</v>
          </cell>
          <cell r="M32" t="str">
            <v>06A1</v>
          </cell>
        </row>
        <row r="33">
          <cell r="H33" t="str">
            <v>C45 - Professional</v>
          </cell>
          <cell r="I33" t="str">
            <v>C08 - House Builder</v>
          </cell>
          <cell r="J33" t="str">
            <v>C30 - Central Wales</v>
          </cell>
          <cell r="M33" t="str">
            <v>06A2</v>
          </cell>
        </row>
        <row r="34">
          <cell r="A34" t="str">
            <v>Bid Manager</v>
          </cell>
          <cell r="B34">
            <v>1981.6922222222224</v>
          </cell>
          <cell r="C34">
            <v>1981.6922222222224</v>
          </cell>
          <cell r="D34">
            <v>1981.6922222222224</v>
          </cell>
          <cell r="E34">
            <v>1990.4524888888886</v>
          </cell>
          <cell r="F34">
            <v>1990.4524888888886</v>
          </cell>
          <cell r="H34" t="str">
            <v>C48 - Property Development</v>
          </cell>
          <cell r="I34" t="str">
            <v>C09 - Housing Association</v>
          </cell>
          <cell r="J34" t="str">
            <v>C31 - Herefordshire</v>
          </cell>
          <cell r="K34" t="str">
            <v>C01 - Miller Construction (UK) Ltd: Non-JV's</v>
          </cell>
          <cell r="M34" t="str">
            <v>06A3</v>
          </cell>
        </row>
        <row r="35">
          <cell r="A35" t="str">
            <v>Bid Manager - Regional</v>
          </cell>
          <cell r="B35">
            <v>2163.1011111111111</v>
          </cell>
          <cell r="C35">
            <v>2192.3020000000001</v>
          </cell>
          <cell r="D35">
            <v>2338.3064444444444</v>
          </cell>
          <cell r="E35">
            <v>2221.5028888888892</v>
          </cell>
          <cell r="F35">
            <v>2221.5028888888892</v>
          </cell>
          <cell r="H35" t="str">
            <v>C51 - Railways</v>
          </cell>
          <cell r="I35" t="str">
            <v>C10 - Industrial (Direct)</v>
          </cell>
          <cell r="J35" t="str">
            <v>C32 - Warwickshire</v>
          </cell>
          <cell r="K35" t="str">
            <v>C02 - Miller (Buidheann) Limited</v>
          </cell>
          <cell r="M35" t="str">
            <v>06A4</v>
          </cell>
        </row>
        <row r="36">
          <cell r="A36" t="str">
            <v>Cost Planner</v>
          </cell>
          <cell r="B36">
            <v>1309.6175555555556</v>
          </cell>
          <cell r="C36">
            <v>1430.7873333333332</v>
          </cell>
          <cell r="D36">
            <v>1430.7873333333332</v>
          </cell>
          <cell r="E36">
            <v>1309.6175555555556</v>
          </cell>
          <cell r="F36">
            <v>1309.6175555555556</v>
          </cell>
          <cell r="H36" t="str">
            <v>C54 - Research &amp; Development</v>
          </cell>
          <cell r="I36" t="str">
            <v>C11 - Leisure</v>
          </cell>
          <cell r="J36" t="str">
            <v>C33 - Northamptonshire</v>
          </cell>
          <cell r="K36" t="str">
            <v>C10 - Miller Construction (UK) Ltd: Unlim'd JV's</v>
          </cell>
          <cell r="M36" t="str">
            <v>06A5</v>
          </cell>
        </row>
        <row r="37">
          <cell r="A37" t="str">
            <v>Quantity Surveyor</v>
          </cell>
          <cell r="B37">
            <v>1518.39</v>
          </cell>
          <cell r="C37">
            <v>1518.39</v>
          </cell>
          <cell r="D37">
            <v>1635.1935555555553</v>
          </cell>
          <cell r="E37">
            <v>1518.39</v>
          </cell>
          <cell r="F37">
            <v>1518.39</v>
          </cell>
          <cell r="H37" t="str">
            <v>C57 - Residential</v>
          </cell>
          <cell r="I37" t="str">
            <v>C12 - Local Authority</v>
          </cell>
          <cell r="J37" t="str">
            <v>C34 - Cambridgeshire</v>
          </cell>
          <cell r="M37" t="str">
            <v>06B1</v>
          </cell>
        </row>
        <row r="38">
          <cell r="A38" t="str">
            <v>Quantity Surveyor - Assistant</v>
          </cell>
          <cell r="B38">
            <v>894.02866666666671</v>
          </cell>
          <cell r="C38">
            <v>944.72511111111112</v>
          </cell>
          <cell r="D38">
            <v>973.92600000000016</v>
          </cell>
          <cell r="E38">
            <v>944.72511111111112</v>
          </cell>
          <cell r="F38">
            <v>944.72511111111112</v>
          </cell>
          <cell r="H38" t="str">
            <v>C60 - Retail</v>
          </cell>
          <cell r="I38" t="str">
            <v>C13 - Retailer (Direct)</v>
          </cell>
          <cell r="J38" t="str">
            <v>C35 - Norfolk</v>
          </cell>
          <cell r="M38" t="str">
            <v>06C1</v>
          </cell>
        </row>
        <row r="39">
          <cell r="A39" t="str">
            <v>Quantity Surveyor - Managing</v>
          </cell>
          <cell r="B39">
            <v>1958.3315111111115</v>
          </cell>
          <cell r="C39">
            <v>1958.3315111111115</v>
          </cell>
          <cell r="D39">
            <v>1958.3315111111115</v>
          </cell>
          <cell r="E39">
            <v>1923.2904444444446</v>
          </cell>
          <cell r="F39">
            <v>1923.2904444444446</v>
          </cell>
          <cell r="H39" t="str">
            <v>C63 - Telecomms,Media &amp; Tech</v>
          </cell>
          <cell r="I39" t="str">
            <v>C14 - Special Purpose Company</v>
          </cell>
          <cell r="J39" t="str">
            <v>C36 - Suffolk</v>
          </cell>
          <cell r="K39" t="str">
            <v>C05 - Developments</v>
          </cell>
          <cell r="M39" t="str">
            <v>06C2</v>
          </cell>
        </row>
        <row r="40">
          <cell r="A40" t="str">
            <v>Quantity Surveyor - Regional</v>
          </cell>
          <cell r="B40">
            <v>2221.5028888888892</v>
          </cell>
          <cell r="C40">
            <v>2221.5028888888892</v>
          </cell>
          <cell r="D40">
            <v>2338.3064444444444</v>
          </cell>
          <cell r="E40">
            <v>2177.7015555555554</v>
          </cell>
          <cell r="F40">
            <v>2177.7015555555554</v>
          </cell>
          <cell r="H40" t="str">
            <v>C66 - Unknown</v>
          </cell>
          <cell r="I40" t="str">
            <v>C15 - University</v>
          </cell>
          <cell r="J40" t="str">
            <v>C37 - Gloucestershire &amp; Avon</v>
          </cell>
          <cell r="K40" t="str">
            <v>C10 - Homes</v>
          </cell>
          <cell r="M40" t="str">
            <v>06D1</v>
          </cell>
        </row>
        <row r="41">
          <cell r="A41" t="str">
            <v>Quantity Surveyor - Senior</v>
          </cell>
          <cell r="B41">
            <v>1748.085111111111</v>
          </cell>
          <cell r="C41">
            <v>1748.085111111111</v>
          </cell>
          <cell r="D41">
            <v>1748.085111111111</v>
          </cell>
          <cell r="E41">
            <v>1678.9948888888889</v>
          </cell>
          <cell r="F41">
            <v>1678.9948888888889</v>
          </cell>
          <cell r="H41" t="str">
            <v>C69 - Water Industry</v>
          </cell>
          <cell r="I41" t="str">
            <v>C16 - Telecoms/Media/Technology</v>
          </cell>
          <cell r="J41" t="str">
            <v>C38 - South West Wales</v>
          </cell>
          <cell r="K41" t="str">
            <v>C15 - New Edinburgh Ltd</v>
          </cell>
          <cell r="M41" t="str">
            <v>09A1</v>
          </cell>
        </row>
        <row r="42">
          <cell r="H42" t="str">
            <v>C72 - Housing</v>
          </cell>
          <cell r="I42" t="str">
            <v>C17 - Joint Venture</v>
          </cell>
          <cell r="J42" t="str">
            <v>C39 - Oxfordshire</v>
          </cell>
          <cell r="K42" t="str">
            <v>C20 - Miller /CTP Wigan</v>
          </cell>
          <cell r="M42" t="str">
            <v>09B1</v>
          </cell>
        </row>
        <row r="43">
          <cell r="A43" t="str">
            <v>Accommodation</v>
          </cell>
          <cell r="J43" t="str">
            <v>C40 - Buckinghamshire</v>
          </cell>
          <cell r="K43" t="str">
            <v>C25 - Barnsley Miller Partnership</v>
          </cell>
          <cell r="M43" t="str">
            <v>07A</v>
          </cell>
        </row>
        <row r="44">
          <cell r="A44" t="str">
            <v>Expenses</v>
          </cell>
          <cell r="J44" t="str">
            <v>C41 - Bedfordshire</v>
          </cell>
          <cell r="K44" t="str">
            <v>C30 - Retail Parks ( Hamilton) Ltd</v>
          </cell>
          <cell r="M44" t="str">
            <v>07B</v>
          </cell>
        </row>
        <row r="45">
          <cell r="A45" t="str">
            <v>Flights</v>
          </cell>
          <cell r="H45" t="str">
            <v>C01 - Contracting</v>
          </cell>
          <cell r="J45" t="str">
            <v>C42 - Hertfordshire</v>
          </cell>
          <cell r="K45" t="str">
            <v>C35 - Retail Parks (Scotland)</v>
          </cell>
          <cell r="M45" t="str">
            <v>07C</v>
          </cell>
        </row>
        <row r="46">
          <cell r="A46" t="str">
            <v>Out of hours working</v>
          </cell>
          <cell r="H46" t="str">
            <v>C02 - PPPU</v>
          </cell>
          <cell r="J46" t="str">
            <v>C43 - Essex</v>
          </cell>
          <cell r="K46" t="str">
            <v>C40 - Centros Miller</v>
          </cell>
          <cell r="M46" t="str">
            <v>07D</v>
          </cell>
        </row>
        <row r="47">
          <cell r="A47" t="str">
            <v>Pre-construction fee</v>
          </cell>
          <cell r="H47" t="str">
            <v>C03 - Special Projects</v>
          </cell>
          <cell r="J47" t="str">
            <v>C44 - London</v>
          </cell>
          <cell r="K47" t="str">
            <v>C45 - Pacific Quay Developments</v>
          </cell>
          <cell r="M47" t="str">
            <v>07E</v>
          </cell>
        </row>
        <row r="48">
          <cell r="A48" t="str">
            <v>Recruitment Fees</v>
          </cell>
          <cell r="H48" t="str">
            <v>C04 - Lifecycle</v>
          </cell>
          <cell r="J48" t="str">
            <v>C45 - Wiltshire</v>
          </cell>
          <cell r="K48" t="str">
            <v>C50 - Edinburgh Quay</v>
          </cell>
          <cell r="M48" t="str">
            <v>07F</v>
          </cell>
        </row>
        <row r="49">
          <cell r="J49" t="str">
            <v>C46 - Berkshire</v>
          </cell>
          <cell r="M49" t="str">
            <v>07G</v>
          </cell>
        </row>
        <row r="50">
          <cell r="J50" t="str">
            <v>C47 - Surrey</v>
          </cell>
          <cell r="M50" t="str">
            <v>07K</v>
          </cell>
        </row>
        <row r="51">
          <cell r="J51" t="str">
            <v>C48 - Kent &amp; East Sussex</v>
          </cell>
          <cell r="K51" t="str">
            <v>C01 - Extension</v>
          </cell>
          <cell r="M51" t="str">
            <v>07L</v>
          </cell>
        </row>
        <row r="52">
          <cell r="J52" t="str">
            <v>C49 - South West England</v>
          </cell>
          <cell r="K52" t="str">
            <v>C02 - Fitting Out</v>
          </cell>
          <cell r="M52" t="str">
            <v>07M</v>
          </cell>
        </row>
        <row r="53">
          <cell r="J53" t="str">
            <v>C50 - Hampshire &amp; W Sussex</v>
          </cell>
          <cell r="K53" t="str">
            <v>C03 - New Build</v>
          </cell>
          <cell r="M53" t="str">
            <v>07Q</v>
          </cell>
        </row>
        <row r="54">
          <cell r="K54" t="str">
            <v>C04 - Refurbishment</v>
          </cell>
          <cell r="M54" t="str">
            <v>07R</v>
          </cell>
        </row>
        <row r="55">
          <cell r="K55" t="str">
            <v>C05 - Shell Only</v>
          </cell>
          <cell r="M55" t="str">
            <v>08A1</v>
          </cell>
        </row>
        <row r="56">
          <cell r="M56" t="str">
            <v>08A2</v>
          </cell>
        </row>
        <row r="57">
          <cell r="M57" t="str">
            <v>08A3</v>
          </cell>
        </row>
        <row r="58">
          <cell r="M58" t="str">
            <v>08B1</v>
          </cell>
        </row>
        <row r="59">
          <cell r="M59" t="str">
            <v>10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ver"/>
      <sheetName val="Project Dashboard"/>
      <sheetName val="Notice"/>
      <sheetName val="Financial "/>
      <sheetName val="Bid Summary"/>
      <sheetName val="Margin Strategy"/>
      <sheetName val="Oncosts"/>
      <sheetName val="A Pre-Construction"/>
      <sheetName val="B Staff"/>
      <sheetName val="C Accommodation"/>
      <sheetName val="D Scaffold"/>
      <sheetName val="E Services"/>
      <sheetName val="F Waste &amp; Protection"/>
      <sheetName val="G Plant"/>
      <sheetName val="H Insurance &amp; Labour"/>
      <sheetName val="I Sundries"/>
      <sheetName val="Fees"/>
      <sheetName val="PSums+CA"/>
      <sheetName val="Risk Register"/>
      <sheetName val="Direct Works"/>
      <sheetName val="Production Plant"/>
      <sheetName val="Packages"/>
      <sheetName val="Sub Causeway Import"/>
      <sheetName val="CSA Tracker"/>
      <sheetName val="Cashflow"/>
      <sheetName val="Project Due Diligence Checklist"/>
      <sheetName val="Labour Rate Template"/>
      <sheetName val="Handover Statement"/>
      <sheetName val="Gain Share Calculation"/>
      <sheetName val="Pre-Construction Costs"/>
    </sheetNames>
    <sheetDataSet>
      <sheetData sheetId="0">
        <row r="4">
          <cell r="B4" t="str">
            <v>Northern</v>
          </cell>
        </row>
        <row r="5">
          <cell r="B5" t="str">
            <v>Eastern</v>
          </cell>
        </row>
        <row r="6">
          <cell r="B6" t="str">
            <v>Tayside</v>
          </cell>
        </row>
        <row r="7">
          <cell r="B7" t="str">
            <v>Central West</v>
          </cell>
        </row>
        <row r="8">
          <cell r="B8" t="str">
            <v>Central East</v>
          </cell>
        </row>
        <row r="9">
          <cell r="B9" t="str">
            <v>Civil Engineering</v>
          </cell>
        </row>
        <row r="10">
          <cell r="B10" t="str">
            <v>Major Projects</v>
          </cell>
        </row>
        <row r="11">
          <cell r="B11" t="str">
            <v>Specialist Services</v>
          </cell>
        </row>
        <row r="12">
          <cell r="B12" t="str">
            <v>North East</v>
          </cell>
        </row>
        <row r="13">
          <cell r="B13" t="str">
            <v>Specialist Works</v>
          </cell>
        </row>
        <row r="14">
          <cell r="B14" t="str">
            <v>North West</v>
          </cell>
        </row>
        <row r="15">
          <cell r="B15" t="str">
            <v>Yorkshire &amp; East Midlands</v>
          </cell>
        </row>
        <row r="16">
          <cell r="B16" t="str">
            <v>Robertson Engineering Services - England</v>
          </cell>
        </row>
        <row r="17">
          <cell r="B17" t="str">
            <v>Robertson Engineering Services - Scotland</v>
          </cell>
        </row>
        <row r="139">
          <cell r="A139">
            <v>0</v>
          </cell>
          <cell r="B139" t="str">
            <v>Client</v>
          </cell>
          <cell r="C139" t="str">
            <v>Opportunity</v>
          </cell>
          <cell r="D139" t="str">
            <v>SE</v>
          </cell>
          <cell r="E139" t="str">
            <v>Tolerate</v>
          </cell>
          <cell r="G139" t="str">
            <v>Health &amp; Safety</v>
          </cell>
        </row>
        <row r="140">
          <cell r="A140">
            <v>1</v>
          </cell>
          <cell r="B140" t="str">
            <v>RCG</v>
          </cell>
          <cell r="C140" t="str">
            <v>Threat</v>
          </cell>
          <cell r="D140" t="str">
            <v>PE</v>
          </cell>
          <cell r="E140" t="str">
            <v xml:space="preserve">Treat </v>
          </cell>
          <cell r="G140" t="str">
            <v>Environmental</v>
          </cell>
        </row>
        <row r="141">
          <cell r="A141">
            <v>2</v>
          </cell>
          <cell r="B141" t="str">
            <v>Sub Co</v>
          </cell>
          <cell r="D141" t="str">
            <v>LI</v>
          </cell>
          <cell r="E141" t="str">
            <v>Terminate</v>
          </cell>
          <cell r="G141" t="str">
            <v>Quality</v>
          </cell>
        </row>
        <row r="142">
          <cell r="A142">
            <v>3</v>
          </cell>
          <cell r="B142"/>
          <cell r="D142" t="str">
            <v>NC</v>
          </cell>
          <cell r="E142" t="str">
            <v>Transfer</v>
          </cell>
          <cell r="G142" t="str">
            <v>Cost</v>
          </cell>
        </row>
        <row r="143">
          <cell r="A143">
            <v>4</v>
          </cell>
          <cell r="B143"/>
          <cell r="E143" t="str">
            <v>Pursue</v>
          </cell>
          <cell r="G143" t="str">
            <v>Programme</v>
          </cell>
        </row>
        <row r="144">
          <cell r="A144">
            <v>5</v>
          </cell>
          <cell r="B144"/>
          <cell r="G144" t="str">
            <v>Reputation</v>
          </cell>
        </row>
        <row r="145">
          <cell r="B14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ice"/>
      <sheetName val="Financial Check"/>
      <sheetName val="Financial "/>
      <sheetName val="Award"/>
      <sheetName val="Bid"/>
      <sheetName val="Bid Summary (template)"/>
      <sheetName val="Bid Summary (example)"/>
      <sheetName val="Profit Plan"/>
      <sheetName val="Oncosts"/>
      <sheetName val="Pre-Construction"/>
      <sheetName val="Staff"/>
      <sheetName val="Accommodation"/>
      <sheetName val="Scaffold"/>
      <sheetName val="Services"/>
      <sheetName val="Cleaning"/>
      <sheetName val="Plant"/>
      <sheetName val="Insurances"/>
      <sheetName val="Sundries"/>
      <sheetName val="Fees"/>
      <sheetName val="Others"/>
      <sheetName val="Risks"/>
      <sheetName val="Direct Works"/>
      <sheetName val="Packages"/>
      <sheetName val="Sub Causeway Import"/>
      <sheetName val="Cashflow"/>
      <sheetName val="ROB CCRI"/>
      <sheetName val="ROB CHECKLIST"/>
      <sheetName val="DMcL Checklist 121016"/>
      <sheetName val="ROB PLANT"/>
      <sheetName val="ROB COMPARISONS"/>
      <sheetName val="ROB LAB BUILDUP"/>
      <sheetName val="Labour Rate Template"/>
      <sheetName val="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Utilities, civil engineering facilities</v>
          </cell>
        </row>
        <row r="2">
          <cell r="A2" t="str">
            <v>Industrial facilities</v>
          </cell>
        </row>
        <row r="3">
          <cell r="A3" t="str">
            <v>Administrative, commercial, protective facilities</v>
          </cell>
        </row>
        <row r="4">
          <cell r="A4" t="str">
            <v>Health and welfare facilities</v>
          </cell>
        </row>
        <row r="5">
          <cell r="A5" t="str">
            <v>Recreational facilities</v>
          </cell>
        </row>
        <row r="6">
          <cell r="A6" t="str">
            <v>Religious facilities</v>
          </cell>
        </row>
        <row r="7">
          <cell r="A7" t="str">
            <v>Educational, scientific, information facilities</v>
          </cell>
        </row>
        <row r="8">
          <cell r="A8" t="str">
            <v>Residential facilities</v>
          </cell>
        </row>
        <row r="9">
          <cell r="A9" t="str">
            <v>Energy and Renewables</v>
          </cell>
        </row>
        <row r="10">
          <cell r="A10" t="str">
            <v>Groundworks</v>
          </cell>
        </row>
        <row r="11">
          <cell r="A11" t="str">
            <v>Mental Health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 B (1)"/>
      <sheetName val="Appendix B (2) Input"/>
      <sheetName val="Appendix D(1)"/>
      <sheetName val="Appendix D(2)"/>
      <sheetName val="Appendix E"/>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Plan_Summary"/>
      <sheetName val="Sub List"/>
      <sheetName val="Floor areas &amp; Girth"/>
      <sheetName val="Bills_of QuantsNEW"/>
      <sheetName val="2AA"/>
      <sheetName val="2DA"/>
      <sheetName val="2EA"/>
      <sheetName val="6GA"/>
      <sheetName val="2FA"/>
      <sheetName val="2GA"/>
      <sheetName val="3BA"/>
      <sheetName val="3CA"/>
      <sheetName val="3FA"/>
      <sheetName val="Sheet1"/>
      <sheetName val="Opening Schedule"/>
      <sheetName val="Opening Schedule for deductions"/>
      <sheetName val="3GA"/>
      <sheetName val="3KA"/>
      <sheetName val="3LA"/>
      <sheetName val="3MA"/>
      <sheetName val="3NA"/>
      <sheetName val="3PA"/>
      <sheetName val="3RA"/>
      <sheetName val="4AA"/>
      <sheetName val="4BA"/>
      <sheetName val="4EA"/>
      <sheetName val="4FA"/>
      <sheetName val="4JA"/>
      <sheetName val="4KA"/>
      <sheetName val="4LA"/>
      <sheetName val="4MA"/>
      <sheetName val="4NA"/>
      <sheetName val="4PA"/>
      <sheetName val="4QA"/>
      <sheetName val="4TA"/>
      <sheetName val="5AA"/>
      <sheetName val="5BA"/>
      <sheetName val="5HA"/>
      <sheetName val="5JA"/>
      <sheetName val="5NA"/>
      <sheetName val="5PA"/>
      <sheetName val="6BA"/>
      <sheetName val="6EA"/>
    </sheetNames>
    <sheetDataSet>
      <sheetData sheetId="0" refreshError="1"/>
      <sheetData sheetId="1" refreshError="1"/>
      <sheetData sheetId="2" refreshError="1"/>
      <sheetData sheetId="3">
        <row r="6">
          <cell r="S6" t="str">
            <v>2AA</v>
          </cell>
        </row>
        <row r="7">
          <cell r="S7" t="str">
            <v>2DA</v>
          </cell>
        </row>
        <row r="8">
          <cell r="S8" t="str">
            <v>2DA</v>
          </cell>
        </row>
        <row r="9">
          <cell r="S9" t="str">
            <v>2DA</v>
          </cell>
        </row>
        <row r="10">
          <cell r="S10" t="str">
            <v>2DA</v>
          </cell>
        </row>
        <row r="11">
          <cell r="S11" t="str">
            <v>2DA</v>
          </cell>
        </row>
        <row r="12">
          <cell r="S12" t="str">
            <v>2DA</v>
          </cell>
        </row>
        <row r="13">
          <cell r="S13" t="str">
            <v>2DA</v>
          </cell>
        </row>
        <row r="14">
          <cell r="S14" t="str">
            <v>2DA</v>
          </cell>
        </row>
        <row r="15">
          <cell r="S15" t="str">
            <v>2DA</v>
          </cell>
        </row>
        <row r="16">
          <cell r="S16" t="str">
            <v>2DA</v>
          </cell>
        </row>
        <row r="17">
          <cell r="S17" t="str">
            <v>2DA</v>
          </cell>
        </row>
        <row r="18">
          <cell r="S18" t="str">
            <v>2DA</v>
          </cell>
        </row>
        <row r="19">
          <cell r="S19" t="str">
            <v>2DA</v>
          </cell>
        </row>
        <row r="20">
          <cell r="S20" t="str">
            <v>2DA</v>
          </cell>
        </row>
        <row r="21">
          <cell r="S21" t="str">
            <v>2DA</v>
          </cell>
        </row>
        <row r="22">
          <cell r="S22" t="str">
            <v>2DA</v>
          </cell>
        </row>
        <row r="23">
          <cell r="S23" t="str">
            <v>2DA</v>
          </cell>
        </row>
        <row r="24">
          <cell r="S24" t="str">
            <v>2DA</v>
          </cell>
        </row>
        <row r="25">
          <cell r="S25" t="str">
            <v>2DA</v>
          </cell>
        </row>
        <row r="26">
          <cell r="S26" t="str">
            <v>2DA</v>
          </cell>
        </row>
        <row r="27">
          <cell r="S27" t="str">
            <v>2DA</v>
          </cell>
        </row>
        <row r="28">
          <cell r="S28" t="str">
            <v>2DA</v>
          </cell>
        </row>
        <row r="29">
          <cell r="S29" t="str">
            <v>2DA</v>
          </cell>
        </row>
        <row r="30">
          <cell r="S30" t="str">
            <v>2DA</v>
          </cell>
        </row>
        <row r="31">
          <cell r="S31" t="str">
            <v>2DA</v>
          </cell>
        </row>
        <row r="32">
          <cell r="S32" t="str">
            <v>2DA</v>
          </cell>
        </row>
        <row r="33">
          <cell r="S33" t="str">
            <v>2DA</v>
          </cell>
        </row>
        <row r="34">
          <cell r="S34" t="str">
            <v>2DA</v>
          </cell>
        </row>
        <row r="35">
          <cell r="S35" t="str">
            <v>2DA</v>
          </cell>
        </row>
        <row r="36">
          <cell r="S36" t="str">
            <v>2DA</v>
          </cell>
        </row>
        <row r="37">
          <cell r="S37" t="str">
            <v>2DA</v>
          </cell>
        </row>
        <row r="38">
          <cell r="S38" t="str">
            <v>2DA</v>
          </cell>
        </row>
        <row r="39">
          <cell r="S39" t="str">
            <v>2DA</v>
          </cell>
        </row>
        <row r="40">
          <cell r="S40" t="str">
            <v>2DA</v>
          </cell>
        </row>
        <row r="41">
          <cell r="S41" t="str">
            <v>2DA</v>
          </cell>
        </row>
        <row r="42">
          <cell r="S42" t="str">
            <v>2DA</v>
          </cell>
        </row>
        <row r="43">
          <cell r="S43" t="str">
            <v>2DA</v>
          </cell>
        </row>
        <row r="44">
          <cell r="S44" t="str">
            <v>2DA</v>
          </cell>
        </row>
        <row r="45">
          <cell r="S45" t="str">
            <v>2DA</v>
          </cell>
        </row>
        <row r="46">
          <cell r="S46" t="str">
            <v>2EA</v>
          </cell>
        </row>
        <row r="47">
          <cell r="S47" t="str">
            <v>2EA</v>
          </cell>
        </row>
        <row r="48">
          <cell r="S48" t="str">
            <v>2EA</v>
          </cell>
        </row>
        <row r="49">
          <cell r="S49" t="str">
            <v>2EA</v>
          </cell>
        </row>
        <row r="50">
          <cell r="S50" t="str">
            <v>2EA</v>
          </cell>
        </row>
        <row r="51">
          <cell r="S51" t="str">
            <v>2EA</v>
          </cell>
        </row>
        <row r="52">
          <cell r="S52" t="str">
            <v>2EA</v>
          </cell>
        </row>
        <row r="53">
          <cell r="S53" t="str">
            <v>2EA</v>
          </cell>
        </row>
        <row r="54">
          <cell r="S54" t="str">
            <v>2EA</v>
          </cell>
        </row>
        <row r="55">
          <cell r="S55" t="str">
            <v>2EA</v>
          </cell>
        </row>
        <row r="56">
          <cell r="S56" t="str">
            <v>2EA</v>
          </cell>
        </row>
        <row r="57">
          <cell r="S57" t="str">
            <v>2EA</v>
          </cell>
        </row>
        <row r="58">
          <cell r="S58" t="str">
            <v>2EA</v>
          </cell>
        </row>
        <row r="59">
          <cell r="S59" t="str">
            <v>2EA</v>
          </cell>
        </row>
        <row r="60">
          <cell r="S60" t="str">
            <v>2EA</v>
          </cell>
        </row>
        <row r="62">
          <cell r="S62" t="str">
            <v>2EA</v>
          </cell>
        </row>
        <row r="63">
          <cell r="S63" t="str">
            <v>2EA</v>
          </cell>
        </row>
        <row r="64">
          <cell r="S64" t="str">
            <v>2EA</v>
          </cell>
        </row>
        <row r="66">
          <cell r="S66" t="str">
            <v>2EA</v>
          </cell>
        </row>
        <row r="67">
          <cell r="S67" t="str">
            <v>2EA</v>
          </cell>
        </row>
        <row r="68">
          <cell r="S68" t="str">
            <v>2EA</v>
          </cell>
        </row>
        <row r="69">
          <cell r="S69" t="str">
            <v>2EA</v>
          </cell>
        </row>
        <row r="70">
          <cell r="S70" t="str">
            <v>2EA</v>
          </cell>
        </row>
        <row r="71">
          <cell r="S71" t="str">
            <v>2EA</v>
          </cell>
        </row>
        <row r="72">
          <cell r="S72" t="str">
            <v>2EA</v>
          </cell>
        </row>
        <row r="73">
          <cell r="S73" t="str">
            <v>2EA</v>
          </cell>
        </row>
        <row r="74">
          <cell r="S74" t="str">
            <v>2EA</v>
          </cell>
        </row>
        <row r="75">
          <cell r="S75" t="str">
            <v>2EA</v>
          </cell>
        </row>
        <row r="76">
          <cell r="S76" t="str">
            <v>2EA</v>
          </cell>
        </row>
        <row r="77">
          <cell r="S77" t="str">
            <v>2EA</v>
          </cell>
        </row>
        <row r="78">
          <cell r="S78" t="str">
            <v>2EA</v>
          </cell>
        </row>
        <row r="79">
          <cell r="S79" t="str">
            <v>2EA</v>
          </cell>
        </row>
        <row r="80">
          <cell r="S80" t="str">
            <v>2FA</v>
          </cell>
        </row>
        <row r="81">
          <cell r="S81" t="str">
            <v>2FA</v>
          </cell>
        </row>
        <row r="82">
          <cell r="S82" t="str">
            <v>2FA</v>
          </cell>
        </row>
        <row r="83">
          <cell r="S83" t="str">
            <v>2FA</v>
          </cell>
        </row>
        <row r="84">
          <cell r="S84" t="str">
            <v>2GA</v>
          </cell>
        </row>
        <row r="85">
          <cell r="S85" t="str">
            <v>2GA</v>
          </cell>
        </row>
        <row r="86">
          <cell r="S86" t="str">
            <v>2GA</v>
          </cell>
        </row>
        <row r="87">
          <cell r="S87" t="str">
            <v>2GA</v>
          </cell>
        </row>
        <row r="88">
          <cell r="S88" t="str">
            <v>2GA</v>
          </cell>
        </row>
        <row r="89">
          <cell r="S89" t="str">
            <v>2GA</v>
          </cell>
        </row>
        <row r="90">
          <cell r="S90" t="str">
            <v>2GA</v>
          </cell>
        </row>
        <row r="91">
          <cell r="S91" t="str">
            <v>2FA</v>
          </cell>
        </row>
        <row r="92">
          <cell r="S92" t="str">
            <v>2FA</v>
          </cell>
        </row>
        <row r="93">
          <cell r="S93" t="str">
            <v>2GA</v>
          </cell>
        </row>
        <row r="94">
          <cell r="S94" t="str">
            <v>2GA</v>
          </cell>
        </row>
        <row r="95">
          <cell r="S95" t="str">
            <v>2GA</v>
          </cell>
        </row>
        <row r="96">
          <cell r="S96" t="str">
            <v>2FA</v>
          </cell>
        </row>
        <row r="97">
          <cell r="S97" t="str">
            <v>2FA</v>
          </cell>
        </row>
        <row r="98">
          <cell r="S98" t="str">
            <v>2FA</v>
          </cell>
        </row>
        <row r="99">
          <cell r="S99" t="str">
            <v>2FA</v>
          </cell>
        </row>
        <row r="100">
          <cell r="S100" t="str">
            <v>2GA</v>
          </cell>
        </row>
        <row r="101">
          <cell r="S101" t="str">
            <v>2FA</v>
          </cell>
        </row>
        <row r="102">
          <cell r="S102" t="str">
            <v>2FA</v>
          </cell>
        </row>
        <row r="103">
          <cell r="S103" t="str">
            <v>2FA</v>
          </cell>
        </row>
        <row r="104">
          <cell r="S104" t="str">
            <v>2FA</v>
          </cell>
        </row>
        <row r="105">
          <cell r="S105" t="str">
            <v>2FA</v>
          </cell>
        </row>
        <row r="106">
          <cell r="S106" t="str">
            <v>3BA</v>
          </cell>
        </row>
        <row r="107">
          <cell r="S107" t="str">
            <v>3BA</v>
          </cell>
        </row>
        <row r="108">
          <cell r="S108" t="str">
            <v>3BA</v>
          </cell>
        </row>
        <row r="109">
          <cell r="S109" t="str">
            <v>3BA</v>
          </cell>
        </row>
        <row r="110">
          <cell r="S110" t="str">
            <v>3BA</v>
          </cell>
        </row>
        <row r="111">
          <cell r="S111" t="str">
            <v>3BA</v>
          </cell>
        </row>
        <row r="112">
          <cell r="S112" t="str">
            <v>3BA</v>
          </cell>
        </row>
        <row r="113">
          <cell r="S113" t="str">
            <v>3BA</v>
          </cell>
        </row>
        <row r="114">
          <cell r="S114" t="str">
            <v>3BA</v>
          </cell>
        </row>
        <row r="115">
          <cell r="S115" t="str">
            <v>3CA</v>
          </cell>
        </row>
        <row r="116">
          <cell r="S116" t="str">
            <v>3CA</v>
          </cell>
        </row>
        <row r="117">
          <cell r="S117" t="str">
            <v>3CA</v>
          </cell>
        </row>
        <row r="118">
          <cell r="S118" t="str">
            <v>3CA</v>
          </cell>
        </row>
        <row r="119">
          <cell r="S119" t="str">
            <v>3CA</v>
          </cell>
        </row>
        <row r="120">
          <cell r="S120" t="str">
            <v>3CA</v>
          </cell>
        </row>
        <row r="121">
          <cell r="S121" t="str">
            <v>3CA</v>
          </cell>
        </row>
        <row r="122">
          <cell r="S122" t="str">
            <v>3CA</v>
          </cell>
        </row>
        <row r="123">
          <cell r="S123" t="str">
            <v>3CA</v>
          </cell>
        </row>
        <row r="124">
          <cell r="S124" t="str">
            <v>3CA</v>
          </cell>
        </row>
        <row r="125">
          <cell r="S125" t="str">
            <v>3CA</v>
          </cell>
        </row>
        <row r="126">
          <cell r="S126" t="str">
            <v>3CA</v>
          </cell>
        </row>
        <row r="127">
          <cell r="S127" t="str">
            <v>3FA</v>
          </cell>
        </row>
        <row r="128">
          <cell r="S128" t="str">
            <v>3FA</v>
          </cell>
        </row>
        <row r="129">
          <cell r="S129" t="str">
            <v>3FA</v>
          </cell>
        </row>
        <row r="130">
          <cell r="S130" t="str">
            <v>3FA</v>
          </cell>
        </row>
        <row r="131">
          <cell r="S131" t="str">
            <v>3FA</v>
          </cell>
        </row>
        <row r="132">
          <cell r="S132" t="str">
            <v>3FA</v>
          </cell>
        </row>
        <row r="133">
          <cell r="S133" t="str">
            <v>3FA</v>
          </cell>
        </row>
        <row r="134">
          <cell r="S134" t="str">
            <v>3FA</v>
          </cell>
        </row>
        <row r="135">
          <cell r="S135" t="str">
            <v>3FA</v>
          </cell>
        </row>
        <row r="136">
          <cell r="S136" t="str">
            <v>3FA</v>
          </cell>
        </row>
        <row r="137">
          <cell r="S137" t="str">
            <v>3FA</v>
          </cell>
        </row>
        <row r="138">
          <cell r="S138" t="str">
            <v>3FA</v>
          </cell>
        </row>
        <row r="139">
          <cell r="S139" t="str">
            <v>3FA</v>
          </cell>
        </row>
        <row r="140">
          <cell r="S140" t="str">
            <v>3FA</v>
          </cell>
        </row>
        <row r="141">
          <cell r="S141" t="str">
            <v>3FA</v>
          </cell>
        </row>
        <row r="142">
          <cell r="S142" t="str">
            <v>3FA</v>
          </cell>
        </row>
        <row r="143">
          <cell r="S143" t="str">
            <v>3FA</v>
          </cell>
        </row>
        <row r="144">
          <cell r="S144" t="str">
            <v>3FA</v>
          </cell>
        </row>
        <row r="145">
          <cell r="S145" t="str">
            <v>3FA</v>
          </cell>
        </row>
        <row r="146">
          <cell r="S146" t="str">
            <v>3FA</v>
          </cell>
        </row>
        <row r="147">
          <cell r="S147" t="str">
            <v>3FA</v>
          </cell>
        </row>
        <row r="148">
          <cell r="S148" t="str">
            <v>3FA</v>
          </cell>
        </row>
        <row r="149">
          <cell r="S149" t="str">
            <v>3GA</v>
          </cell>
        </row>
        <row r="150">
          <cell r="S150" t="str">
            <v>3GA</v>
          </cell>
        </row>
        <row r="151">
          <cell r="S151" t="str">
            <v>3GA</v>
          </cell>
        </row>
        <row r="152">
          <cell r="S152" t="str">
            <v>3GA</v>
          </cell>
        </row>
        <row r="153">
          <cell r="S153" t="str">
            <v>3GA</v>
          </cell>
        </row>
        <row r="154">
          <cell r="S154" t="str">
            <v>3GA</v>
          </cell>
        </row>
        <row r="155">
          <cell r="S155" t="str">
            <v>3GA</v>
          </cell>
        </row>
        <row r="156">
          <cell r="S156" t="str">
            <v>3GA</v>
          </cell>
        </row>
        <row r="157">
          <cell r="S157" t="str">
            <v>3GA</v>
          </cell>
        </row>
        <row r="158">
          <cell r="S158" t="str">
            <v>3GA</v>
          </cell>
        </row>
        <row r="159">
          <cell r="S159" t="str">
            <v>3GA</v>
          </cell>
        </row>
        <row r="160">
          <cell r="S160" t="str">
            <v>3GA</v>
          </cell>
        </row>
        <row r="161">
          <cell r="S161" t="str">
            <v>3GA</v>
          </cell>
        </row>
        <row r="162">
          <cell r="S162" t="str">
            <v>3GA</v>
          </cell>
        </row>
        <row r="163">
          <cell r="S163" t="str">
            <v>3GA</v>
          </cell>
        </row>
        <row r="164">
          <cell r="S164" t="str">
            <v>3GA</v>
          </cell>
        </row>
        <row r="165">
          <cell r="S165" t="str">
            <v>3GA</v>
          </cell>
        </row>
        <row r="166">
          <cell r="S166" t="str">
            <v>3GA</v>
          </cell>
        </row>
        <row r="167">
          <cell r="S167" t="str">
            <v>3GA</v>
          </cell>
        </row>
        <row r="168">
          <cell r="S168" t="str">
            <v>3GA</v>
          </cell>
        </row>
        <row r="169">
          <cell r="S169" t="str">
            <v>3GA</v>
          </cell>
        </row>
        <row r="170">
          <cell r="S170" t="str">
            <v>3GA</v>
          </cell>
        </row>
        <row r="171">
          <cell r="S171" t="str">
            <v>3GA</v>
          </cell>
        </row>
        <row r="172">
          <cell r="S172" t="str">
            <v>3GA</v>
          </cell>
        </row>
        <row r="173">
          <cell r="S173" t="str">
            <v>3GA</v>
          </cell>
        </row>
        <row r="174">
          <cell r="S174" t="str">
            <v>3GA</v>
          </cell>
        </row>
        <row r="175">
          <cell r="S175" t="str">
            <v>3GA</v>
          </cell>
        </row>
        <row r="176">
          <cell r="S176" t="str">
            <v>3GA</v>
          </cell>
        </row>
        <row r="177">
          <cell r="S177" t="str">
            <v>3GA</v>
          </cell>
        </row>
        <row r="178">
          <cell r="S178" t="str">
            <v>3GA</v>
          </cell>
        </row>
        <row r="179">
          <cell r="S179" t="str">
            <v>3GA</v>
          </cell>
        </row>
        <row r="180">
          <cell r="S180" t="str">
            <v>3GA</v>
          </cell>
        </row>
        <row r="181">
          <cell r="S181" t="str">
            <v>3GA</v>
          </cell>
        </row>
        <row r="182">
          <cell r="S182" t="str">
            <v>3GA</v>
          </cell>
        </row>
        <row r="183">
          <cell r="S183" t="str">
            <v>3GA</v>
          </cell>
        </row>
        <row r="184">
          <cell r="S184" t="str">
            <v>3GA</v>
          </cell>
        </row>
        <row r="185">
          <cell r="S185" t="str">
            <v>3GA</v>
          </cell>
        </row>
        <row r="186">
          <cell r="S186" t="str">
            <v>3GA</v>
          </cell>
        </row>
        <row r="187">
          <cell r="S187" t="str">
            <v>3GA</v>
          </cell>
        </row>
        <row r="188">
          <cell r="S188" t="str">
            <v>3GA</v>
          </cell>
        </row>
        <row r="189">
          <cell r="S189" t="str">
            <v>3GA</v>
          </cell>
        </row>
        <row r="190">
          <cell r="S190" t="str">
            <v>3GA</v>
          </cell>
        </row>
        <row r="191">
          <cell r="S191" t="str">
            <v>3GA</v>
          </cell>
        </row>
        <row r="192">
          <cell r="S192" t="str">
            <v>3GA</v>
          </cell>
        </row>
        <row r="193">
          <cell r="S193" t="str">
            <v>3GA</v>
          </cell>
        </row>
        <row r="194">
          <cell r="S194" t="str">
            <v>3GA</v>
          </cell>
        </row>
        <row r="195">
          <cell r="S195" t="str">
            <v>3KA</v>
          </cell>
        </row>
        <row r="196">
          <cell r="S196" t="str">
            <v>3KA</v>
          </cell>
        </row>
        <row r="197">
          <cell r="S197" t="str">
            <v>3KA</v>
          </cell>
        </row>
        <row r="198">
          <cell r="S198" t="str">
            <v>3KA</v>
          </cell>
        </row>
        <row r="199">
          <cell r="S199" t="str">
            <v>3KA</v>
          </cell>
        </row>
        <row r="200">
          <cell r="S200" t="str">
            <v>3KA</v>
          </cell>
        </row>
        <row r="201">
          <cell r="S201" t="str">
            <v>3KA</v>
          </cell>
        </row>
        <row r="202">
          <cell r="S202" t="str">
            <v>3KA</v>
          </cell>
        </row>
        <row r="203">
          <cell r="S203" t="str">
            <v>3KA</v>
          </cell>
        </row>
        <row r="204">
          <cell r="S204" t="str">
            <v>3KA</v>
          </cell>
        </row>
        <row r="205">
          <cell r="S205" t="str">
            <v>3KA</v>
          </cell>
        </row>
        <row r="206">
          <cell r="S206" t="str">
            <v>3KA</v>
          </cell>
        </row>
        <row r="207">
          <cell r="S207" t="str">
            <v>3KA</v>
          </cell>
        </row>
        <row r="208">
          <cell r="S208" t="str">
            <v>3KA</v>
          </cell>
        </row>
        <row r="209">
          <cell r="S209" t="str">
            <v>3KA</v>
          </cell>
        </row>
        <row r="210">
          <cell r="S210" t="str">
            <v>3KA</v>
          </cell>
        </row>
        <row r="211">
          <cell r="S211" t="str">
            <v>3KA</v>
          </cell>
        </row>
        <row r="212">
          <cell r="S212" t="str">
            <v>3KA</v>
          </cell>
        </row>
        <row r="213">
          <cell r="S213" t="str">
            <v>3KA</v>
          </cell>
        </row>
        <row r="214">
          <cell r="S214" t="str">
            <v>3KA</v>
          </cell>
        </row>
        <row r="215">
          <cell r="S215" t="str">
            <v>3KA</v>
          </cell>
        </row>
        <row r="216">
          <cell r="S216" t="str">
            <v>3KA</v>
          </cell>
        </row>
        <row r="217">
          <cell r="S217" t="str">
            <v>3KA</v>
          </cell>
        </row>
        <row r="218">
          <cell r="S218" t="str">
            <v>3KA</v>
          </cell>
        </row>
        <row r="219">
          <cell r="S219" t="str">
            <v>3KA</v>
          </cell>
        </row>
        <row r="220">
          <cell r="S220" t="str">
            <v>3KA</v>
          </cell>
        </row>
        <row r="221">
          <cell r="S221" t="str">
            <v>3KA</v>
          </cell>
        </row>
        <row r="222">
          <cell r="S222" t="str">
            <v>3KA</v>
          </cell>
        </row>
        <row r="223">
          <cell r="S223" t="str">
            <v>3KA</v>
          </cell>
        </row>
        <row r="224">
          <cell r="S224" t="str">
            <v>3KA</v>
          </cell>
        </row>
        <row r="225">
          <cell r="S225" t="str">
            <v>3KA</v>
          </cell>
        </row>
        <row r="226">
          <cell r="S226" t="str">
            <v>3LA</v>
          </cell>
        </row>
        <row r="227">
          <cell r="S227" t="str">
            <v>3LA</v>
          </cell>
        </row>
        <row r="228">
          <cell r="S228" t="str">
            <v>3LA</v>
          </cell>
        </row>
        <row r="229">
          <cell r="S229" t="str">
            <v>3LA</v>
          </cell>
        </row>
        <row r="230">
          <cell r="S230" t="str">
            <v>3LA</v>
          </cell>
        </row>
        <row r="231">
          <cell r="S231" t="str">
            <v>3LA</v>
          </cell>
        </row>
        <row r="232">
          <cell r="S232" t="str">
            <v>3LA</v>
          </cell>
        </row>
        <row r="233">
          <cell r="S233" t="str">
            <v>3LA</v>
          </cell>
        </row>
        <row r="234">
          <cell r="S234" t="str">
            <v>3LA</v>
          </cell>
        </row>
        <row r="235">
          <cell r="S235" t="str">
            <v>3LA</v>
          </cell>
        </row>
        <row r="236">
          <cell r="S236" t="str">
            <v>3LA</v>
          </cell>
        </row>
        <row r="237">
          <cell r="S237" t="str">
            <v>5HA</v>
          </cell>
        </row>
        <row r="238">
          <cell r="S238" t="str">
            <v>5HA</v>
          </cell>
        </row>
        <row r="239">
          <cell r="S239" t="str">
            <v>5HA</v>
          </cell>
        </row>
        <row r="240">
          <cell r="S240" t="str">
            <v>5HA</v>
          </cell>
        </row>
        <row r="241">
          <cell r="S241" t="str">
            <v>5HA</v>
          </cell>
        </row>
        <row r="242">
          <cell r="S242" t="str">
            <v>5HA</v>
          </cell>
        </row>
        <row r="243">
          <cell r="S243" t="str">
            <v>5HA</v>
          </cell>
        </row>
        <row r="244">
          <cell r="S244" t="str">
            <v>3MA</v>
          </cell>
        </row>
        <row r="245">
          <cell r="S245" t="str">
            <v>3MA</v>
          </cell>
        </row>
        <row r="246">
          <cell r="S246" t="str">
            <v>3MA</v>
          </cell>
        </row>
        <row r="247">
          <cell r="S247" t="str">
            <v>3MA</v>
          </cell>
        </row>
        <row r="248">
          <cell r="S248" t="str">
            <v>3MA</v>
          </cell>
        </row>
        <row r="249">
          <cell r="S249" t="str">
            <v>3MA</v>
          </cell>
        </row>
        <row r="250">
          <cell r="S250" t="str">
            <v>3MA</v>
          </cell>
        </row>
        <row r="251">
          <cell r="S251" t="str">
            <v>3MA</v>
          </cell>
        </row>
        <row r="252">
          <cell r="S252" t="str">
            <v>3MA</v>
          </cell>
        </row>
        <row r="253">
          <cell r="S253" t="str">
            <v>3MA</v>
          </cell>
        </row>
        <row r="254">
          <cell r="S254" t="str">
            <v>3MA</v>
          </cell>
        </row>
        <row r="255">
          <cell r="S255" t="str">
            <v>3MA</v>
          </cell>
        </row>
        <row r="256">
          <cell r="S256" t="str">
            <v>3NA</v>
          </cell>
        </row>
        <row r="257">
          <cell r="S257" t="str">
            <v>3NA</v>
          </cell>
        </row>
        <row r="258">
          <cell r="S258" t="str">
            <v>3NA</v>
          </cell>
        </row>
        <row r="259">
          <cell r="S259" t="str">
            <v>3NA</v>
          </cell>
        </row>
        <row r="260">
          <cell r="S260" t="str">
            <v>3NA</v>
          </cell>
        </row>
        <row r="261">
          <cell r="S261" t="str">
            <v>3NA</v>
          </cell>
        </row>
        <row r="262">
          <cell r="S262" t="str">
            <v>3NA</v>
          </cell>
        </row>
        <row r="263">
          <cell r="S263" t="str">
            <v>3NA</v>
          </cell>
        </row>
        <row r="264">
          <cell r="S264" t="str">
            <v>3NA</v>
          </cell>
        </row>
        <row r="265">
          <cell r="S265" t="str">
            <v>3NA</v>
          </cell>
        </row>
        <row r="266">
          <cell r="S266" t="str">
            <v>3NA</v>
          </cell>
        </row>
        <row r="267">
          <cell r="S267" t="str">
            <v>3NA</v>
          </cell>
        </row>
        <row r="268">
          <cell r="S268" t="str">
            <v>3NA</v>
          </cell>
        </row>
        <row r="269">
          <cell r="S269" t="str">
            <v>3NA</v>
          </cell>
        </row>
        <row r="270">
          <cell r="S270" t="str">
            <v>3NA</v>
          </cell>
        </row>
        <row r="271">
          <cell r="S271" t="str">
            <v>3NA</v>
          </cell>
        </row>
        <row r="272">
          <cell r="S272" t="str">
            <v>3PA</v>
          </cell>
        </row>
        <row r="273">
          <cell r="S273" t="str">
            <v>3PA</v>
          </cell>
        </row>
        <row r="274">
          <cell r="S274" t="str">
            <v>3PA</v>
          </cell>
        </row>
        <row r="275">
          <cell r="S275" t="str">
            <v>3PA</v>
          </cell>
        </row>
        <row r="276">
          <cell r="S276" t="str">
            <v>3PA</v>
          </cell>
        </row>
        <row r="277">
          <cell r="S277" t="str">
            <v>3PA</v>
          </cell>
        </row>
        <row r="278">
          <cell r="S278" t="str">
            <v>3PA</v>
          </cell>
        </row>
        <row r="279">
          <cell r="S279" t="str">
            <v>3PA</v>
          </cell>
        </row>
        <row r="280">
          <cell r="S280" t="str">
            <v>3PA</v>
          </cell>
        </row>
        <row r="281">
          <cell r="S281" t="str">
            <v>3PA</v>
          </cell>
        </row>
        <row r="282">
          <cell r="S282" t="str">
            <v>3PA</v>
          </cell>
        </row>
        <row r="283">
          <cell r="S283" t="str">
            <v>3PA</v>
          </cell>
        </row>
        <row r="284">
          <cell r="S284" t="str">
            <v>3PA</v>
          </cell>
        </row>
        <row r="285">
          <cell r="S285" t="str">
            <v>3PA</v>
          </cell>
        </row>
        <row r="286">
          <cell r="S286" t="str">
            <v>3PA</v>
          </cell>
        </row>
        <row r="287">
          <cell r="S287" t="str">
            <v>3PA</v>
          </cell>
        </row>
        <row r="288">
          <cell r="S288" t="str">
            <v>3PA</v>
          </cell>
        </row>
        <row r="289">
          <cell r="S289" t="str">
            <v>3RA</v>
          </cell>
        </row>
        <row r="290">
          <cell r="S290" t="str">
            <v>3RA</v>
          </cell>
        </row>
        <row r="291">
          <cell r="S291" t="str">
            <v>3RA</v>
          </cell>
        </row>
        <row r="292">
          <cell r="S292" t="str">
            <v>3RA</v>
          </cell>
        </row>
        <row r="293">
          <cell r="S293" t="str">
            <v>3RA</v>
          </cell>
        </row>
        <row r="294">
          <cell r="S294" t="str">
            <v>3RA</v>
          </cell>
        </row>
        <row r="295">
          <cell r="S295" t="str">
            <v>3RA</v>
          </cell>
        </row>
        <row r="296">
          <cell r="S296" t="str">
            <v>3RA</v>
          </cell>
        </row>
        <row r="297">
          <cell r="S297" t="str">
            <v>3RA</v>
          </cell>
        </row>
        <row r="298">
          <cell r="S298" t="str">
            <v>4AA</v>
          </cell>
        </row>
        <row r="299">
          <cell r="S299" t="str">
            <v>4AA</v>
          </cell>
        </row>
        <row r="300">
          <cell r="S300" t="str">
            <v>4AA</v>
          </cell>
        </row>
        <row r="301">
          <cell r="S301" t="str">
            <v>4AA</v>
          </cell>
        </row>
        <row r="302">
          <cell r="S302" t="str">
            <v>4AA</v>
          </cell>
        </row>
        <row r="303">
          <cell r="S303" t="str">
            <v>4AA</v>
          </cell>
        </row>
        <row r="304">
          <cell r="S304" t="str">
            <v>4AA</v>
          </cell>
        </row>
        <row r="305">
          <cell r="S305" t="str">
            <v>4AA</v>
          </cell>
        </row>
        <row r="306">
          <cell r="S306" t="str">
            <v>4AA</v>
          </cell>
        </row>
        <row r="307">
          <cell r="S307" t="str">
            <v>4AA</v>
          </cell>
        </row>
        <row r="308">
          <cell r="S308" t="str">
            <v>4AA</v>
          </cell>
        </row>
        <row r="309">
          <cell r="S309" t="str">
            <v>4AA</v>
          </cell>
        </row>
        <row r="310">
          <cell r="S310" t="str">
            <v>4AA</v>
          </cell>
        </row>
        <row r="311">
          <cell r="S311" t="str">
            <v>4AA</v>
          </cell>
        </row>
        <row r="312">
          <cell r="S312" t="str">
            <v>4AA</v>
          </cell>
        </row>
        <row r="313">
          <cell r="S313" t="str">
            <v>4AA</v>
          </cell>
        </row>
        <row r="314">
          <cell r="S314" t="str">
            <v>4AA</v>
          </cell>
        </row>
        <row r="315">
          <cell r="S315" t="str">
            <v>4AA</v>
          </cell>
        </row>
        <row r="316">
          <cell r="S316" t="str">
            <v>4AA</v>
          </cell>
        </row>
        <row r="317">
          <cell r="S317" t="str">
            <v>4AA</v>
          </cell>
        </row>
        <row r="318">
          <cell r="S318" t="str">
            <v>4AA</v>
          </cell>
        </row>
        <row r="319">
          <cell r="S319" t="str">
            <v>4AA</v>
          </cell>
        </row>
        <row r="320">
          <cell r="S320" t="str">
            <v>4AA</v>
          </cell>
        </row>
        <row r="321">
          <cell r="S321" t="str">
            <v>4AA</v>
          </cell>
        </row>
        <row r="322">
          <cell r="S322" t="str">
            <v>4AA</v>
          </cell>
        </row>
        <row r="323">
          <cell r="S323" t="str">
            <v>4AA</v>
          </cell>
        </row>
        <row r="324">
          <cell r="S324" t="str">
            <v>4AA</v>
          </cell>
        </row>
        <row r="325">
          <cell r="S325" t="str">
            <v>4AA</v>
          </cell>
        </row>
        <row r="326">
          <cell r="S326" t="str">
            <v>4AA</v>
          </cell>
        </row>
        <row r="327">
          <cell r="S327" t="str">
            <v>4AA</v>
          </cell>
        </row>
        <row r="328">
          <cell r="S328" t="str">
            <v>4AA</v>
          </cell>
        </row>
        <row r="329">
          <cell r="S329" t="str">
            <v>4AA</v>
          </cell>
        </row>
        <row r="330">
          <cell r="S330" t="str">
            <v>4AA</v>
          </cell>
        </row>
        <row r="331">
          <cell r="S331" t="str">
            <v>4AA</v>
          </cell>
        </row>
        <row r="332">
          <cell r="S332" t="str">
            <v>4AA</v>
          </cell>
        </row>
        <row r="333">
          <cell r="S333" t="str">
            <v>4AA</v>
          </cell>
        </row>
        <row r="334">
          <cell r="S334" t="str">
            <v>4AA</v>
          </cell>
        </row>
        <row r="335">
          <cell r="S335" t="str">
            <v>4AA</v>
          </cell>
        </row>
        <row r="336">
          <cell r="S336" t="str">
            <v>4AA</v>
          </cell>
        </row>
        <row r="337">
          <cell r="S337" t="str">
            <v>4BA</v>
          </cell>
        </row>
        <row r="338">
          <cell r="S338" t="str">
            <v>4BA</v>
          </cell>
        </row>
        <row r="339">
          <cell r="S339" t="str">
            <v>4BA</v>
          </cell>
        </row>
        <row r="340">
          <cell r="S340" t="str">
            <v>4BA</v>
          </cell>
        </row>
        <row r="341">
          <cell r="S341" t="str">
            <v>4BA</v>
          </cell>
        </row>
        <row r="342">
          <cell r="S342" t="str">
            <v>4BA</v>
          </cell>
        </row>
        <row r="343">
          <cell r="S343" t="str">
            <v>4BA</v>
          </cell>
        </row>
        <row r="344">
          <cell r="S344" t="str">
            <v>4EA</v>
          </cell>
        </row>
        <row r="345">
          <cell r="S345" t="str">
            <v>4EA</v>
          </cell>
        </row>
        <row r="346">
          <cell r="S346" t="str">
            <v>4EA</v>
          </cell>
        </row>
        <row r="347">
          <cell r="S347" t="str">
            <v>4EA</v>
          </cell>
        </row>
        <row r="348">
          <cell r="S348" t="str">
            <v>4EA</v>
          </cell>
        </row>
        <row r="349">
          <cell r="S349" t="str">
            <v>4EA</v>
          </cell>
        </row>
        <row r="350">
          <cell r="S350" t="str">
            <v>4EA</v>
          </cell>
        </row>
        <row r="351">
          <cell r="S351" t="str">
            <v>4EA</v>
          </cell>
        </row>
        <row r="352">
          <cell r="S352" t="str">
            <v>4EA</v>
          </cell>
        </row>
        <row r="353">
          <cell r="S353" t="str">
            <v>4EA</v>
          </cell>
        </row>
        <row r="354">
          <cell r="S354" t="str">
            <v>4EA</v>
          </cell>
        </row>
        <row r="355">
          <cell r="S355" t="str">
            <v>4EA</v>
          </cell>
        </row>
        <row r="356">
          <cell r="S356" t="str">
            <v>4EA</v>
          </cell>
        </row>
        <row r="357">
          <cell r="S357" t="str">
            <v>4EA</v>
          </cell>
        </row>
        <row r="358">
          <cell r="S358" t="str">
            <v>4EA</v>
          </cell>
        </row>
        <row r="359">
          <cell r="S359" t="str">
            <v>4EA</v>
          </cell>
        </row>
        <row r="360">
          <cell r="S360" t="str">
            <v>4EA</v>
          </cell>
        </row>
        <row r="361">
          <cell r="S361" t="str">
            <v>4EA</v>
          </cell>
        </row>
        <row r="362">
          <cell r="S362" t="str">
            <v>4EA</v>
          </cell>
        </row>
        <row r="363">
          <cell r="S363" t="str">
            <v>4EA</v>
          </cell>
        </row>
        <row r="364">
          <cell r="S364" t="str">
            <v>4EA</v>
          </cell>
        </row>
        <row r="365">
          <cell r="S365" t="str">
            <v>4EA</v>
          </cell>
        </row>
        <row r="366">
          <cell r="S366" t="str">
            <v>4EA</v>
          </cell>
        </row>
        <row r="367">
          <cell r="S367" t="str">
            <v>4EA</v>
          </cell>
        </row>
        <row r="368">
          <cell r="S368" t="str">
            <v>4EA</v>
          </cell>
        </row>
        <row r="369">
          <cell r="S369" t="str">
            <v>4EA</v>
          </cell>
        </row>
        <row r="370">
          <cell r="S370" t="str">
            <v>4EA</v>
          </cell>
        </row>
        <row r="371">
          <cell r="S371" t="str">
            <v>4EA</v>
          </cell>
        </row>
        <row r="372">
          <cell r="S372" t="str">
            <v>4EA</v>
          </cell>
        </row>
        <row r="373">
          <cell r="S373" t="str">
            <v>4EA</v>
          </cell>
        </row>
        <row r="374">
          <cell r="S374" t="str">
            <v>4EA</v>
          </cell>
        </row>
        <row r="375">
          <cell r="S375" t="str">
            <v>4EA</v>
          </cell>
        </row>
        <row r="376">
          <cell r="S376" t="str">
            <v>4EA</v>
          </cell>
        </row>
        <row r="377">
          <cell r="S377" t="str">
            <v>4EA</v>
          </cell>
        </row>
        <row r="378">
          <cell r="S378" t="str">
            <v>4EA</v>
          </cell>
        </row>
        <row r="379">
          <cell r="S379" t="str">
            <v>4EA</v>
          </cell>
        </row>
        <row r="380">
          <cell r="S380" t="str">
            <v>4EA</v>
          </cell>
        </row>
        <row r="381">
          <cell r="S381" t="str">
            <v>4EA</v>
          </cell>
        </row>
        <row r="382">
          <cell r="S382" t="str">
            <v>4FA</v>
          </cell>
        </row>
        <row r="383">
          <cell r="S383" t="str">
            <v>4FA</v>
          </cell>
        </row>
        <row r="384">
          <cell r="S384" t="str">
            <v>4FA</v>
          </cell>
        </row>
        <row r="385">
          <cell r="S385" t="str">
            <v>4FA</v>
          </cell>
        </row>
        <row r="386">
          <cell r="S386" t="str">
            <v>4FA</v>
          </cell>
        </row>
        <row r="387">
          <cell r="S387" t="str">
            <v>4FA</v>
          </cell>
        </row>
        <row r="388">
          <cell r="S388" t="str">
            <v>4FA</v>
          </cell>
        </row>
        <row r="389">
          <cell r="S389" t="str">
            <v>4FA</v>
          </cell>
        </row>
        <row r="390">
          <cell r="S390" t="str">
            <v>4FA</v>
          </cell>
        </row>
        <row r="391">
          <cell r="S391" t="str">
            <v>4FA</v>
          </cell>
        </row>
        <row r="392">
          <cell r="S392" t="str">
            <v>4FA</v>
          </cell>
        </row>
        <row r="393">
          <cell r="S393" t="str">
            <v>4FA</v>
          </cell>
        </row>
        <row r="394">
          <cell r="S394" t="str">
            <v>4FA</v>
          </cell>
        </row>
        <row r="395">
          <cell r="S395" t="str">
            <v>4FA</v>
          </cell>
        </row>
        <row r="396">
          <cell r="S396" t="str">
            <v>4FA</v>
          </cell>
        </row>
        <row r="397">
          <cell r="S397" t="str">
            <v>4FA</v>
          </cell>
        </row>
        <row r="398">
          <cell r="S398" t="str">
            <v>4FA</v>
          </cell>
        </row>
        <row r="399">
          <cell r="S399" t="str">
            <v>4FA</v>
          </cell>
        </row>
        <row r="400">
          <cell r="S400" t="str">
            <v>4FA</v>
          </cell>
        </row>
        <row r="401">
          <cell r="S401" t="str">
            <v>4FA</v>
          </cell>
        </row>
        <row r="402">
          <cell r="S402" t="str">
            <v>4FA</v>
          </cell>
        </row>
        <row r="403">
          <cell r="S403" t="str">
            <v>4FA</v>
          </cell>
        </row>
        <row r="404">
          <cell r="S404" t="str">
            <v>4FA</v>
          </cell>
        </row>
        <row r="405">
          <cell r="S405" t="str">
            <v>4FA</v>
          </cell>
        </row>
        <row r="406">
          <cell r="S406" t="str">
            <v>4FA</v>
          </cell>
        </row>
        <row r="407">
          <cell r="S407" t="str">
            <v>4FA</v>
          </cell>
        </row>
        <row r="408">
          <cell r="S408" t="str">
            <v>4FA</v>
          </cell>
        </row>
        <row r="409">
          <cell r="S409" t="str">
            <v>4FA</v>
          </cell>
        </row>
        <row r="410">
          <cell r="S410" t="str">
            <v>4FA</v>
          </cell>
        </row>
        <row r="411">
          <cell r="S411" t="str">
            <v>4FA</v>
          </cell>
        </row>
        <row r="412">
          <cell r="S412" t="str">
            <v>4FA</v>
          </cell>
        </row>
        <row r="413">
          <cell r="S413" t="str">
            <v>4FA</v>
          </cell>
        </row>
        <row r="414">
          <cell r="S414" t="str">
            <v>4JA</v>
          </cell>
        </row>
        <row r="415">
          <cell r="S415" t="str">
            <v>4JA</v>
          </cell>
        </row>
        <row r="416">
          <cell r="S416" t="str">
            <v>4KA</v>
          </cell>
        </row>
        <row r="417">
          <cell r="S417" t="str">
            <v>4KA</v>
          </cell>
        </row>
        <row r="418">
          <cell r="S418" t="str">
            <v>4KA</v>
          </cell>
        </row>
        <row r="419">
          <cell r="S419" t="str">
            <v>4KA</v>
          </cell>
        </row>
        <row r="420">
          <cell r="S420" t="str">
            <v>4KA</v>
          </cell>
        </row>
        <row r="421">
          <cell r="S421" t="str">
            <v>4KA</v>
          </cell>
        </row>
        <row r="422">
          <cell r="S422" t="str">
            <v>4KA</v>
          </cell>
        </row>
        <row r="423">
          <cell r="S423" t="str">
            <v>4KA</v>
          </cell>
        </row>
        <row r="424">
          <cell r="S424" t="str">
            <v>4LA</v>
          </cell>
        </row>
        <row r="425">
          <cell r="S425" t="str">
            <v>4LA</v>
          </cell>
        </row>
        <row r="426">
          <cell r="S426" t="str">
            <v>4LA</v>
          </cell>
        </row>
        <row r="427">
          <cell r="S427" t="str">
            <v>4LA</v>
          </cell>
        </row>
        <row r="428">
          <cell r="S428" t="str">
            <v>4LA</v>
          </cell>
        </row>
        <row r="429">
          <cell r="S429" t="str">
            <v>4LA</v>
          </cell>
        </row>
        <row r="430">
          <cell r="S430" t="str">
            <v>4LA</v>
          </cell>
        </row>
        <row r="431">
          <cell r="S431" t="str">
            <v>4LA</v>
          </cell>
        </row>
        <row r="432">
          <cell r="S432" t="str">
            <v>4LA</v>
          </cell>
        </row>
        <row r="433">
          <cell r="S433" t="str">
            <v>4MA</v>
          </cell>
        </row>
        <row r="434">
          <cell r="S434" t="str">
            <v>4MA</v>
          </cell>
        </row>
        <row r="435">
          <cell r="S435" t="str">
            <v>4MA</v>
          </cell>
        </row>
        <row r="436">
          <cell r="S436" t="str">
            <v>4MA</v>
          </cell>
        </row>
        <row r="437">
          <cell r="S437" t="str">
            <v>4MA</v>
          </cell>
        </row>
        <row r="438">
          <cell r="S438" t="str">
            <v>4MA</v>
          </cell>
        </row>
        <row r="439">
          <cell r="S439" t="str">
            <v>4MA</v>
          </cell>
        </row>
        <row r="440">
          <cell r="S440" t="str">
            <v>4MA</v>
          </cell>
        </row>
        <row r="441">
          <cell r="S441" t="str">
            <v>4MA</v>
          </cell>
        </row>
        <row r="442">
          <cell r="S442" t="str">
            <v>4MA</v>
          </cell>
        </row>
        <row r="443">
          <cell r="S443" t="str">
            <v>4MA</v>
          </cell>
        </row>
        <row r="444">
          <cell r="S444" t="str">
            <v>4MA</v>
          </cell>
        </row>
        <row r="445">
          <cell r="S445" t="str">
            <v>4MA</v>
          </cell>
        </row>
        <row r="446">
          <cell r="S446" t="str">
            <v>4MA</v>
          </cell>
        </row>
        <row r="447">
          <cell r="S447" t="str">
            <v>4MA</v>
          </cell>
        </row>
        <row r="448">
          <cell r="S448" t="str">
            <v>4MA</v>
          </cell>
        </row>
        <row r="449">
          <cell r="S449" t="str">
            <v>4NA</v>
          </cell>
        </row>
        <row r="450">
          <cell r="S450" t="str">
            <v>4NA</v>
          </cell>
        </row>
        <row r="451">
          <cell r="S451" t="str">
            <v>4PA</v>
          </cell>
        </row>
        <row r="452">
          <cell r="S452" t="str">
            <v>4PA</v>
          </cell>
        </row>
        <row r="453">
          <cell r="S453" t="str">
            <v>4PA</v>
          </cell>
        </row>
        <row r="454">
          <cell r="S454" t="str">
            <v>4PA</v>
          </cell>
        </row>
        <row r="455">
          <cell r="S455" t="str">
            <v>4PA</v>
          </cell>
        </row>
        <row r="456">
          <cell r="S456" t="str">
            <v>4PA</v>
          </cell>
        </row>
        <row r="457">
          <cell r="S457" t="str">
            <v>4PA</v>
          </cell>
        </row>
        <row r="458">
          <cell r="S458" t="str">
            <v>4QA</v>
          </cell>
        </row>
        <row r="459">
          <cell r="S459" t="str">
            <v>4QA</v>
          </cell>
        </row>
        <row r="460">
          <cell r="S460" t="str">
            <v>4QA</v>
          </cell>
        </row>
        <row r="461">
          <cell r="S461" t="str">
            <v>4QA</v>
          </cell>
        </row>
        <row r="462">
          <cell r="S462" t="str">
            <v>4QA</v>
          </cell>
        </row>
        <row r="463">
          <cell r="S463" t="str">
            <v>4QA</v>
          </cell>
        </row>
        <row r="464">
          <cell r="S464" t="str">
            <v>4QA</v>
          </cell>
        </row>
        <row r="465">
          <cell r="S465" t="str">
            <v>4QA</v>
          </cell>
        </row>
        <row r="466">
          <cell r="S466" t="str">
            <v>4QA</v>
          </cell>
        </row>
        <row r="467">
          <cell r="S467" t="str">
            <v>4QA</v>
          </cell>
        </row>
        <row r="468">
          <cell r="S468" t="str">
            <v>4QA</v>
          </cell>
        </row>
        <row r="469">
          <cell r="S469" t="str">
            <v>4QA</v>
          </cell>
        </row>
        <row r="470">
          <cell r="S470" t="str">
            <v>4QA</v>
          </cell>
        </row>
        <row r="471">
          <cell r="S471" t="str">
            <v>4TA</v>
          </cell>
        </row>
        <row r="472">
          <cell r="S472" t="str">
            <v>5AA</v>
          </cell>
        </row>
        <row r="473">
          <cell r="S473" t="str">
            <v>5AA</v>
          </cell>
        </row>
        <row r="474">
          <cell r="S474" t="str">
            <v>5BA</v>
          </cell>
        </row>
        <row r="475">
          <cell r="S475" t="str">
            <v>5BA</v>
          </cell>
        </row>
        <row r="476">
          <cell r="S476" t="str">
            <v>5BA</v>
          </cell>
        </row>
        <row r="477">
          <cell r="S477" t="str">
            <v>5BA</v>
          </cell>
        </row>
        <row r="478">
          <cell r="S478" t="str">
            <v>5BA</v>
          </cell>
        </row>
        <row r="479">
          <cell r="S479" t="str">
            <v>5CA</v>
          </cell>
        </row>
        <row r="480">
          <cell r="S480" t="str">
            <v>5HA</v>
          </cell>
        </row>
        <row r="481">
          <cell r="S481" t="str">
            <v>5HA</v>
          </cell>
        </row>
        <row r="482">
          <cell r="S482" t="str">
            <v>5HA</v>
          </cell>
        </row>
        <row r="483">
          <cell r="S483" t="str">
            <v>5HA</v>
          </cell>
        </row>
        <row r="484">
          <cell r="S484" t="str">
            <v>5HA</v>
          </cell>
        </row>
        <row r="485">
          <cell r="S485" t="str">
            <v>5HA</v>
          </cell>
        </row>
        <row r="486">
          <cell r="S486" t="str">
            <v>5AA</v>
          </cell>
        </row>
        <row r="487">
          <cell r="S487" t="str">
            <v>5AA</v>
          </cell>
        </row>
        <row r="488">
          <cell r="S488" t="str">
            <v>5AA</v>
          </cell>
        </row>
        <row r="489">
          <cell r="S489" t="str">
            <v>5AA</v>
          </cell>
        </row>
        <row r="490">
          <cell r="S490" t="str">
            <v>5AA</v>
          </cell>
        </row>
        <row r="491">
          <cell r="S491" t="str">
            <v>5JA</v>
          </cell>
        </row>
        <row r="492">
          <cell r="S492" t="str">
            <v>5LA</v>
          </cell>
        </row>
        <row r="493">
          <cell r="S493" t="str">
            <v>5NA</v>
          </cell>
        </row>
        <row r="494">
          <cell r="S494" t="str">
            <v>5NA</v>
          </cell>
        </row>
        <row r="495">
          <cell r="S495" t="str">
            <v>5NA</v>
          </cell>
        </row>
        <row r="496">
          <cell r="S496" t="str">
            <v>5NA</v>
          </cell>
        </row>
        <row r="497">
          <cell r="S497" t="str">
            <v>5NA</v>
          </cell>
        </row>
        <row r="498">
          <cell r="S498" t="str">
            <v>5NA</v>
          </cell>
        </row>
        <row r="499">
          <cell r="S499" t="str">
            <v>5NA</v>
          </cell>
        </row>
        <row r="500">
          <cell r="S500" t="str">
            <v>5PA</v>
          </cell>
        </row>
        <row r="501">
          <cell r="S501" t="str">
            <v>6BA</v>
          </cell>
        </row>
        <row r="502">
          <cell r="S502" t="str">
            <v>6EA</v>
          </cell>
        </row>
        <row r="503">
          <cell r="S503" t="str">
            <v>6GA</v>
          </cell>
        </row>
        <row r="504">
          <cell r="S504" t="str">
            <v>6GA</v>
          </cell>
        </row>
        <row r="505">
          <cell r="S505" t="str">
            <v>6GA</v>
          </cell>
        </row>
        <row r="506">
          <cell r="S506" t="str">
            <v>6GA</v>
          </cell>
        </row>
        <row r="507">
          <cell r="S507" t="str">
            <v>6GA</v>
          </cell>
        </row>
        <row r="508">
          <cell r="S508" t="str">
            <v>6GA</v>
          </cell>
        </row>
        <row r="509">
          <cell r="S509" t="str">
            <v>6GA</v>
          </cell>
        </row>
        <row r="511">
          <cell r="S511" t="str">
            <v>4QA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Sheet"/>
      <sheetName val="Summary"/>
      <sheetName val="Materials"/>
      <sheetName val="Subcontractors"/>
      <sheetName val="BQ Fly Sheet"/>
      <sheetName val="Analysis by Codes"/>
      <sheetName val="Bill (1)"/>
      <sheetName val="Lists"/>
      <sheetName val="Contract Sum Analysis"/>
      <sheetName val="Dim Calcs"/>
      <sheetName val="Macros"/>
    </sheetNames>
    <sheetDataSet>
      <sheetData sheetId="0"/>
      <sheetData sheetId="1"/>
      <sheetData sheetId="2"/>
      <sheetData sheetId="3"/>
      <sheetData sheetId="4"/>
      <sheetData sheetId="5"/>
      <sheetData sheetId="6"/>
      <sheetData sheetId="7">
        <row r="3">
          <cell r="A3" t="str">
            <v>m</v>
          </cell>
          <cell r="B3" t="str">
            <v>incl.</v>
          </cell>
        </row>
        <row r="4">
          <cell r="A4" t="str">
            <v>m²</v>
          </cell>
          <cell r="B4" t="str">
            <v>excl.</v>
          </cell>
        </row>
        <row r="5">
          <cell r="A5" t="str">
            <v>m³</v>
          </cell>
          <cell r="B5" t="str">
            <v>prelims</v>
          </cell>
        </row>
        <row r="6">
          <cell r="A6" t="str">
            <v>Item</v>
          </cell>
          <cell r="B6" t="str">
            <v>n/a</v>
          </cell>
        </row>
        <row r="7">
          <cell r="A7" t="str">
            <v>Nr</v>
          </cell>
        </row>
        <row r="8">
          <cell r="A8" t="str">
            <v>Pair</v>
          </cell>
        </row>
        <row r="9">
          <cell r="A9" t="str">
            <v>t</v>
          </cell>
        </row>
        <row r="10">
          <cell r="A10" t="str">
            <v>kg</v>
          </cell>
        </row>
        <row r="11">
          <cell r="A11" t="str">
            <v>hrs</v>
          </cell>
        </row>
      </sheetData>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LCC6"/>
      <sheetName val="LCC8"/>
      <sheetName val="LCC9"/>
      <sheetName val="LCC13"/>
      <sheetName val="LCC16"/>
      <sheetName val="LCC18"/>
      <sheetName val="LCC20"/>
      <sheetName val="LCC22"/>
      <sheetName val="LCC23"/>
      <sheetName val="LCC24"/>
      <sheetName val="LCC26"/>
      <sheetName val="LCC27"/>
      <sheetName val="LLC29"/>
      <sheetName val="LCC31"/>
      <sheetName val="LCC35"/>
      <sheetName val="LCC36"/>
      <sheetName val="LCC38"/>
      <sheetName val="LCC 39"/>
      <sheetName val="LCC41"/>
      <sheetName val="LCC43"/>
      <sheetName val="LCC45"/>
      <sheetName val="LCC46"/>
      <sheetName val="LCC Template"/>
      <sheetName val="Sheet4"/>
    </sheetNames>
    <sheetDataSet>
      <sheetData sheetId="0" refreshError="1">
        <row r="4">
          <cell r="B4">
            <v>0.105</v>
          </cell>
        </row>
        <row r="5">
          <cell r="B5">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Correlations"/>
      <sheetName val="Proposed Development"/>
      <sheetName val="00- Revision History"/>
      <sheetName val="01- Navigation Sheet"/>
      <sheetName val="Prog Dates Import"/>
      <sheetName val="Inflation Summary"/>
      <sheetName val="02-@Risk Settns &amp; Running Guide"/>
      <sheetName val="03- @Risk Trouble Shooting"/>
      <sheetName val="A1- Data Input"/>
      <sheetName val="A2- Output Report"/>
      <sheetName val="Escalation % Input"/>
      <sheetName val="Simulated Escalation %"/>
      <sheetName val="B1- SCA Import"/>
      <sheetName val="B2- P&amp;S Cashflow Import"/>
      <sheetName val="C1- Project Cashflow"/>
      <sheetName val="Cashflow Input"/>
      <sheetName val="Base Escalation Output"/>
      <sheetName val="Simulated Escalation Output"/>
      <sheetName val="Factors for months"/>
      <sheetName val="S curve percentages"/>
      <sheetName val="Drop Down List Sources"/>
      <sheetName val="BCIS Project Types"/>
    </sheetNames>
    <sheetDataSet>
      <sheetData sheetId="0">
        <row r="5">
          <cell r="C5">
            <v>1</v>
          </cell>
        </row>
        <row r="6">
          <cell r="C6">
            <v>0</v>
          </cell>
          <cell r="D6">
            <v>1</v>
          </cell>
        </row>
        <row r="7">
          <cell r="C7">
            <v>0</v>
          </cell>
          <cell r="D7">
            <v>0</v>
          </cell>
          <cell r="E7">
            <v>1</v>
          </cell>
        </row>
        <row r="8">
          <cell r="C8">
            <v>0</v>
          </cell>
          <cell r="D8">
            <v>0</v>
          </cell>
          <cell r="E8">
            <v>0</v>
          </cell>
          <cell r="F8">
            <v>1</v>
          </cell>
        </row>
        <row r="9">
          <cell r="C9">
            <v>0</v>
          </cell>
          <cell r="D9">
            <v>0</v>
          </cell>
          <cell r="E9">
            <v>0</v>
          </cell>
          <cell r="F9">
            <v>0</v>
          </cell>
          <cell r="G9">
            <v>1</v>
          </cell>
        </row>
        <row r="10">
          <cell r="C10">
            <v>0</v>
          </cell>
          <cell r="D10">
            <v>0</v>
          </cell>
          <cell r="E10">
            <v>0</v>
          </cell>
          <cell r="F10">
            <v>0</v>
          </cell>
          <cell r="G10">
            <v>0</v>
          </cell>
          <cell r="H10">
            <v>1</v>
          </cell>
        </row>
        <row r="11">
          <cell r="C11">
            <v>0</v>
          </cell>
          <cell r="D11">
            <v>0</v>
          </cell>
          <cell r="E11">
            <v>0</v>
          </cell>
          <cell r="F11">
            <v>0</v>
          </cell>
          <cell r="G11">
            <v>0</v>
          </cell>
          <cell r="H11">
            <v>0</v>
          </cell>
          <cell r="I11">
            <v>1</v>
          </cell>
        </row>
        <row r="12">
          <cell r="C12">
            <v>0</v>
          </cell>
          <cell r="D12">
            <v>0</v>
          </cell>
          <cell r="E12">
            <v>0</v>
          </cell>
          <cell r="F12">
            <v>0</v>
          </cell>
          <cell r="G12">
            <v>0</v>
          </cell>
          <cell r="H12">
            <v>0</v>
          </cell>
          <cell r="I12">
            <v>0</v>
          </cell>
          <cell r="J12">
            <v>1</v>
          </cell>
        </row>
        <row r="13">
          <cell r="C13">
            <v>0</v>
          </cell>
          <cell r="D13">
            <v>0</v>
          </cell>
          <cell r="E13">
            <v>0</v>
          </cell>
          <cell r="F13">
            <v>0</v>
          </cell>
          <cell r="G13">
            <v>0</v>
          </cell>
          <cell r="H13">
            <v>0</v>
          </cell>
          <cell r="I13">
            <v>0</v>
          </cell>
          <cell r="J13">
            <v>0</v>
          </cell>
          <cell r="K13">
            <v>1</v>
          </cell>
        </row>
        <row r="14">
          <cell r="C14">
            <v>0</v>
          </cell>
          <cell r="D14">
            <v>0</v>
          </cell>
          <cell r="E14">
            <v>0</v>
          </cell>
          <cell r="F14">
            <v>0</v>
          </cell>
          <cell r="G14">
            <v>0</v>
          </cell>
          <cell r="H14">
            <v>0</v>
          </cell>
          <cell r="I14">
            <v>0</v>
          </cell>
          <cell r="J14">
            <v>0</v>
          </cell>
          <cell r="K14">
            <v>0</v>
          </cell>
          <cell r="L14">
            <v>1</v>
          </cell>
        </row>
        <row r="15">
          <cell r="C15">
            <v>0</v>
          </cell>
          <cell r="D15">
            <v>0</v>
          </cell>
          <cell r="E15">
            <v>0</v>
          </cell>
          <cell r="F15">
            <v>0</v>
          </cell>
          <cell r="G15">
            <v>0</v>
          </cell>
          <cell r="H15">
            <v>0</v>
          </cell>
          <cell r="I15">
            <v>0</v>
          </cell>
          <cell r="J15">
            <v>0</v>
          </cell>
          <cell r="K15">
            <v>0</v>
          </cell>
          <cell r="L15">
            <v>0</v>
          </cell>
          <cell r="M15">
            <v>1</v>
          </cell>
        </row>
        <row r="16">
          <cell r="C16">
            <v>0.5</v>
          </cell>
          <cell r="D16">
            <v>0</v>
          </cell>
          <cell r="E16">
            <v>0</v>
          </cell>
          <cell r="F16">
            <v>0</v>
          </cell>
          <cell r="G16">
            <v>0</v>
          </cell>
          <cell r="H16">
            <v>0</v>
          </cell>
          <cell r="I16">
            <v>0</v>
          </cell>
          <cell r="J16">
            <v>0</v>
          </cell>
          <cell r="K16">
            <v>0</v>
          </cell>
          <cell r="L16">
            <v>0</v>
          </cell>
          <cell r="M16">
            <v>0</v>
          </cell>
          <cell r="N16">
            <v>1</v>
          </cell>
        </row>
        <row r="17">
          <cell r="C17">
            <v>0</v>
          </cell>
          <cell r="D17">
            <v>0.5</v>
          </cell>
          <cell r="E17">
            <v>0</v>
          </cell>
          <cell r="F17">
            <v>0</v>
          </cell>
          <cell r="G17">
            <v>0</v>
          </cell>
          <cell r="H17">
            <v>0</v>
          </cell>
          <cell r="I17">
            <v>0</v>
          </cell>
          <cell r="J17">
            <v>0</v>
          </cell>
          <cell r="K17">
            <v>0</v>
          </cell>
          <cell r="L17">
            <v>0</v>
          </cell>
          <cell r="M17">
            <v>0</v>
          </cell>
          <cell r="N17">
            <v>0</v>
          </cell>
          <cell r="O17">
            <v>1</v>
          </cell>
        </row>
        <row r="18">
          <cell r="C18">
            <v>0</v>
          </cell>
          <cell r="D18">
            <v>0</v>
          </cell>
          <cell r="E18">
            <v>0.5</v>
          </cell>
          <cell r="F18">
            <v>0</v>
          </cell>
          <cell r="G18">
            <v>0</v>
          </cell>
          <cell r="H18">
            <v>0</v>
          </cell>
          <cell r="I18">
            <v>0</v>
          </cell>
          <cell r="J18">
            <v>0</v>
          </cell>
          <cell r="K18">
            <v>0</v>
          </cell>
          <cell r="L18">
            <v>0</v>
          </cell>
          <cell r="M18">
            <v>0</v>
          </cell>
          <cell r="N18">
            <v>0</v>
          </cell>
          <cell r="O18">
            <v>0</v>
          </cell>
          <cell r="P18">
            <v>1</v>
          </cell>
        </row>
        <row r="19">
          <cell r="C19">
            <v>0</v>
          </cell>
          <cell r="D19">
            <v>0</v>
          </cell>
          <cell r="E19">
            <v>0</v>
          </cell>
          <cell r="F19">
            <v>0.5</v>
          </cell>
          <cell r="G19">
            <v>0</v>
          </cell>
          <cell r="H19">
            <v>0</v>
          </cell>
          <cell r="I19">
            <v>0</v>
          </cell>
          <cell r="J19">
            <v>0</v>
          </cell>
          <cell r="K19">
            <v>0</v>
          </cell>
          <cell r="L19">
            <v>0</v>
          </cell>
          <cell r="M19">
            <v>0</v>
          </cell>
          <cell r="N19">
            <v>0</v>
          </cell>
          <cell r="O19">
            <v>0</v>
          </cell>
          <cell r="P19">
            <v>0</v>
          </cell>
          <cell r="Q19">
            <v>1</v>
          </cell>
        </row>
        <row r="20">
          <cell r="C20">
            <v>0</v>
          </cell>
          <cell r="D20">
            <v>0</v>
          </cell>
          <cell r="E20">
            <v>0</v>
          </cell>
          <cell r="F20">
            <v>0</v>
          </cell>
          <cell r="G20">
            <v>0.5</v>
          </cell>
          <cell r="H20">
            <v>0</v>
          </cell>
          <cell r="I20">
            <v>0</v>
          </cell>
          <cell r="J20">
            <v>0</v>
          </cell>
          <cell r="K20">
            <v>0</v>
          </cell>
          <cell r="L20">
            <v>0</v>
          </cell>
          <cell r="M20">
            <v>0</v>
          </cell>
          <cell r="N20">
            <v>0</v>
          </cell>
          <cell r="O20">
            <v>0</v>
          </cell>
          <cell r="P20">
            <v>0</v>
          </cell>
          <cell r="Q20">
            <v>0</v>
          </cell>
          <cell r="R20">
            <v>1</v>
          </cell>
        </row>
        <row r="21">
          <cell r="C21">
            <v>0</v>
          </cell>
          <cell r="D21">
            <v>0</v>
          </cell>
          <cell r="E21">
            <v>0</v>
          </cell>
          <cell r="F21">
            <v>0</v>
          </cell>
          <cell r="G21">
            <v>0</v>
          </cell>
          <cell r="H21">
            <v>0.5</v>
          </cell>
          <cell r="I21">
            <v>0</v>
          </cell>
          <cell r="J21">
            <v>0</v>
          </cell>
          <cell r="K21">
            <v>0</v>
          </cell>
          <cell r="L21">
            <v>0</v>
          </cell>
          <cell r="M21">
            <v>0</v>
          </cell>
          <cell r="N21">
            <v>0</v>
          </cell>
          <cell r="O21">
            <v>0</v>
          </cell>
          <cell r="P21">
            <v>0</v>
          </cell>
          <cell r="Q21">
            <v>0</v>
          </cell>
          <cell r="R21">
            <v>0</v>
          </cell>
          <cell r="S21">
            <v>1</v>
          </cell>
        </row>
        <row r="22">
          <cell r="C22">
            <v>0</v>
          </cell>
          <cell r="D22">
            <v>0</v>
          </cell>
          <cell r="E22">
            <v>0</v>
          </cell>
          <cell r="F22">
            <v>0</v>
          </cell>
          <cell r="G22">
            <v>0</v>
          </cell>
          <cell r="H22">
            <v>0</v>
          </cell>
          <cell r="I22">
            <v>0.5</v>
          </cell>
          <cell r="J22">
            <v>0</v>
          </cell>
          <cell r="K22">
            <v>0</v>
          </cell>
          <cell r="L22">
            <v>0</v>
          </cell>
          <cell r="M22">
            <v>0</v>
          </cell>
          <cell r="N22">
            <v>0</v>
          </cell>
          <cell r="O22">
            <v>0</v>
          </cell>
          <cell r="P22">
            <v>0</v>
          </cell>
          <cell r="Q22">
            <v>0</v>
          </cell>
          <cell r="R22">
            <v>0</v>
          </cell>
          <cell r="S22">
            <v>0</v>
          </cell>
          <cell r="T22">
            <v>1</v>
          </cell>
        </row>
        <row r="23">
          <cell r="C23">
            <v>0</v>
          </cell>
          <cell r="D23">
            <v>0</v>
          </cell>
          <cell r="E23">
            <v>0</v>
          </cell>
          <cell r="F23">
            <v>0</v>
          </cell>
          <cell r="G23">
            <v>0</v>
          </cell>
          <cell r="H23">
            <v>0</v>
          </cell>
          <cell r="I23">
            <v>0</v>
          </cell>
          <cell r="J23">
            <v>0.5</v>
          </cell>
          <cell r="K23">
            <v>0</v>
          </cell>
          <cell r="L23">
            <v>0</v>
          </cell>
          <cell r="M23">
            <v>0</v>
          </cell>
          <cell r="N23">
            <v>0</v>
          </cell>
          <cell r="O23">
            <v>0</v>
          </cell>
          <cell r="P23">
            <v>0</v>
          </cell>
          <cell r="Q23">
            <v>0</v>
          </cell>
          <cell r="R23">
            <v>0</v>
          </cell>
          <cell r="S23">
            <v>0</v>
          </cell>
          <cell r="T23">
            <v>0</v>
          </cell>
          <cell r="U23">
            <v>1</v>
          </cell>
        </row>
        <row r="24">
          <cell r="C24">
            <v>0</v>
          </cell>
          <cell r="D24">
            <v>0</v>
          </cell>
          <cell r="E24">
            <v>0</v>
          </cell>
          <cell r="F24">
            <v>0</v>
          </cell>
          <cell r="G24">
            <v>0</v>
          </cell>
          <cell r="H24">
            <v>0</v>
          </cell>
          <cell r="I24">
            <v>0</v>
          </cell>
          <cell r="J24">
            <v>0</v>
          </cell>
          <cell r="K24">
            <v>0.5</v>
          </cell>
          <cell r="L24">
            <v>0</v>
          </cell>
          <cell r="M24">
            <v>0</v>
          </cell>
          <cell r="N24">
            <v>0</v>
          </cell>
          <cell r="O24">
            <v>0</v>
          </cell>
          <cell r="P24">
            <v>0</v>
          </cell>
          <cell r="Q24">
            <v>0</v>
          </cell>
          <cell r="R24">
            <v>0</v>
          </cell>
          <cell r="S24">
            <v>0</v>
          </cell>
          <cell r="T24">
            <v>0</v>
          </cell>
          <cell r="U24">
            <v>0</v>
          </cell>
          <cell r="V24">
            <v>1</v>
          </cell>
        </row>
        <row r="25">
          <cell r="C25">
            <v>0</v>
          </cell>
          <cell r="D25">
            <v>0</v>
          </cell>
          <cell r="E25">
            <v>0</v>
          </cell>
          <cell r="F25">
            <v>0</v>
          </cell>
          <cell r="G25">
            <v>0</v>
          </cell>
          <cell r="H25">
            <v>0</v>
          </cell>
          <cell r="I25">
            <v>0</v>
          </cell>
          <cell r="J25">
            <v>0</v>
          </cell>
          <cell r="K25">
            <v>0</v>
          </cell>
          <cell r="L25">
            <v>0.5</v>
          </cell>
          <cell r="M25">
            <v>0</v>
          </cell>
          <cell r="N25">
            <v>0</v>
          </cell>
          <cell r="O25">
            <v>0</v>
          </cell>
          <cell r="P25">
            <v>0</v>
          </cell>
          <cell r="Q25">
            <v>0</v>
          </cell>
          <cell r="R25">
            <v>0</v>
          </cell>
          <cell r="S25">
            <v>0</v>
          </cell>
          <cell r="T25">
            <v>0</v>
          </cell>
          <cell r="U25">
            <v>0</v>
          </cell>
          <cell r="V25">
            <v>0</v>
          </cell>
          <cell r="W25">
            <v>1</v>
          </cell>
        </row>
        <row r="26">
          <cell r="C26">
            <v>0</v>
          </cell>
          <cell r="D26">
            <v>0</v>
          </cell>
          <cell r="E26">
            <v>0</v>
          </cell>
          <cell r="F26">
            <v>0</v>
          </cell>
          <cell r="G26">
            <v>0</v>
          </cell>
          <cell r="H26">
            <v>0</v>
          </cell>
          <cell r="I26">
            <v>0</v>
          </cell>
          <cell r="J26">
            <v>0</v>
          </cell>
          <cell r="K26">
            <v>0</v>
          </cell>
          <cell r="L26">
            <v>0</v>
          </cell>
          <cell r="M26">
            <v>0.5</v>
          </cell>
          <cell r="N26">
            <v>0</v>
          </cell>
          <cell r="O26">
            <v>0</v>
          </cell>
          <cell r="P26">
            <v>0</v>
          </cell>
          <cell r="Q26">
            <v>0</v>
          </cell>
          <cell r="R26">
            <v>0</v>
          </cell>
          <cell r="S26">
            <v>0</v>
          </cell>
          <cell r="T26">
            <v>0</v>
          </cell>
          <cell r="U26">
            <v>0</v>
          </cell>
          <cell r="V26">
            <v>0</v>
          </cell>
          <cell r="W26">
            <v>0</v>
          </cell>
          <cell r="X26">
            <v>1</v>
          </cell>
        </row>
        <row r="27">
          <cell r="C27">
            <v>0.5</v>
          </cell>
          <cell r="D27">
            <v>0</v>
          </cell>
          <cell r="E27">
            <v>0</v>
          </cell>
          <cell r="F27">
            <v>0</v>
          </cell>
          <cell r="G27">
            <v>0</v>
          </cell>
          <cell r="H27">
            <v>0</v>
          </cell>
          <cell r="I27">
            <v>0</v>
          </cell>
          <cell r="J27">
            <v>0</v>
          </cell>
          <cell r="K27">
            <v>0</v>
          </cell>
          <cell r="L27">
            <v>0</v>
          </cell>
          <cell r="M27">
            <v>0</v>
          </cell>
          <cell r="N27">
            <v>0.5</v>
          </cell>
          <cell r="O27">
            <v>0</v>
          </cell>
          <cell r="P27">
            <v>0</v>
          </cell>
          <cell r="Q27">
            <v>0</v>
          </cell>
          <cell r="R27">
            <v>0</v>
          </cell>
          <cell r="S27">
            <v>0</v>
          </cell>
          <cell r="T27">
            <v>0</v>
          </cell>
          <cell r="U27">
            <v>0</v>
          </cell>
          <cell r="V27">
            <v>0</v>
          </cell>
          <cell r="W27">
            <v>0</v>
          </cell>
          <cell r="X27">
            <v>0</v>
          </cell>
          <cell r="Y27">
            <v>1</v>
          </cell>
        </row>
        <row r="28">
          <cell r="C28">
            <v>0</v>
          </cell>
          <cell r="D28">
            <v>0.5</v>
          </cell>
          <cell r="E28">
            <v>0</v>
          </cell>
          <cell r="F28">
            <v>0</v>
          </cell>
          <cell r="G28">
            <v>0</v>
          </cell>
          <cell r="H28">
            <v>0</v>
          </cell>
          <cell r="I28">
            <v>0</v>
          </cell>
          <cell r="J28">
            <v>0</v>
          </cell>
          <cell r="K28">
            <v>0</v>
          </cell>
          <cell r="L28">
            <v>0</v>
          </cell>
          <cell r="M28">
            <v>0</v>
          </cell>
          <cell r="N28">
            <v>0</v>
          </cell>
          <cell r="O28">
            <v>0.5</v>
          </cell>
          <cell r="P28">
            <v>0</v>
          </cell>
          <cell r="Q28">
            <v>0</v>
          </cell>
          <cell r="R28">
            <v>0</v>
          </cell>
          <cell r="S28">
            <v>0</v>
          </cell>
          <cell r="T28">
            <v>0</v>
          </cell>
          <cell r="U28">
            <v>0</v>
          </cell>
          <cell r="V28">
            <v>0</v>
          </cell>
          <cell r="W28">
            <v>0</v>
          </cell>
          <cell r="X28">
            <v>0</v>
          </cell>
          <cell r="Y28">
            <v>0</v>
          </cell>
          <cell r="Z28">
            <v>1</v>
          </cell>
        </row>
        <row r="29">
          <cell r="C29">
            <v>0</v>
          </cell>
          <cell r="D29">
            <v>0</v>
          </cell>
          <cell r="E29">
            <v>0.5</v>
          </cell>
          <cell r="F29">
            <v>0</v>
          </cell>
          <cell r="G29">
            <v>0</v>
          </cell>
          <cell r="H29">
            <v>0</v>
          </cell>
          <cell r="I29">
            <v>0</v>
          </cell>
          <cell r="J29">
            <v>0</v>
          </cell>
          <cell r="K29">
            <v>0</v>
          </cell>
          <cell r="L29">
            <v>0</v>
          </cell>
          <cell r="M29">
            <v>0</v>
          </cell>
          <cell r="N29">
            <v>0</v>
          </cell>
          <cell r="O29">
            <v>0</v>
          </cell>
          <cell r="P29">
            <v>0.5</v>
          </cell>
          <cell r="Q29">
            <v>0</v>
          </cell>
          <cell r="R29">
            <v>0</v>
          </cell>
          <cell r="S29">
            <v>0</v>
          </cell>
          <cell r="T29">
            <v>0</v>
          </cell>
          <cell r="U29">
            <v>0</v>
          </cell>
          <cell r="V29">
            <v>0</v>
          </cell>
          <cell r="W29">
            <v>0</v>
          </cell>
          <cell r="X29">
            <v>0</v>
          </cell>
          <cell r="Y29">
            <v>0</v>
          </cell>
          <cell r="Z29">
            <v>0</v>
          </cell>
          <cell r="AA29">
            <v>1</v>
          </cell>
        </row>
        <row r="30">
          <cell r="C30">
            <v>0</v>
          </cell>
          <cell r="D30">
            <v>0</v>
          </cell>
          <cell r="E30">
            <v>0</v>
          </cell>
          <cell r="F30">
            <v>0.5</v>
          </cell>
          <cell r="G30">
            <v>0</v>
          </cell>
          <cell r="H30">
            <v>0</v>
          </cell>
          <cell r="I30">
            <v>0</v>
          </cell>
          <cell r="J30">
            <v>0</v>
          </cell>
          <cell r="K30">
            <v>0</v>
          </cell>
          <cell r="L30">
            <v>0</v>
          </cell>
          <cell r="M30">
            <v>0</v>
          </cell>
          <cell r="N30">
            <v>0</v>
          </cell>
          <cell r="O30">
            <v>0</v>
          </cell>
          <cell r="P30">
            <v>0</v>
          </cell>
          <cell r="Q30">
            <v>0.5</v>
          </cell>
          <cell r="R30">
            <v>0</v>
          </cell>
          <cell r="S30">
            <v>0</v>
          </cell>
          <cell r="T30">
            <v>0</v>
          </cell>
          <cell r="U30">
            <v>0</v>
          </cell>
          <cell r="V30">
            <v>0</v>
          </cell>
          <cell r="W30">
            <v>0</v>
          </cell>
          <cell r="X30">
            <v>0</v>
          </cell>
          <cell r="Y30">
            <v>0</v>
          </cell>
          <cell r="Z30">
            <v>0</v>
          </cell>
          <cell r="AA30">
            <v>0</v>
          </cell>
          <cell r="AB30">
            <v>1</v>
          </cell>
        </row>
        <row r="31">
          <cell r="C31">
            <v>0</v>
          </cell>
          <cell r="D31">
            <v>0</v>
          </cell>
          <cell r="E31">
            <v>0</v>
          </cell>
          <cell r="F31">
            <v>0</v>
          </cell>
          <cell r="G31">
            <v>0.5</v>
          </cell>
          <cell r="H31">
            <v>0</v>
          </cell>
          <cell r="I31">
            <v>0</v>
          </cell>
          <cell r="J31">
            <v>0</v>
          </cell>
          <cell r="K31">
            <v>0</v>
          </cell>
          <cell r="L31">
            <v>0</v>
          </cell>
          <cell r="M31">
            <v>0</v>
          </cell>
          <cell r="N31">
            <v>0</v>
          </cell>
          <cell r="O31">
            <v>0</v>
          </cell>
          <cell r="P31">
            <v>0</v>
          </cell>
          <cell r="Q31">
            <v>0</v>
          </cell>
          <cell r="R31">
            <v>0.5</v>
          </cell>
          <cell r="S31">
            <v>0</v>
          </cell>
          <cell r="T31">
            <v>0</v>
          </cell>
          <cell r="U31">
            <v>0</v>
          </cell>
          <cell r="V31">
            <v>0</v>
          </cell>
          <cell r="W31">
            <v>0</v>
          </cell>
          <cell r="X31">
            <v>0</v>
          </cell>
          <cell r="Y31">
            <v>0</v>
          </cell>
          <cell r="Z31">
            <v>0</v>
          </cell>
          <cell r="AA31">
            <v>0</v>
          </cell>
          <cell r="AB31">
            <v>0</v>
          </cell>
          <cell r="AC31">
            <v>1</v>
          </cell>
        </row>
        <row r="32">
          <cell r="C32">
            <v>0</v>
          </cell>
          <cell r="D32">
            <v>0</v>
          </cell>
          <cell r="E32">
            <v>0</v>
          </cell>
          <cell r="F32">
            <v>0</v>
          </cell>
          <cell r="G32">
            <v>0</v>
          </cell>
          <cell r="H32">
            <v>0.5</v>
          </cell>
          <cell r="I32">
            <v>0</v>
          </cell>
          <cell r="J32">
            <v>0</v>
          </cell>
          <cell r="K32">
            <v>0</v>
          </cell>
          <cell r="L32">
            <v>0</v>
          </cell>
          <cell r="M32">
            <v>0</v>
          </cell>
          <cell r="N32">
            <v>0</v>
          </cell>
          <cell r="O32">
            <v>0</v>
          </cell>
          <cell r="P32">
            <v>0</v>
          </cell>
          <cell r="Q32">
            <v>0</v>
          </cell>
          <cell r="R32">
            <v>0</v>
          </cell>
          <cell r="S32">
            <v>0.5</v>
          </cell>
          <cell r="T32">
            <v>0</v>
          </cell>
          <cell r="U32">
            <v>0</v>
          </cell>
          <cell r="V32">
            <v>0</v>
          </cell>
          <cell r="W32">
            <v>0</v>
          </cell>
          <cell r="X32">
            <v>0</v>
          </cell>
          <cell r="Y32">
            <v>0</v>
          </cell>
          <cell r="Z32">
            <v>0</v>
          </cell>
          <cell r="AA32">
            <v>0</v>
          </cell>
          <cell r="AB32">
            <v>0</v>
          </cell>
          <cell r="AC32">
            <v>0</v>
          </cell>
          <cell r="AD32">
            <v>1</v>
          </cell>
        </row>
        <row r="33">
          <cell r="C33">
            <v>0</v>
          </cell>
          <cell r="D33">
            <v>0</v>
          </cell>
          <cell r="E33">
            <v>0</v>
          </cell>
          <cell r="F33">
            <v>0</v>
          </cell>
          <cell r="G33">
            <v>0</v>
          </cell>
          <cell r="H33">
            <v>0</v>
          </cell>
          <cell r="I33">
            <v>0.5</v>
          </cell>
          <cell r="J33">
            <v>0</v>
          </cell>
          <cell r="K33">
            <v>0</v>
          </cell>
          <cell r="L33">
            <v>0</v>
          </cell>
          <cell r="M33">
            <v>0</v>
          </cell>
          <cell r="N33">
            <v>0</v>
          </cell>
          <cell r="O33">
            <v>0</v>
          </cell>
          <cell r="P33">
            <v>0</v>
          </cell>
          <cell r="Q33">
            <v>0</v>
          </cell>
          <cell r="R33">
            <v>0</v>
          </cell>
          <cell r="S33">
            <v>0</v>
          </cell>
          <cell r="T33">
            <v>0.5</v>
          </cell>
          <cell r="U33">
            <v>0</v>
          </cell>
          <cell r="V33">
            <v>0</v>
          </cell>
          <cell r="W33">
            <v>0</v>
          </cell>
          <cell r="X33">
            <v>0</v>
          </cell>
          <cell r="Y33">
            <v>0</v>
          </cell>
          <cell r="Z33">
            <v>0</v>
          </cell>
          <cell r="AA33">
            <v>0</v>
          </cell>
          <cell r="AB33">
            <v>0</v>
          </cell>
          <cell r="AC33">
            <v>0</v>
          </cell>
          <cell r="AD33">
            <v>0</v>
          </cell>
          <cell r="AE33">
            <v>1</v>
          </cell>
        </row>
        <row r="34">
          <cell r="C34">
            <v>0</v>
          </cell>
          <cell r="D34">
            <v>0</v>
          </cell>
          <cell r="E34">
            <v>0</v>
          </cell>
          <cell r="F34">
            <v>0</v>
          </cell>
          <cell r="G34">
            <v>0</v>
          </cell>
          <cell r="H34">
            <v>0</v>
          </cell>
          <cell r="I34">
            <v>0</v>
          </cell>
          <cell r="J34">
            <v>0.5</v>
          </cell>
          <cell r="K34">
            <v>0</v>
          </cell>
          <cell r="L34">
            <v>0</v>
          </cell>
          <cell r="M34">
            <v>0</v>
          </cell>
          <cell r="N34">
            <v>0</v>
          </cell>
          <cell r="O34">
            <v>0</v>
          </cell>
          <cell r="P34">
            <v>0</v>
          </cell>
          <cell r="Q34">
            <v>0</v>
          </cell>
          <cell r="R34">
            <v>0</v>
          </cell>
          <cell r="S34">
            <v>0</v>
          </cell>
          <cell r="T34">
            <v>0</v>
          </cell>
          <cell r="U34">
            <v>0.5</v>
          </cell>
          <cell r="V34">
            <v>0</v>
          </cell>
          <cell r="W34">
            <v>0</v>
          </cell>
          <cell r="X34">
            <v>0</v>
          </cell>
          <cell r="Y34">
            <v>0</v>
          </cell>
          <cell r="Z34">
            <v>0</v>
          </cell>
          <cell r="AA34">
            <v>0</v>
          </cell>
          <cell r="AB34">
            <v>0</v>
          </cell>
          <cell r="AC34">
            <v>0</v>
          </cell>
          <cell r="AD34">
            <v>0</v>
          </cell>
          <cell r="AE34">
            <v>0</v>
          </cell>
          <cell r="AF34">
            <v>1</v>
          </cell>
        </row>
        <row r="35">
          <cell r="C35">
            <v>0</v>
          </cell>
          <cell r="D35">
            <v>0</v>
          </cell>
          <cell r="E35">
            <v>0</v>
          </cell>
          <cell r="F35">
            <v>0</v>
          </cell>
          <cell r="G35">
            <v>0</v>
          </cell>
          <cell r="H35">
            <v>0</v>
          </cell>
          <cell r="I35">
            <v>0</v>
          </cell>
          <cell r="J35">
            <v>0</v>
          </cell>
          <cell r="K35">
            <v>0.5</v>
          </cell>
          <cell r="L35">
            <v>0</v>
          </cell>
          <cell r="M35">
            <v>0</v>
          </cell>
          <cell r="N35">
            <v>0</v>
          </cell>
          <cell r="O35">
            <v>0</v>
          </cell>
          <cell r="P35">
            <v>0</v>
          </cell>
          <cell r="Q35">
            <v>0</v>
          </cell>
          <cell r="R35">
            <v>0</v>
          </cell>
          <cell r="S35">
            <v>0</v>
          </cell>
          <cell r="T35">
            <v>0</v>
          </cell>
          <cell r="U35">
            <v>0</v>
          </cell>
          <cell r="V35">
            <v>0.5</v>
          </cell>
          <cell r="W35">
            <v>0</v>
          </cell>
          <cell r="X35">
            <v>0</v>
          </cell>
          <cell r="Y35">
            <v>0</v>
          </cell>
          <cell r="Z35">
            <v>0</v>
          </cell>
          <cell r="AA35">
            <v>0</v>
          </cell>
          <cell r="AB35">
            <v>0</v>
          </cell>
          <cell r="AC35">
            <v>0</v>
          </cell>
          <cell r="AD35">
            <v>0</v>
          </cell>
          <cell r="AE35">
            <v>0</v>
          </cell>
          <cell r="AF35">
            <v>0</v>
          </cell>
          <cell r="AG35">
            <v>1</v>
          </cell>
        </row>
        <row r="36">
          <cell r="C36">
            <v>0</v>
          </cell>
          <cell r="D36">
            <v>0</v>
          </cell>
          <cell r="E36">
            <v>0</v>
          </cell>
          <cell r="F36">
            <v>0</v>
          </cell>
          <cell r="G36">
            <v>0</v>
          </cell>
          <cell r="H36">
            <v>0</v>
          </cell>
          <cell r="I36">
            <v>0</v>
          </cell>
          <cell r="J36">
            <v>0</v>
          </cell>
          <cell r="K36">
            <v>0</v>
          </cell>
          <cell r="L36">
            <v>0.5</v>
          </cell>
          <cell r="M36">
            <v>0</v>
          </cell>
          <cell r="N36">
            <v>0</v>
          </cell>
          <cell r="O36">
            <v>0</v>
          </cell>
          <cell r="P36">
            <v>0</v>
          </cell>
          <cell r="Q36">
            <v>0</v>
          </cell>
          <cell r="R36">
            <v>0</v>
          </cell>
          <cell r="S36">
            <v>0</v>
          </cell>
          <cell r="T36">
            <v>0</v>
          </cell>
          <cell r="U36">
            <v>0</v>
          </cell>
          <cell r="V36">
            <v>0</v>
          </cell>
          <cell r="W36">
            <v>0.5</v>
          </cell>
          <cell r="X36">
            <v>0</v>
          </cell>
          <cell r="Y36">
            <v>0</v>
          </cell>
          <cell r="Z36">
            <v>0</v>
          </cell>
          <cell r="AA36">
            <v>0</v>
          </cell>
          <cell r="AB36">
            <v>0</v>
          </cell>
          <cell r="AC36">
            <v>0</v>
          </cell>
          <cell r="AD36">
            <v>0</v>
          </cell>
          <cell r="AE36">
            <v>0</v>
          </cell>
          <cell r="AF36">
            <v>0</v>
          </cell>
          <cell r="AG36">
            <v>0</v>
          </cell>
          <cell r="AH36">
            <v>1</v>
          </cell>
        </row>
        <row r="37">
          <cell r="C37">
            <v>0</v>
          </cell>
          <cell r="D37">
            <v>0</v>
          </cell>
          <cell r="E37">
            <v>0</v>
          </cell>
          <cell r="F37">
            <v>0</v>
          </cell>
          <cell r="G37">
            <v>0</v>
          </cell>
          <cell r="H37">
            <v>0</v>
          </cell>
          <cell r="I37">
            <v>0</v>
          </cell>
          <cell r="J37">
            <v>0</v>
          </cell>
          <cell r="K37">
            <v>0</v>
          </cell>
          <cell r="L37">
            <v>0</v>
          </cell>
          <cell r="M37">
            <v>0.5</v>
          </cell>
          <cell r="N37">
            <v>0</v>
          </cell>
          <cell r="O37">
            <v>0</v>
          </cell>
          <cell r="P37">
            <v>0</v>
          </cell>
          <cell r="Q37">
            <v>0</v>
          </cell>
          <cell r="R37">
            <v>0</v>
          </cell>
          <cell r="S37">
            <v>0</v>
          </cell>
          <cell r="T37">
            <v>0</v>
          </cell>
          <cell r="U37">
            <v>0</v>
          </cell>
          <cell r="V37">
            <v>0</v>
          </cell>
          <cell r="W37">
            <v>0</v>
          </cell>
          <cell r="X37">
            <v>0.5</v>
          </cell>
          <cell r="Y37">
            <v>0</v>
          </cell>
          <cell r="Z37">
            <v>0</v>
          </cell>
          <cell r="AA37">
            <v>0</v>
          </cell>
          <cell r="AB37">
            <v>0</v>
          </cell>
          <cell r="AC37">
            <v>0</v>
          </cell>
          <cell r="AD37">
            <v>0</v>
          </cell>
          <cell r="AE37">
            <v>0</v>
          </cell>
          <cell r="AF37">
            <v>0</v>
          </cell>
          <cell r="AG37">
            <v>0</v>
          </cell>
          <cell r="AH37">
            <v>0</v>
          </cell>
          <cell r="AI37">
            <v>1</v>
          </cell>
        </row>
        <row r="38">
          <cell r="C38">
            <v>0.5</v>
          </cell>
          <cell r="D38">
            <v>0</v>
          </cell>
          <cell r="E38">
            <v>0</v>
          </cell>
          <cell r="F38">
            <v>0</v>
          </cell>
          <cell r="G38">
            <v>0</v>
          </cell>
          <cell r="H38">
            <v>0</v>
          </cell>
          <cell r="I38">
            <v>0</v>
          </cell>
          <cell r="J38">
            <v>0</v>
          </cell>
          <cell r="K38">
            <v>0</v>
          </cell>
          <cell r="L38">
            <v>0</v>
          </cell>
          <cell r="M38">
            <v>0</v>
          </cell>
          <cell r="N38">
            <v>0.5</v>
          </cell>
          <cell r="O38">
            <v>0</v>
          </cell>
          <cell r="P38">
            <v>0</v>
          </cell>
          <cell r="Q38">
            <v>0</v>
          </cell>
          <cell r="R38">
            <v>0</v>
          </cell>
          <cell r="S38">
            <v>0</v>
          </cell>
          <cell r="T38">
            <v>0</v>
          </cell>
          <cell r="U38">
            <v>0</v>
          </cell>
          <cell r="V38">
            <v>0</v>
          </cell>
          <cell r="W38">
            <v>0</v>
          </cell>
          <cell r="X38">
            <v>0</v>
          </cell>
          <cell r="Y38">
            <v>0.5</v>
          </cell>
          <cell r="Z38">
            <v>0</v>
          </cell>
          <cell r="AA38">
            <v>0</v>
          </cell>
          <cell r="AB38">
            <v>0</v>
          </cell>
          <cell r="AC38">
            <v>0</v>
          </cell>
          <cell r="AD38">
            <v>0</v>
          </cell>
          <cell r="AE38">
            <v>0</v>
          </cell>
          <cell r="AF38">
            <v>0</v>
          </cell>
          <cell r="AG38">
            <v>0</v>
          </cell>
          <cell r="AH38">
            <v>0</v>
          </cell>
          <cell r="AI38">
            <v>0</v>
          </cell>
          <cell r="AJ38">
            <v>1</v>
          </cell>
        </row>
        <row r="39">
          <cell r="C39">
            <v>0</v>
          </cell>
          <cell r="D39">
            <v>0.5</v>
          </cell>
          <cell r="E39">
            <v>0</v>
          </cell>
          <cell r="F39">
            <v>0</v>
          </cell>
          <cell r="G39">
            <v>0</v>
          </cell>
          <cell r="H39">
            <v>0</v>
          </cell>
          <cell r="I39">
            <v>0</v>
          </cell>
          <cell r="J39">
            <v>0</v>
          </cell>
          <cell r="K39">
            <v>0</v>
          </cell>
          <cell r="L39">
            <v>0</v>
          </cell>
          <cell r="M39">
            <v>0</v>
          </cell>
          <cell r="N39">
            <v>0</v>
          </cell>
          <cell r="O39">
            <v>0.5</v>
          </cell>
          <cell r="P39">
            <v>0</v>
          </cell>
          <cell r="Q39">
            <v>0</v>
          </cell>
          <cell r="R39">
            <v>0</v>
          </cell>
          <cell r="S39">
            <v>0</v>
          </cell>
          <cell r="T39">
            <v>0</v>
          </cell>
          <cell r="U39">
            <v>0</v>
          </cell>
          <cell r="V39">
            <v>0</v>
          </cell>
          <cell r="W39">
            <v>0</v>
          </cell>
          <cell r="X39">
            <v>0</v>
          </cell>
          <cell r="Y39">
            <v>0</v>
          </cell>
          <cell r="Z39">
            <v>0.5</v>
          </cell>
          <cell r="AA39">
            <v>0</v>
          </cell>
          <cell r="AB39">
            <v>0</v>
          </cell>
          <cell r="AC39">
            <v>0</v>
          </cell>
          <cell r="AD39">
            <v>0</v>
          </cell>
          <cell r="AE39">
            <v>0</v>
          </cell>
          <cell r="AF39">
            <v>0</v>
          </cell>
          <cell r="AG39">
            <v>0</v>
          </cell>
          <cell r="AH39">
            <v>0</v>
          </cell>
          <cell r="AI39">
            <v>0</v>
          </cell>
          <cell r="AJ39">
            <v>0</v>
          </cell>
          <cell r="AK39">
            <v>1</v>
          </cell>
        </row>
        <row r="40">
          <cell r="C40">
            <v>0</v>
          </cell>
          <cell r="D40">
            <v>0</v>
          </cell>
          <cell r="E40">
            <v>0.5</v>
          </cell>
          <cell r="F40">
            <v>0</v>
          </cell>
          <cell r="G40">
            <v>0</v>
          </cell>
          <cell r="H40">
            <v>0</v>
          </cell>
          <cell r="I40">
            <v>0</v>
          </cell>
          <cell r="J40">
            <v>0</v>
          </cell>
          <cell r="K40">
            <v>0</v>
          </cell>
          <cell r="L40">
            <v>0</v>
          </cell>
          <cell r="M40">
            <v>0</v>
          </cell>
          <cell r="N40">
            <v>0</v>
          </cell>
          <cell r="O40">
            <v>0</v>
          </cell>
          <cell r="P40">
            <v>0.5</v>
          </cell>
          <cell r="Q40">
            <v>0</v>
          </cell>
          <cell r="R40">
            <v>0</v>
          </cell>
          <cell r="S40">
            <v>0</v>
          </cell>
          <cell r="T40">
            <v>0</v>
          </cell>
          <cell r="U40">
            <v>0</v>
          </cell>
          <cell r="V40">
            <v>0</v>
          </cell>
          <cell r="W40">
            <v>0</v>
          </cell>
          <cell r="X40">
            <v>0</v>
          </cell>
          <cell r="Y40">
            <v>0</v>
          </cell>
          <cell r="Z40">
            <v>0</v>
          </cell>
          <cell r="AA40">
            <v>0.5</v>
          </cell>
          <cell r="AB40">
            <v>0</v>
          </cell>
          <cell r="AC40">
            <v>0</v>
          </cell>
          <cell r="AD40">
            <v>0</v>
          </cell>
          <cell r="AE40">
            <v>0</v>
          </cell>
          <cell r="AF40">
            <v>0</v>
          </cell>
          <cell r="AG40">
            <v>0</v>
          </cell>
          <cell r="AH40">
            <v>0</v>
          </cell>
          <cell r="AI40">
            <v>0</v>
          </cell>
          <cell r="AJ40">
            <v>0</v>
          </cell>
          <cell r="AK40">
            <v>0</v>
          </cell>
          <cell r="AL40">
            <v>1</v>
          </cell>
        </row>
        <row r="41">
          <cell r="C41">
            <v>0</v>
          </cell>
          <cell r="D41">
            <v>0</v>
          </cell>
          <cell r="E41">
            <v>0</v>
          </cell>
          <cell r="F41">
            <v>0.5</v>
          </cell>
          <cell r="G41">
            <v>0</v>
          </cell>
          <cell r="H41">
            <v>0</v>
          </cell>
          <cell r="I41">
            <v>0</v>
          </cell>
          <cell r="J41">
            <v>0</v>
          </cell>
          <cell r="K41">
            <v>0</v>
          </cell>
          <cell r="L41">
            <v>0</v>
          </cell>
          <cell r="M41">
            <v>0</v>
          </cell>
          <cell r="N41">
            <v>0</v>
          </cell>
          <cell r="O41">
            <v>0</v>
          </cell>
          <cell r="P41">
            <v>0</v>
          </cell>
          <cell r="Q41">
            <v>0.5</v>
          </cell>
          <cell r="R41">
            <v>0</v>
          </cell>
          <cell r="S41">
            <v>0</v>
          </cell>
          <cell r="T41">
            <v>0</v>
          </cell>
          <cell r="U41">
            <v>0</v>
          </cell>
          <cell r="V41">
            <v>0</v>
          </cell>
          <cell r="W41">
            <v>0</v>
          </cell>
          <cell r="X41">
            <v>0</v>
          </cell>
          <cell r="Y41">
            <v>0</v>
          </cell>
          <cell r="Z41">
            <v>0</v>
          </cell>
          <cell r="AA41">
            <v>0</v>
          </cell>
          <cell r="AB41">
            <v>0.5</v>
          </cell>
          <cell r="AC41">
            <v>0</v>
          </cell>
          <cell r="AD41">
            <v>0</v>
          </cell>
          <cell r="AE41">
            <v>0</v>
          </cell>
          <cell r="AF41">
            <v>0</v>
          </cell>
          <cell r="AG41">
            <v>0</v>
          </cell>
          <cell r="AH41">
            <v>0</v>
          </cell>
          <cell r="AI41">
            <v>0</v>
          </cell>
          <cell r="AJ41">
            <v>0</v>
          </cell>
          <cell r="AK41">
            <v>0</v>
          </cell>
          <cell r="AL41">
            <v>0</v>
          </cell>
          <cell r="AM41">
            <v>1</v>
          </cell>
        </row>
        <row r="42">
          <cell r="C42">
            <v>0</v>
          </cell>
          <cell r="D42">
            <v>0</v>
          </cell>
          <cell r="E42">
            <v>0</v>
          </cell>
          <cell r="F42">
            <v>0</v>
          </cell>
          <cell r="G42">
            <v>0.5</v>
          </cell>
          <cell r="H42">
            <v>0</v>
          </cell>
          <cell r="I42">
            <v>0</v>
          </cell>
          <cell r="J42">
            <v>0</v>
          </cell>
          <cell r="K42">
            <v>0</v>
          </cell>
          <cell r="L42">
            <v>0</v>
          </cell>
          <cell r="M42">
            <v>0</v>
          </cell>
          <cell r="N42">
            <v>0</v>
          </cell>
          <cell r="O42">
            <v>0</v>
          </cell>
          <cell r="P42">
            <v>0</v>
          </cell>
          <cell r="Q42">
            <v>0</v>
          </cell>
          <cell r="R42">
            <v>0.5</v>
          </cell>
          <cell r="S42">
            <v>0</v>
          </cell>
          <cell r="T42">
            <v>0</v>
          </cell>
          <cell r="U42">
            <v>0</v>
          </cell>
          <cell r="V42">
            <v>0</v>
          </cell>
          <cell r="W42">
            <v>0</v>
          </cell>
          <cell r="X42">
            <v>0</v>
          </cell>
          <cell r="Y42">
            <v>0</v>
          </cell>
          <cell r="Z42">
            <v>0</v>
          </cell>
          <cell r="AA42">
            <v>0</v>
          </cell>
          <cell r="AB42">
            <v>0</v>
          </cell>
          <cell r="AC42">
            <v>0.5</v>
          </cell>
          <cell r="AD42">
            <v>0</v>
          </cell>
          <cell r="AE42">
            <v>0</v>
          </cell>
          <cell r="AF42">
            <v>0</v>
          </cell>
          <cell r="AG42">
            <v>0</v>
          </cell>
          <cell r="AH42">
            <v>0</v>
          </cell>
          <cell r="AI42">
            <v>0</v>
          </cell>
          <cell r="AJ42">
            <v>0</v>
          </cell>
          <cell r="AK42">
            <v>0</v>
          </cell>
          <cell r="AL42">
            <v>0</v>
          </cell>
          <cell r="AM42">
            <v>0</v>
          </cell>
          <cell r="AN42">
            <v>1</v>
          </cell>
        </row>
        <row r="43">
          <cell r="C43">
            <v>0</v>
          </cell>
          <cell r="D43">
            <v>0</v>
          </cell>
          <cell r="E43">
            <v>0</v>
          </cell>
          <cell r="F43">
            <v>0</v>
          </cell>
          <cell r="G43">
            <v>0</v>
          </cell>
          <cell r="H43">
            <v>0.5</v>
          </cell>
          <cell r="I43">
            <v>0</v>
          </cell>
          <cell r="J43">
            <v>0</v>
          </cell>
          <cell r="K43">
            <v>0</v>
          </cell>
          <cell r="L43">
            <v>0</v>
          </cell>
          <cell r="M43">
            <v>0</v>
          </cell>
          <cell r="N43">
            <v>0</v>
          </cell>
          <cell r="O43">
            <v>0</v>
          </cell>
          <cell r="P43">
            <v>0</v>
          </cell>
          <cell r="Q43">
            <v>0</v>
          </cell>
          <cell r="R43">
            <v>0</v>
          </cell>
          <cell r="S43">
            <v>0.5</v>
          </cell>
          <cell r="T43">
            <v>0</v>
          </cell>
          <cell r="U43">
            <v>0</v>
          </cell>
          <cell r="V43">
            <v>0</v>
          </cell>
          <cell r="W43">
            <v>0</v>
          </cell>
          <cell r="X43">
            <v>0</v>
          </cell>
          <cell r="Y43">
            <v>0</v>
          </cell>
          <cell r="Z43">
            <v>0</v>
          </cell>
          <cell r="AA43">
            <v>0</v>
          </cell>
          <cell r="AB43">
            <v>0</v>
          </cell>
          <cell r="AC43">
            <v>0</v>
          </cell>
          <cell r="AD43">
            <v>0.5</v>
          </cell>
          <cell r="AE43">
            <v>0</v>
          </cell>
          <cell r="AF43">
            <v>0</v>
          </cell>
          <cell r="AG43">
            <v>0</v>
          </cell>
          <cell r="AH43">
            <v>0</v>
          </cell>
          <cell r="AI43">
            <v>0</v>
          </cell>
          <cell r="AJ43">
            <v>0</v>
          </cell>
          <cell r="AK43">
            <v>0</v>
          </cell>
          <cell r="AL43">
            <v>0</v>
          </cell>
          <cell r="AM43">
            <v>0</v>
          </cell>
          <cell r="AN43">
            <v>0</v>
          </cell>
          <cell r="AO43">
            <v>1</v>
          </cell>
        </row>
        <row r="44">
          <cell r="C44">
            <v>0</v>
          </cell>
          <cell r="D44">
            <v>0</v>
          </cell>
          <cell r="E44">
            <v>0</v>
          </cell>
          <cell r="F44">
            <v>0</v>
          </cell>
          <cell r="G44">
            <v>0</v>
          </cell>
          <cell r="H44">
            <v>0</v>
          </cell>
          <cell r="I44">
            <v>0.5</v>
          </cell>
          <cell r="J44">
            <v>0</v>
          </cell>
          <cell r="K44">
            <v>0</v>
          </cell>
          <cell r="L44">
            <v>0</v>
          </cell>
          <cell r="M44">
            <v>0</v>
          </cell>
          <cell r="N44">
            <v>0</v>
          </cell>
          <cell r="O44">
            <v>0</v>
          </cell>
          <cell r="P44">
            <v>0</v>
          </cell>
          <cell r="Q44">
            <v>0</v>
          </cell>
          <cell r="R44">
            <v>0</v>
          </cell>
          <cell r="S44">
            <v>0</v>
          </cell>
          <cell r="T44">
            <v>0.5</v>
          </cell>
          <cell r="U44">
            <v>0</v>
          </cell>
          <cell r="V44">
            <v>0</v>
          </cell>
          <cell r="W44">
            <v>0</v>
          </cell>
          <cell r="X44">
            <v>0</v>
          </cell>
          <cell r="Y44">
            <v>0</v>
          </cell>
          <cell r="Z44">
            <v>0</v>
          </cell>
          <cell r="AA44">
            <v>0</v>
          </cell>
          <cell r="AB44">
            <v>0</v>
          </cell>
          <cell r="AC44">
            <v>0</v>
          </cell>
          <cell r="AD44">
            <v>0</v>
          </cell>
          <cell r="AE44">
            <v>0.5</v>
          </cell>
          <cell r="AF44">
            <v>0</v>
          </cell>
          <cell r="AG44">
            <v>0</v>
          </cell>
          <cell r="AH44">
            <v>0</v>
          </cell>
          <cell r="AI44">
            <v>0</v>
          </cell>
          <cell r="AJ44">
            <v>0</v>
          </cell>
          <cell r="AK44">
            <v>0</v>
          </cell>
          <cell r="AL44">
            <v>0</v>
          </cell>
          <cell r="AM44">
            <v>0</v>
          </cell>
          <cell r="AN44">
            <v>0</v>
          </cell>
          <cell r="AO44">
            <v>0</v>
          </cell>
          <cell r="AP44">
            <v>1</v>
          </cell>
        </row>
        <row r="45">
          <cell r="C45">
            <v>0</v>
          </cell>
          <cell r="D45">
            <v>0</v>
          </cell>
          <cell r="E45">
            <v>0</v>
          </cell>
          <cell r="F45">
            <v>0</v>
          </cell>
          <cell r="G45">
            <v>0</v>
          </cell>
          <cell r="H45">
            <v>0</v>
          </cell>
          <cell r="I45">
            <v>0</v>
          </cell>
          <cell r="J45">
            <v>0.5</v>
          </cell>
          <cell r="K45">
            <v>0</v>
          </cell>
          <cell r="L45">
            <v>0</v>
          </cell>
          <cell r="M45">
            <v>0</v>
          </cell>
          <cell r="N45">
            <v>0</v>
          </cell>
          <cell r="O45">
            <v>0</v>
          </cell>
          <cell r="P45">
            <v>0</v>
          </cell>
          <cell r="Q45">
            <v>0</v>
          </cell>
          <cell r="R45">
            <v>0</v>
          </cell>
          <cell r="S45">
            <v>0</v>
          </cell>
          <cell r="T45">
            <v>0</v>
          </cell>
          <cell r="U45">
            <v>0.5</v>
          </cell>
          <cell r="V45">
            <v>0</v>
          </cell>
          <cell r="W45">
            <v>0</v>
          </cell>
          <cell r="X45">
            <v>0</v>
          </cell>
          <cell r="Y45">
            <v>0</v>
          </cell>
          <cell r="Z45">
            <v>0</v>
          </cell>
          <cell r="AA45">
            <v>0</v>
          </cell>
          <cell r="AB45">
            <v>0</v>
          </cell>
          <cell r="AC45">
            <v>0</v>
          </cell>
          <cell r="AD45">
            <v>0</v>
          </cell>
          <cell r="AE45">
            <v>0</v>
          </cell>
          <cell r="AF45">
            <v>0.5</v>
          </cell>
          <cell r="AG45">
            <v>0</v>
          </cell>
          <cell r="AH45">
            <v>0</v>
          </cell>
          <cell r="AI45">
            <v>0</v>
          </cell>
          <cell r="AJ45">
            <v>0</v>
          </cell>
          <cell r="AK45">
            <v>0</v>
          </cell>
          <cell r="AL45">
            <v>0</v>
          </cell>
          <cell r="AM45">
            <v>0</v>
          </cell>
          <cell r="AN45">
            <v>0</v>
          </cell>
          <cell r="AO45">
            <v>0</v>
          </cell>
          <cell r="AP45">
            <v>0</v>
          </cell>
          <cell r="AQ45">
            <v>1</v>
          </cell>
        </row>
        <row r="46">
          <cell r="C46">
            <v>0</v>
          </cell>
          <cell r="D46">
            <v>0</v>
          </cell>
          <cell r="E46">
            <v>0</v>
          </cell>
          <cell r="F46">
            <v>0</v>
          </cell>
          <cell r="G46">
            <v>0</v>
          </cell>
          <cell r="H46">
            <v>0</v>
          </cell>
          <cell r="I46">
            <v>0</v>
          </cell>
          <cell r="J46">
            <v>0</v>
          </cell>
          <cell r="K46">
            <v>0.5</v>
          </cell>
          <cell r="L46">
            <v>0</v>
          </cell>
          <cell r="M46">
            <v>0</v>
          </cell>
          <cell r="N46">
            <v>0</v>
          </cell>
          <cell r="O46">
            <v>0</v>
          </cell>
          <cell r="P46">
            <v>0</v>
          </cell>
          <cell r="Q46">
            <v>0</v>
          </cell>
          <cell r="R46">
            <v>0</v>
          </cell>
          <cell r="S46">
            <v>0</v>
          </cell>
          <cell r="T46">
            <v>0</v>
          </cell>
          <cell r="U46">
            <v>0</v>
          </cell>
          <cell r="V46">
            <v>0.5</v>
          </cell>
          <cell r="W46">
            <v>0</v>
          </cell>
          <cell r="X46">
            <v>0</v>
          </cell>
          <cell r="Y46">
            <v>0</v>
          </cell>
          <cell r="Z46">
            <v>0</v>
          </cell>
          <cell r="AA46">
            <v>0</v>
          </cell>
          <cell r="AB46">
            <v>0</v>
          </cell>
          <cell r="AC46">
            <v>0</v>
          </cell>
          <cell r="AD46">
            <v>0</v>
          </cell>
          <cell r="AE46">
            <v>0</v>
          </cell>
          <cell r="AF46">
            <v>0</v>
          </cell>
          <cell r="AG46">
            <v>0.5</v>
          </cell>
          <cell r="AH46">
            <v>0</v>
          </cell>
          <cell r="AI46">
            <v>0</v>
          </cell>
          <cell r="AJ46">
            <v>0</v>
          </cell>
          <cell r="AK46">
            <v>0</v>
          </cell>
          <cell r="AL46">
            <v>0</v>
          </cell>
          <cell r="AM46">
            <v>0</v>
          </cell>
          <cell r="AN46">
            <v>0</v>
          </cell>
          <cell r="AO46">
            <v>0</v>
          </cell>
          <cell r="AP46">
            <v>0</v>
          </cell>
          <cell r="AQ46">
            <v>0</v>
          </cell>
          <cell r="AR46">
            <v>1</v>
          </cell>
        </row>
        <row r="47">
          <cell r="C47">
            <v>0</v>
          </cell>
          <cell r="D47">
            <v>0</v>
          </cell>
          <cell r="E47">
            <v>0</v>
          </cell>
          <cell r="F47">
            <v>0</v>
          </cell>
          <cell r="G47">
            <v>0</v>
          </cell>
          <cell r="H47">
            <v>0</v>
          </cell>
          <cell r="I47">
            <v>0</v>
          </cell>
          <cell r="J47">
            <v>0</v>
          </cell>
          <cell r="K47">
            <v>0</v>
          </cell>
          <cell r="L47">
            <v>0.5</v>
          </cell>
          <cell r="M47">
            <v>0</v>
          </cell>
          <cell r="N47">
            <v>0</v>
          </cell>
          <cell r="O47">
            <v>0</v>
          </cell>
          <cell r="P47">
            <v>0</v>
          </cell>
          <cell r="Q47">
            <v>0</v>
          </cell>
          <cell r="R47">
            <v>0</v>
          </cell>
          <cell r="S47">
            <v>0</v>
          </cell>
          <cell r="T47">
            <v>0</v>
          </cell>
          <cell r="U47">
            <v>0</v>
          </cell>
          <cell r="V47">
            <v>0</v>
          </cell>
          <cell r="W47">
            <v>0.5</v>
          </cell>
          <cell r="X47">
            <v>0</v>
          </cell>
          <cell r="Y47">
            <v>0</v>
          </cell>
          <cell r="Z47">
            <v>0</v>
          </cell>
          <cell r="AA47">
            <v>0</v>
          </cell>
          <cell r="AB47">
            <v>0</v>
          </cell>
          <cell r="AC47">
            <v>0</v>
          </cell>
          <cell r="AD47">
            <v>0</v>
          </cell>
          <cell r="AE47">
            <v>0</v>
          </cell>
          <cell r="AF47">
            <v>0</v>
          </cell>
          <cell r="AG47">
            <v>0</v>
          </cell>
          <cell r="AH47">
            <v>0.5</v>
          </cell>
          <cell r="AI47">
            <v>0</v>
          </cell>
          <cell r="AJ47">
            <v>0</v>
          </cell>
          <cell r="AK47">
            <v>0</v>
          </cell>
          <cell r="AL47">
            <v>0</v>
          </cell>
          <cell r="AM47">
            <v>0</v>
          </cell>
          <cell r="AN47">
            <v>0</v>
          </cell>
          <cell r="AO47">
            <v>0</v>
          </cell>
          <cell r="AP47">
            <v>0</v>
          </cell>
          <cell r="AQ47">
            <v>0</v>
          </cell>
          <cell r="AR47">
            <v>0</v>
          </cell>
          <cell r="AS47">
            <v>1</v>
          </cell>
        </row>
        <row r="48">
          <cell r="C48">
            <v>0</v>
          </cell>
          <cell r="D48">
            <v>0</v>
          </cell>
          <cell r="E48">
            <v>0</v>
          </cell>
          <cell r="F48">
            <v>0</v>
          </cell>
          <cell r="G48">
            <v>0</v>
          </cell>
          <cell r="H48">
            <v>0</v>
          </cell>
          <cell r="I48">
            <v>0</v>
          </cell>
          <cell r="J48">
            <v>0</v>
          </cell>
          <cell r="K48">
            <v>0</v>
          </cell>
          <cell r="L48">
            <v>0</v>
          </cell>
          <cell r="M48">
            <v>0.5</v>
          </cell>
          <cell r="N48">
            <v>0</v>
          </cell>
          <cell r="O48">
            <v>0</v>
          </cell>
          <cell r="P48">
            <v>0</v>
          </cell>
          <cell r="Q48">
            <v>0</v>
          </cell>
          <cell r="R48">
            <v>0</v>
          </cell>
          <cell r="S48">
            <v>0</v>
          </cell>
          <cell r="T48">
            <v>0</v>
          </cell>
          <cell r="U48">
            <v>0</v>
          </cell>
          <cell r="V48">
            <v>0</v>
          </cell>
          <cell r="W48">
            <v>0</v>
          </cell>
          <cell r="X48">
            <v>0.5</v>
          </cell>
          <cell r="Y48">
            <v>0</v>
          </cell>
          <cell r="Z48">
            <v>0</v>
          </cell>
          <cell r="AA48">
            <v>0</v>
          </cell>
          <cell r="AB48">
            <v>0</v>
          </cell>
          <cell r="AC48">
            <v>0</v>
          </cell>
          <cell r="AD48">
            <v>0</v>
          </cell>
          <cell r="AE48">
            <v>0</v>
          </cell>
          <cell r="AF48">
            <v>0</v>
          </cell>
          <cell r="AG48">
            <v>0</v>
          </cell>
          <cell r="AH48">
            <v>0</v>
          </cell>
          <cell r="AI48">
            <v>0.5</v>
          </cell>
          <cell r="AJ48">
            <v>0</v>
          </cell>
          <cell r="AK48">
            <v>0</v>
          </cell>
          <cell r="AL48">
            <v>0</v>
          </cell>
          <cell r="AM48">
            <v>0</v>
          </cell>
          <cell r="AN48">
            <v>0</v>
          </cell>
          <cell r="AO48">
            <v>0</v>
          </cell>
          <cell r="AP48">
            <v>0</v>
          </cell>
          <cell r="AQ48">
            <v>0</v>
          </cell>
          <cell r="AR48">
            <v>0</v>
          </cell>
          <cell r="AS48">
            <v>0</v>
          </cell>
          <cell r="AT48">
            <v>1</v>
          </cell>
        </row>
        <row r="49">
          <cell r="C49">
            <v>0.5</v>
          </cell>
          <cell r="D49">
            <v>0</v>
          </cell>
          <cell r="E49">
            <v>0</v>
          </cell>
          <cell r="F49">
            <v>0</v>
          </cell>
          <cell r="G49">
            <v>0</v>
          </cell>
          <cell r="H49">
            <v>0</v>
          </cell>
          <cell r="I49">
            <v>0</v>
          </cell>
          <cell r="J49">
            <v>0</v>
          </cell>
          <cell r="K49">
            <v>0</v>
          </cell>
          <cell r="L49">
            <v>0</v>
          </cell>
          <cell r="M49">
            <v>0</v>
          </cell>
          <cell r="N49">
            <v>0.5</v>
          </cell>
          <cell r="O49">
            <v>0</v>
          </cell>
          <cell r="P49">
            <v>0</v>
          </cell>
          <cell r="Q49">
            <v>0</v>
          </cell>
          <cell r="R49">
            <v>0</v>
          </cell>
          <cell r="S49">
            <v>0</v>
          </cell>
          <cell r="T49">
            <v>0</v>
          </cell>
          <cell r="U49">
            <v>0</v>
          </cell>
          <cell r="V49">
            <v>0</v>
          </cell>
          <cell r="W49">
            <v>0</v>
          </cell>
          <cell r="X49">
            <v>0</v>
          </cell>
          <cell r="Y49">
            <v>0.5</v>
          </cell>
          <cell r="Z49">
            <v>0</v>
          </cell>
          <cell r="AA49">
            <v>0</v>
          </cell>
          <cell r="AB49">
            <v>0</v>
          </cell>
          <cell r="AC49">
            <v>0</v>
          </cell>
          <cell r="AD49">
            <v>0</v>
          </cell>
          <cell r="AE49">
            <v>0</v>
          </cell>
          <cell r="AF49">
            <v>0</v>
          </cell>
          <cell r="AG49">
            <v>0</v>
          </cell>
          <cell r="AH49">
            <v>0</v>
          </cell>
          <cell r="AI49">
            <v>0</v>
          </cell>
          <cell r="AJ49">
            <v>0.5</v>
          </cell>
          <cell r="AK49">
            <v>0</v>
          </cell>
          <cell r="AL49">
            <v>0</v>
          </cell>
          <cell r="AM49">
            <v>0</v>
          </cell>
          <cell r="AN49">
            <v>0</v>
          </cell>
          <cell r="AO49">
            <v>0</v>
          </cell>
          <cell r="AP49">
            <v>0</v>
          </cell>
          <cell r="AQ49">
            <v>0</v>
          </cell>
          <cell r="AR49">
            <v>0</v>
          </cell>
          <cell r="AS49">
            <v>0</v>
          </cell>
          <cell r="AT49">
            <v>0</v>
          </cell>
          <cell r="AU49">
            <v>1</v>
          </cell>
        </row>
        <row r="50">
          <cell r="C50">
            <v>0</v>
          </cell>
          <cell r="D50">
            <v>0.5</v>
          </cell>
          <cell r="E50">
            <v>0</v>
          </cell>
          <cell r="F50">
            <v>0</v>
          </cell>
          <cell r="G50">
            <v>0</v>
          </cell>
          <cell r="H50">
            <v>0</v>
          </cell>
          <cell r="I50">
            <v>0</v>
          </cell>
          <cell r="J50">
            <v>0</v>
          </cell>
          <cell r="K50">
            <v>0</v>
          </cell>
          <cell r="L50">
            <v>0</v>
          </cell>
          <cell r="M50">
            <v>0</v>
          </cell>
          <cell r="N50">
            <v>0</v>
          </cell>
          <cell r="O50">
            <v>0.5</v>
          </cell>
          <cell r="P50">
            <v>0</v>
          </cell>
          <cell r="Q50">
            <v>0</v>
          </cell>
          <cell r="R50">
            <v>0</v>
          </cell>
          <cell r="S50">
            <v>0</v>
          </cell>
          <cell r="T50">
            <v>0</v>
          </cell>
          <cell r="U50">
            <v>0</v>
          </cell>
          <cell r="V50">
            <v>0</v>
          </cell>
          <cell r="W50">
            <v>0</v>
          </cell>
          <cell r="X50">
            <v>0</v>
          </cell>
          <cell r="Y50">
            <v>0</v>
          </cell>
          <cell r="Z50">
            <v>0.5</v>
          </cell>
          <cell r="AA50">
            <v>0</v>
          </cell>
          <cell r="AB50">
            <v>0</v>
          </cell>
          <cell r="AC50">
            <v>0</v>
          </cell>
          <cell r="AD50">
            <v>0</v>
          </cell>
          <cell r="AE50">
            <v>0</v>
          </cell>
          <cell r="AF50">
            <v>0</v>
          </cell>
          <cell r="AG50">
            <v>0</v>
          </cell>
          <cell r="AH50">
            <v>0</v>
          </cell>
          <cell r="AI50">
            <v>0</v>
          </cell>
          <cell r="AJ50">
            <v>0</v>
          </cell>
          <cell r="AK50">
            <v>0.5</v>
          </cell>
          <cell r="AL50">
            <v>0</v>
          </cell>
          <cell r="AM50">
            <v>0</v>
          </cell>
          <cell r="AN50">
            <v>0</v>
          </cell>
          <cell r="AO50">
            <v>0</v>
          </cell>
          <cell r="AP50">
            <v>0</v>
          </cell>
          <cell r="AQ50">
            <v>0</v>
          </cell>
          <cell r="AR50">
            <v>0</v>
          </cell>
          <cell r="AS50">
            <v>0</v>
          </cell>
          <cell r="AT50">
            <v>0</v>
          </cell>
          <cell r="AU50">
            <v>0</v>
          </cell>
          <cell r="AV50">
            <v>1</v>
          </cell>
        </row>
        <row r="51">
          <cell r="C51">
            <v>0</v>
          </cell>
          <cell r="D51">
            <v>0</v>
          </cell>
          <cell r="E51">
            <v>0.5</v>
          </cell>
          <cell r="F51">
            <v>0</v>
          </cell>
          <cell r="G51">
            <v>0</v>
          </cell>
          <cell r="H51">
            <v>0</v>
          </cell>
          <cell r="I51">
            <v>0</v>
          </cell>
          <cell r="J51">
            <v>0</v>
          </cell>
          <cell r="K51">
            <v>0</v>
          </cell>
          <cell r="L51">
            <v>0</v>
          </cell>
          <cell r="M51">
            <v>0</v>
          </cell>
          <cell r="N51">
            <v>0</v>
          </cell>
          <cell r="O51">
            <v>0</v>
          </cell>
          <cell r="P51">
            <v>0.5</v>
          </cell>
          <cell r="Q51">
            <v>0</v>
          </cell>
          <cell r="R51">
            <v>0</v>
          </cell>
          <cell r="S51">
            <v>0</v>
          </cell>
          <cell r="T51">
            <v>0</v>
          </cell>
          <cell r="U51">
            <v>0</v>
          </cell>
          <cell r="V51">
            <v>0</v>
          </cell>
          <cell r="W51">
            <v>0</v>
          </cell>
          <cell r="X51">
            <v>0</v>
          </cell>
          <cell r="Y51">
            <v>0</v>
          </cell>
          <cell r="Z51">
            <v>0</v>
          </cell>
          <cell r="AA51">
            <v>0.5</v>
          </cell>
          <cell r="AB51">
            <v>0</v>
          </cell>
          <cell r="AC51">
            <v>0</v>
          </cell>
          <cell r="AD51">
            <v>0</v>
          </cell>
          <cell r="AE51">
            <v>0</v>
          </cell>
          <cell r="AF51">
            <v>0</v>
          </cell>
          <cell r="AG51">
            <v>0</v>
          </cell>
          <cell r="AH51">
            <v>0</v>
          </cell>
          <cell r="AI51">
            <v>0</v>
          </cell>
          <cell r="AJ51">
            <v>0</v>
          </cell>
          <cell r="AK51">
            <v>0</v>
          </cell>
          <cell r="AL51">
            <v>0.5</v>
          </cell>
          <cell r="AM51">
            <v>0</v>
          </cell>
          <cell r="AN51">
            <v>0</v>
          </cell>
          <cell r="AO51">
            <v>0</v>
          </cell>
          <cell r="AP51">
            <v>0</v>
          </cell>
          <cell r="AQ51">
            <v>0</v>
          </cell>
          <cell r="AR51">
            <v>0</v>
          </cell>
          <cell r="AS51">
            <v>0</v>
          </cell>
          <cell r="AT51">
            <v>0</v>
          </cell>
          <cell r="AU51">
            <v>0</v>
          </cell>
          <cell r="AV51">
            <v>0</v>
          </cell>
          <cell r="AW51">
            <v>1</v>
          </cell>
        </row>
        <row r="52">
          <cell r="C52">
            <v>0</v>
          </cell>
          <cell r="D52">
            <v>0</v>
          </cell>
          <cell r="E52">
            <v>0</v>
          </cell>
          <cell r="F52">
            <v>0.5</v>
          </cell>
          <cell r="G52">
            <v>0</v>
          </cell>
          <cell r="H52">
            <v>0</v>
          </cell>
          <cell r="I52">
            <v>0</v>
          </cell>
          <cell r="J52">
            <v>0</v>
          </cell>
          <cell r="K52">
            <v>0</v>
          </cell>
          <cell r="L52">
            <v>0</v>
          </cell>
          <cell r="M52">
            <v>0</v>
          </cell>
          <cell r="N52">
            <v>0</v>
          </cell>
          <cell r="O52">
            <v>0</v>
          </cell>
          <cell r="P52">
            <v>0</v>
          </cell>
          <cell r="Q52">
            <v>0.5</v>
          </cell>
          <cell r="R52">
            <v>0</v>
          </cell>
          <cell r="S52">
            <v>0</v>
          </cell>
          <cell r="T52">
            <v>0</v>
          </cell>
          <cell r="U52">
            <v>0</v>
          </cell>
          <cell r="V52">
            <v>0</v>
          </cell>
          <cell r="W52">
            <v>0</v>
          </cell>
          <cell r="X52">
            <v>0</v>
          </cell>
          <cell r="Y52">
            <v>0</v>
          </cell>
          <cell r="Z52">
            <v>0</v>
          </cell>
          <cell r="AA52">
            <v>0</v>
          </cell>
          <cell r="AB52">
            <v>0.5</v>
          </cell>
          <cell r="AC52">
            <v>0</v>
          </cell>
          <cell r="AD52">
            <v>0</v>
          </cell>
          <cell r="AE52">
            <v>0</v>
          </cell>
          <cell r="AF52">
            <v>0</v>
          </cell>
          <cell r="AG52">
            <v>0</v>
          </cell>
          <cell r="AH52">
            <v>0</v>
          </cell>
          <cell r="AI52">
            <v>0</v>
          </cell>
          <cell r="AJ52">
            <v>0</v>
          </cell>
          <cell r="AK52">
            <v>0</v>
          </cell>
          <cell r="AL52">
            <v>0</v>
          </cell>
          <cell r="AM52">
            <v>0.5</v>
          </cell>
          <cell r="AN52">
            <v>0</v>
          </cell>
          <cell r="AO52">
            <v>0</v>
          </cell>
          <cell r="AP52">
            <v>0</v>
          </cell>
          <cell r="AQ52">
            <v>0</v>
          </cell>
          <cell r="AR52">
            <v>0</v>
          </cell>
          <cell r="AS52">
            <v>0</v>
          </cell>
          <cell r="AT52">
            <v>0</v>
          </cell>
          <cell r="AU52">
            <v>0</v>
          </cell>
          <cell r="AV52">
            <v>0</v>
          </cell>
          <cell r="AW52">
            <v>0</v>
          </cell>
          <cell r="AX52">
            <v>1</v>
          </cell>
        </row>
        <row r="53">
          <cell r="C53">
            <v>0</v>
          </cell>
          <cell r="D53">
            <v>0</v>
          </cell>
          <cell r="E53">
            <v>0</v>
          </cell>
          <cell r="F53">
            <v>0</v>
          </cell>
          <cell r="G53">
            <v>0.5</v>
          </cell>
          <cell r="H53">
            <v>0</v>
          </cell>
          <cell r="I53">
            <v>0</v>
          </cell>
          <cell r="J53">
            <v>0</v>
          </cell>
          <cell r="K53">
            <v>0</v>
          </cell>
          <cell r="L53">
            <v>0</v>
          </cell>
          <cell r="M53">
            <v>0</v>
          </cell>
          <cell r="N53">
            <v>0</v>
          </cell>
          <cell r="O53">
            <v>0</v>
          </cell>
          <cell r="P53">
            <v>0</v>
          </cell>
          <cell r="Q53">
            <v>0</v>
          </cell>
          <cell r="R53">
            <v>0.5</v>
          </cell>
          <cell r="S53">
            <v>0</v>
          </cell>
          <cell r="T53">
            <v>0</v>
          </cell>
          <cell r="U53">
            <v>0</v>
          </cell>
          <cell r="V53">
            <v>0</v>
          </cell>
          <cell r="W53">
            <v>0</v>
          </cell>
          <cell r="X53">
            <v>0</v>
          </cell>
          <cell r="Y53">
            <v>0</v>
          </cell>
          <cell r="Z53">
            <v>0</v>
          </cell>
          <cell r="AA53">
            <v>0</v>
          </cell>
          <cell r="AB53">
            <v>0</v>
          </cell>
          <cell r="AC53">
            <v>0.5</v>
          </cell>
          <cell r="AD53">
            <v>0</v>
          </cell>
          <cell r="AE53">
            <v>0</v>
          </cell>
          <cell r="AF53">
            <v>0</v>
          </cell>
          <cell r="AG53">
            <v>0</v>
          </cell>
          <cell r="AH53">
            <v>0</v>
          </cell>
          <cell r="AI53">
            <v>0</v>
          </cell>
          <cell r="AJ53">
            <v>0</v>
          </cell>
          <cell r="AK53">
            <v>0</v>
          </cell>
          <cell r="AL53">
            <v>0</v>
          </cell>
          <cell r="AM53">
            <v>0</v>
          </cell>
          <cell r="AN53">
            <v>0.5</v>
          </cell>
          <cell r="AO53">
            <v>0</v>
          </cell>
          <cell r="AP53">
            <v>0</v>
          </cell>
          <cell r="AQ53">
            <v>0</v>
          </cell>
          <cell r="AR53">
            <v>0</v>
          </cell>
          <cell r="AS53">
            <v>0</v>
          </cell>
          <cell r="AT53">
            <v>0</v>
          </cell>
          <cell r="AU53">
            <v>0</v>
          </cell>
          <cell r="AV53">
            <v>0</v>
          </cell>
          <cell r="AW53">
            <v>0</v>
          </cell>
          <cell r="AX53">
            <v>0</v>
          </cell>
          <cell r="AY53">
            <v>1</v>
          </cell>
        </row>
        <row r="54">
          <cell r="C54">
            <v>0</v>
          </cell>
          <cell r="D54">
            <v>0</v>
          </cell>
          <cell r="E54">
            <v>0</v>
          </cell>
          <cell r="F54">
            <v>0</v>
          </cell>
          <cell r="G54">
            <v>0</v>
          </cell>
          <cell r="H54">
            <v>0.5</v>
          </cell>
          <cell r="I54">
            <v>0</v>
          </cell>
          <cell r="J54">
            <v>0</v>
          </cell>
          <cell r="K54">
            <v>0</v>
          </cell>
          <cell r="L54">
            <v>0</v>
          </cell>
          <cell r="M54">
            <v>0</v>
          </cell>
          <cell r="N54">
            <v>0</v>
          </cell>
          <cell r="O54">
            <v>0</v>
          </cell>
          <cell r="P54">
            <v>0</v>
          </cell>
          <cell r="Q54">
            <v>0</v>
          </cell>
          <cell r="R54">
            <v>0</v>
          </cell>
          <cell r="S54">
            <v>0.5</v>
          </cell>
          <cell r="T54">
            <v>0</v>
          </cell>
          <cell r="U54">
            <v>0</v>
          </cell>
          <cell r="V54">
            <v>0</v>
          </cell>
          <cell r="W54">
            <v>0</v>
          </cell>
          <cell r="X54">
            <v>0</v>
          </cell>
          <cell r="Y54">
            <v>0</v>
          </cell>
          <cell r="Z54">
            <v>0</v>
          </cell>
          <cell r="AA54">
            <v>0</v>
          </cell>
          <cell r="AB54">
            <v>0</v>
          </cell>
          <cell r="AC54">
            <v>0</v>
          </cell>
          <cell r="AD54">
            <v>0.5</v>
          </cell>
          <cell r="AE54">
            <v>0</v>
          </cell>
          <cell r="AF54">
            <v>0</v>
          </cell>
          <cell r="AG54">
            <v>0</v>
          </cell>
          <cell r="AH54">
            <v>0</v>
          </cell>
          <cell r="AI54">
            <v>0</v>
          </cell>
          <cell r="AJ54">
            <v>0</v>
          </cell>
          <cell r="AK54">
            <v>0</v>
          </cell>
          <cell r="AL54">
            <v>0</v>
          </cell>
          <cell r="AM54">
            <v>0</v>
          </cell>
          <cell r="AN54">
            <v>0</v>
          </cell>
          <cell r="AO54">
            <v>0.5</v>
          </cell>
          <cell r="AP54">
            <v>0</v>
          </cell>
          <cell r="AQ54">
            <v>0</v>
          </cell>
          <cell r="AR54">
            <v>0</v>
          </cell>
          <cell r="AS54">
            <v>0</v>
          </cell>
          <cell r="AT54">
            <v>0</v>
          </cell>
          <cell r="AU54">
            <v>0</v>
          </cell>
          <cell r="AV54">
            <v>0</v>
          </cell>
          <cell r="AW54">
            <v>0</v>
          </cell>
          <cell r="AX54">
            <v>0</v>
          </cell>
          <cell r="AY54">
            <v>0</v>
          </cell>
          <cell r="AZ54">
            <v>1</v>
          </cell>
        </row>
        <row r="55">
          <cell r="C55">
            <v>0</v>
          </cell>
          <cell r="D55">
            <v>0</v>
          </cell>
          <cell r="E55">
            <v>0</v>
          </cell>
          <cell r="F55">
            <v>0</v>
          </cell>
          <cell r="G55">
            <v>0</v>
          </cell>
          <cell r="H55">
            <v>0</v>
          </cell>
          <cell r="I55">
            <v>0.5</v>
          </cell>
          <cell r="J55">
            <v>0</v>
          </cell>
          <cell r="K55">
            <v>0</v>
          </cell>
          <cell r="L55">
            <v>0</v>
          </cell>
          <cell r="M55">
            <v>0</v>
          </cell>
          <cell r="N55">
            <v>0</v>
          </cell>
          <cell r="O55">
            <v>0</v>
          </cell>
          <cell r="P55">
            <v>0</v>
          </cell>
          <cell r="Q55">
            <v>0</v>
          </cell>
          <cell r="R55">
            <v>0</v>
          </cell>
          <cell r="S55">
            <v>0</v>
          </cell>
          <cell r="T55">
            <v>0.5</v>
          </cell>
          <cell r="U55">
            <v>0</v>
          </cell>
          <cell r="V55">
            <v>0</v>
          </cell>
          <cell r="W55">
            <v>0</v>
          </cell>
          <cell r="X55">
            <v>0</v>
          </cell>
          <cell r="Y55">
            <v>0</v>
          </cell>
          <cell r="Z55">
            <v>0</v>
          </cell>
          <cell r="AA55">
            <v>0</v>
          </cell>
          <cell r="AB55">
            <v>0</v>
          </cell>
          <cell r="AC55">
            <v>0</v>
          </cell>
          <cell r="AD55">
            <v>0</v>
          </cell>
          <cell r="AE55">
            <v>0.5</v>
          </cell>
          <cell r="AF55">
            <v>0</v>
          </cell>
          <cell r="AG55">
            <v>0</v>
          </cell>
          <cell r="AH55">
            <v>0</v>
          </cell>
          <cell r="AI55">
            <v>0</v>
          </cell>
          <cell r="AJ55">
            <v>0</v>
          </cell>
          <cell r="AK55">
            <v>0</v>
          </cell>
          <cell r="AL55">
            <v>0</v>
          </cell>
          <cell r="AM55">
            <v>0</v>
          </cell>
          <cell r="AN55">
            <v>0</v>
          </cell>
          <cell r="AO55">
            <v>0</v>
          </cell>
          <cell r="AP55">
            <v>0.5</v>
          </cell>
          <cell r="AQ55">
            <v>0</v>
          </cell>
          <cell r="AR55">
            <v>0</v>
          </cell>
          <cell r="AS55">
            <v>0</v>
          </cell>
          <cell r="AT55">
            <v>0</v>
          </cell>
          <cell r="AU55">
            <v>0</v>
          </cell>
          <cell r="AV55">
            <v>0</v>
          </cell>
          <cell r="AW55">
            <v>0</v>
          </cell>
          <cell r="AX55">
            <v>0</v>
          </cell>
          <cell r="AY55">
            <v>0</v>
          </cell>
          <cell r="AZ55">
            <v>0</v>
          </cell>
          <cell r="BA55">
            <v>1</v>
          </cell>
        </row>
        <row r="56">
          <cell r="C56">
            <v>0</v>
          </cell>
          <cell r="D56">
            <v>0</v>
          </cell>
          <cell r="E56">
            <v>0</v>
          </cell>
          <cell r="F56">
            <v>0</v>
          </cell>
          <cell r="G56">
            <v>0</v>
          </cell>
          <cell r="H56">
            <v>0</v>
          </cell>
          <cell r="I56">
            <v>0</v>
          </cell>
          <cell r="J56">
            <v>0.5</v>
          </cell>
          <cell r="K56">
            <v>0</v>
          </cell>
          <cell r="L56">
            <v>0</v>
          </cell>
          <cell r="M56">
            <v>0</v>
          </cell>
          <cell r="N56">
            <v>0</v>
          </cell>
          <cell r="O56">
            <v>0</v>
          </cell>
          <cell r="P56">
            <v>0</v>
          </cell>
          <cell r="Q56">
            <v>0</v>
          </cell>
          <cell r="R56">
            <v>0</v>
          </cell>
          <cell r="S56">
            <v>0</v>
          </cell>
          <cell r="T56">
            <v>0</v>
          </cell>
          <cell r="U56">
            <v>0.5</v>
          </cell>
          <cell r="V56">
            <v>0</v>
          </cell>
          <cell r="W56">
            <v>0</v>
          </cell>
          <cell r="X56">
            <v>0</v>
          </cell>
          <cell r="Y56">
            <v>0</v>
          </cell>
          <cell r="Z56">
            <v>0</v>
          </cell>
          <cell r="AA56">
            <v>0</v>
          </cell>
          <cell r="AB56">
            <v>0</v>
          </cell>
          <cell r="AC56">
            <v>0</v>
          </cell>
          <cell r="AD56">
            <v>0</v>
          </cell>
          <cell r="AE56">
            <v>0</v>
          </cell>
          <cell r="AF56">
            <v>0.5</v>
          </cell>
          <cell r="AG56">
            <v>0</v>
          </cell>
          <cell r="AH56">
            <v>0</v>
          </cell>
          <cell r="AI56">
            <v>0</v>
          </cell>
          <cell r="AJ56">
            <v>0</v>
          </cell>
          <cell r="AK56">
            <v>0</v>
          </cell>
          <cell r="AL56">
            <v>0</v>
          </cell>
          <cell r="AM56">
            <v>0</v>
          </cell>
          <cell r="AN56">
            <v>0</v>
          </cell>
          <cell r="AO56">
            <v>0</v>
          </cell>
          <cell r="AP56">
            <v>0</v>
          </cell>
          <cell r="AQ56">
            <v>0.5</v>
          </cell>
          <cell r="AR56">
            <v>0</v>
          </cell>
          <cell r="AS56">
            <v>0</v>
          </cell>
          <cell r="AT56">
            <v>0</v>
          </cell>
          <cell r="AU56">
            <v>0</v>
          </cell>
          <cell r="AV56">
            <v>0</v>
          </cell>
          <cell r="AW56">
            <v>0</v>
          </cell>
          <cell r="AX56">
            <v>0</v>
          </cell>
          <cell r="AY56">
            <v>0</v>
          </cell>
          <cell r="AZ56">
            <v>0</v>
          </cell>
          <cell r="BA56">
            <v>0</v>
          </cell>
          <cell r="BB56">
            <v>1</v>
          </cell>
        </row>
        <row r="57">
          <cell r="C57">
            <v>0</v>
          </cell>
          <cell r="D57">
            <v>0</v>
          </cell>
          <cell r="E57">
            <v>0</v>
          </cell>
          <cell r="F57">
            <v>0</v>
          </cell>
          <cell r="G57">
            <v>0</v>
          </cell>
          <cell r="H57">
            <v>0</v>
          </cell>
          <cell r="I57">
            <v>0</v>
          </cell>
          <cell r="J57">
            <v>0</v>
          </cell>
          <cell r="K57">
            <v>0.5</v>
          </cell>
          <cell r="L57">
            <v>0</v>
          </cell>
          <cell r="M57">
            <v>0</v>
          </cell>
          <cell r="N57">
            <v>0</v>
          </cell>
          <cell r="O57">
            <v>0</v>
          </cell>
          <cell r="P57">
            <v>0</v>
          </cell>
          <cell r="Q57">
            <v>0</v>
          </cell>
          <cell r="R57">
            <v>0</v>
          </cell>
          <cell r="S57">
            <v>0</v>
          </cell>
          <cell r="T57">
            <v>0</v>
          </cell>
          <cell r="U57">
            <v>0</v>
          </cell>
          <cell r="V57">
            <v>0.5</v>
          </cell>
          <cell r="W57">
            <v>0</v>
          </cell>
          <cell r="X57">
            <v>0</v>
          </cell>
          <cell r="Y57">
            <v>0</v>
          </cell>
          <cell r="Z57">
            <v>0</v>
          </cell>
          <cell r="AA57">
            <v>0</v>
          </cell>
          <cell r="AB57">
            <v>0</v>
          </cell>
          <cell r="AC57">
            <v>0</v>
          </cell>
          <cell r="AD57">
            <v>0</v>
          </cell>
          <cell r="AE57">
            <v>0</v>
          </cell>
          <cell r="AF57">
            <v>0</v>
          </cell>
          <cell r="AG57">
            <v>0.5</v>
          </cell>
          <cell r="AH57">
            <v>0</v>
          </cell>
          <cell r="AI57">
            <v>0</v>
          </cell>
          <cell r="AJ57">
            <v>0</v>
          </cell>
          <cell r="AK57">
            <v>0</v>
          </cell>
          <cell r="AL57">
            <v>0</v>
          </cell>
          <cell r="AM57">
            <v>0</v>
          </cell>
          <cell r="AN57">
            <v>0</v>
          </cell>
          <cell r="AO57">
            <v>0</v>
          </cell>
          <cell r="AP57">
            <v>0</v>
          </cell>
          <cell r="AQ57">
            <v>0</v>
          </cell>
          <cell r="AR57">
            <v>0.5</v>
          </cell>
          <cell r="AS57">
            <v>0</v>
          </cell>
          <cell r="AT57">
            <v>0</v>
          </cell>
          <cell r="AU57">
            <v>0</v>
          </cell>
          <cell r="AV57">
            <v>0</v>
          </cell>
          <cell r="AW57">
            <v>0</v>
          </cell>
          <cell r="AX57">
            <v>0</v>
          </cell>
          <cell r="AY57">
            <v>0</v>
          </cell>
          <cell r="AZ57">
            <v>0</v>
          </cell>
          <cell r="BA57">
            <v>0</v>
          </cell>
          <cell r="BB57">
            <v>0</v>
          </cell>
          <cell r="BC57">
            <v>1</v>
          </cell>
        </row>
        <row r="58">
          <cell r="C58">
            <v>0</v>
          </cell>
          <cell r="D58">
            <v>0</v>
          </cell>
          <cell r="E58">
            <v>0</v>
          </cell>
          <cell r="F58">
            <v>0</v>
          </cell>
          <cell r="G58">
            <v>0</v>
          </cell>
          <cell r="H58">
            <v>0</v>
          </cell>
          <cell r="I58">
            <v>0</v>
          </cell>
          <cell r="J58">
            <v>0</v>
          </cell>
          <cell r="K58">
            <v>0</v>
          </cell>
          <cell r="L58">
            <v>0.5</v>
          </cell>
          <cell r="M58">
            <v>0</v>
          </cell>
          <cell r="N58">
            <v>0</v>
          </cell>
          <cell r="O58">
            <v>0</v>
          </cell>
          <cell r="P58">
            <v>0</v>
          </cell>
          <cell r="Q58">
            <v>0</v>
          </cell>
          <cell r="R58">
            <v>0</v>
          </cell>
          <cell r="S58">
            <v>0</v>
          </cell>
          <cell r="T58">
            <v>0</v>
          </cell>
          <cell r="U58">
            <v>0</v>
          </cell>
          <cell r="V58">
            <v>0</v>
          </cell>
          <cell r="W58">
            <v>0.5</v>
          </cell>
          <cell r="X58">
            <v>0</v>
          </cell>
          <cell r="Y58">
            <v>0</v>
          </cell>
          <cell r="Z58">
            <v>0</v>
          </cell>
          <cell r="AA58">
            <v>0</v>
          </cell>
          <cell r="AB58">
            <v>0</v>
          </cell>
          <cell r="AC58">
            <v>0</v>
          </cell>
          <cell r="AD58">
            <v>0</v>
          </cell>
          <cell r="AE58">
            <v>0</v>
          </cell>
          <cell r="AF58">
            <v>0</v>
          </cell>
          <cell r="AG58">
            <v>0</v>
          </cell>
          <cell r="AH58">
            <v>0.5</v>
          </cell>
          <cell r="AI58">
            <v>0</v>
          </cell>
          <cell r="AJ58">
            <v>0</v>
          </cell>
          <cell r="AK58">
            <v>0</v>
          </cell>
          <cell r="AL58">
            <v>0</v>
          </cell>
          <cell r="AM58">
            <v>0</v>
          </cell>
          <cell r="AN58">
            <v>0</v>
          </cell>
          <cell r="AO58">
            <v>0</v>
          </cell>
          <cell r="AP58">
            <v>0</v>
          </cell>
          <cell r="AQ58">
            <v>0</v>
          </cell>
          <cell r="AR58">
            <v>0</v>
          </cell>
          <cell r="AS58">
            <v>0.5</v>
          </cell>
          <cell r="AT58">
            <v>0</v>
          </cell>
          <cell r="AU58">
            <v>0</v>
          </cell>
          <cell r="AV58">
            <v>0</v>
          </cell>
          <cell r="AW58">
            <v>0</v>
          </cell>
          <cell r="AX58">
            <v>0</v>
          </cell>
          <cell r="AY58">
            <v>0</v>
          </cell>
          <cell r="AZ58">
            <v>0</v>
          </cell>
          <cell r="BA58">
            <v>0</v>
          </cell>
          <cell r="BB58">
            <v>0</v>
          </cell>
          <cell r="BC58">
            <v>0</v>
          </cell>
          <cell r="BD58">
            <v>1</v>
          </cell>
        </row>
        <row r="59">
          <cell r="C59">
            <v>0</v>
          </cell>
          <cell r="D59">
            <v>0</v>
          </cell>
          <cell r="E59">
            <v>0</v>
          </cell>
          <cell r="F59">
            <v>0</v>
          </cell>
          <cell r="G59">
            <v>0</v>
          </cell>
          <cell r="H59">
            <v>0</v>
          </cell>
          <cell r="I59">
            <v>0</v>
          </cell>
          <cell r="J59">
            <v>0</v>
          </cell>
          <cell r="K59">
            <v>0</v>
          </cell>
          <cell r="L59">
            <v>0</v>
          </cell>
          <cell r="M59">
            <v>0.5</v>
          </cell>
          <cell r="N59">
            <v>0</v>
          </cell>
          <cell r="O59">
            <v>0</v>
          </cell>
          <cell r="P59">
            <v>0</v>
          </cell>
          <cell r="Q59">
            <v>0</v>
          </cell>
          <cell r="R59">
            <v>0</v>
          </cell>
          <cell r="S59">
            <v>0</v>
          </cell>
          <cell r="T59">
            <v>0</v>
          </cell>
          <cell r="U59">
            <v>0</v>
          </cell>
          <cell r="V59">
            <v>0</v>
          </cell>
          <cell r="W59">
            <v>0</v>
          </cell>
          <cell r="X59">
            <v>0.5</v>
          </cell>
          <cell r="Y59">
            <v>0</v>
          </cell>
          <cell r="Z59">
            <v>0</v>
          </cell>
          <cell r="AA59">
            <v>0</v>
          </cell>
          <cell r="AB59">
            <v>0</v>
          </cell>
          <cell r="AC59">
            <v>0</v>
          </cell>
          <cell r="AD59">
            <v>0</v>
          </cell>
          <cell r="AE59">
            <v>0</v>
          </cell>
          <cell r="AF59">
            <v>0</v>
          </cell>
          <cell r="AG59">
            <v>0</v>
          </cell>
          <cell r="AH59">
            <v>0</v>
          </cell>
          <cell r="AI59">
            <v>0.5</v>
          </cell>
          <cell r="AJ59">
            <v>0</v>
          </cell>
          <cell r="AK59">
            <v>0</v>
          </cell>
          <cell r="AL59">
            <v>0</v>
          </cell>
          <cell r="AM59">
            <v>0</v>
          </cell>
          <cell r="AN59">
            <v>0</v>
          </cell>
          <cell r="AO59">
            <v>0</v>
          </cell>
          <cell r="AP59">
            <v>0</v>
          </cell>
          <cell r="AQ59">
            <v>0</v>
          </cell>
          <cell r="AR59">
            <v>0</v>
          </cell>
          <cell r="AS59">
            <v>0</v>
          </cell>
          <cell r="AT59">
            <v>0.5</v>
          </cell>
          <cell r="AU59">
            <v>0</v>
          </cell>
          <cell r="AV59">
            <v>0</v>
          </cell>
          <cell r="AW59">
            <v>0</v>
          </cell>
          <cell r="AX59">
            <v>0</v>
          </cell>
          <cell r="AY59">
            <v>0</v>
          </cell>
          <cell r="AZ59">
            <v>0</v>
          </cell>
          <cell r="BA59">
            <v>0</v>
          </cell>
          <cell r="BB59">
            <v>0</v>
          </cell>
          <cell r="BC59">
            <v>0</v>
          </cell>
          <cell r="BD59">
            <v>0</v>
          </cell>
          <cell r="BE59">
            <v>1</v>
          </cell>
        </row>
        <row r="60">
          <cell r="C60">
            <v>0.5</v>
          </cell>
          <cell r="D60">
            <v>0</v>
          </cell>
          <cell r="E60">
            <v>0</v>
          </cell>
          <cell r="F60">
            <v>0</v>
          </cell>
          <cell r="G60">
            <v>0</v>
          </cell>
          <cell r="H60">
            <v>0</v>
          </cell>
          <cell r="I60">
            <v>0</v>
          </cell>
          <cell r="J60">
            <v>0</v>
          </cell>
          <cell r="K60">
            <v>0</v>
          </cell>
          <cell r="L60">
            <v>0</v>
          </cell>
          <cell r="M60">
            <v>0</v>
          </cell>
          <cell r="N60">
            <v>0.5</v>
          </cell>
          <cell r="O60">
            <v>0</v>
          </cell>
          <cell r="P60">
            <v>0</v>
          </cell>
          <cell r="Q60">
            <v>0</v>
          </cell>
          <cell r="R60">
            <v>0</v>
          </cell>
          <cell r="S60">
            <v>0</v>
          </cell>
          <cell r="T60">
            <v>0</v>
          </cell>
          <cell r="U60">
            <v>0</v>
          </cell>
          <cell r="V60">
            <v>0</v>
          </cell>
          <cell r="W60">
            <v>0</v>
          </cell>
          <cell r="X60">
            <v>0</v>
          </cell>
          <cell r="Y60">
            <v>0.5</v>
          </cell>
          <cell r="Z60">
            <v>0</v>
          </cell>
          <cell r="AA60">
            <v>0</v>
          </cell>
          <cell r="AB60">
            <v>0</v>
          </cell>
          <cell r="AC60">
            <v>0</v>
          </cell>
          <cell r="AD60">
            <v>0</v>
          </cell>
          <cell r="AE60">
            <v>0</v>
          </cell>
          <cell r="AF60">
            <v>0</v>
          </cell>
          <cell r="AG60">
            <v>0</v>
          </cell>
          <cell r="AH60">
            <v>0</v>
          </cell>
          <cell r="AI60">
            <v>0</v>
          </cell>
          <cell r="AJ60">
            <v>0.5</v>
          </cell>
          <cell r="AK60">
            <v>0</v>
          </cell>
          <cell r="AL60">
            <v>0</v>
          </cell>
          <cell r="AM60">
            <v>0</v>
          </cell>
          <cell r="AN60">
            <v>0</v>
          </cell>
          <cell r="AO60">
            <v>0</v>
          </cell>
          <cell r="AP60">
            <v>0</v>
          </cell>
          <cell r="AQ60">
            <v>0</v>
          </cell>
          <cell r="AR60">
            <v>0</v>
          </cell>
          <cell r="AS60">
            <v>0</v>
          </cell>
          <cell r="AT60">
            <v>0</v>
          </cell>
          <cell r="AU60">
            <v>0.5</v>
          </cell>
          <cell r="AV60">
            <v>0</v>
          </cell>
          <cell r="AW60">
            <v>0</v>
          </cell>
          <cell r="AX60">
            <v>0</v>
          </cell>
          <cell r="AY60">
            <v>0</v>
          </cell>
          <cell r="AZ60">
            <v>0</v>
          </cell>
          <cell r="BA60">
            <v>0</v>
          </cell>
          <cell r="BB60">
            <v>0</v>
          </cell>
          <cell r="BC60">
            <v>0</v>
          </cell>
          <cell r="BD60">
            <v>0</v>
          </cell>
          <cell r="BE60">
            <v>0</v>
          </cell>
          <cell r="BF60">
            <v>1</v>
          </cell>
        </row>
        <row r="61">
          <cell r="C61">
            <v>0</v>
          </cell>
          <cell r="D61">
            <v>0.5</v>
          </cell>
          <cell r="E61">
            <v>0</v>
          </cell>
          <cell r="F61">
            <v>0</v>
          </cell>
          <cell r="G61">
            <v>0</v>
          </cell>
          <cell r="H61">
            <v>0</v>
          </cell>
          <cell r="I61">
            <v>0</v>
          </cell>
          <cell r="J61">
            <v>0</v>
          </cell>
          <cell r="K61">
            <v>0</v>
          </cell>
          <cell r="L61">
            <v>0</v>
          </cell>
          <cell r="M61">
            <v>0</v>
          </cell>
          <cell r="N61">
            <v>0</v>
          </cell>
          <cell r="O61">
            <v>0.5</v>
          </cell>
          <cell r="P61">
            <v>0</v>
          </cell>
          <cell r="Q61">
            <v>0</v>
          </cell>
          <cell r="R61">
            <v>0</v>
          </cell>
          <cell r="S61">
            <v>0</v>
          </cell>
          <cell r="T61">
            <v>0</v>
          </cell>
          <cell r="U61">
            <v>0</v>
          </cell>
          <cell r="V61">
            <v>0</v>
          </cell>
          <cell r="W61">
            <v>0</v>
          </cell>
          <cell r="X61">
            <v>0</v>
          </cell>
          <cell r="Y61">
            <v>0</v>
          </cell>
          <cell r="Z61">
            <v>0.5</v>
          </cell>
          <cell r="AA61">
            <v>0</v>
          </cell>
          <cell r="AB61">
            <v>0</v>
          </cell>
          <cell r="AC61">
            <v>0</v>
          </cell>
          <cell r="AD61">
            <v>0</v>
          </cell>
          <cell r="AE61">
            <v>0</v>
          </cell>
          <cell r="AF61">
            <v>0</v>
          </cell>
          <cell r="AG61">
            <v>0</v>
          </cell>
          <cell r="AH61">
            <v>0</v>
          </cell>
          <cell r="AI61">
            <v>0</v>
          </cell>
          <cell r="AJ61">
            <v>0</v>
          </cell>
          <cell r="AK61">
            <v>0.5</v>
          </cell>
          <cell r="AL61">
            <v>0</v>
          </cell>
          <cell r="AM61">
            <v>0</v>
          </cell>
          <cell r="AN61">
            <v>0</v>
          </cell>
          <cell r="AO61">
            <v>0</v>
          </cell>
          <cell r="AP61">
            <v>0</v>
          </cell>
          <cell r="AQ61">
            <v>0</v>
          </cell>
          <cell r="AR61">
            <v>0</v>
          </cell>
          <cell r="AS61">
            <v>0</v>
          </cell>
          <cell r="AT61">
            <v>0</v>
          </cell>
          <cell r="AU61">
            <v>0</v>
          </cell>
          <cell r="AV61">
            <v>0.5</v>
          </cell>
          <cell r="AW61">
            <v>0</v>
          </cell>
          <cell r="AX61">
            <v>0</v>
          </cell>
          <cell r="AY61">
            <v>0</v>
          </cell>
          <cell r="AZ61">
            <v>0</v>
          </cell>
          <cell r="BA61">
            <v>0</v>
          </cell>
          <cell r="BB61">
            <v>0</v>
          </cell>
          <cell r="BC61">
            <v>0</v>
          </cell>
          <cell r="BD61">
            <v>0</v>
          </cell>
          <cell r="BE61">
            <v>0</v>
          </cell>
          <cell r="BF61">
            <v>0</v>
          </cell>
          <cell r="BG61">
            <v>1</v>
          </cell>
        </row>
        <row r="62">
          <cell r="C62">
            <v>0</v>
          </cell>
          <cell r="D62">
            <v>0</v>
          </cell>
          <cell r="E62">
            <v>0.5</v>
          </cell>
          <cell r="F62">
            <v>0</v>
          </cell>
          <cell r="G62">
            <v>0</v>
          </cell>
          <cell r="H62">
            <v>0</v>
          </cell>
          <cell r="I62">
            <v>0</v>
          </cell>
          <cell r="J62">
            <v>0</v>
          </cell>
          <cell r="K62">
            <v>0</v>
          </cell>
          <cell r="L62">
            <v>0</v>
          </cell>
          <cell r="M62">
            <v>0</v>
          </cell>
          <cell r="N62">
            <v>0</v>
          </cell>
          <cell r="O62">
            <v>0</v>
          </cell>
          <cell r="P62">
            <v>0.5</v>
          </cell>
          <cell r="Q62">
            <v>0</v>
          </cell>
          <cell r="R62">
            <v>0</v>
          </cell>
          <cell r="S62">
            <v>0</v>
          </cell>
          <cell r="T62">
            <v>0</v>
          </cell>
          <cell r="U62">
            <v>0</v>
          </cell>
          <cell r="V62">
            <v>0</v>
          </cell>
          <cell r="W62">
            <v>0</v>
          </cell>
          <cell r="X62">
            <v>0</v>
          </cell>
          <cell r="Y62">
            <v>0</v>
          </cell>
          <cell r="Z62">
            <v>0</v>
          </cell>
          <cell r="AA62">
            <v>0.5</v>
          </cell>
          <cell r="AB62">
            <v>0</v>
          </cell>
          <cell r="AC62">
            <v>0</v>
          </cell>
          <cell r="AD62">
            <v>0</v>
          </cell>
          <cell r="AE62">
            <v>0</v>
          </cell>
          <cell r="AF62">
            <v>0</v>
          </cell>
          <cell r="AG62">
            <v>0</v>
          </cell>
          <cell r="AH62">
            <v>0</v>
          </cell>
          <cell r="AI62">
            <v>0</v>
          </cell>
          <cell r="AJ62">
            <v>0</v>
          </cell>
          <cell r="AK62">
            <v>0</v>
          </cell>
          <cell r="AL62">
            <v>0.5</v>
          </cell>
          <cell r="AM62">
            <v>0</v>
          </cell>
          <cell r="AN62">
            <v>0</v>
          </cell>
          <cell r="AO62">
            <v>0</v>
          </cell>
          <cell r="AP62">
            <v>0</v>
          </cell>
          <cell r="AQ62">
            <v>0</v>
          </cell>
          <cell r="AR62">
            <v>0</v>
          </cell>
          <cell r="AS62">
            <v>0</v>
          </cell>
          <cell r="AT62">
            <v>0</v>
          </cell>
          <cell r="AU62">
            <v>0</v>
          </cell>
          <cell r="AV62">
            <v>0</v>
          </cell>
          <cell r="AW62">
            <v>0.5</v>
          </cell>
          <cell r="AX62">
            <v>0</v>
          </cell>
          <cell r="AY62">
            <v>0</v>
          </cell>
          <cell r="AZ62">
            <v>0</v>
          </cell>
          <cell r="BA62">
            <v>0</v>
          </cell>
          <cell r="BB62">
            <v>0</v>
          </cell>
          <cell r="BC62">
            <v>0</v>
          </cell>
          <cell r="BD62">
            <v>0</v>
          </cell>
          <cell r="BE62">
            <v>0</v>
          </cell>
          <cell r="BF62">
            <v>0</v>
          </cell>
          <cell r="BG62">
            <v>0</v>
          </cell>
          <cell r="BH62">
            <v>1</v>
          </cell>
        </row>
        <row r="63">
          <cell r="C63">
            <v>0</v>
          </cell>
          <cell r="D63">
            <v>0</v>
          </cell>
          <cell r="E63">
            <v>0</v>
          </cell>
          <cell r="F63">
            <v>0.5</v>
          </cell>
          <cell r="G63">
            <v>0</v>
          </cell>
          <cell r="H63">
            <v>0</v>
          </cell>
          <cell r="I63">
            <v>0</v>
          </cell>
          <cell r="J63">
            <v>0</v>
          </cell>
          <cell r="K63">
            <v>0</v>
          </cell>
          <cell r="L63">
            <v>0</v>
          </cell>
          <cell r="M63">
            <v>0</v>
          </cell>
          <cell r="N63">
            <v>0</v>
          </cell>
          <cell r="O63">
            <v>0</v>
          </cell>
          <cell r="P63">
            <v>0</v>
          </cell>
          <cell r="Q63">
            <v>0.5</v>
          </cell>
          <cell r="R63">
            <v>0</v>
          </cell>
          <cell r="S63">
            <v>0</v>
          </cell>
          <cell r="T63">
            <v>0</v>
          </cell>
          <cell r="U63">
            <v>0</v>
          </cell>
          <cell r="V63">
            <v>0</v>
          </cell>
          <cell r="W63">
            <v>0</v>
          </cell>
          <cell r="X63">
            <v>0</v>
          </cell>
          <cell r="Y63">
            <v>0</v>
          </cell>
          <cell r="Z63">
            <v>0</v>
          </cell>
          <cell r="AA63">
            <v>0</v>
          </cell>
          <cell r="AB63">
            <v>0.5</v>
          </cell>
          <cell r="AC63">
            <v>0</v>
          </cell>
          <cell r="AD63">
            <v>0</v>
          </cell>
          <cell r="AE63">
            <v>0</v>
          </cell>
          <cell r="AF63">
            <v>0</v>
          </cell>
          <cell r="AG63">
            <v>0</v>
          </cell>
          <cell r="AH63">
            <v>0</v>
          </cell>
          <cell r="AI63">
            <v>0</v>
          </cell>
          <cell r="AJ63">
            <v>0</v>
          </cell>
          <cell r="AK63">
            <v>0</v>
          </cell>
          <cell r="AL63">
            <v>0</v>
          </cell>
          <cell r="AM63">
            <v>0.5</v>
          </cell>
          <cell r="AN63">
            <v>0</v>
          </cell>
          <cell r="AO63">
            <v>0</v>
          </cell>
          <cell r="AP63">
            <v>0</v>
          </cell>
          <cell r="AQ63">
            <v>0</v>
          </cell>
          <cell r="AR63">
            <v>0</v>
          </cell>
          <cell r="AS63">
            <v>0</v>
          </cell>
          <cell r="AT63">
            <v>0</v>
          </cell>
          <cell r="AU63">
            <v>0</v>
          </cell>
          <cell r="AV63">
            <v>0</v>
          </cell>
          <cell r="AW63">
            <v>0</v>
          </cell>
          <cell r="AX63">
            <v>0.5</v>
          </cell>
          <cell r="AY63">
            <v>0</v>
          </cell>
          <cell r="AZ63">
            <v>0</v>
          </cell>
          <cell r="BA63">
            <v>0</v>
          </cell>
          <cell r="BB63">
            <v>0</v>
          </cell>
          <cell r="BC63">
            <v>0</v>
          </cell>
          <cell r="BD63">
            <v>0</v>
          </cell>
          <cell r="BE63">
            <v>0</v>
          </cell>
          <cell r="BF63">
            <v>0</v>
          </cell>
          <cell r="BG63">
            <v>0</v>
          </cell>
          <cell r="BH63">
            <v>0</v>
          </cell>
          <cell r="BI63">
            <v>1</v>
          </cell>
        </row>
        <row r="64">
          <cell r="C64">
            <v>0</v>
          </cell>
          <cell r="D64">
            <v>0</v>
          </cell>
          <cell r="E64">
            <v>0</v>
          </cell>
          <cell r="F64">
            <v>0</v>
          </cell>
          <cell r="G64">
            <v>0.5</v>
          </cell>
          <cell r="H64">
            <v>0</v>
          </cell>
          <cell r="I64">
            <v>0</v>
          </cell>
          <cell r="J64">
            <v>0</v>
          </cell>
          <cell r="K64">
            <v>0</v>
          </cell>
          <cell r="L64">
            <v>0</v>
          </cell>
          <cell r="M64">
            <v>0</v>
          </cell>
          <cell r="N64">
            <v>0</v>
          </cell>
          <cell r="O64">
            <v>0</v>
          </cell>
          <cell r="P64">
            <v>0</v>
          </cell>
          <cell r="Q64">
            <v>0</v>
          </cell>
          <cell r="R64">
            <v>0.5</v>
          </cell>
          <cell r="S64">
            <v>0</v>
          </cell>
          <cell r="T64">
            <v>0</v>
          </cell>
          <cell r="U64">
            <v>0</v>
          </cell>
          <cell r="V64">
            <v>0</v>
          </cell>
          <cell r="W64">
            <v>0</v>
          </cell>
          <cell r="X64">
            <v>0</v>
          </cell>
          <cell r="Y64">
            <v>0</v>
          </cell>
          <cell r="Z64">
            <v>0</v>
          </cell>
          <cell r="AA64">
            <v>0</v>
          </cell>
          <cell r="AB64">
            <v>0</v>
          </cell>
          <cell r="AC64">
            <v>0.5</v>
          </cell>
          <cell r="AD64">
            <v>0</v>
          </cell>
          <cell r="AE64">
            <v>0</v>
          </cell>
          <cell r="AF64">
            <v>0</v>
          </cell>
          <cell r="AG64">
            <v>0</v>
          </cell>
          <cell r="AH64">
            <v>0</v>
          </cell>
          <cell r="AI64">
            <v>0</v>
          </cell>
          <cell r="AJ64">
            <v>0</v>
          </cell>
          <cell r="AK64">
            <v>0</v>
          </cell>
          <cell r="AL64">
            <v>0</v>
          </cell>
          <cell r="AM64">
            <v>0</v>
          </cell>
          <cell r="AN64">
            <v>0.5</v>
          </cell>
          <cell r="AO64">
            <v>0</v>
          </cell>
          <cell r="AP64">
            <v>0</v>
          </cell>
          <cell r="AQ64">
            <v>0</v>
          </cell>
          <cell r="AR64">
            <v>0</v>
          </cell>
          <cell r="AS64">
            <v>0</v>
          </cell>
          <cell r="AT64">
            <v>0</v>
          </cell>
          <cell r="AU64">
            <v>0</v>
          </cell>
          <cell r="AV64">
            <v>0</v>
          </cell>
          <cell r="AW64">
            <v>0</v>
          </cell>
          <cell r="AX64">
            <v>0</v>
          </cell>
          <cell r="AY64">
            <v>0.5</v>
          </cell>
          <cell r="AZ64">
            <v>0</v>
          </cell>
          <cell r="BA64">
            <v>0</v>
          </cell>
          <cell r="BB64">
            <v>0</v>
          </cell>
          <cell r="BC64">
            <v>0</v>
          </cell>
          <cell r="BD64">
            <v>0</v>
          </cell>
          <cell r="BE64">
            <v>0</v>
          </cell>
          <cell r="BF64">
            <v>0</v>
          </cell>
          <cell r="BG64">
            <v>0</v>
          </cell>
          <cell r="BH64">
            <v>0</v>
          </cell>
          <cell r="BI64">
            <v>0</v>
          </cell>
          <cell r="BJ64">
            <v>1</v>
          </cell>
        </row>
        <row r="65">
          <cell r="C65">
            <v>0</v>
          </cell>
          <cell r="D65">
            <v>0</v>
          </cell>
          <cell r="E65">
            <v>0</v>
          </cell>
          <cell r="F65">
            <v>0</v>
          </cell>
          <cell r="G65">
            <v>0</v>
          </cell>
          <cell r="H65">
            <v>0.5</v>
          </cell>
          <cell r="I65">
            <v>0</v>
          </cell>
          <cell r="J65">
            <v>0</v>
          </cell>
          <cell r="K65">
            <v>0</v>
          </cell>
          <cell r="L65">
            <v>0</v>
          </cell>
          <cell r="M65">
            <v>0</v>
          </cell>
          <cell r="N65">
            <v>0</v>
          </cell>
          <cell r="O65">
            <v>0</v>
          </cell>
          <cell r="P65">
            <v>0</v>
          </cell>
          <cell r="Q65">
            <v>0</v>
          </cell>
          <cell r="R65">
            <v>0</v>
          </cell>
          <cell r="S65">
            <v>0.5</v>
          </cell>
          <cell r="T65">
            <v>0</v>
          </cell>
          <cell r="U65">
            <v>0</v>
          </cell>
          <cell r="V65">
            <v>0</v>
          </cell>
          <cell r="W65">
            <v>0</v>
          </cell>
          <cell r="X65">
            <v>0</v>
          </cell>
          <cell r="Y65">
            <v>0</v>
          </cell>
          <cell r="Z65">
            <v>0</v>
          </cell>
          <cell r="AA65">
            <v>0</v>
          </cell>
          <cell r="AB65">
            <v>0</v>
          </cell>
          <cell r="AC65">
            <v>0</v>
          </cell>
          <cell r="AD65">
            <v>0.5</v>
          </cell>
          <cell r="AE65">
            <v>0</v>
          </cell>
          <cell r="AF65">
            <v>0</v>
          </cell>
          <cell r="AG65">
            <v>0</v>
          </cell>
          <cell r="AH65">
            <v>0</v>
          </cell>
          <cell r="AI65">
            <v>0</v>
          </cell>
          <cell r="AJ65">
            <v>0</v>
          </cell>
          <cell r="AK65">
            <v>0</v>
          </cell>
          <cell r="AL65">
            <v>0</v>
          </cell>
          <cell r="AM65">
            <v>0</v>
          </cell>
          <cell r="AN65">
            <v>0</v>
          </cell>
          <cell r="AO65">
            <v>0.5</v>
          </cell>
          <cell r="AP65">
            <v>0</v>
          </cell>
          <cell r="AQ65">
            <v>0</v>
          </cell>
          <cell r="AR65">
            <v>0</v>
          </cell>
          <cell r="AS65">
            <v>0</v>
          </cell>
          <cell r="AT65">
            <v>0</v>
          </cell>
          <cell r="AU65">
            <v>0</v>
          </cell>
          <cell r="AV65">
            <v>0</v>
          </cell>
          <cell r="AW65">
            <v>0</v>
          </cell>
          <cell r="AX65">
            <v>0</v>
          </cell>
          <cell r="AY65">
            <v>0</v>
          </cell>
          <cell r="AZ65">
            <v>0.5</v>
          </cell>
          <cell r="BA65">
            <v>0</v>
          </cell>
          <cell r="BB65">
            <v>0</v>
          </cell>
          <cell r="BC65">
            <v>0</v>
          </cell>
          <cell r="BD65">
            <v>0</v>
          </cell>
          <cell r="BE65">
            <v>0</v>
          </cell>
          <cell r="BF65">
            <v>0</v>
          </cell>
          <cell r="BG65">
            <v>0</v>
          </cell>
          <cell r="BH65">
            <v>0</v>
          </cell>
          <cell r="BI65">
            <v>0</v>
          </cell>
          <cell r="BJ65">
            <v>0</v>
          </cell>
          <cell r="BK65">
            <v>1</v>
          </cell>
        </row>
        <row r="66">
          <cell r="C66">
            <v>0</v>
          </cell>
          <cell r="D66">
            <v>0</v>
          </cell>
          <cell r="E66">
            <v>0</v>
          </cell>
          <cell r="F66">
            <v>0</v>
          </cell>
          <cell r="G66">
            <v>0</v>
          </cell>
          <cell r="H66">
            <v>0</v>
          </cell>
          <cell r="I66">
            <v>0.5</v>
          </cell>
          <cell r="J66">
            <v>0</v>
          </cell>
          <cell r="K66">
            <v>0</v>
          </cell>
          <cell r="L66">
            <v>0</v>
          </cell>
          <cell r="M66">
            <v>0</v>
          </cell>
          <cell r="N66">
            <v>0</v>
          </cell>
          <cell r="O66">
            <v>0</v>
          </cell>
          <cell r="P66">
            <v>0</v>
          </cell>
          <cell r="Q66">
            <v>0</v>
          </cell>
          <cell r="R66">
            <v>0</v>
          </cell>
          <cell r="S66">
            <v>0</v>
          </cell>
          <cell r="T66">
            <v>0.5</v>
          </cell>
          <cell r="U66">
            <v>0</v>
          </cell>
          <cell r="V66">
            <v>0</v>
          </cell>
          <cell r="W66">
            <v>0</v>
          </cell>
          <cell r="X66">
            <v>0</v>
          </cell>
          <cell r="Y66">
            <v>0</v>
          </cell>
          <cell r="Z66">
            <v>0</v>
          </cell>
          <cell r="AA66">
            <v>0</v>
          </cell>
          <cell r="AB66">
            <v>0</v>
          </cell>
          <cell r="AC66">
            <v>0</v>
          </cell>
          <cell r="AD66">
            <v>0</v>
          </cell>
          <cell r="AE66">
            <v>0.5</v>
          </cell>
          <cell r="AF66">
            <v>0</v>
          </cell>
          <cell r="AG66">
            <v>0</v>
          </cell>
          <cell r="AH66">
            <v>0</v>
          </cell>
          <cell r="AI66">
            <v>0</v>
          </cell>
          <cell r="AJ66">
            <v>0</v>
          </cell>
          <cell r="AK66">
            <v>0</v>
          </cell>
          <cell r="AL66">
            <v>0</v>
          </cell>
          <cell r="AM66">
            <v>0</v>
          </cell>
          <cell r="AN66">
            <v>0</v>
          </cell>
          <cell r="AO66">
            <v>0</v>
          </cell>
          <cell r="AP66">
            <v>0.5</v>
          </cell>
          <cell r="AQ66">
            <v>0</v>
          </cell>
          <cell r="AR66">
            <v>0</v>
          </cell>
          <cell r="AS66">
            <v>0</v>
          </cell>
          <cell r="AT66">
            <v>0</v>
          </cell>
          <cell r="AU66">
            <v>0</v>
          </cell>
          <cell r="AV66">
            <v>0</v>
          </cell>
          <cell r="AW66">
            <v>0</v>
          </cell>
          <cell r="AX66">
            <v>0</v>
          </cell>
          <cell r="AY66">
            <v>0</v>
          </cell>
          <cell r="AZ66">
            <v>0</v>
          </cell>
          <cell r="BA66">
            <v>0.5</v>
          </cell>
          <cell r="BB66">
            <v>0</v>
          </cell>
          <cell r="BC66">
            <v>0</v>
          </cell>
          <cell r="BD66">
            <v>0</v>
          </cell>
          <cell r="BE66">
            <v>0</v>
          </cell>
          <cell r="BF66">
            <v>0</v>
          </cell>
          <cell r="BG66">
            <v>0</v>
          </cell>
          <cell r="BH66">
            <v>0</v>
          </cell>
          <cell r="BI66">
            <v>0</v>
          </cell>
          <cell r="BJ66">
            <v>0</v>
          </cell>
          <cell r="BK66">
            <v>0</v>
          </cell>
          <cell r="BL66">
            <v>1</v>
          </cell>
        </row>
        <row r="67">
          <cell r="C67">
            <v>0</v>
          </cell>
          <cell r="D67">
            <v>0</v>
          </cell>
          <cell r="E67">
            <v>0</v>
          </cell>
          <cell r="F67">
            <v>0</v>
          </cell>
          <cell r="G67">
            <v>0</v>
          </cell>
          <cell r="H67">
            <v>0</v>
          </cell>
          <cell r="I67">
            <v>0</v>
          </cell>
          <cell r="J67">
            <v>0.5</v>
          </cell>
          <cell r="K67">
            <v>0</v>
          </cell>
          <cell r="L67">
            <v>0</v>
          </cell>
          <cell r="M67">
            <v>0</v>
          </cell>
          <cell r="N67">
            <v>0</v>
          </cell>
          <cell r="O67">
            <v>0</v>
          </cell>
          <cell r="P67">
            <v>0</v>
          </cell>
          <cell r="Q67">
            <v>0</v>
          </cell>
          <cell r="R67">
            <v>0</v>
          </cell>
          <cell r="S67">
            <v>0</v>
          </cell>
          <cell r="T67">
            <v>0</v>
          </cell>
          <cell r="U67">
            <v>0.5</v>
          </cell>
          <cell r="V67">
            <v>0</v>
          </cell>
          <cell r="W67">
            <v>0</v>
          </cell>
          <cell r="X67">
            <v>0</v>
          </cell>
          <cell r="Y67">
            <v>0</v>
          </cell>
          <cell r="Z67">
            <v>0</v>
          </cell>
          <cell r="AA67">
            <v>0</v>
          </cell>
          <cell r="AB67">
            <v>0</v>
          </cell>
          <cell r="AC67">
            <v>0</v>
          </cell>
          <cell r="AD67">
            <v>0</v>
          </cell>
          <cell r="AE67">
            <v>0</v>
          </cell>
          <cell r="AF67">
            <v>0.5</v>
          </cell>
          <cell r="AG67">
            <v>0</v>
          </cell>
          <cell r="AH67">
            <v>0</v>
          </cell>
          <cell r="AI67">
            <v>0</v>
          </cell>
          <cell r="AJ67">
            <v>0</v>
          </cell>
          <cell r="AK67">
            <v>0</v>
          </cell>
          <cell r="AL67">
            <v>0</v>
          </cell>
          <cell r="AM67">
            <v>0</v>
          </cell>
          <cell r="AN67">
            <v>0</v>
          </cell>
          <cell r="AO67">
            <v>0</v>
          </cell>
          <cell r="AP67">
            <v>0</v>
          </cell>
          <cell r="AQ67">
            <v>0.5</v>
          </cell>
          <cell r="AR67">
            <v>0</v>
          </cell>
          <cell r="AS67">
            <v>0</v>
          </cell>
          <cell r="AT67">
            <v>0</v>
          </cell>
          <cell r="AU67">
            <v>0</v>
          </cell>
          <cell r="AV67">
            <v>0</v>
          </cell>
          <cell r="AW67">
            <v>0</v>
          </cell>
          <cell r="AX67">
            <v>0</v>
          </cell>
          <cell r="AY67">
            <v>0</v>
          </cell>
          <cell r="AZ67">
            <v>0</v>
          </cell>
          <cell r="BA67">
            <v>0</v>
          </cell>
          <cell r="BB67">
            <v>0.5</v>
          </cell>
          <cell r="BC67">
            <v>0</v>
          </cell>
          <cell r="BD67">
            <v>0</v>
          </cell>
          <cell r="BE67">
            <v>0</v>
          </cell>
          <cell r="BF67">
            <v>0</v>
          </cell>
          <cell r="BG67">
            <v>0</v>
          </cell>
          <cell r="BH67">
            <v>0</v>
          </cell>
          <cell r="BI67">
            <v>0</v>
          </cell>
          <cell r="BJ67">
            <v>0</v>
          </cell>
          <cell r="BK67">
            <v>0</v>
          </cell>
          <cell r="BL67">
            <v>0</v>
          </cell>
          <cell r="BM67">
            <v>1</v>
          </cell>
        </row>
        <row r="68">
          <cell r="C68">
            <v>0</v>
          </cell>
          <cell r="D68">
            <v>0</v>
          </cell>
          <cell r="E68">
            <v>0</v>
          </cell>
          <cell r="F68">
            <v>0</v>
          </cell>
          <cell r="G68">
            <v>0</v>
          </cell>
          <cell r="H68">
            <v>0</v>
          </cell>
          <cell r="I68">
            <v>0</v>
          </cell>
          <cell r="J68">
            <v>0</v>
          </cell>
          <cell r="K68">
            <v>0.5</v>
          </cell>
          <cell r="L68">
            <v>0</v>
          </cell>
          <cell r="M68">
            <v>0</v>
          </cell>
          <cell r="N68">
            <v>0</v>
          </cell>
          <cell r="O68">
            <v>0</v>
          </cell>
          <cell r="P68">
            <v>0</v>
          </cell>
          <cell r="Q68">
            <v>0</v>
          </cell>
          <cell r="R68">
            <v>0</v>
          </cell>
          <cell r="S68">
            <v>0</v>
          </cell>
          <cell r="T68">
            <v>0</v>
          </cell>
          <cell r="U68">
            <v>0</v>
          </cell>
          <cell r="V68">
            <v>0.5</v>
          </cell>
          <cell r="W68">
            <v>0</v>
          </cell>
          <cell r="X68">
            <v>0</v>
          </cell>
          <cell r="Y68">
            <v>0</v>
          </cell>
          <cell r="Z68">
            <v>0</v>
          </cell>
          <cell r="AA68">
            <v>0</v>
          </cell>
          <cell r="AB68">
            <v>0</v>
          </cell>
          <cell r="AC68">
            <v>0</v>
          </cell>
          <cell r="AD68">
            <v>0</v>
          </cell>
          <cell r="AE68">
            <v>0</v>
          </cell>
          <cell r="AF68">
            <v>0</v>
          </cell>
          <cell r="AG68">
            <v>0.5</v>
          </cell>
          <cell r="AH68">
            <v>0</v>
          </cell>
          <cell r="AI68">
            <v>0</v>
          </cell>
          <cell r="AJ68">
            <v>0</v>
          </cell>
          <cell r="AK68">
            <v>0</v>
          </cell>
          <cell r="AL68">
            <v>0</v>
          </cell>
          <cell r="AM68">
            <v>0</v>
          </cell>
          <cell r="AN68">
            <v>0</v>
          </cell>
          <cell r="AO68">
            <v>0</v>
          </cell>
          <cell r="AP68">
            <v>0</v>
          </cell>
          <cell r="AQ68">
            <v>0</v>
          </cell>
          <cell r="AR68">
            <v>0.5</v>
          </cell>
          <cell r="AS68">
            <v>0</v>
          </cell>
          <cell r="AT68">
            <v>0</v>
          </cell>
          <cell r="AU68">
            <v>0</v>
          </cell>
          <cell r="AV68">
            <v>0</v>
          </cell>
          <cell r="AW68">
            <v>0</v>
          </cell>
          <cell r="AX68">
            <v>0</v>
          </cell>
          <cell r="AY68">
            <v>0</v>
          </cell>
          <cell r="AZ68">
            <v>0</v>
          </cell>
          <cell r="BA68">
            <v>0</v>
          </cell>
          <cell r="BB68">
            <v>0</v>
          </cell>
          <cell r="BC68">
            <v>0.5</v>
          </cell>
          <cell r="BD68">
            <v>0</v>
          </cell>
          <cell r="BE68">
            <v>0</v>
          </cell>
          <cell r="BF68">
            <v>0</v>
          </cell>
          <cell r="BG68">
            <v>0</v>
          </cell>
          <cell r="BH68">
            <v>0</v>
          </cell>
          <cell r="BI68">
            <v>0</v>
          </cell>
          <cell r="BJ68">
            <v>0</v>
          </cell>
          <cell r="BK68">
            <v>0</v>
          </cell>
          <cell r="BL68">
            <v>0</v>
          </cell>
          <cell r="BM68">
            <v>0</v>
          </cell>
          <cell r="BN68">
            <v>1</v>
          </cell>
        </row>
        <row r="69">
          <cell r="C69">
            <v>0</v>
          </cell>
          <cell r="D69">
            <v>0</v>
          </cell>
          <cell r="E69">
            <v>0</v>
          </cell>
          <cell r="F69">
            <v>0</v>
          </cell>
          <cell r="G69">
            <v>0</v>
          </cell>
          <cell r="H69">
            <v>0</v>
          </cell>
          <cell r="I69">
            <v>0</v>
          </cell>
          <cell r="J69">
            <v>0</v>
          </cell>
          <cell r="K69">
            <v>0</v>
          </cell>
          <cell r="L69">
            <v>0.5</v>
          </cell>
          <cell r="M69">
            <v>0</v>
          </cell>
          <cell r="N69">
            <v>0</v>
          </cell>
          <cell r="O69">
            <v>0</v>
          </cell>
          <cell r="P69">
            <v>0</v>
          </cell>
          <cell r="Q69">
            <v>0</v>
          </cell>
          <cell r="R69">
            <v>0</v>
          </cell>
          <cell r="S69">
            <v>0</v>
          </cell>
          <cell r="T69">
            <v>0</v>
          </cell>
          <cell r="U69">
            <v>0</v>
          </cell>
          <cell r="V69">
            <v>0</v>
          </cell>
          <cell r="W69">
            <v>0.5</v>
          </cell>
          <cell r="X69">
            <v>0</v>
          </cell>
          <cell r="Y69">
            <v>0</v>
          </cell>
          <cell r="Z69">
            <v>0</v>
          </cell>
          <cell r="AA69">
            <v>0</v>
          </cell>
          <cell r="AB69">
            <v>0</v>
          </cell>
          <cell r="AC69">
            <v>0</v>
          </cell>
          <cell r="AD69">
            <v>0</v>
          </cell>
          <cell r="AE69">
            <v>0</v>
          </cell>
          <cell r="AF69">
            <v>0</v>
          </cell>
          <cell r="AG69">
            <v>0</v>
          </cell>
          <cell r="AH69">
            <v>0.5</v>
          </cell>
          <cell r="AI69">
            <v>0</v>
          </cell>
          <cell r="AJ69">
            <v>0</v>
          </cell>
          <cell r="AK69">
            <v>0</v>
          </cell>
          <cell r="AL69">
            <v>0</v>
          </cell>
          <cell r="AM69">
            <v>0</v>
          </cell>
          <cell r="AN69">
            <v>0</v>
          </cell>
          <cell r="AO69">
            <v>0</v>
          </cell>
          <cell r="AP69">
            <v>0</v>
          </cell>
          <cell r="AQ69">
            <v>0</v>
          </cell>
          <cell r="AR69">
            <v>0</v>
          </cell>
          <cell r="AS69">
            <v>0.5</v>
          </cell>
          <cell r="AT69">
            <v>0</v>
          </cell>
          <cell r="AU69">
            <v>0</v>
          </cell>
          <cell r="AV69">
            <v>0</v>
          </cell>
          <cell r="AW69">
            <v>0</v>
          </cell>
          <cell r="AX69">
            <v>0</v>
          </cell>
          <cell r="AY69">
            <v>0</v>
          </cell>
          <cell r="AZ69">
            <v>0</v>
          </cell>
          <cell r="BA69">
            <v>0</v>
          </cell>
          <cell r="BB69">
            <v>0</v>
          </cell>
          <cell r="BC69">
            <v>0</v>
          </cell>
          <cell r="BD69">
            <v>0.5</v>
          </cell>
          <cell r="BE69">
            <v>0</v>
          </cell>
          <cell r="BF69">
            <v>0</v>
          </cell>
          <cell r="BG69">
            <v>0</v>
          </cell>
          <cell r="BH69">
            <v>0</v>
          </cell>
          <cell r="BI69">
            <v>0</v>
          </cell>
          <cell r="BJ69">
            <v>0</v>
          </cell>
          <cell r="BK69">
            <v>0</v>
          </cell>
          <cell r="BL69">
            <v>0</v>
          </cell>
          <cell r="BM69">
            <v>0</v>
          </cell>
          <cell r="BN69">
            <v>0</v>
          </cell>
          <cell r="BO69">
            <v>1</v>
          </cell>
        </row>
        <row r="70">
          <cell r="C70">
            <v>0</v>
          </cell>
          <cell r="D70">
            <v>0</v>
          </cell>
          <cell r="E70">
            <v>0</v>
          </cell>
          <cell r="F70">
            <v>0</v>
          </cell>
          <cell r="G70">
            <v>0</v>
          </cell>
          <cell r="H70">
            <v>0</v>
          </cell>
          <cell r="I70">
            <v>0</v>
          </cell>
          <cell r="J70">
            <v>0</v>
          </cell>
          <cell r="K70">
            <v>0</v>
          </cell>
          <cell r="L70">
            <v>0</v>
          </cell>
          <cell r="M70">
            <v>0.5</v>
          </cell>
          <cell r="N70">
            <v>0</v>
          </cell>
          <cell r="O70">
            <v>0</v>
          </cell>
          <cell r="P70">
            <v>0</v>
          </cell>
          <cell r="Q70">
            <v>0</v>
          </cell>
          <cell r="R70">
            <v>0</v>
          </cell>
          <cell r="S70">
            <v>0</v>
          </cell>
          <cell r="T70">
            <v>0</v>
          </cell>
          <cell r="U70">
            <v>0</v>
          </cell>
          <cell r="V70">
            <v>0</v>
          </cell>
          <cell r="W70">
            <v>0</v>
          </cell>
          <cell r="X70">
            <v>0.5</v>
          </cell>
          <cell r="Y70">
            <v>0</v>
          </cell>
          <cell r="Z70">
            <v>0</v>
          </cell>
          <cell r="AA70">
            <v>0</v>
          </cell>
          <cell r="AB70">
            <v>0</v>
          </cell>
          <cell r="AC70">
            <v>0</v>
          </cell>
          <cell r="AD70">
            <v>0</v>
          </cell>
          <cell r="AE70">
            <v>0</v>
          </cell>
          <cell r="AF70">
            <v>0</v>
          </cell>
          <cell r="AG70">
            <v>0</v>
          </cell>
          <cell r="AH70">
            <v>0</v>
          </cell>
          <cell r="AI70">
            <v>0.5</v>
          </cell>
          <cell r="AJ70">
            <v>0</v>
          </cell>
          <cell r="AK70">
            <v>0</v>
          </cell>
          <cell r="AL70">
            <v>0</v>
          </cell>
          <cell r="AM70">
            <v>0</v>
          </cell>
          <cell r="AN70">
            <v>0</v>
          </cell>
          <cell r="AO70">
            <v>0</v>
          </cell>
          <cell r="AP70">
            <v>0</v>
          </cell>
          <cell r="AQ70">
            <v>0</v>
          </cell>
          <cell r="AR70">
            <v>0</v>
          </cell>
          <cell r="AS70">
            <v>0</v>
          </cell>
          <cell r="AT70">
            <v>0.5</v>
          </cell>
          <cell r="AU70">
            <v>0</v>
          </cell>
          <cell r="AV70">
            <v>0</v>
          </cell>
          <cell r="AW70">
            <v>0</v>
          </cell>
          <cell r="AX70">
            <v>0</v>
          </cell>
          <cell r="AY70">
            <v>0</v>
          </cell>
          <cell r="AZ70">
            <v>0</v>
          </cell>
          <cell r="BA70">
            <v>0</v>
          </cell>
          <cell r="BB70">
            <v>0</v>
          </cell>
          <cell r="BC70">
            <v>0</v>
          </cell>
          <cell r="BD70">
            <v>0</v>
          </cell>
          <cell r="BE70">
            <v>0.5</v>
          </cell>
          <cell r="BF70">
            <v>0</v>
          </cell>
          <cell r="BG70">
            <v>0</v>
          </cell>
          <cell r="BH70">
            <v>0</v>
          </cell>
          <cell r="BI70">
            <v>0</v>
          </cell>
          <cell r="BJ70">
            <v>0</v>
          </cell>
          <cell r="BK70">
            <v>0</v>
          </cell>
          <cell r="BL70">
            <v>0</v>
          </cell>
          <cell r="BM70">
            <v>0</v>
          </cell>
          <cell r="BN70">
            <v>0</v>
          </cell>
          <cell r="BO70">
            <v>0</v>
          </cell>
          <cell r="BP70">
            <v>1</v>
          </cell>
        </row>
        <row r="71">
          <cell r="C71">
            <v>0.5</v>
          </cell>
          <cell r="D71">
            <v>0</v>
          </cell>
          <cell r="E71">
            <v>0</v>
          </cell>
          <cell r="F71">
            <v>0</v>
          </cell>
          <cell r="G71">
            <v>0</v>
          </cell>
          <cell r="H71">
            <v>0</v>
          </cell>
          <cell r="I71">
            <v>0</v>
          </cell>
          <cell r="J71">
            <v>0</v>
          </cell>
          <cell r="K71">
            <v>0</v>
          </cell>
          <cell r="L71">
            <v>0</v>
          </cell>
          <cell r="M71">
            <v>0</v>
          </cell>
          <cell r="N71">
            <v>0.5</v>
          </cell>
          <cell r="O71">
            <v>0</v>
          </cell>
          <cell r="P71">
            <v>0</v>
          </cell>
          <cell r="Q71">
            <v>0</v>
          </cell>
          <cell r="R71">
            <v>0</v>
          </cell>
          <cell r="S71">
            <v>0</v>
          </cell>
          <cell r="T71">
            <v>0</v>
          </cell>
          <cell r="U71">
            <v>0</v>
          </cell>
          <cell r="V71">
            <v>0</v>
          </cell>
          <cell r="W71">
            <v>0</v>
          </cell>
          <cell r="X71">
            <v>0</v>
          </cell>
          <cell r="Y71">
            <v>0.5</v>
          </cell>
          <cell r="Z71">
            <v>0</v>
          </cell>
          <cell r="AA71">
            <v>0</v>
          </cell>
          <cell r="AB71">
            <v>0</v>
          </cell>
          <cell r="AC71">
            <v>0</v>
          </cell>
          <cell r="AD71">
            <v>0</v>
          </cell>
          <cell r="AE71">
            <v>0</v>
          </cell>
          <cell r="AF71">
            <v>0</v>
          </cell>
          <cell r="AG71">
            <v>0</v>
          </cell>
          <cell r="AH71">
            <v>0</v>
          </cell>
          <cell r="AI71">
            <v>0</v>
          </cell>
          <cell r="AJ71">
            <v>0.5</v>
          </cell>
          <cell r="AK71">
            <v>0</v>
          </cell>
          <cell r="AL71">
            <v>0</v>
          </cell>
          <cell r="AM71">
            <v>0</v>
          </cell>
          <cell r="AN71">
            <v>0</v>
          </cell>
          <cell r="AO71">
            <v>0</v>
          </cell>
          <cell r="AP71">
            <v>0</v>
          </cell>
          <cell r="AQ71">
            <v>0</v>
          </cell>
          <cell r="AR71">
            <v>0</v>
          </cell>
          <cell r="AS71">
            <v>0</v>
          </cell>
          <cell r="AT71">
            <v>0</v>
          </cell>
          <cell r="AU71">
            <v>0.5</v>
          </cell>
          <cell r="AV71">
            <v>0</v>
          </cell>
          <cell r="AW71">
            <v>0</v>
          </cell>
          <cell r="AX71">
            <v>0</v>
          </cell>
          <cell r="AY71">
            <v>0</v>
          </cell>
          <cell r="AZ71">
            <v>0</v>
          </cell>
          <cell r="BA71">
            <v>0</v>
          </cell>
          <cell r="BB71">
            <v>0</v>
          </cell>
          <cell r="BC71">
            <v>0</v>
          </cell>
          <cell r="BD71">
            <v>0</v>
          </cell>
          <cell r="BE71">
            <v>0</v>
          </cell>
          <cell r="BF71">
            <v>0.5</v>
          </cell>
          <cell r="BG71">
            <v>0</v>
          </cell>
          <cell r="BH71">
            <v>0</v>
          </cell>
          <cell r="BI71">
            <v>0</v>
          </cell>
          <cell r="BJ71">
            <v>0</v>
          </cell>
          <cell r="BK71">
            <v>0</v>
          </cell>
          <cell r="BL71">
            <v>0</v>
          </cell>
          <cell r="BM71">
            <v>0</v>
          </cell>
          <cell r="BN71">
            <v>0</v>
          </cell>
          <cell r="BO71">
            <v>0</v>
          </cell>
          <cell r="BP71">
            <v>0</v>
          </cell>
          <cell r="BQ71">
            <v>1</v>
          </cell>
        </row>
        <row r="72">
          <cell r="C72">
            <v>0</v>
          </cell>
          <cell r="D72">
            <v>0.5</v>
          </cell>
          <cell r="E72">
            <v>0</v>
          </cell>
          <cell r="F72">
            <v>0</v>
          </cell>
          <cell r="G72">
            <v>0</v>
          </cell>
          <cell r="H72">
            <v>0</v>
          </cell>
          <cell r="I72">
            <v>0</v>
          </cell>
          <cell r="J72">
            <v>0</v>
          </cell>
          <cell r="K72">
            <v>0</v>
          </cell>
          <cell r="L72">
            <v>0</v>
          </cell>
          <cell r="M72">
            <v>0</v>
          </cell>
          <cell r="N72">
            <v>0</v>
          </cell>
          <cell r="O72">
            <v>0.5</v>
          </cell>
          <cell r="P72">
            <v>0</v>
          </cell>
          <cell r="Q72">
            <v>0</v>
          </cell>
          <cell r="R72">
            <v>0</v>
          </cell>
          <cell r="S72">
            <v>0</v>
          </cell>
          <cell r="T72">
            <v>0</v>
          </cell>
          <cell r="U72">
            <v>0</v>
          </cell>
          <cell r="V72">
            <v>0</v>
          </cell>
          <cell r="W72">
            <v>0</v>
          </cell>
          <cell r="X72">
            <v>0</v>
          </cell>
          <cell r="Y72">
            <v>0</v>
          </cell>
          <cell r="Z72">
            <v>0.5</v>
          </cell>
          <cell r="AA72">
            <v>0</v>
          </cell>
          <cell r="AB72">
            <v>0</v>
          </cell>
          <cell r="AC72">
            <v>0</v>
          </cell>
          <cell r="AD72">
            <v>0</v>
          </cell>
          <cell r="AE72">
            <v>0</v>
          </cell>
          <cell r="AF72">
            <v>0</v>
          </cell>
          <cell r="AG72">
            <v>0</v>
          </cell>
          <cell r="AH72">
            <v>0</v>
          </cell>
          <cell r="AI72">
            <v>0</v>
          </cell>
          <cell r="AJ72">
            <v>0</v>
          </cell>
          <cell r="AK72">
            <v>0.5</v>
          </cell>
          <cell r="AL72">
            <v>0</v>
          </cell>
          <cell r="AM72">
            <v>0</v>
          </cell>
          <cell r="AN72">
            <v>0</v>
          </cell>
          <cell r="AO72">
            <v>0</v>
          </cell>
          <cell r="AP72">
            <v>0</v>
          </cell>
          <cell r="AQ72">
            <v>0</v>
          </cell>
          <cell r="AR72">
            <v>0</v>
          </cell>
          <cell r="AS72">
            <v>0</v>
          </cell>
          <cell r="AT72">
            <v>0</v>
          </cell>
          <cell r="AU72">
            <v>0</v>
          </cell>
          <cell r="AV72">
            <v>0.5</v>
          </cell>
          <cell r="AW72">
            <v>0</v>
          </cell>
          <cell r="AX72">
            <v>0</v>
          </cell>
          <cell r="AY72">
            <v>0</v>
          </cell>
          <cell r="AZ72">
            <v>0</v>
          </cell>
          <cell r="BA72">
            <v>0</v>
          </cell>
          <cell r="BB72">
            <v>0</v>
          </cell>
          <cell r="BC72">
            <v>0</v>
          </cell>
          <cell r="BD72">
            <v>0</v>
          </cell>
          <cell r="BE72">
            <v>0</v>
          </cell>
          <cell r="BF72">
            <v>0</v>
          </cell>
          <cell r="BG72">
            <v>0.5</v>
          </cell>
          <cell r="BH72">
            <v>0</v>
          </cell>
          <cell r="BI72">
            <v>0</v>
          </cell>
          <cell r="BJ72">
            <v>0</v>
          </cell>
          <cell r="BK72">
            <v>0</v>
          </cell>
          <cell r="BL72">
            <v>0</v>
          </cell>
          <cell r="BM72">
            <v>0</v>
          </cell>
          <cell r="BN72">
            <v>0</v>
          </cell>
          <cell r="BO72">
            <v>0</v>
          </cell>
          <cell r="BP72">
            <v>0</v>
          </cell>
          <cell r="BQ72">
            <v>0</v>
          </cell>
          <cell r="BR72">
            <v>1</v>
          </cell>
        </row>
        <row r="73">
          <cell r="C73">
            <v>0</v>
          </cell>
          <cell r="D73">
            <v>0</v>
          </cell>
          <cell r="E73">
            <v>0.5</v>
          </cell>
          <cell r="F73">
            <v>0</v>
          </cell>
          <cell r="G73">
            <v>0</v>
          </cell>
          <cell r="H73">
            <v>0</v>
          </cell>
          <cell r="I73">
            <v>0</v>
          </cell>
          <cell r="J73">
            <v>0</v>
          </cell>
          <cell r="K73">
            <v>0</v>
          </cell>
          <cell r="L73">
            <v>0</v>
          </cell>
          <cell r="M73">
            <v>0</v>
          </cell>
          <cell r="N73">
            <v>0</v>
          </cell>
          <cell r="O73">
            <v>0</v>
          </cell>
          <cell r="P73">
            <v>0.5</v>
          </cell>
          <cell r="Q73">
            <v>0</v>
          </cell>
          <cell r="R73">
            <v>0</v>
          </cell>
          <cell r="S73">
            <v>0</v>
          </cell>
          <cell r="T73">
            <v>0</v>
          </cell>
          <cell r="U73">
            <v>0</v>
          </cell>
          <cell r="V73">
            <v>0</v>
          </cell>
          <cell r="W73">
            <v>0</v>
          </cell>
          <cell r="X73">
            <v>0</v>
          </cell>
          <cell r="Y73">
            <v>0</v>
          </cell>
          <cell r="Z73">
            <v>0</v>
          </cell>
          <cell r="AA73">
            <v>0.5</v>
          </cell>
          <cell r="AB73">
            <v>0</v>
          </cell>
          <cell r="AC73">
            <v>0</v>
          </cell>
          <cell r="AD73">
            <v>0</v>
          </cell>
          <cell r="AE73">
            <v>0</v>
          </cell>
          <cell r="AF73">
            <v>0</v>
          </cell>
          <cell r="AG73">
            <v>0</v>
          </cell>
          <cell r="AH73">
            <v>0</v>
          </cell>
          <cell r="AI73">
            <v>0</v>
          </cell>
          <cell r="AJ73">
            <v>0</v>
          </cell>
          <cell r="AK73">
            <v>0</v>
          </cell>
          <cell r="AL73">
            <v>0.5</v>
          </cell>
          <cell r="AM73">
            <v>0</v>
          </cell>
          <cell r="AN73">
            <v>0</v>
          </cell>
          <cell r="AO73">
            <v>0</v>
          </cell>
          <cell r="AP73">
            <v>0</v>
          </cell>
          <cell r="AQ73">
            <v>0</v>
          </cell>
          <cell r="AR73">
            <v>0</v>
          </cell>
          <cell r="AS73">
            <v>0</v>
          </cell>
          <cell r="AT73">
            <v>0</v>
          </cell>
          <cell r="AU73">
            <v>0</v>
          </cell>
          <cell r="AV73">
            <v>0</v>
          </cell>
          <cell r="AW73">
            <v>0.5</v>
          </cell>
          <cell r="AX73">
            <v>0</v>
          </cell>
          <cell r="AY73">
            <v>0</v>
          </cell>
          <cell r="AZ73">
            <v>0</v>
          </cell>
          <cell r="BA73">
            <v>0</v>
          </cell>
          <cell r="BB73">
            <v>0</v>
          </cell>
          <cell r="BC73">
            <v>0</v>
          </cell>
          <cell r="BD73">
            <v>0</v>
          </cell>
          <cell r="BE73">
            <v>0</v>
          </cell>
          <cell r="BF73">
            <v>0</v>
          </cell>
          <cell r="BG73">
            <v>0</v>
          </cell>
          <cell r="BH73">
            <v>0.5</v>
          </cell>
          <cell r="BI73">
            <v>0</v>
          </cell>
          <cell r="BJ73">
            <v>0</v>
          </cell>
          <cell r="BK73">
            <v>0</v>
          </cell>
          <cell r="BL73">
            <v>0</v>
          </cell>
          <cell r="BM73">
            <v>0</v>
          </cell>
          <cell r="BN73">
            <v>0</v>
          </cell>
          <cell r="BO73">
            <v>0</v>
          </cell>
          <cell r="BP73">
            <v>0</v>
          </cell>
          <cell r="BQ73">
            <v>0</v>
          </cell>
          <cell r="BR73">
            <v>0</v>
          </cell>
          <cell r="BS73">
            <v>1</v>
          </cell>
        </row>
        <row r="74">
          <cell r="C74">
            <v>0</v>
          </cell>
          <cell r="D74">
            <v>0</v>
          </cell>
          <cell r="E74">
            <v>0</v>
          </cell>
          <cell r="F74">
            <v>0.5</v>
          </cell>
          <cell r="G74">
            <v>0</v>
          </cell>
          <cell r="H74">
            <v>0</v>
          </cell>
          <cell r="I74">
            <v>0</v>
          </cell>
          <cell r="J74">
            <v>0</v>
          </cell>
          <cell r="K74">
            <v>0</v>
          </cell>
          <cell r="L74">
            <v>0</v>
          </cell>
          <cell r="M74">
            <v>0</v>
          </cell>
          <cell r="N74">
            <v>0</v>
          </cell>
          <cell r="O74">
            <v>0</v>
          </cell>
          <cell r="P74">
            <v>0</v>
          </cell>
          <cell r="Q74">
            <v>0.5</v>
          </cell>
          <cell r="R74">
            <v>0</v>
          </cell>
          <cell r="S74">
            <v>0</v>
          </cell>
          <cell r="T74">
            <v>0</v>
          </cell>
          <cell r="U74">
            <v>0</v>
          </cell>
          <cell r="V74">
            <v>0</v>
          </cell>
          <cell r="W74">
            <v>0</v>
          </cell>
          <cell r="X74">
            <v>0</v>
          </cell>
          <cell r="Y74">
            <v>0</v>
          </cell>
          <cell r="Z74">
            <v>0</v>
          </cell>
          <cell r="AA74">
            <v>0</v>
          </cell>
          <cell r="AB74">
            <v>0.5</v>
          </cell>
          <cell r="AC74">
            <v>0</v>
          </cell>
          <cell r="AD74">
            <v>0</v>
          </cell>
          <cell r="AE74">
            <v>0</v>
          </cell>
          <cell r="AF74">
            <v>0</v>
          </cell>
          <cell r="AG74">
            <v>0</v>
          </cell>
          <cell r="AH74">
            <v>0</v>
          </cell>
          <cell r="AI74">
            <v>0</v>
          </cell>
          <cell r="AJ74">
            <v>0</v>
          </cell>
          <cell r="AK74">
            <v>0</v>
          </cell>
          <cell r="AL74">
            <v>0</v>
          </cell>
          <cell r="AM74">
            <v>0.5</v>
          </cell>
          <cell r="AN74">
            <v>0</v>
          </cell>
          <cell r="AO74">
            <v>0</v>
          </cell>
          <cell r="AP74">
            <v>0</v>
          </cell>
          <cell r="AQ74">
            <v>0</v>
          </cell>
          <cell r="AR74">
            <v>0</v>
          </cell>
          <cell r="AS74">
            <v>0</v>
          </cell>
          <cell r="AT74">
            <v>0</v>
          </cell>
          <cell r="AU74">
            <v>0</v>
          </cell>
          <cell r="AV74">
            <v>0</v>
          </cell>
          <cell r="AW74">
            <v>0</v>
          </cell>
          <cell r="AX74">
            <v>0.5</v>
          </cell>
          <cell r="AY74">
            <v>0</v>
          </cell>
          <cell r="AZ74">
            <v>0</v>
          </cell>
          <cell r="BA74">
            <v>0</v>
          </cell>
          <cell r="BB74">
            <v>0</v>
          </cell>
          <cell r="BC74">
            <v>0</v>
          </cell>
          <cell r="BD74">
            <v>0</v>
          </cell>
          <cell r="BE74">
            <v>0</v>
          </cell>
          <cell r="BF74">
            <v>0</v>
          </cell>
          <cell r="BG74">
            <v>0</v>
          </cell>
          <cell r="BH74">
            <v>0</v>
          </cell>
          <cell r="BI74">
            <v>0.5</v>
          </cell>
          <cell r="BJ74">
            <v>0</v>
          </cell>
          <cell r="BK74">
            <v>0</v>
          </cell>
          <cell r="BL74">
            <v>0</v>
          </cell>
          <cell r="BM74">
            <v>0</v>
          </cell>
          <cell r="BN74">
            <v>0</v>
          </cell>
          <cell r="BO74">
            <v>0</v>
          </cell>
          <cell r="BP74">
            <v>0</v>
          </cell>
          <cell r="BQ74">
            <v>0</v>
          </cell>
          <cell r="BR74">
            <v>0</v>
          </cell>
          <cell r="BS74">
            <v>0</v>
          </cell>
          <cell r="BT74">
            <v>1</v>
          </cell>
        </row>
        <row r="75">
          <cell r="C75">
            <v>0</v>
          </cell>
          <cell r="D75">
            <v>0</v>
          </cell>
          <cell r="E75">
            <v>0</v>
          </cell>
          <cell r="F75">
            <v>0</v>
          </cell>
          <cell r="G75">
            <v>0.5</v>
          </cell>
          <cell r="H75">
            <v>0</v>
          </cell>
          <cell r="I75">
            <v>0</v>
          </cell>
          <cell r="J75">
            <v>0</v>
          </cell>
          <cell r="K75">
            <v>0</v>
          </cell>
          <cell r="L75">
            <v>0</v>
          </cell>
          <cell r="M75">
            <v>0</v>
          </cell>
          <cell r="N75">
            <v>0</v>
          </cell>
          <cell r="O75">
            <v>0</v>
          </cell>
          <cell r="P75">
            <v>0</v>
          </cell>
          <cell r="Q75">
            <v>0</v>
          </cell>
          <cell r="R75">
            <v>0.5</v>
          </cell>
          <cell r="S75">
            <v>0</v>
          </cell>
          <cell r="T75">
            <v>0</v>
          </cell>
          <cell r="U75">
            <v>0</v>
          </cell>
          <cell r="V75">
            <v>0</v>
          </cell>
          <cell r="W75">
            <v>0</v>
          </cell>
          <cell r="X75">
            <v>0</v>
          </cell>
          <cell r="Y75">
            <v>0</v>
          </cell>
          <cell r="Z75">
            <v>0</v>
          </cell>
          <cell r="AA75">
            <v>0</v>
          </cell>
          <cell r="AB75">
            <v>0</v>
          </cell>
          <cell r="AC75">
            <v>0.5</v>
          </cell>
          <cell r="AD75">
            <v>0</v>
          </cell>
          <cell r="AE75">
            <v>0</v>
          </cell>
          <cell r="AF75">
            <v>0</v>
          </cell>
          <cell r="AG75">
            <v>0</v>
          </cell>
          <cell r="AH75">
            <v>0</v>
          </cell>
          <cell r="AI75">
            <v>0</v>
          </cell>
          <cell r="AJ75">
            <v>0</v>
          </cell>
          <cell r="AK75">
            <v>0</v>
          </cell>
          <cell r="AL75">
            <v>0</v>
          </cell>
          <cell r="AM75">
            <v>0</v>
          </cell>
          <cell r="AN75">
            <v>0.5</v>
          </cell>
          <cell r="AO75">
            <v>0</v>
          </cell>
          <cell r="AP75">
            <v>0</v>
          </cell>
          <cell r="AQ75">
            <v>0</v>
          </cell>
          <cell r="AR75">
            <v>0</v>
          </cell>
          <cell r="AS75">
            <v>0</v>
          </cell>
          <cell r="AT75">
            <v>0</v>
          </cell>
          <cell r="AU75">
            <v>0</v>
          </cell>
          <cell r="AV75">
            <v>0</v>
          </cell>
          <cell r="AW75">
            <v>0</v>
          </cell>
          <cell r="AX75">
            <v>0</v>
          </cell>
          <cell r="AY75">
            <v>0.5</v>
          </cell>
          <cell r="AZ75">
            <v>0</v>
          </cell>
          <cell r="BA75">
            <v>0</v>
          </cell>
          <cell r="BB75">
            <v>0</v>
          </cell>
          <cell r="BC75">
            <v>0</v>
          </cell>
          <cell r="BD75">
            <v>0</v>
          </cell>
          <cell r="BE75">
            <v>0</v>
          </cell>
          <cell r="BF75">
            <v>0</v>
          </cell>
          <cell r="BG75">
            <v>0</v>
          </cell>
          <cell r="BH75">
            <v>0</v>
          </cell>
          <cell r="BI75">
            <v>0</v>
          </cell>
          <cell r="BJ75">
            <v>0.5</v>
          </cell>
          <cell r="BK75">
            <v>0</v>
          </cell>
          <cell r="BL75">
            <v>0</v>
          </cell>
          <cell r="BM75">
            <v>0</v>
          </cell>
          <cell r="BN75">
            <v>0</v>
          </cell>
          <cell r="BO75">
            <v>0</v>
          </cell>
          <cell r="BP75">
            <v>0</v>
          </cell>
          <cell r="BQ75">
            <v>0</v>
          </cell>
          <cell r="BR75">
            <v>0</v>
          </cell>
          <cell r="BS75">
            <v>0</v>
          </cell>
          <cell r="BT75">
            <v>0</v>
          </cell>
          <cell r="BU75">
            <v>1</v>
          </cell>
        </row>
        <row r="76">
          <cell r="C76">
            <v>0</v>
          </cell>
          <cell r="D76">
            <v>0</v>
          </cell>
          <cell r="E76">
            <v>0</v>
          </cell>
          <cell r="F76">
            <v>0</v>
          </cell>
          <cell r="G76">
            <v>0</v>
          </cell>
          <cell r="H76">
            <v>0.5</v>
          </cell>
          <cell r="I76">
            <v>0</v>
          </cell>
          <cell r="J76">
            <v>0</v>
          </cell>
          <cell r="K76">
            <v>0</v>
          </cell>
          <cell r="L76">
            <v>0</v>
          </cell>
          <cell r="M76">
            <v>0</v>
          </cell>
          <cell r="N76">
            <v>0</v>
          </cell>
          <cell r="O76">
            <v>0</v>
          </cell>
          <cell r="P76">
            <v>0</v>
          </cell>
          <cell r="Q76">
            <v>0</v>
          </cell>
          <cell r="R76">
            <v>0</v>
          </cell>
          <cell r="S76">
            <v>0.5</v>
          </cell>
          <cell r="T76">
            <v>0</v>
          </cell>
          <cell r="U76">
            <v>0</v>
          </cell>
          <cell r="V76">
            <v>0</v>
          </cell>
          <cell r="W76">
            <v>0</v>
          </cell>
          <cell r="X76">
            <v>0</v>
          </cell>
          <cell r="Y76">
            <v>0</v>
          </cell>
          <cell r="Z76">
            <v>0</v>
          </cell>
          <cell r="AA76">
            <v>0</v>
          </cell>
          <cell r="AB76">
            <v>0</v>
          </cell>
          <cell r="AC76">
            <v>0</v>
          </cell>
          <cell r="AD76">
            <v>0.5</v>
          </cell>
          <cell r="AE76">
            <v>0</v>
          </cell>
          <cell r="AF76">
            <v>0</v>
          </cell>
          <cell r="AG76">
            <v>0</v>
          </cell>
          <cell r="AH76">
            <v>0</v>
          </cell>
          <cell r="AI76">
            <v>0</v>
          </cell>
          <cell r="AJ76">
            <v>0</v>
          </cell>
          <cell r="AK76">
            <v>0</v>
          </cell>
          <cell r="AL76">
            <v>0</v>
          </cell>
          <cell r="AM76">
            <v>0</v>
          </cell>
          <cell r="AN76">
            <v>0</v>
          </cell>
          <cell r="AO76">
            <v>0.5</v>
          </cell>
          <cell r="AP76">
            <v>0</v>
          </cell>
          <cell r="AQ76">
            <v>0</v>
          </cell>
          <cell r="AR76">
            <v>0</v>
          </cell>
          <cell r="AS76">
            <v>0</v>
          </cell>
          <cell r="AT76">
            <v>0</v>
          </cell>
          <cell r="AU76">
            <v>0</v>
          </cell>
          <cell r="AV76">
            <v>0</v>
          </cell>
          <cell r="AW76">
            <v>0</v>
          </cell>
          <cell r="AX76">
            <v>0</v>
          </cell>
          <cell r="AY76">
            <v>0</v>
          </cell>
          <cell r="AZ76">
            <v>0.5</v>
          </cell>
          <cell r="BA76">
            <v>0</v>
          </cell>
          <cell r="BB76">
            <v>0</v>
          </cell>
          <cell r="BC76">
            <v>0</v>
          </cell>
          <cell r="BD76">
            <v>0</v>
          </cell>
          <cell r="BE76">
            <v>0</v>
          </cell>
          <cell r="BF76">
            <v>0</v>
          </cell>
          <cell r="BG76">
            <v>0</v>
          </cell>
          <cell r="BH76">
            <v>0</v>
          </cell>
          <cell r="BI76">
            <v>0</v>
          </cell>
          <cell r="BJ76">
            <v>0</v>
          </cell>
          <cell r="BK76">
            <v>0.5</v>
          </cell>
          <cell r="BL76">
            <v>0</v>
          </cell>
          <cell r="BM76">
            <v>0</v>
          </cell>
          <cell r="BN76">
            <v>0</v>
          </cell>
          <cell r="BO76">
            <v>0</v>
          </cell>
          <cell r="BP76">
            <v>0</v>
          </cell>
          <cell r="BQ76">
            <v>0</v>
          </cell>
          <cell r="BR76">
            <v>0</v>
          </cell>
          <cell r="BS76">
            <v>0</v>
          </cell>
          <cell r="BT76">
            <v>0</v>
          </cell>
          <cell r="BU76">
            <v>0</v>
          </cell>
          <cell r="BV76">
            <v>1</v>
          </cell>
        </row>
        <row r="77">
          <cell r="C77">
            <v>0</v>
          </cell>
          <cell r="D77">
            <v>0</v>
          </cell>
          <cell r="E77">
            <v>0</v>
          </cell>
          <cell r="F77">
            <v>0</v>
          </cell>
          <cell r="G77">
            <v>0</v>
          </cell>
          <cell r="H77">
            <v>0</v>
          </cell>
          <cell r="I77">
            <v>0.5</v>
          </cell>
          <cell r="J77">
            <v>0</v>
          </cell>
          <cell r="K77">
            <v>0</v>
          </cell>
          <cell r="L77">
            <v>0</v>
          </cell>
          <cell r="M77">
            <v>0</v>
          </cell>
          <cell r="N77">
            <v>0</v>
          </cell>
          <cell r="O77">
            <v>0</v>
          </cell>
          <cell r="P77">
            <v>0</v>
          </cell>
          <cell r="Q77">
            <v>0</v>
          </cell>
          <cell r="R77">
            <v>0</v>
          </cell>
          <cell r="S77">
            <v>0</v>
          </cell>
          <cell r="T77">
            <v>0.5</v>
          </cell>
          <cell r="U77">
            <v>0</v>
          </cell>
          <cell r="V77">
            <v>0</v>
          </cell>
          <cell r="W77">
            <v>0</v>
          </cell>
          <cell r="X77">
            <v>0</v>
          </cell>
          <cell r="Y77">
            <v>0</v>
          </cell>
          <cell r="Z77">
            <v>0</v>
          </cell>
          <cell r="AA77">
            <v>0</v>
          </cell>
          <cell r="AB77">
            <v>0</v>
          </cell>
          <cell r="AC77">
            <v>0</v>
          </cell>
          <cell r="AD77">
            <v>0</v>
          </cell>
          <cell r="AE77">
            <v>0.5</v>
          </cell>
          <cell r="AF77">
            <v>0</v>
          </cell>
          <cell r="AG77">
            <v>0</v>
          </cell>
          <cell r="AH77">
            <v>0</v>
          </cell>
          <cell r="AI77">
            <v>0</v>
          </cell>
          <cell r="AJ77">
            <v>0</v>
          </cell>
          <cell r="AK77">
            <v>0</v>
          </cell>
          <cell r="AL77">
            <v>0</v>
          </cell>
          <cell r="AM77">
            <v>0</v>
          </cell>
          <cell r="AN77">
            <v>0</v>
          </cell>
          <cell r="AO77">
            <v>0</v>
          </cell>
          <cell r="AP77">
            <v>0.5</v>
          </cell>
          <cell r="AQ77">
            <v>0</v>
          </cell>
          <cell r="AR77">
            <v>0</v>
          </cell>
          <cell r="AS77">
            <v>0</v>
          </cell>
          <cell r="AT77">
            <v>0</v>
          </cell>
          <cell r="AU77">
            <v>0</v>
          </cell>
          <cell r="AV77">
            <v>0</v>
          </cell>
          <cell r="AW77">
            <v>0</v>
          </cell>
          <cell r="AX77">
            <v>0</v>
          </cell>
          <cell r="AY77">
            <v>0</v>
          </cell>
          <cell r="AZ77">
            <v>0</v>
          </cell>
          <cell r="BA77">
            <v>0.5</v>
          </cell>
          <cell r="BB77">
            <v>0</v>
          </cell>
          <cell r="BC77">
            <v>0</v>
          </cell>
          <cell r="BD77">
            <v>0</v>
          </cell>
          <cell r="BE77">
            <v>0</v>
          </cell>
          <cell r="BF77">
            <v>0</v>
          </cell>
          <cell r="BG77">
            <v>0</v>
          </cell>
          <cell r="BH77">
            <v>0</v>
          </cell>
          <cell r="BI77">
            <v>0</v>
          </cell>
          <cell r="BJ77">
            <v>0</v>
          </cell>
          <cell r="BK77">
            <v>0</v>
          </cell>
          <cell r="BL77">
            <v>0.5</v>
          </cell>
          <cell r="BM77">
            <v>0</v>
          </cell>
          <cell r="BN77">
            <v>0</v>
          </cell>
          <cell r="BO77">
            <v>0</v>
          </cell>
          <cell r="BP77">
            <v>0</v>
          </cell>
          <cell r="BQ77">
            <v>0</v>
          </cell>
          <cell r="BR77">
            <v>0</v>
          </cell>
          <cell r="BS77">
            <v>0</v>
          </cell>
          <cell r="BT77">
            <v>0</v>
          </cell>
          <cell r="BU77">
            <v>0</v>
          </cell>
          <cell r="BV77">
            <v>0</v>
          </cell>
          <cell r="BW77">
            <v>1</v>
          </cell>
        </row>
        <row r="78">
          <cell r="C78">
            <v>0</v>
          </cell>
          <cell r="D78">
            <v>0</v>
          </cell>
          <cell r="E78">
            <v>0</v>
          </cell>
          <cell r="F78">
            <v>0</v>
          </cell>
          <cell r="G78">
            <v>0</v>
          </cell>
          <cell r="H78">
            <v>0</v>
          </cell>
          <cell r="I78">
            <v>0</v>
          </cell>
          <cell r="J78">
            <v>0.5</v>
          </cell>
          <cell r="K78">
            <v>0</v>
          </cell>
          <cell r="L78">
            <v>0</v>
          </cell>
          <cell r="M78">
            <v>0</v>
          </cell>
          <cell r="N78">
            <v>0</v>
          </cell>
          <cell r="O78">
            <v>0</v>
          </cell>
          <cell r="P78">
            <v>0</v>
          </cell>
          <cell r="Q78">
            <v>0</v>
          </cell>
          <cell r="R78">
            <v>0</v>
          </cell>
          <cell r="S78">
            <v>0</v>
          </cell>
          <cell r="T78">
            <v>0</v>
          </cell>
          <cell r="U78">
            <v>0.5</v>
          </cell>
          <cell r="V78">
            <v>0</v>
          </cell>
          <cell r="W78">
            <v>0</v>
          </cell>
          <cell r="X78">
            <v>0</v>
          </cell>
          <cell r="Y78">
            <v>0</v>
          </cell>
          <cell r="Z78">
            <v>0</v>
          </cell>
          <cell r="AA78">
            <v>0</v>
          </cell>
          <cell r="AB78">
            <v>0</v>
          </cell>
          <cell r="AC78">
            <v>0</v>
          </cell>
          <cell r="AD78">
            <v>0</v>
          </cell>
          <cell r="AE78">
            <v>0</v>
          </cell>
          <cell r="AF78">
            <v>0.5</v>
          </cell>
          <cell r="AG78">
            <v>0</v>
          </cell>
          <cell r="AH78">
            <v>0</v>
          </cell>
          <cell r="AI78">
            <v>0</v>
          </cell>
          <cell r="AJ78">
            <v>0</v>
          </cell>
          <cell r="AK78">
            <v>0</v>
          </cell>
          <cell r="AL78">
            <v>0</v>
          </cell>
          <cell r="AM78">
            <v>0</v>
          </cell>
          <cell r="AN78">
            <v>0</v>
          </cell>
          <cell r="AO78">
            <v>0</v>
          </cell>
          <cell r="AP78">
            <v>0</v>
          </cell>
          <cell r="AQ78">
            <v>0.5</v>
          </cell>
          <cell r="AR78">
            <v>0</v>
          </cell>
          <cell r="AS78">
            <v>0</v>
          </cell>
          <cell r="AT78">
            <v>0</v>
          </cell>
          <cell r="AU78">
            <v>0</v>
          </cell>
          <cell r="AV78">
            <v>0</v>
          </cell>
          <cell r="AW78">
            <v>0</v>
          </cell>
          <cell r="AX78">
            <v>0</v>
          </cell>
          <cell r="AY78">
            <v>0</v>
          </cell>
          <cell r="AZ78">
            <v>0</v>
          </cell>
          <cell r="BA78">
            <v>0</v>
          </cell>
          <cell r="BB78">
            <v>0.5</v>
          </cell>
          <cell r="BC78">
            <v>0</v>
          </cell>
          <cell r="BD78">
            <v>0</v>
          </cell>
          <cell r="BE78">
            <v>0</v>
          </cell>
          <cell r="BF78">
            <v>0</v>
          </cell>
          <cell r="BG78">
            <v>0</v>
          </cell>
          <cell r="BH78">
            <v>0</v>
          </cell>
          <cell r="BI78">
            <v>0</v>
          </cell>
          <cell r="BJ78">
            <v>0</v>
          </cell>
          <cell r="BK78">
            <v>0</v>
          </cell>
          <cell r="BL78">
            <v>0</v>
          </cell>
          <cell r="BM78">
            <v>0.5</v>
          </cell>
          <cell r="BN78">
            <v>0</v>
          </cell>
          <cell r="BO78">
            <v>0</v>
          </cell>
          <cell r="BP78">
            <v>0</v>
          </cell>
          <cell r="BQ78">
            <v>0</v>
          </cell>
          <cell r="BR78">
            <v>0</v>
          </cell>
          <cell r="BS78">
            <v>0</v>
          </cell>
          <cell r="BT78">
            <v>0</v>
          </cell>
          <cell r="BU78">
            <v>0</v>
          </cell>
          <cell r="BV78">
            <v>0</v>
          </cell>
          <cell r="BW78">
            <v>0</v>
          </cell>
          <cell r="BX78">
            <v>1</v>
          </cell>
        </row>
        <row r="79">
          <cell r="C79">
            <v>0</v>
          </cell>
          <cell r="D79">
            <v>0</v>
          </cell>
          <cell r="E79">
            <v>0</v>
          </cell>
          <cell r="F79">
            <v>0</v>
          </cell>
          <cell r="G79">
            <v>0</v>
          </cell>
          <cell r="H79">
            <v>0</v>
          </cell>
          <cell r="I79">
            <v>0</v>
          </cell>
          <cell r="J79">
            <v>0</v>
          </cell>
          <cell r="K79">
            <v>0.5</v>
          </cell>
          <cell r="L79">
            <v>0</v>
          </cell>
          <cell r="M79">
            <v>0</v>
          </cell>
          <cell r="N79">
            <v>0</v>
          </cell>
          <cell r="O79">
            <v>0</v>
          </cell>
          <cell r="P79">
            <v>0</v>
          </cell>
          <cell r="Q79">
            <v>0</v>
          </cell>
          <cell r="R79">
            <v>0</v>
          </cell>
          <cell r="S79">
            <v>0</v>
          </cell>
          <cell r="T79">
            <v>0</v>
          </cell>
          <cell r="U79">
            <v>0</v>
          </cell>
          <cell r="V79">
            <v>0.5</v>
          </cell>
          <cell r="W79">
            <v>0</v>
          </cell>
          <cell r="X79">
            <v>0</v>
          </cell>
          <cell r="Y79">
            <v>0</v>
          </cell>
          <cell r="Z79">
            <v>0</v>
          </cell>
          <cell r="AA79">
            <v>0</v>
          </cell>
          <cell r="AB79">
            <v>0</v>
          </cell>
          <cell r="AC79">
            <v>0</v>
          </cell>
          <cell r="AD79">
            <v>0</v>
          </cell>
          <cell r="AE79">
            <v>0</v>
          </cell>
          <cell r="AF79">
            <v>0</v>
          </cell>
          <cell r="AG79">
            <v>0.5</v>
          </cell>
          <cell r="AH79">
            <v>0</v>
          </cell>
          <cell r="AI79">
            <v>0</v>
          </cell>
          <cell r="AJ79">
            <v>0</v>
          </cell>
          <cell r="AK79">
            <v>0</v>
          </cell>
          <cell r="AL79">
            <v>0</v>
          </cell>
          <cell r="AM79">
            <v>0</v>
          </cell>
          <cell r="AN79">
            <v>0</v>
          </cell>
          <cell r="AO79">
            <v>0</v>
          </cell>
          <cell r="AP79">
            <v>0</v>
          </cell>
          <cell r="AQ79">
            <v>0</v>
          </cell>
          <cell r="AR79">
            <v>0.5</v>
          </cell>
          <cell r="AS79">
            <v>0</v>
          </cell>
          <cell r="AT79">
            <v>0</v>
          </cell>
          <cell r="AU79">
            <v>0</v>
          </cell>
          <cell r="AV79">
            <v>0</v>
          </cell>
          <cell r="AW79">
            <v>0</v>
          </cell>
          <cell r="AX79">
            <v>0</v>
          </cell>
          <cell r="AY79">
            <v>0</v>
          </cell>
          <cell r="AZ79">
            <v>0</v>
          </cell>
          <cell r="BA79">
            <v>0</v>
          </cell>
          <cell r="BB79">
            <v>0</v>
          </cell>
          <cell r="BC79">
            <v>0.5</v>
          </cell>
          <cell r="BD79">
            <v>0</v>
          </cell>
          <cell r="BE79">
            <v>0</v>
          </cell>
          <cell r="BF79">
            <v>0</v>
          </cell>
          <cell r="BG79">
            <v>0</v>
          </cell>
          <cell r="BH79">
            <v>0</v>
          </cell>
          <cell r="BI79">
            <v>0</v>
          </cell>
          <cell r="BJ79">
            <v>0</v>
          </cell>
          <cell r="BK79">
            <v>0</v>
          </cell>
          <cell r="BL79">
            <v>0</v>
          </cell>
          <cell r="BM79">
            <v>0</v>
          </cell>
          <cell r="BN79">
            <v>0.5</v>
          </cell>
          <cell r="BO79">
            <v>0</v>
          </cell>
          <cell r="BP79">
            <v>0</v>
          </cell>
          <cell r="BQ79">
            <v>0</v>
          </cell>
          <cell r="BR79">
            <v>0</v>
          </cell>
          <cell r="BS79">
            <v>0</v>
          </cell>
          <cell r="BT79">
            <v>0</v>
          </cell>
          <cell r="BU79">
            <v>0</v>
          </cell>
          <cell r="BV79">
            <v>0</v>
          </cell>
          <cell r="BW79">
            <v>0</v>
          </cell>
          <cell r="BX79">
            <v>0</v>
          </cell>
          <cell r="BY79">
            <v>1</v>
          </cell>
        </row>
        <row r="80">
          <cell r="C80">
            <v>0</v>
          </cell>
          <cell r="D80">
            <v>0</v>
          </cell>
          <cell r="E80">
            <v>0</v>
          </cell>
          <cell r="F80">
            <v>0</v>
          </cell>
          <cell r="G80">
            <v>0</v>
          </cell>
          <cell r="H80">
            <v>0</v>
          </cell>
          <cell r="I80">
            <v>0</v>
          </cell>
          <cell r="J80">
            <v>0</v>
          </cell>
          <cell r="K80">
            <v>0</v>
          </cell>
          <cell r="L80">
            <v>0.5</v>
          </cell>
          <cell r="M80">
            <v>0</v>
          </cell>
          <cell r="N80">
            <v>0</v>
          </cell>
          <cell r="O80">
            <v>0</v>
          </cell>
          <cell r="P80">
            <v>0</v>
          </cell>
          <cell r="Q80">
            <v>0</v>
          </cell>
          <cell r="R80">
            <v>0</v>
          </cell>
          <cell r="S80">
            <v>0</v>
          </cell>
          <cell r="T80">
            <v>0</v>
          </cell>
          <cell r="U80">
            <v>0</v>
          </cell>
          <cell r="V80">
            <v>0</v>
          </cell>
          <cell r="W80">
            <v>0.5</v>
          </cell>
          <cell r="X80">
            <v>0</v>
          </cell>
          <cell r="Y80">
            <v>0</v>
          </cell>
          <cell r="Z80">
            <v>0</v>
          </cell>
          <cell r="AA80">
            <v>0</v>
          </cell>
          <cell r="AB80">
            <v>0</v>
          </cell>
          <cell r="AC80">
            <v>0</v>
          </cell>
          <cell r="AD80">
            <v>0</v>
          </cell>
          <cell r="AE80">
            <v>0</v>
          </cell>
          <cell r="AF80">
            <v>0</v>
          </cell>
          <cell r="AG80">
            <v>0</v>
          </cell>
          <cell r="AH80">
            <v>0.5</v>
          </cell>
          <cell r="AI80">
            <v>0</v>
          </cell>
          <cell r="AJ80">
            <v>0</v>
          </cell>
          <cell r="AK80">
            <v>0</v>
          </cell>
          <cell r="AL80">
            <v>0</v>
          </cell>
          <cell r="AM80">
            <v>0</v>
          </cell>
          <cell r="AN80">
            <v>0</v>
          </cell>
          <cell r="AO80">
            <v>0</v>
          </cell>
          <cell r="AP80">
            <v>0</v>
          </cell>
          <cell r="AQ80">
            <v>0</v>
          </cell>
          <cell r="AR80">
            <v>0</v>
          </cell>
          <cell r="AS80">
            <v>0.5</v>
          </cell>
          <cell r="AT80">
            <v>0</v>
          </cell>
          <cell r="AU80">
            <v>0</v>
          </cell>
          <cell r="AV80">
            <v>0</v>
          </cell>
          <cell r="AW80">
            <v>0</v>
          </cell>
          <cell r="AX80">
            <v>0</v>
          </cell>
          <cell r="AY80">
            <v>0</v>
          </cell>
          <cell r="AZ80">
            <v>0</v>
          </cell>
          <cell r="BA80">
            <v>0</v>
          </cell>
          <cell r="BB80">
            <v>0</v>
          </cell>
          <cell r="BC80">
            <v>0</v>
          </cell>
          <cell r="BD80">
            <v>0.5</v>
          </cell>
          <cell r="BE80">
            <v>0</v>
          </cell>
          <cell r="BF80">
            <v>0</v>
          </cell>
          <cell r="BG80">
            <v>0</v>
          </cell>
          <cell r="BH80">
            <v>0</v>
          </cell>
          <cell r="BI80">
            <v>0</v>
          </cell>
          <cell r="BJ80">
            <v>0</v>
          </cell>
          <cell r="BK80">
            <v>0</v>
          </cell>
          <cell r="BL80">
            <v>0</v>
          </cell>
          <cell r="BM80">
            <v>0</v>
          </cell>
          <cell r="BN80">
            <v>0</v>
          </cell>
          <cell r="BO80">
            <v>0.5</v>
          </cell>
          <cell r="BP80">
            <v>0</v>
          </cell>
          <cell r="BQ80">
            <v>0</v>
          </cell>
          <cell r="BR80">
            <v>0</v>
          </cell>
          <cell r="BS80">
            <v>0</v>
          </cell>
          <cell r="BT80">
            <v>0</v>
          </cell>
          <cell r="BU80">
            <v>0</v>
          </cell>
          <cell r="BV80">
            <v>0</v>
          </cell>
          <cell r="BW80">
            <v>0</v>
          </cell>
          <cell r="BX80">
            <v>0</v>
          </cell>
          <cell r="BY80">
            <v>0</v>
          </cell>
          <cell r="BZ80">
            <v>1</v>
          </cell>
        </row>
        <row r="81">
          <cell r="C81">
            <v>0</v>
          </cell>
          <cell r="D81">
            <v>0</v>
          </cell>
          <cell r="E81">
            <v>0</v>
          </cell>
          <cell r="F81">
            <v>0</v>
          </cell>
          <cell r="G81">
            <v>0</v>
          </cell>
          <cell r="H81">
            <v>0</v>
          </cell>
          <cell r="I81">
            <v>0</v>
          </cell>
          <cell r="J81">
            <v>0</v>
          </cell>
          <cell r="K81">
            <v>0</v>
          </cell>
          <cell r="L81">
            <v>0</v>
          </cell>
          <cell r="M81">
            <v>0.5</v>
          </cell>
          <cell r="N81">
            <v>0</v>
          </cell>
          <cell r="O81">
            <v>0</v>
          </cell>
          <cell r="P81">
            <v>0</v>
          </cell>
          <cell r="Q81">
            <v>0</v>
          </cell>
          <cell r="R81">
            <v>0</v>
          </cell>
          <cell r="S81">
            <v>0</v>
          </cell>
          <cell r="T81">
            <v>0</v>
          </cell>
          <cell r="U81">
            <v>0</v>
          </cell>
          <cell r="V81">
            <v>0</v>
          </cell>
          <cell r="W81">
            <v>0</v>
          </cell>
          <cell r="X81">
            <v>0.5</v>
          </cell>
          <cell r="Y81">
            <v>0</v>
          </cell>
          <cell r="Z81">
            <v>0</v>
          </cell>
          <cell r="AA81">
            <v>0</v>
          </cell>
          <cell r="AB81">
            <v>0</v>
          </cell>
          <cell r="AC81">
            <v>0</v>
          </cell>
          <cell r="AD81">
            <v>0</v>
          </cell>
          <cell r="AE81">
            <v>0</v>
          </cell>
          <cell r="AF81">
            <v>0</v>
          </cell>
          <cell r="AG81">
            <v>0</v>
          </cell>
          <cell r="AH81">
            <v>0</v>
          </cell>
          <cell r="AI81">
            <v>0.5</v>
          </cell>
          <cell r="AJ81">
            <v>0</v>
          </cell>
          <cell r="AK81">
            <v>0</v>
          </cell>
          <cell r="AL81">
            <v>0</v>
          </cell>
          <cell r="AM81">
            <v>0</v>
          </cell>
          <cell r="AN81">
            <v>0</v>
          </cell>
          <cell r="AO81">
            <v>0</v>
          </cell>
          <cell r="AP81">
            <v>0</v>
          </cell>
          <cell r="AQ81">
            <v>0</v>
          </cell>
          <cell r="AR81">
            <v>0</v>
          </cell>
          <cell r="AS81">
            <v>0</v>
          </cell>
          <cell r="AT81">
            <v>0.5</v>
          </cell>
          <cell r="AU81">
            <v>0</v>
          </cell>
          <cell r="AV81">
            <v>0</v>
          </cell>
          <cell r="AW81">
            <v>0</v>
          </cell>
          <cell r="AX81">
            <v>0</v>
          </cell>
          <cell r="AY81">
            <v>0</v>
          </cell>
          <cell r="AZ81">
            <v>0</v>
          </cell>
          <cell r="BA81">
            <v>0</v>
          </cell>
          <cell r="BB81">
            <v>0</v>
          </cell>
          <cell r="BC81">
            <v>0</v>
          </cell>
          <cell r="BD81">
            <v>0</v>
          </cell>
          <cell r="BE81">
            <v>0.5</v>
          </cell>
          <cell r="BF81">
            <v>0</v>
          </cell>
          <cell r="BG81">
            <v>0</v>
          </cell>
          <cell r="BH81">
            <v>0</v>
          </cell>
          <cell r="BI81">
            <v>0</v>
          </cell>
          <cell r="BJ81">
            <v>0</v>
          </cell>
          <cell r="BK81">
            <v>0</v>
          </cell>
          <cell r="BL81">
            <v>0</v>
          </cell>
          <cell r="BM81">
            <v>0</v>
          </cell>
          <cell r="BN81">
            <v>0</v>
          </cell>
          <cell r="BO81">
            <v>0</v>
          </cell>
          <cell r="BP81">
            <v>0.5</v>
          </cell>
          <cell r="BQ81">
            <v>0</v>
          </cell>
          <cell r="BR81">
            <v>0</v>
          </cell>
          <cell r="BS81">
            <v>0</v>
          </cell>
          <cell r="BT81">
            <v>0</v>
          </cell>
          <cell r="BU81">
            <v>0</v>
          </cell>
          <cell r="BV81">
            <v>0</v>
          </cell>
          <cell r="BW81">
            <v>0</v>
          </cell>
          <cell r="BX81">
            <v>0</v>
          </cell>
          <cell r="BY81">
            <v>0</v>
          </cell>
          <cell r="BZ81">
            <v>0</v>
          </cell>
          <cell r="CA81">
            <v>1</v>
          </cell>
        </row>
        <row r="82">
          <cell r="C82">
            <v>0.5</v>
          </cell>
          <cell r="D82">
            <v>0</v>
          </cell>
          <cell r="E82">
            <v>0</v>
          </cell>
          <cell r="F82">
            <v>0</v>
          </cell>
          <cell r="G82">
            <v>0</v>
          </cell>
          <cell r="H82">
            <v>0</v>
          </cell>
          <cell r="I82">
            <v>0</v>
          </cell>
          <cell r="J82">
            <v>0</v>
          </cell>
          <cell r="K82">
            <v>0</v>
          </cell>
          <cell r="L82">
            <v>0</v>
          </cell>
          <cell r="M82">
            <v>0</v>
          </cell>
          <cell r="N82">
            <v>0.5</v>
          </cell>
          <cell r="O82">
            <v>0</v>
          </cell>
          <cell r="P82">
            <v>0</v>
          </cell>
          <cell r="Q82">
            <v>0</v>
          </cell>
          <cell r="R82">
            <v>0</v>
          </cell>
          <cell r="S82">
            <v>0</v>
          </cell>
          <cell r="T82">
            <v>0</v>
          </cell>
          <cell r="U82">
            <v>0</v>
          </cell>
          <cell r="V82">
            <v>0</v>
          </cell>
          <cell r="W82">
            <v>0</v>
          </cell>
          <cell r="X82">
            <v>0</v>
          </cell>
          <cell r="Y82">
            <v>0.5</v>
          </cell>
          <cell r="Z82">
            <v>0</v>
          </cell>
          <cell r="AA82">
            <v>0</v>
          </cell>
          <cell r="AB82">
            <v>0</v>
          </cell>
          <cell r="AC82">
            <v>0</v>
          </cell>
          <cell r="AD82">
            <v>0</v>
          </cell>
          <cell r="AE82">
            <v>0</v>
          </cell>
          <cell r="AF82">
            <v>0</v>
          </cell>
          <cell r="AG82">
            <v>0</v>
          </cell>
          <cell r="AH82">
            <v>0</v>
          </cell>
          <cell r="AI82">
            <v>0</v>
          </cell>
          <cell r="AJ82">
            <v>0.5</v>
          </cell>
          <cell r="AK82">
            <v>0</v>
          </cell>
          <cell r="AL82">
            <v>0</v>
          </cell>
          <cell r="AM82">
            <v>0</v>
          </cell>
          <cell r="AN82">
            <v>0</v>
          </cell>
          <cell r="AO82">
            <v>0</v>
          </cell>
          <cell r="AP82">
            <v>0</v>
          </cell>
          <cell r="AQ82">
            <v>0</v>
          </cell>
          <cell r="AR82">
            <v>0</v>
          </cell>
          <cell r="AS82">
            <v>0</v>
          </cell>
          <cell r="AT82">
            <v>0</v>
          </cell>
          <cell r="AU82">
            <v>0.5</v>
          </cell>
          <cell r="AV82">
            <v>0</v>
          </cell>
          <cell r="AW82">
            <v>0</v>
          </cell>
          <cell r="AX82">
            <v>0</v>
          </cell>
          <cell r="AY82">
            <v>0</v>
          </cell>
          <cell r="AZ82">
            <v>0</v>
          </cell>
          <cell r="BA82">
            <v>0</v>
          </cell>
          <cell r="BB82">
            <v>0</v>
          </cell>
          <cell r="BC82">
            <v>0</v>
          </cell>
          <cell r="BD82">
            <v>0</v>
          </cell>
          <cell r="BE82">
            <v>0</v>
          </cell>
          <cell r="BF82">
            <v>0.5</v>
          </cell>
          <cell r="BG82">
            <v>0</v>
          </cell>
          <cell r="BH82">
            <v>0</v>
          </cell>
          <cell r="BI82">
            <v>0</v>
          </cell>
          <cell r="BJ82">
            <v>0</v>
          </cell>
          <cell r="BK82">
            <v>0</v>
          </cell>
          <cell r="BL82">
            <v>0</v>
          </cell>
          <cell r="BM82">
            <v>0</v>
          </cell>
          <cell r="BN82">
            <v>0</v>
          </cell>
          <cell r="BO82">
            <v>0</v>
          </cell>
          <cell r="BP82">
            <v>0</v>
          </cell>
          <cell r="BQ82">
            <v>0.5</v>
          </cell>
          <cell r="BR82">
            <v>0</v>
          </cell>
          <cell r="BS82">
            <v>0</v>
          </cell>
          <cell r="BT82">
            <v>0</v>
          </cell>
          <cell r="BU82">
            <v>0</v>
          </cell>
          <cell r="BV82">
            <v>0</v>
          </cell>
          <cell r="BW82">
            <v>0</v>
          </cell>
          <cell r="BX82">
            <v>0</v>
          </cell>
          <cell r="BY82">
            <v>0</v>
          </cell>
          <cell r="BZ82">
            <v>0</v>
          </cell>
          <cell r="CA82">
            <v>0</v>
          </cell>
          <cell r="CB82">
            <v>1</v>
          </cell>
        </row>
        <row r="83">
          <cell r="C83">
            <v>0</v>
          </cell>
          <cell r="D83">
            <v>0.5</v>
          </cell>
          <cell r="E83">
            <v>0</v>
          </cell>
          <cell r="F83">
            <v>0</v>
          </cell>
          <cell r="G83">
            <v>0</v>
          </cell>
          <cell r="H83">
            <v>0</v>
          </cell>
          <cell r="I83">
            <v>0</v>
          </cell>
          <cell r="J83">
            <v>0</v>
          </cell>
          <cell r="K83">
            <v>0</v>
          </cell>
          <cell r="L83">
            <v>0</v>
          </cell>
          <cell r="M83">
            <v>0</v>
          </cell>
          <cell r="N83">
            <v>0</v>
          </cell>
          <cell r="O83">
            <v>0.5</v>
          </cell>
          <cell r="P83">
            <v>0</v>
          </cell>
          <cell r="Q83">
            <v>0</v>
          </cell>
          <cell r="R83">
            <v>0</v>
          </cell>
          <cell r="S83">
            <v>0</v>
          </cell>
          <cell r="T83">
            <v>0</v>
          </cell>
          <cell r="U83">
            <v>0</v>
          </cell>
          <cell r="V83">
            <v>0</v>
          </cell>
          <cell r="W83">
            <v>0</v>
          </cell>
          <cell r="X83">
            <v>0</v>
          </cell>
          <cell r="Y83">
            <v>0</v>
          </cell>
          <cell r="Z83">
            <v>0.5</v>
          </cell>
          <cell r="AA83">
            <v>0</v>
          </cell>
          <cell r="AB83">
            <v>0</v>
          </cell>
          <cell r="AC83">
            <v>0</v>
          </cell>
          <cell r="AD83">
            <v>0</v>
          </cell>
          <cell r="AE83">
            <v>0</v>
          </cell>
          <cell r="AF83">
            <v>0</v>
          </cell>
          <cell r="AG83">
            <v>0</v>
          </cell>
          <cell r="AH83">
            <v>0</v>
          </cell>
          <cell r="AI83">
            <v>0</v>
          </cell>
          <cell r="AJ83">
            <v>0</v>
          </cell>
          <cell r="AK83">
            <v>0.5</v>
          </cell>
          <cell r="AL83">
            <v>0</v>
          </cell>
          <cell r="AM83">
            <v>0</v>
          </cell>
          <cell r="AN83">
            <v>0</v>
          </cell>
          <cell r="AO83">
            <v>0</v>
          </cell>
          <cell r="AP83">
            <v>0</v>
          </cell>
          <cell r="AQ83">
            <v>0</v>
          </cell>
          <cell r="AR83">
            <v>0</v>
          </cell>
          <cell r="AS83">
            <v>0</v>
          </cell>
          <cell r="AT83">
            <v>0</v>
          </cell>
          <cell r="AU83">
            <v>0</v>
          </cell>
          <cell r="AV83">
            <v>0.5</v>
          </cell>
          <cell r="AW83">
            <v>0</v>
          </cell>
          <cell r="AX83">
            <v>0</v>
          </cell>
          <cell r="AY83">
            <v>0</v>
          </cell>
          <cell r="AZ83">
            <v>0</v>
          </cell>
          <cell r="BA83">
            <v>0</v>
          </cell>
          <cell r="BB83">
            <v>0</v>
          </cell>
          <cell r="BC83">
            <v>0</v>
          </cell>
          <cell r="BD83">
            <v>0</v>
          </cell>
          <cell r="BE83">
            <v>0</v>
          </cell>
          <cell r="BF83">
            <v>0</v>
          </cell>
          <cell r="BG83">
            <v>0.5</v>
          </cell>
          <cell r="BH83">
            <v>0</v>
          </cell>
          <cell r="BI83">
            <v>0</v>
          </cell>
          <cell r="BJ83">
            <v>0</v>
          </cell>
          <cell r="BK83">
            <v>0</v>
          </cell>
          <cell r="BL83">
            <v>0</v>
          </cell>
          <cell r="BM83">
            <v>0</v>
          </cell>
          <cell r="BN83">
            <v>0</v>
          </cell>
          <cell r="BO83">
            <v>0</v>
          </cell>
          <cell r="BP83">
            <v>0</v>
          </cell>
          <cell r="BQ83">
            <v>0</v>
          </cell>
          <cell r="BR83">
            <v>0.5</v>
          </cell>
          <cell r="BS83">
            <v>0</v>
          </cell>
          <cell r="BT83">
            <v>0</v>
          </cell>
          <cell r="BU83">
            <v>0</v>
          </cell>
          <cell r="BV83">
            <v>0</v>
          </cell>
          <cell r="BW83">
            <v>0</v>
          </cell>
          <cell r="BX83">
            <v>0</v>
          </cell>
          <cell r="BY83">
            <v>0</v>
          </cell>
          <cell r="BZ83">
            <v>0</v>
          </cell>
          <cell r="CA83">
            <v>0</v>
          </cell>
          <cell r="CB83">
            <v>0</v>
          </cell>
          <cell r="CC83">
            <v>1</v>
          </cell>
        </row>
        <row r="84">
          <cell r="C84">
            <v>0</v>
          </cell>
          <cell r="D84">
            <v>0</v>
          </cell>
          <cell r="E84">
            <v>0.5</v>
          </cell>
          <cell r="F84">
            <v>0</v>
          </cell>
          <cell r="G84">
            <v>0</v>
          </cell>
          <cell r="H84">
            <v>0</v>
          </cell>
          <cell r="I84">
            <v>0</v>
          </cell>
          <cell r="J84">
            <v>0</v>
          </cell>
          <cell r="K84">
            <v>0</v>
          </cell>
          <cell r="L84">
            <v>0</v>
          </cell>
          <cell r="M84">
            <v>0</v>
          </cell>
          <cell r="N84">
            <v>0</v>
          </cell>
          <cell r="O84">
            <v>0</v>
          </cell>
          <cell r="P84">
            <v>0.5</v>
          </cell>
          <cell r="Q84">
            <v>0</v>
          </cell>
          <cell r="R84">
            <v>0</v>
          </cell>
          <cell r="S84">
            <v>0</v>
          </cell>
          <cell r="T84">
            <v>0</v>
          </cell>
          <cell r="U84">
            <v>0</v>
          </cell>
          <cell r="V84">
            <v>0</v>
          </cell>
          <cell r="W84">
            <v>0</v>
          </cell>
          <cell r="X84">
            <v>0</v>
          </cell>
          <cell r="Y84">
            <v>0</v>
          </cell>
          <cell r="Z84">
            <v>0</v>
          </cell>
          <cell r="AA84">
            <v>0.5</v>
          </cell>
          <cell r="AB84">
            <v>0</v>
          </cell>
          <cell r="AC84">
            <v>0</v>
          </cell>
          <cell r="AD84">
            <v>0</v>
          </cell>
          <cell r="AE84">
            <v>0</v>
          </cell>
          <cell r="AF84">
            <v>0</v>
          </cell>
          <cell r="AG84">
            <v>0</v>
          </cell>
          <cell r="AH84">
            <v>0</v>
          </cell>
          <cell r="AI84">
            <v>0</v>
          </cell>
          <cell r="AJ84">
            <v>0</v>
          </cell>
          <cell r="AK84">
            <v>0</v>
          </cell>
          <cell r="AL84">
            <v>0.5</v>
          </cell>
          <cell r="AM84">
            <v>0</v>
          </cell>
          <cell r="AN84">
            <v>0</v>
          </cell>
          <cell r="AO84">
            <v>0</v>
          </cell>
          <cell r="AP84">
            <v>0</v>
          </cell>
          <cell r="AQ84">
            <v>0</v>
          </cell>
          <cell r="AR84">
            <v>0</v>
          </cell>
          <cell r="AS84">
            <v>0</v>
          </cell>
          <cell r="AT84">
            <v>0</v>
          </cell>
          <cell r="AU84">
            <v>0</v>
          </cell>
          <cell r="AV84">
            <v>0</v>
          </cell>
          <cell r="AW84">
            <v>0.5</v>
          </cell>
          <cell r="AX84">
            <v>0</v>
          </cell>
          <cell r="AY84">
            <v>0</v>
          </cell>
          <cell r="AZ84">
            <v>0</v>
          </cell>
          <cell r="BA84">
            <v>0</v>
          </cell>
          <cell r="BB84">
            <v>0</v>
          </cell>
          <cell r="BC84">
            <v>0</v>
          </cell>
          <cell r="BD84">
            <v>0</v>
          </cell>
          <cell r="BE84">
            <v>0</v>
          </cell>
          <cell r="BF84">
            <v>0</v>
          </cell>
          <cell r="BG84">
            <v>0</v>
          </cell>
          <cell r="BH84">
            <v>0.5</v>
          </cell>
          <cell r="BI84">
            <v>0</v>
          </cell>
          <cell r="BJ84">
            <v>0</v>
          </cell>
          <cell r="BK84">
            <v>0</v>
          </cell>
          <cell r="BL84">
            <v>0</v>
          </cell>
          <cell r="BM84">
            <v>0</v>
          </cell>
          <cell r="BN84">
            <v>0</v>
          </cell>
          <cell r="BO84">
            <v>0</v>
          </cell>
          <cell r="BP84">
            <v>0</v>
          </cell>
          <cell r="BQ84">
            <v>0</v>
          </cell>
          <cell r="BR84">
            <v>0</v>
          </cell>
          <cell r="BS84">
            <v>0.5</v>
          </cell>
          <cell r="BT84">
            <v>0</v>
          </cell>
          <cell r="BU84">
            <v>0</v>
          </cell>
          <cell r="BV84">
            <v>0</v>
          </cell>
          <cell r="BW84">
            <v>0</v>
          </cell>
          <cell r="BX84">
            <v>0</v>
          </cell>
          <cell r="BY84">
            <v>0</v>
          </cell>
          <cell r="BZ84">
            <v>0</v>
          </cell>
          <cell r="CA84">
            <v>0</v>
          </cell>
          <cell r="CB84">
            <v>0</v>
          </cell>
          <cell r="CC84">
            <v>0</v>
          </cell>
          <cell r="CD84">
            <v>1</v>
          </cell>
        </row>
        <row r="85">
          <cell r="C85">
            <v>0</v>
          </cell>
          <cell r="D85">
            <v>0</v>
          </cell>
          <cell r="E85">
            <v>0</v>
          </cell>
          <cell r="F85">
            <v>0.5</v>
          </cell>
          <cell r="G85">
            <v>0</v>
          </cell>
          <cell r="H85">
            <v>0</v>
          </cell>
          <cell r="I85">
            <v>0</v>
          </cell>
          <cell r="J85">
            <v>0</v>
          </cell>
          <cell r="K85">
            <v>0</v>
          </cell>
          <cell r="L85">
            <v>0</v>
          </cell>
          <cell r="M85">
            <v>0</v>
          </cell>
          <cell r="N85">
            <v>0</v>
          </cell>
          <cell r="O85">
            <v>0</v>
          </cell>
          <cell r="P85">
            <v>0</v>
          </cell>
          <cell r="Q85">
            <v>0.5</v>
          </cell>
          <cell r="R85">
            <v>0</v>
          </cell>
          <cell r="S85">
            <v>0</v>
          </cell>
          <cell r="T85">
            <v>0</v>
          </cell>
          <cell r="U85">
            <v>0</v>
          </cell>
          <cell r="V85">
            <v>0</v>
          </cell>
          <cell r="W85">
            <v>0</v>
          </cell>
          <cell r="X85">
            <v>0</v>
          </cell>
          <cell r="Y85">
            <v>0</v>
          </cell>
          <cell r="Z85">
            <v>0</v>
          </cell>
          <cell r="AA85">
            <v>0</v>
          </cell>
          <cell r="AB85">
            <v>0.5</v>
          </cell>
          <cell r="AC85">
            <v>0</v>
          </cell>
          <cell r="AD85">
            <v>0</v>
          </cell>
          <cell r="AE85">
            <v>0</v>
          </cell>
          <cell r="AF85">
            <v>0</v>
          </cell>
          <cell r="AG85">
            <v>0</v>
          </cell>
          <cell r="AH85">
            <v>0</v>
          </cell>
          <cell r="AI85">
            <v>0</v>
          </cell>
          <cell r="AJ85">
            <v>0</v>
          </cell>
          <cell r="AK85">
            <v>0</v>
          </cell>
          <cell r="AL85">
            <v>0</v>
          </cell>
          <cell r="AM85">
            <v>0.5</v>
          </cell>
          <cell r="AN85">
            <v>0</v>
          </cell>
          <cell r="AO85">
            <v>0</v>
          </cell>
          <cell r="AP85">
            <v>0</v>
          </cell>
          <cell r="AQ85">
            <v>0</v>
          </cell>
          <cell r="AR85">
            <v>0</v>
          </cell>
          <cell r="AS85">
            <v>0</v>
          </cell>
          <cell r="AT85">
            <v>0</v>
          </cell>
          <cell r="AU85">
            <v>0</v>
          </cell>
          <cell r="AV85">
            <v>0</v>
          </cell>
          <cell r="AW85">
            <v>0</v>
          </cell>
          <cell r="AX85">
            <v>0.5</v>
          </cell>
          <cell r="AY85">
            <v>0</v>
          </cell>
          <cell r="AZ85">
            <v>0</v>
          </cell>
          <cell r="BA85">
            <v>0</v>
          </cell>
          <cell r="BB85">
            <v>0</v>
          </cell>
          <cell r="BC85">
            <v>0</v>
          </cell>
          <cell r="BD85">
            <v>0</v>
          </cell>
          <cell r="BE85">
            <v>0</v>
          </cell>
          <cell r="BF85">
            <v>0</v>
          </cell>
          <cell r="BG85">
            <v>0</v>
          </cell>
          <cell r="BH85">
            <v>0</v>
          </cell>
          <cell r="BI85">
            <v>0.5</v>
          </cell>
          <cell r="BJ85">
            <v>0</v>
          </cell>
          <cell r="BK85">
            <v>0</v>
          </cell>
          <cell r="BL85">
            <v>0</v>
          </cell>
          <cell r="BM85">
            <v>0</v>
          </cell>
          <cell r="BN85">
            <v>0</v>
          </cell>
          <cell r="BO85">
            <v>0</v>
          </cell>
          <cell r="BP85">
            <v>0</v>
          </cell>
          <cell r="BQ85">
            <v>0</v>
          </cell>
          <cell r="BR85">
            <v>0</v>
          </cell>
          <cell r="BS85">
            <v>0</v>
          </cell>
          <cell r="BT85">
            <v>0.5</v>
          </cell>
          <cell r="BU85">
            <v>0</v>
          </cell>
          <cell r="BV85">
            <v>0</v>
          </cell>
          <cell r="BW85">
            <v>0</v>
          </cell>
          <cell r="BX85">
            <v>0</v>
          </cell>
          <cell r="BY85">
            <v>0</v>
          </cell>
          <cell r="BZ85">
            <v>0</v>
          </cell>
          <cell r="CA85">
            <v>0</v>
          </cell>
          <cell r="CB85">
            <v>0</v>
          </cell>
          <cell r="CC85">
            <v>0</v>
          </cell>
          <cell r="CD85">
            <v>0</v>
          </cell>
          <cell r="CE85">
            <v>1</v>
          </cell>
        </row>
        <row r="86">
          <cell r="C86">
            <v>0</v>
          </cell>
          <cell r="D86">
            <v>0</v>
          </cell>
          <cell r="E86">
            <v>0</v>
          </cell>
          <cell r="F86">
            <v>0</v>
          </cell>
          <cell r="G86">
            <v>0.5</v>
          </cell>
          <cell r="H86">
            <v>0</v>
          </cell>
          <cell r="I86">
            <v>0</v>
          </cell>
          <cell r="J86">
            <v>0</v>
          </cell>
          <cell r="K86">
            <v>0</v>
          </cell>
          <cell r="L86">
            <v>0</v>
          </cell>
          <cell r="M86">
            <v>0</v>
          </cell>
          <cell r="N86">
            <v>0</v>
          </cell>
          <cell r="O86">
            <v>0</v>
          </cell>
          <cell r="P86">
            <v>0</v>
          </cell>
          <cell r="Q86">
            <v>0</v>
          </cell>
          <cell r="R86">
            <v>0.5</v>
          </cell>
          <cell r="S86">
            <v>0</v>
          </cell>
          <cell r="T86">
            <v>0</v>
          </cell>
          <cell r="U86">
            <v>0</v>
          </cell>
          <cell r="V86">
            <v>0</v>
          </cell>
          <cell r="W86">
            <v>0</v>
          </cell>
          <cell r="X86">
            <v>0</v>
          </cell>
          <cell r="Y86">
            <v>0</v>
          </cell>
          <cell r="Z86">
            <v>0</v>
          </cell>
          <cell r="AA86">
            <v>0</v>
          </cell>
          <cell r="AB86">
            <v>0</v>
          </cell>
          <cell r="AC86">
            <v>0.5</v>
          </cell>
          <cell r="AD86">
            <v>0</v>
          </cell>
          <cell r="AE86">
            <v>0</v>
          </cell>
          <cell r="AF86">
            <v>0</v>
          </cell>
          <cell r="AG86">
            <v>0</v>
          </cell>
          <cell r="AH86">
            <v>0</v>
          </cell>
          <cell r="AI86">
            <v>0</v>
          </cell>
          <cell r="AJ86">
            <v>0</v>
          </cell>
          <cell r="AK86">
            <v>0</v>
          </cell>
          <cell r="AL86">
            <v>0</v>
          </cell>
          <cell r="AM86">
            <v>0</v>
          </cell>
          <cell r="AN86">
            <v>0.5</v>
          </cell>
          <cell r="AO86">
            <v>0</v>
          </cell>
          <cell r="AP86">
            <v>0</v>
          </cell>
          <cell r="AQ86">
            <v>0</v>
          </cell>
          <cell r="AR86">
            <v>0</v>
          </cell>
          <cell r="AS86">
            <v>0</v>
          </cell>
          <cell r="AT86">
            <v>0</v>
          </cell>
          <cell r="AU86">
            <v>0</v>
          </cell>
          <cell r="AV86">
            <v>0</v>
          </cell>
          <cell r="AW86">
            <v>0</v>
          </cell>
          <cell r="AX86">
            <v>0</v>
          </cell>
          <cell r="AY86">
            <v>0.5</v>
          </cell>
          <cell r="AZ86">
            <v>0</v>
          </cell>
          <cell r="BA86">
            <v>0</v>
          </cell>
          <cell r="BB86">
            <v>0</v>
          </cell>
          <cell r="BC86">
            <v>0</v>
          </cell>
          <cell r="BD86">
            <v>0</v>
          </cell>
          <cell r="BE86">
            <v>0</v>
          </cell>
          <cell r="BF86">
            <v>0</v>
          </cell>
          <cell r="BG86">
            <v>0</v>
          </cell>
          <cell r="BH86">
            <v>0</v>
          </cell>
          <cell r="BI86">
            <v>0</v>
          </cell>
          <cell r="BJ86">
            <v>0.5</v>
          </cell>
          <cell r="BK86">
            <v>0</v>
          </cell>
          <cell r="BL86">
            <v>0</v>
          </cell>
          <cell r="BM86">
            <v>0</v>
          </cell>
          <cell r="BN86">
            <v>0</v>
          </cell>
          <cell r="BO86">
            <v>0</v>
          </cell>
          <cell r="BP86">
            <v>0</v>
          </cell>
          <cell r="BQ86">
            <v>0</v>
          </cell>
          <cell r="BR86">
            <v>0</v>
          </cell>
          <cell r="BS86">
            <v>0</v>
          </cell>
          <cell r="BT86">
            <v>0</v>
          </cell>
          <cell r="BU86">
            <v>0.5</v>
          </cell>
          <cell r="BV86">
            <v>0</v>
          </cell>
          <cell r="BW86">
            <v>0</v>
          </cell>
          <cell r="BX86">
            <v>0</v>
          </cell>
          <cell r="BY86">
            <v>0</v>
          </cell>
          <cell r="BZ86">
            <v>0</v>
          </cell>
          <cell r="CA86">
            <v>0</v>
          </cell>
          <cell r="CB86">
            <v>0</v>
          </cell>
          <cell r="CC86">
            <v>0</v>
          </cell>
          <cell r="CD86">
            <v>0</v>
          </cell>
          <cell r="CE86">
            <v>0</v>
          </cell>
          <cell r="CF86">
            <v>1</v>
          </cell>
        </row>
        <row r="87">
          <cell r="C87">
            <v>0</v>
          </cell>
          <cell r="D87">
            <v>0</v>
          </cell>
          <cell r="E87">
            <v>0</v>
          </cell>
          <cell r="F87">
            <v>0</v>
          </cell>
          <cell r="G87">
            <v>0</v>
          </cell>
          <cell r="H87">
            <v>0.5</v>
          </cell>
          <cell r="I87">
            <v>0</v>
          </cell>
          <cell r="J87">
            <v>0</v>
          </cell>
          <cell r="K87">
            <v>0</v>
          </cell>
          <cell r="L87">
            <v>0</v>
          </cell>
          <cell r="M87">
            <v>0</v>
          </cell>
          <cell r="N87">
            <v>0</v>
          </cell>
          <cell r="O87">
            <v>0</v>
          </cell>
          <cell r="P87">
            <v>0</v>
          </cell>
          <cell r="Q87">
            <v>0</v>
          </cell>
          <cell r="R87">
            <v>0</v>
          </cell>
          <cell r="S87">
            <v>0.5</v>
          </cell>
          <cell r="T87">
            <v>0</v>
          </cell>
          <cell r="U87">
            <v>0</v>
          </cell>
          <cell r="V87">
            <v>0</v>
          </cell>
          <cell r="W87">
            <v>0</v>
          </cell>
          <cell r="X87">
            <v>0</v>
          </cell>
          <cell r="Y87">
            <v>0</v>
          </cell>
          <cell r="Z87">
            <v>0</v>
          </cell>
          <cell r="AA87">
            <v>0</v>
          </cell>
          <cell r="AB87">
            <v>0</v>
          </cell>
          <cell r="AC87">
            <v>0</v>
          </cell>
          <cell r="AD87">
            <v>0.5</v>
          </cell>
          <cell r="AE87">
            <v>0</v>
          </cell>
          <cell r="AF87">
            <v>0</v>
          </cell>
          <cell r="AG87">
            <v>0</v>
          </cell>
          <cell r="AH87">
            <v>0</v>
          </cell>
          <cell r="AI87">
            <v>0</v>
          </cell>
          <cell r="AJ87">
            <v>0</v>
          </cell>
          <cell r="AK87">
            <v>0</v>
          </cell>
          <cell r="AL87">
            <v>0</v>
          </cell>
          <cell r="AM87">
            <v>0</v>
          </cell>
          <cell r="AN87">
            <v>0</v>
          </cell>
          <cell r="AO87">
            <v>0.5</v>
          </cell>
          <cell r="AP87">
            <v>0</v>
          </cell>
          <cell r="AQ87">
            <v>0</v>
          </cell>
          <cell r="AR87">
            <v>0</v>
          </cell>
          <cell r="AS87">
            <v>0</v>
          </cell>
          <cell r="AT87">
            <v>0</v>
          </cell>
          <cell r="AU87">
            <v>0</v>
          </cell>
          <cell r="AV87">
            <v>0</v>
          </cell>
          <cell r="AW87">
            <v>0</v>
          </cell>
          <cell r="AX87">
            <v>0</v>
          </cell>
          <cell r="AY87">
            <v>0</v>
          </cell>
          <cell r="AZ87">
            <v>0.5</v>
          </cell>
          <cell r="BA87">
            <v>0</v>
          </cell>
          <cell r="BB87">
            <v>0</v>
          </cell>
          <cell r="BC87">
            <v>0</v>
          </cell>
          <cell r="BD87">
            <v>0</v>
          </cell>
          <cell r="BE87">
            <v>0</v>
          </cell>
          <cell r="BF87">
            <v>0</v>
          </cell>
          <cell r="BG87">
            <v>0</v>
          </cell>
          <cell r="BH87">
            <v>0</v>
          </cell>
          <cell r="BI87">
            <v>0</v>
          </cell>
          <cell r="BJ87">
            <v>0</v>
          </cell>
          <cell r="BK87">
            <v>0.5</v>
          </cell>
          <cell r="BL87">
            <v>0</v>
          </cell>
          <cell r="BM87">
            <v>0</v>
          </cell>
          <cell r="BN87">
            <v>0</v>
          </cell>
          <cell r="BO87">
            <v>0</v>
          </cell>
          <cell r="BP87">
            <v>0</v>
          </cell>
          <cell r="BQ87">
            <v>0</v>
          </cell>
          <cell r="BR87">
            <v>0</v>
          </cell>
          <cell r="BS87">
            <v>0</v>
          </cell>
          <cell r="BT87">
            <v>0</v>
          </cell>
          <cell r="BU87">
            <v>0</v>
          </cell>
          <cell r="BV87">
            <v>0.5</v>
          </cell>
          <cell r="BW87">
            <v>0</v>
          </cell>
          <cell r="BX87">
            <v>0</v>
          </cell>
          <cell r="BY87">
            <v>0</v>
          </cell>
          <cell r="BZ87">
            <v>0</v>
          </cell>
          <cell r="CA87">
            <v>0</v>
          </cell>
          <cell r="CB87">
            <v>0</v>
          </cell>
          <cell r="CC87">
            <v>0</v>
          </cell>
          <cell r="CD87">
            <v>0</v>
          </cell>
          <cell r="CE87">
            <v>0</v>
          </cell>
          <cell r="CF87">
            <v>0</v>
          </cell>
          <cell r="CG87">
            <v>1</v>
          </cell>
        </row>
        <row r="88">
          <cell r="C88">
            <v>0</v>
          </cell>
          <cell r="D88">
            <v>0</v>
          </cell>
          <cell r="E88">
            <v>0</v>
          </cell>
          <cell r="F88">
            <v>0</v>
          </cell>
          <cell r="G88">
            <v>0</v>
          </cell>
          <cell r="H88">
            <v>0</v>
          </cell>
          <cell r="I88">
            <v>0.5</v>
          </cell>
          <cell r="J88">
            <v>0</v>
          </cell>
          <cell r="K88">
            <v>0</v>
          </cell>
          <cell r="L88">
            <v>0</v>
          </cell>
          <cell r="M88">
            <v>0</v>
          </cell>
          <cell r="N88">
            <v>0</v>
          </cell>
          <cell r="O88">
            <v>0</v>
          </cell>
          <cell r="P88">
            <v>0</v>
          </cell>
          <cell r="Q88">
            <v>0</v>
          </cell>
          <cell r="R88">
            <v>0</v>
          </cell>
          <cell r="S88">
            <v>0</v>
          </cell>
          <cell r="T88">
            <v>0.5</v>
          </cell>
          <cell r="U88">
            <v>0</v>
          </cell>
          <cell r="V88">
            <v>0</v>
          </cell>
          <cell r="W88">
            <v>0</v>
          </cell>
          <cell r="X88">
            <v>0</v>
          </cell>
          <cell r="Y88">
            <v>0</v>
          </cell>
          <cell r="Z88">
            <v>0</v>
          </cell>
          <cell r="AA88">
            <v>0</v>
          </cell>
          <cell r="AB88">
            <v>0</v>
          </cell>
          <cell r="AC88">
            <v>0</v>
          </cell>
          <cell r="AD88">
            <v>0</v>
          </cell>
          <cell r="AE88">
            <v>0.5</v>
          </cell>
          <cell r="AF88">
            <v>0</v>
          </cell>
          <cell r="AG88">
            <v>0</v>
          </cell>
          <cell r="AH88">
            <v>0</v>
          </cell>
          <cell r="AI88">
            <v>0</v>
          </cell>
          <cell r="AJ88">
            <v>0</v>
          </cell>
          <cell r="AK88">
            <v>0</v>
          </cell>
          <cell r="AL88">
            <v>0</v>
          </cell>
          <cell r="AM88">
            <v>0</v>
          </cell>
          <cell r="AN88">
            <v>0</v>
          </cell>
          <cell r="AO88">
            <v>0</v>
          </cell>
          <cell r="AP88">
            <v>0.5</v>
          </cell>
          <cell r="AQ88">
            <v>0</v>
          </cell>
          <cell r="AR88">
            <v>0</v>
          </cell>
          <cell r="AS88">
            <v>0</v>
          </cell>
          <cell r="AT88">
            <v>0</v>
          </cell>
          <cell r="AU88">
            <v>0</v>
          </cell>
          <cell r="AV88">
            <v>0</v>
          </cell>
          <cell r="AW88">
            <v>0</v>
          </cell>
          <cell r="AX88">
            <v>0</v>
          </cell>
          <cell r="AY88">
            <v>0</v>
          </cell>
          <cell r="AZ88">
            <v>0</v>
          </cell>
          <cell r="BA88">
            <v>0.5</v>
          </cell>
          <cell r="BB88">
            <v>0</v>
          </cell>
          <cell r="BC88">
            <v>0</v>
          </cell>
          <cell r="BD88">
            <v>0</v>
          </cell>
          <cell r="BE88">
            <v>0</v>
          </cell>
          <cell r="BF88">
            <v>0</v>
          </cell>
          <cell r="BG88">
            <v>0</v>
          </cell>
          <cell r="BH88">
            <v>0</v>
          </cell>
          <cell r="BI88">
            <v>0</v>
          </cell>
          <cell r="BJ88">
            <v>0</v>
          </cell>
          <cell r="BK88">
            <v>0</v>
          </cell>
          <cell r="BL88">
            <v>0.5</v>
          </cell>
          <cell r="BM88">
            <v>0</v>
          </cell>
          <cell r="BN88">
            <v>0</v>
          </cell>
          <cell r="BO88">
            <v>0</v>
          </cell>
          <cell r="BP88">
            <v>0</v>
          </cell>
          <cell r="BQ88">
            <v>0</v>
          </cell>
          <cell r="BR88">
            <v>0</v>
          </cell>
          <cell r="BS88">
            <v>0</v>
          </cell>
          <cell r="BT88">
            <v>0</v>
          </cell>
          <cell r="BU88">
            <v>0</v>
          </cell>
          <cell r="BV88">
            <v>0</v>
          </cell>
          <cell r="BW88">
            <v>0.5</v>
          </cell>
          <cell r="BX88">
            <v>0</v>
          </cell>
          <cell r="BY88">
            <v>0</v>
          </cell>
          <cell r="BZ88">
            <v>0</v>
          </cell>
          <cell r="CA88">
            <v>0</v>
          </cell>
          <cell r="CB88">
            <v>0</v>
          </cell>
          <cell r="CC88">
            <v>0</v>
          </cell>
          <cell r="CD88">
            <v>0</v>
          </cell>
          <cell r="CE88">
            <v>0</v>
          </cell>
          <cell r="CF88">
            <v>0</v>
          </cell>
          <cell r="CG88">
            <v>0</v>
          </cell>
          <cell r="CH88">
            <v>1</v>
          </cell>
        </row>
        <row r="89">
          <cell r="C89">
            <v>0</v>
          </cell>
          <cell r="D89">
            <v>0</v>
          </cell>
          <cell r="E89">
            <v>0</v>
          </cell>
          <cell r="F89">
            <v>0</v>
          </cell>
          <cell r="G89">
            <v>0</v>
          </cell>
          <cell r="H89">
            <v>0</v>
          </cell>
          <cell r="I89">
            <v>0</v>
          </cell>
          <cell r="J89">
            <v>0.5</v>
          </cell>
          <cell r="K89">
            <v>0</v>
          </cell>
          <cell r="L89">
            <v>0</v>
          </cell>
          <cell r="M89">
            <v>0</v>
          </cell>
          <cell r="N89">
            <v>0</v>
          </cell>
          <cell r="O89">
            <v>0</v>
          </cell>
          <cell r="P89">
            <v>0</v>
          </cell>
          <cell r="Q89">
            <v>0</v>
          </cell>
          <cell r="R89">
            <v>0</v>
          </cell>
          <cell r="S89">
            <v>0</v>
          </cell>
          <cell r="T89">
            <v>0</v>
          </cell>
          <cell r="U89">
            <v>0.5</v>
          </cell>
          <cell r="V89">
            <v>0</v>
          </cell>
          <cell r="W89">
            <v>0</v>
          </cell>
          <cell r="X89">
            <v>0</v>
          </cell>
          <cell r="Y89">
            <v>0</v>
          </cell>
          <cell r="Z89">
            <v>0</v>
          </cell>
          <cell r="AA89">
            <v>0</v>
          </cell>
          <cell r="AB89">
            <v>0</v>
          </cell>
          <cell r="AC89">
            <v>0</v>
          </cell>
          <cell r="AD89">
            <v>0</v>
          </cell>
          <cell r="AE89">
            <v>0</v>
          </cell>
          <cell r="AF89">
            <v>0.5</v>
          </cell>
          <cell r="AG89">
            <v>0</v>
          </cell>
          <cell r="AH89">
            <v>0</v>
          </cell>
          <cell r="AI89">
            <v>0</v>
          </cell>
          <cell r="AJ89">
            <v>0</v>
          </cell>
          <cell r="AK89">
            <v>0</v>
          </cell>
          <cell r="AL89">
            <v>0</v>
          </cell>
          <cell r="AM89">
            <v>0</v>
          </cell>
          <cell r="AN89">
            <v>0</v>
          </cell>
          <cell r="AO89">
            <v>0</v>
          </cell>
          <cell r="AP89">
            <v>0</v>
          </cell>
          <cell r="AQ89">
            <v>0.5</v>
          </cell>
          <cell r="AR89">
            <v>0</v>
          </cell>
          <cell r="AS89">
            <v>0</v>
          </cell>
          <cell r="AT89">
            <v>0</v>
          </cell>
          <cell r="AU89">
            <v>0</v>
          </cell>
          <cell r="AV89">
            <v>0</v>
          </cell>
          <cell r="AW89">
            <v>0</v>
          </cell>
          <cell r="AX89">
            <v>0</v>
          </cell>
          <cell r="AY89">
            <v>0</v>
          </cell>
          <cell r="AZ89">
            <v>0</v>
          </cell>
          <cell r="BA89">
            <v>0</v>
          </cell>
          <cell r="BB89">
            <v>0.5</v>
          </cell>
          <cell r="BC89">
            <v>0</v>
          </cell>
          <cell r="BD89">
            <v>0</v>
          </cell>
          <cell r="BE89">
            <v>0</v>
          </cell>
          <cell r="BF89">
            <v>0</v>
          </cell>
          <cell r="BG89">
            <v>0</v>
          </cell>
          <cell r="BH89">
            <v>0</v>
          </cell>
          <cell r="BI89">
            <v>0</v>
          </cell>
          <cell r="BJ89">
            <v>0</v>
          </cell>
          <cell r="BK89">
            <v>0</v>
          </cell>
          <cell r="BL89">
            <v>0</v>
          </cell>
          <cell r="BM89">
            <v>0.5</v>
          </cell>
          <cell r="BN89">
            <v>0</v>
          </cell>
          <cell r="BO89">
            <v>0</v>
          </cell>
          <cell r="BP89">
            <v>0</v>
          </cell>
          <cell r="BQ89">
            <v>0</v>
          </cell>
          <cell r="BR89">
            <v>0</v>
          </cell>
          <cell r="BS89">
            <v>0</v>
          </cell>
          <cell r="BT89">
            <v>0</v>
          </cell>
          <cell r="BU89">
            <v>0</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1</v>
          </cell>
        </row>
        <row r="90">
          <cell r="C90">
            <v>0</v>
          </cell>
          <cell r="D90">
            <v>0</v>
          </cell>
          <cell r="E90">
            <v>0</v>
          </cell>
          <cell r="F90">
            <v>0</v>
          </cell>
          <cell r="G90">
            <v>0</v>
          </cell>
          <cell r="H90">
            <v>0</v>
          </cell>
          <cell r="I90">
            <v>0</v>
          </cell>
          <cell r="J90">
            <v>0</v>
          </cell>
          <cell r="K90">
            <v>0.5</v>
          </cell>
          <cell r="L90">
            <v>0</v>
          </cell>
          <cell r="M90">
            <v>0</v>
          </cell>
          <cell r="N90">
            <v>0</v>
          </cell>
          <cell r="O90">
            <v>0</v>
          </cell>
          <cell r="P90">
            <v>0</v>
          </cell>
          <cell r="Q90">
            <v>0</v>
          </cell>
          <cell r="R90">
            <v>0</v>
          </cell>
          <cell r="S90">
            <v>0</v>
          </cell>
          <cell r="T90">
            <v>0</v>
          </cell>
          <cell r="U90">
            <v>0</v>
          </cell>
          <cell r="V90">
            <v>0.5</v>
          </cell>
          <cell r="W90">
            <v>0</v>
          </cell>
          <cell r="X90">
            <v>0</v>
          </cell>
          <cell r="Y90">
            <v>0</v>
          </cell>
          <cell r="Z90">
            <v>0</v>
          </cell>
          <cell r="AA90">
            <v>0</v>
          </cell>
          <cell r="AB90">
            <v>0</v>
          </cell>
          <cell r="AC90">
            <v>0</v>
          </cell>
          <cell r="AD90">
            <v>0</v>
          </cell>
          <cell r="AE90">
            <v>0</v>
          </cell>
          <cell r="AF90">
            <v>0</v>
          </cell>
          <cell r="AG90">
            <v>0.5</v>
          </cell>
          <cell r="AH90">
            <v>0</v>
          </cell>
          <cell r="AI90">
            <v>0</v>
          </cell>
          <cell r="AJ90">
            <v>0</v>
          </cell>
          <cell r="AK90">
            <v>0</v>
          </cell>
          <cell r="AL90">
            <v>0</v>
          </cell>
          <cell r="AM90">
            <v>0</v>
          </cell>
          <cell r="AN90">
            <v>0</v>
          </cell>
          <cell r="AO90">
            <v>0</v>
          </cell>
          <cell r="AP90">
            <v>0</v>
          </cell>
          <cell r="AQ90">
            <v>0</v>
          </cell>
          <cell r="AR90">
            <v>0.5</v>
          </cell>
          <cell r="AS90">
            <v>0</v>
          </cell>
          <cell r="AT90">
            <v>0</v>
          </cell>
          <cell r="AU90">
            <v>0</v>
          </cell>
          <cell r="AV90">
            <v>0</v>
          </cell>
          <cell r="AW90">
            <v>0</v>
          </cell>
          <cell r="AX90">
            <v>0</v>
          </cell>
          <cell r="AY90">
            <v>0</v>
          </cell>
          <cell r="AZ90">
            <v>0</v>
          </cell>
          <cell r="BA90">
            <v>0</v>
          </cell>
          <cell r="BB90">
            <v>0</v>
          </cell>
          <cell r="BC90">
            <v>0.5</v>
          </cell>
          <cell r="BD90">
            <v>0</v>
          </cell>
          <cell r="BE90">
            <v>0</v>
          </cell>
          <cell r="BF90">
            <v>0</v>
          </cell>
          <cell r="BG90">
            <v>0</v>
          </cell>
          <cell r="BH90">
            <v>0</v>
          </cell>
          <cell r="BI90">
            <v>0</v>
          </cell>
          <cell r="BJ90">
            <v>0</v>
          </cell>
          <cell r="BK90">
            <v>0</v>
          </cell>
          <cell r="BL90">
            <v>0</v>
          </cell>
          <cell r="BM90">
            <v>0</v>
          </cell>
          <cell r="BN90">
            <v>0.5</v>
          </cell>
          <cell r="BO90">
            <v>0</v>
          </cell>
          <cell r="BP90">
            <v>0</v>
          </cell>
          <cell r="BQ90">
            <v>0</v>
          </cell>
          <cell r="BR90">
            <v>0</v>
          </cell>
          <cell r="BS90">
            <v>0</v>
          </cell>
          <cell r="BT90">
            <v>0</v>
          </cell>
          <cell r="BU90">
            <v>0</v>
          </cell>
          <cell r="BV90">
            <v>0</v>
          </cell>
          <cell r="BW90">
            <v>0</v>
          </cell>
          <cell r="BX90">
            <v>0</v>
          </cell>
          <cell r="BY90">
            <v>0.5</v>
          </cell>
          <cell r="BZ90">
            <v>0</v>
          </cell>
          <cell r="CA90">
            <v>0</v>
          </cell>
          <cell r="CB90">
            <v>0</v>
          </cell>
          <cell r="CC90">
            <v>0</v>
          </cell>
          <cell r="CD90">
            <v>0</v>
          </cell>
          <cell r="CE90">
            <v>0</v>
          </cell>
          <cell r="CF90">
            <v>0</v>
          </cell>
          <cell r="CG90">
            <v>0</v>
          </cell>
          <cell r="CH90">
            <v>0</v>
          </cell>
          <cell r="CI90">
            <v>0</v>
          </cell>
          <cell r="CJ90">
            <v>1</v>
          </cell>
        </row>
        <row r="91">
          <cell r="C91">
            <v>0</v>
          </cell>
          <cell r="D91">
            <v>0</v>
          </cell>
          <cell r="E91">
            <v>0</v>
          </cell>
          <cell r="F91">
            <v>0</v>
          </cell>
          <cell r="G91">
            <v>0</v>
          </cell>
          <cell r="H91">
            <v>0</v>
          </cell>
          <cell r="I91">
            <v>0</v>
          </cell>
          <cell r="J91">
            <v>0</v>
          </cell>
          <cell r="K91">
            <v>0</v>
          </cell>
          <cell r="L91">
            <v>0.5</v>
          </cell>
          <cell r="M91">
            <v>0</v>
          </cell>
          <cell r="N91">
            <v>0</v>
          </cell>
          <cell r="O91">
            <v>0</v>
          </cell>
          <cell r="P91">
            <v>0</v>
          </cell>
          <cell r="Q91">
            <v>0</v>
          </cell>
          <cell r="R91">
            <v>0</v>
          </cell>
          <cell r="S91">
            <v>0</v>
          </cell>
          <cell r="T91">
            <v>0</v>
          </cell>
          <cell r="U91">
            <v>0</v>
          </cell>
          <cell r="V91">
            <v>0</v>
          </cell>
          <cell r="W91">
            <v>0.5</v>
          </cell>
          <cell r="X91">
            <v>0</v>
          </cell>
          <cell r="Y91">
            <v>0</v>
          </cell>
          <cell r="Z91">
            <v>0</v>
          </cell>
          <cell r="AA91">
            <v>0</v>
          </cell>
          <cell r="AB91">
            <v>0</v>
          </cell>
          <cell r="AC91">
            <v>0</v>
          </cell>
          <cell r="AD91">
            <v>0</v>
          </cell>
          <cell r="AE91">
            <v>0</v>
          </cell>
          <cell r="AF91">
            <v>0</v>
          </cell>
          <cell r="AG91">
            <v>0</v>
          </cell>
          <cell r="AH91">
            <v>0.5</v>
          </cell>
          <cell r="AI91">
            <v>0</v>
          </cell>
          <cell r="AJ91">
            <v>0</v>
          </cell>
          <cell r="AK91">
            <v>0</v>
          </cell>
          <cell r="AL91">
            <v>0</v>
          </cell>
          <cell r="AM91">
            <v>0</v>
          </cell>
          <cell r="AN91">
            <v>0</v>
          </cell>
          <cell r="AO91">
            <v>0</v>
          </cell>
          <cell r="AP91">
            <v>0</v>
          </cell>
          <cell r="AQ91">
            <v>0</v>
          </cell>
          <cell r="AR91">
            <v>0</v>
          </cell>
          <cell r="AS91">
            <v>0.5</v>
          </cell>
          <cell r="AT91">
            <v>0</v>
          </cell>
          <cell r="AU91">
            <v>0</v>
          </cell>
          <cell r="AV91">
            <v>0</v>
          </cell>
          <cell r="AW91">
            <v>0</v>
          </cell>
          <cell r="AX91">
            <v>0</v>
          </cell>
          <cell r="AY91">
            <v>0</v>
          </cell>
          <cell r="AZ91">
            <v>0</v>
          </cell>
          <cell r="BA91">
            <v>0</v>
          </cell>
          <cell r="BB91">
            <v>0</v>
          </cell>
          <cell r="BC91">
            <v>0</v>
          </cell>
          <cell r="BD91">
            <v>0.5</v>
          </cell>
          <cell r="BE91">
            <v>0</v>
          </cell>
          <cell r="BF91">
            <v>0</v>
          </cell>
          <cell r="BG91">
            <v>0</v>
          </cell>
          <cell r="BH91">
            <v>0</v>
          </cell>
          <cell r="BI91">
            <v>0</v>
          </cell>
          <cell r="BJ91">
            <v>0</v>
          </cell>
          <cell r="BK91">
            <v>0</v>
          </cell>
          <cell r="BL91">
            <v>0</v>
          </cell>
          <cell r="BM91">
            <v>0</v>
          </cell>
          <cell r="BN91">
            <v>0</v>
          </cell>
          <cell r="BO91">
            <v>0.5</v>
          </cell>
          <cell r="BP91">
            <v>0</v>
          </cell>
          <cell r="BQ91">
            <v>0</v>
          </cell>
          <cell r="BR91">
            <v>0</v>
          </cell>
          <cell r="BS91">
            <v>0</v>
          </cell>
          <cell r="BT91">
            <v>0</v>
          </cell>
          <cell r="BU91">
            <v>0</v>
          </cell>
          <cell r="BV91">
            <v>0</v>
          </cell>
          <cell r="BW91">
            <v>0</v>
          </cell>
          <cell r="BX91">
            <v>0</v>
          </cell>
          <cell r="BY91">
            <v>0</v>
          </cell>
          <cell r="BZ91">
            <v>0.5</v>
          </cell>
          <cell r="CA91">
            <v>0</v>
          </cell>
          <cell r="CB91">
            <v>0</v>
          </cell>
          <cell r="CC91">
            <v>0</v>
          </cell>
          <cell r="CD91">
            <v>0</v>
          </cell>
          <cell r="CE91">
            <v>0</v>
          </cell>
          <cell r="CF91">
            <v>0</v>
          </cell>
          <cell r="CG91">
            <v>0</v>
          </cell>
          <cell r="CH91">
            <v>0</v>
          </cell>
          <cell r="CI91">
            <v>0</v>
          </cell>
          <cell r="CJ91">
            <v>0</v>
          </cell>
          <cell r="CK91">
            <v>1</v>
          </cell>
        </row>
        <row r="92">
          <cell r="C92">
            <v>0</v>
          </cell>
          <cell r="D92">
            <v>0</v>
          </cell>
          <cell r="E92">
            <v>0</v>
          </cell>
          <cell r="F92">
            <v>0</v>
          </cell>
          <cell r="G92">
            <v>0</v>
          </cell>
          <cell r="H92">
            <v>0</v>
          </cell>
          <cell r="I92">
            <v>0</v>
          </cell>
          <cell r="J92">
            <v>0</v>
          </cell>
          <cell r="K92">
            <v>0</v>
          </cell>
          <cell r="L92">
            <v>0</v>
          </cell>
          <cell r="M92">
            <v>0.5</v>
          </cell>
          <cell r="N92">
            <v>0</v>
          </cell>
          <cell r="O92">
            <v>0</v>
          </cell>
          <cell r="P92">
            <v>0</v>
          </cell>
          <cell r="Q92">
            <v>0</v>
          </cell>
          <cell r="R92">
            <v>0</v>
          </cell>
          <cell r="S92">
            <v>0</v>
          </cell>
          <cell r="T92">
            <v>0</v>
          </cell>
          <cell r="U92">
            <v>0</v>
          </cell>
          <cell r="V92">
            <v>0</v>
          </cell>
          <cell r="W92">
            <v>0</v>
          </cell>
          <cell r="X92">
            <v>0.5</v>
          </cell>
          <cell r="Y92">
            <v>0</v>
          </cell>
          <cell r="Z92">
            <v>0</v>
          </cell>
          <cell r="AA92">
            <v>0</v>
          </cell>
          <cell r="AB92">
            <v>0</v>
          </cell>
          <cell r="AC92">
            <v>0</v>
          </cell>
          <cell r="AD92">
            <v>0</v>
          </cell>
          <cell r="AE92">
            <v>0</v>
          </cell>
          <cell r="AF92">
            <v>0</v>
          </cell>
          <cell r="AG92">
            <v>0</v>
          </cell>
          <cell r="AH92">
            <v>0</v>
          </cell>
          <cell r="AI92">
            <v>0.5</v>
          </cell>
          <cell r="AJ92">
            <v>0</v>
          </cell>
          <cell r="AK92">
            <v>0</v>
          </cell>
          <cell r="AL92">
            <v>0</v>
          </cell>
          <cell r="AM92">
            <v>0</v>
          </cell>
          <cell r="AN92">
            <v>0</v>
          </cell>
          <cell r="AO92">
            <v>0</v>
          </cell>
          <cell r="AP92">
            <v>0</v>
          </cell>
          <cell r="AQ92">
            <v>0</v>
          </cell>
          <cell r="AR92">
            <v>0</v>
          </cell>
          <cell r="AS92">
            <v>0</v>
          </cell>
          <cell r="AT92">
            <v>0.5</v>
          </cell>
          <cell r="AU92">
            <v>0</v>
          </cell>
          <cell r="AV92">
            <v>0</v>
          </cell>
          <cell r="AW92">
            <v>0</v>
          </cell>
          <cell r="AX92">
            <v>0</v>
          </cell>
          <cell r="AY92">
            <v>0</v>
          </cell>
          <cell r="AZ92">
            <v>0</v>
          </cell>
          <cell r="BA92">
            <v>0</v>
          </cell>
          <cell r="BB92">
            <v>0</v>
          </cell>
          <cell r="BC92">
            <v>0</v>
          </cell>
          <cell r="BD92">
            <v>0</v>
          </cell>
          <cell r="BE92">
            <v>0.5</v>
          </cell>
          <cell r="BF92">
            <v>0</v>
          </cell>
          <cell r="BG92">
            <v>0</v>
          </cell>
          <cell r="BH92">
            <v>0</v>
          </cell>
          <cell r="BI92">
            <v>0</v>
          </cell>
          <cell r="BJ92">
            <v>0</v>
          </cell>
          <cell r="BK92">
            <v>0</v>
          </cell>
          <cell r="BL92">
            <v>0</v>
          </cell>
          <cell r="BM92">
            <v>0</v>
          </cell>
          <cell r="BN92">
            <v>0</v>
          </cell>
          <cell r="BO92">
            <v>0</v>
          </cell>
          <cell r="BP92">
            <v>0.5</v>
          </cell>
          <cell r="BQ92">
            <v>0</v>
          </cell>
          <cell r="BR92">
            <v>0</v>
          </cell>
          <cell r="BS92">
            <v>0</v>
          </cell>
          <cell r="BT92">
            <v>0</v>
          </cell>
          <cell r="BU92">
            <v>0</v>
          </cell>
          <cell r="BV92">
            <v>0</v>
          </cell>
          <cell r="BW92">
            <v>0</v>
          </cell>
          <cell r="BX92">
            <v>0</v>
          </cell>
          <cell r="BY92">
            <v>0</v>
          </cell>
          <cell r="BZ92">
            <v>0</v>
          </cell>
          <cell r="CA92">
            <v>0.5</v>
          </cell>
          <cell r="CB92">
            <v>0</v>
          </cell>
          <cell r="CC92">
            <v>0</v>
          </cell>
          <cell r="CD92">
            <v>0</v>
          </cell>
          <cell r="CE92">
            <v>0</v>
          </cell>
          <cell r="CF92">
            <v>0</v>
          </cell>
          <cell r="CG92">
            <v>0</v>
          </cell>
          <cell r="CH92">
            <v>0</v>
          </cell>
          <cell r="CI92">
            <v>0</v>
          </cell>
          <cell r="CJ92">
            <v>0</v>
          </cell>
          <cell r="CK92">
            <v>0</v>
          </cell>
          <cell r="CL92">
            <v>1</v>
          </cell>
        </row>
        <row r="93">
          <cell r="C93">
            <v>0.5</v>
          </cell>
          <cell r="D93">
            <v>0</v>
          </cell>
          <cell r="E93">
            <v>0</v>
          </cell>
          <cell r="F93">
            <v>0</v>
          </cell>
          <cell r="G93">
            <v>0</v>
          </cell>
          <cell r="H93">
            <v>0</v>
          </cell>
          <cell r="I93">
            <v>0</v>
          </cell>
          <cell r="J93">
            <v>0</v>
          </cell>
          <cell r="K93">
            <v>0</v>
          </cell>
          <cell r="L93">
            <v>0</v>
          </cell>
          <cell r="M93">
            <v>0</v>
          </cell>
          <cell r="N93">
            <v>0.5</v>
          </cell>
          <cell r="O93">
            <v>0</v>
          </cell>
          <cell r="P93">
            <v>0</v>
          </cell>
          <cell r="Q93">
            <v>0</v>
          </cell>
          <cell r="R93">
            <v>0</v>
          </cell>
          <cell r="S93">
            <v>0</v>
          </cell>
          <cell r="T93">
            <v>0</v>
          </cell>
          <cell r="U93">
            <v>0</v>
          </cell>
          <cell r="V93">
            <v>0</v>
          </cell>
          <cell r="W93">
            <v>0</v>
          </cell>
          <cell r="X93">
            <v>0</v>
          </cell>
          <cell r="Y93">
            <v>0.5</v>
          </cell>
          <cell r="Z93">
            <v>0</v>
          </cell>
          <cell r="AA93">
            <v>0</v>
          </cell>
          <cell r="AB93">
            <v>0</v>
          </cell>
          <cell r="AC93">
            <v>0</v>
          </cell>
          <cell r="AD93">
            <v>0</v>
          </cell>
          <cell r="AE93">
            <v>0</v>
          </cell>
          <cell r="AF93">
            <v>0</v>
          </cell>
          <cell r="AG93">
            <v>0</v>
          </cell>
          <cell r="AH93">
            <v>0</v>
          </cell>
          <cell r="AI93">
            <v>0</v>
          </cell>
          <cell r="AJ93">
            <v>0.5</v>
          </cell>
          <cell r="AK93">
            <v>0</v>
          </cell>
          <cell r="AL93">
            <v>0</v>
          </cell>
          <cell r="AM93">
            <v>0</v>
          </cell>
          <cell r="AN93">
            <v>0</v>
          </cell>
          <cell r="AO93">
            <v>0</v>
          </cell>
          <cell r="AP93">
            <v>0</v>
          </cell>
          <cell r="AQ93">
            <v>0</v>
          </cell>
          <cell r="AR93">
            <v>0</v>
          </cell>
          <cell r="AS93">
            <v>0</v>
          </cell>
          <cell r="AT93">
            <v>0</v>
          </cell>
          <cell r="AU93">
            <v>0.5</v>
          </cell>
          <cell r="AV93">
            <v>0</v>
          </cell>
          <cell r="AW93">
            <v>0</v>
          </cell>
          <cell r="AX93">
            <v>0</v>
          </cell>
          <cell r="AY93">
            <v>0</v>
          </cell>
          <cell r="AZ93">
            <v>0</v>
          </cell>
          <cell r="BA93">
            <v>0</v>
          </cell>
          <cell r="BB93">
            <v>0</v>
          </cell>
          <cell r="BC93">
            <v>0</v>
          </cell>
          <cell r="BD93">
            <v>0</v>
          </cell>
          <cell r="BE93">
            <v>0</v>
          </cell>
          <cell r="BF93">
            <v>0.5</v>
          </cell>
          <cell r="BG93">
            <v>0</v>
          </cell>
          <cell r="BH93">
            <v>0</v>
          </cell>
          <cell r="BI93">
            <v>0</v>
          </cell>
          <cell r="BJ93">
            <v>0</v>
          </cell>
          <cell r="BK93">
            <v>0</v>
          </cell>
          <cell r="BL93">
            <v>0</v>
          </cell>
          <cell r="BM93">
            <v>0</v>
          </cell>
          <cell r="BN93">
            <v>0</v>
          </cell>
          <cell r="BO93">
            <v>0</v>
          </cell>
          <cell r="BP93">
            <v>0</v>
          </cell>
          <cell r="BQ93">
            <v>0.5</v>
          </cell>
          <cell r="BR93">
            <v>0</v>
          </cell>
          <cell r="BS93">
            <v>0</v>
          </cell>
          <cell r="BT93">
            <v>0</v>
          </cell>
          <cell r="BU93">
            <v>0</v>
          </cell>
          <cell r="BV93">
            <v>0</v>
          </cell>
          <cell r="BW93">
            <v>0</v>
          </cell>
          <cell r="BX93">
            <v>0</v>
          </cell>
          <cell r="BY93">
            <v>0</v>
          </cell>
          <cell r="BZ93">
            <v>0</v>
          </cell>
          <cell r="CA93">
            <v>0</v>
          </cell>
          <cell r="CB93">
            <v>0.5</v>
          </cell>
          <cell r="CC93">
            <v>0</v>
          </cell>
          <cell r="CD93">
            <v>0</v>
          </cell>
          <cell r="CE93">
            <v>0</v>
          </cell>
          <cell r="CF93">
            <v>0</v>
          </cell>
          <cell r="CG93">
            <v>0</v>
          </cell>
          <cell r="CH93">
            <v>0</v>
          </cell>
          <cell r="CI93">
            <v>0</v>
          </cell>
          <cell r="CJ93">
            <v>0</v>
          </cell>
          <cell r="CK93">
            <v>0</v>
          </cell>
          <cell r="CL93">
            <v>0</v>
          </cell>
          <cell r="CM93">
            <v>1</v>
          </cell>
        </row>
        <row r="94">
          <cell r="C94">
            <v>0</v>
          </cell>
          <cell r="D94">
            <v>0.5</v>
          </cell>
          <cell r="E94">
            <v>0</v>
          </cell>
          <cell r="F94">
            <v>0</v>
          </cell>
          <cell r="G94">
            <v>0</v>
          </cell>
          <cell r="H94">
            <v>0</v>
          </cell>
          <cell r="I94">
            <v>0</v>
          </cell>
          <cell r="J94">
            <v>0</v>
          </cell>
          <cell r="K94">
            <v>0</v>
          </cell>
          <cell r="L94">
            <v>0</v>
          </cell>
          <cell r="M94">
            <v>0</v>
          </cell>
          <cell r="N94">
            <v>0</v>
          </cell>
          <cell r="O94">
            <v>0.5</v>
          </cell>
          <cell r="P94">
            <v>0</v>
          </cell>
          <cell r="Q94">
            <v>0</v>
          </cell>
          <cell r="R94">
            <v>0</v>
          </cell>
          <cell r="S94">
            <v>0</v>
          </cell>
          <cell r="T94">
            <v>0</v>
          </cell>
          <cell r="U94">
            <v>0</v>
          </cell>
          <cell r="V94">
            <v>0</v>
          </cell>
          <cell r="W94">
            <v>0</v>
          </cell>
          <cell r="X94">
            <v>0</v>
          </cell>
          <cell r="Y94">
            <v>0</v>
          </cell>
          <cell r="Z94">
            <v>0.5</v>
          </cell>
          <cell r="AA94">
            <v>0</v>
          </cell>
          <cell r="AB94">
            <v>0</v>
          </cell>
          <cell r="AC94">
            <v>0</v>
          </cell>
          <cell r="AD94">
            <v>0</v>
          </cell>
          <cell r="AE94">
            <v>0</v>
          </cell>
          <cell r="AF94">
            <v>0</v>
          </cell>
          <cell r="AG94">
            <v>0</v>
          </cell>
          <cell r="AH94">
            <v>0</v>
          </cell>
          <cell r="AI94">
            <v>0</v>
          </cell>
          <cell r="AJ94">
            <v>0</v>
          </cell>
          <cell r="AK94">
            <v>0.5</v>
          </cell>
          <cell r="AL94">
            <v>0</v>
          </cell>
          <cell r="AM94">
            <v>0</v>
          </cell>
          <cell r="AN94">
            <v>0</v>
          </cell>
          <cell r="AO94">
            <v>0</v>
          </cell>
          <cell r="AP94">
            <v>0</v>
          </cell>
          <cell r="AQ94">
            <v>0</v>
          </cell>
          <cell r="AR94">
            <v>0</v>
          </cell>
          <cell r="AS94">
            <v>0</v>
          </cell>
          <cell r="AT94">
            <v>0</v>
          </cell>
          <cell r="AU94">
            <v>0</v>
          </cell>
          <cell r="AV94">
            <v>0.5</v>
          </cell>
          <cell r="AW94">
            <v>0</v>
          </cell>
          <cell r="AX94">
            <v>0</v>
          </cell>
          <cell r="AY94">
            <v>0</v>
          </cell>
          <cell r="AZ94">
            <v>0</v>
          </cell>
          <cell r="BA94">
            <v>0</v>
          </cell>
          <cell r="BB94">
            <v>0</v>
          </cell>
          <cell r="BC94">
            <v>0</v>
          </cell>
          <cell r="BD94">
            <v>0</v>
          </cell>
          <cell r="BE94">
            <v>0</v>
          </cell>
          <cell r="BF94">
            <v>0</v>
          </cell>
          <cell r="BG94">
            <v>0.5</v>
          </cell>
          <cell r="BH94">
            <v>0</v>
          </cell>
          <cell r="BI94">
            <v>0</v>
          </cell>
          <cell r="BJ94">
            <v>0</v>
          </cell>
          <cell r="BK94">
            <v>0</v>
          </cell>
          <cell r="BL94">
            <v>0</v>
          </cell>
          <cell r="BM94">
            <v>0</v>
          </cell>
          <cell r="BN94">
            <v>0</v>
          </cell>
          <cell r="BO94">
            <v>0</v>
          </cell>
          <cell r="BP94">
            <v>0</v>
          </cell>
          <cell r="BQ94">
            <v>0</v>
          </cell>
          <cell r="BR94">
            <v>0.5</v>
          </cell>
          <cell r="BS94">
            <v>0</v>
          </cell>
          <cell r="BT94">
            <v>0</v>
          </cell>
          <cell r="BU94">
            <v>0</v>
          </cell>
          <cell r="BV94">
            <v>0</v>
          </cell>
          <cell r="BW94">
            <v>0</v>
          </cell>
          <cell r="BX94">
            <v>0</v>
          </cell>
          <cell r="BY94">
            <v>0</v>
          </cell>
          <cell r="BZ94">
            <v>0</v>
          </cell>
          <cell r="CA94">
            <v>0</v>
          </cell>
          <cell r="CB94">
            <v>0</v>
          </cell>
          <cell r="CC94">
            <v>0.5</v>
          </cell>
          <cell r="CD94">
            <v>0</v>
          </cell>
          <cell r="CE94">
            <v>0</v>
          </cell>
          <cell r="CF94">
            <v>0</v>
          </cell>
          <cell r="CG94">
            <v>0</v>
          </cell>
          <cell r="CH94">
            <v>0</v>
          </cell>
          <cell r="CI94">
            <v>0</v>
          </cell>
          <cell r="CJ94">
            <v>0</v>
          </cell>
          <cell r="CK94">
            <v>0</v>
          </cell>
          <cell r="CL94">
            <v>0</v>
          </cell>
          <cell r="CM94">
            <v>0</v>
          </cell>
          <cell r="CN94">
            <v>1</v>
          </cell>
        </row>
        <row r="95">
          <cell r="C95">
            <v>0</v>
          </cell>
          <cell r="D95">
            <v>0</v>
          </cell>
          <cell r="E95">
            <v>0.5</v>
          </cell>
          <cell r="F95">
            <v>0</v>
          </cell>
          <cell r="G95">
            <v>0</v>
          </cell>
          <cell r="H95">
            <v>0</v>
          </cell>
          <cell r="I95">
            <v>0</v>
          </cell>
          <cell r="J95">
            <v>0</v>
          </cell>
          <cell r="K95">
            <v>0</v>
          </cell>
          <cell r="L95">
            <v>0</v>
          </cell>
          <cell r="M95">
            <v>0</v>
          </cell>
          <cell r="N95">
            <v>0</v>
          </cell>
          <cell r="O95">
            <v>0</v>
          </cell>
          <cell r="P95">
            <v>0.5</v>
          </cell>
          <cell r="Q95">
            <v>0</v>
          </cell>
          <cell r="R95">
            <v>0</v>
          </cell>
          <cell r="S95">
            <v>0</v>
          </cell>
          <cell r="T95">
            <v>0</v>
          </cell>
          <cell r="U95">
            <v>0</v>
          </cell>
          <cell r="V95">
            <v>0</v>
          </cell>
          <cell r="W95">
            <v>0</v>
          </cell>
          <cell r="X95">
            <v>0</v>
          </cell>
          <cell r="Y95">
            <v>0</v>
          </cell>
          <cell r="Z95">
            <v>0</v>
          </cell>
          <cell r="AA95">
            <v>0.5</v>
          </cell>
          <cell r="AB95">
            <v>0</v>
          </cell>
          <cell r="AC95">
            <v>0</v>
          </cell>
          <cell r="AD95">
            <v>0</v>
          </cell>
          <cell r="AE95">
            <v>0</v>
          </cell>
          <cell r="AF95">
            <v>0</v>
          </cell>
          <cell r="AG95">
            <v>0</v>
          </cell>
          <cell r="AH95">
            <v>0</v>
          </cell>
          <cell r="AI95">
            <v>0</v>
          </cell>
          <cell r="AJ95">
            <v>0</v>
          </cell>
          <cell r="AK95">
            <v>0</v>
          </cell>
          <cell r="AL95">
            <v>0.5</v>
          </cell>
          <cell r="AM95">
            <v>0</v>
          </cell>
          <cell r="AN95">
            <v>0</v>
          </cell>
          <cell r="AO95">
            <v>0</v>
          </cell>
          <cell r="AP95">
            <v>0</v>
          </cell>
          <cell r="AQ95">
            <v>0</v>
          </cell>
          <cell r="AR95">
            <v>0</v>
          </cell>
          <cell r="AS95">
            <v>0</v>
          </cell>
          <cell r="AT95">
            <v>0</v>
          </cell>
          <cell r="AU95">
            <v>0</v>
          </cell>
          <cell r="AV95">
            <v>0</v>
          </cell>
          <cell r="AW95">
            <v>0.5</v>
          </cell>
          <cell r="AX95">
            <v>0</v>
          </cell>
          <cell r="AY95">
            <v>0</v>
          </cell>
          <cell r="AZ95">
            <v>0</v>
          </cell>
          <cell r="BA95">
            <v>0</v>
          </cell>
          <cell r="BB95">
            <v>0</v>
          </cell>
          <cell r="BC95">
            <v>0</v>
          </cell>
          <cell r="BD95">
            <v>0</v>
          </cell>
          <cell r="BE95">
            <v>0</v>
          </cell>
          <cell r="BF95">
            <v>0</v>
          </cell>
          <cell r="BG95">
            <v>0</v>
          </cell>
          <cell r="BH95">
            <v>0.5</v>
          </cell>
          <cell r="BI95">
            <v>0</v>
          </cell>
          <cell r="BJ95">
            <v>0</v>
          </cell>
          <cell r="BK95">
            <v>0</v>
          </cell>
          <cell r="BL95">
            <v>0</v>
          </cell>
          <cell r="BM95">
            <v>0</v>
          </cell>
          <cell r="BN95">
            <v>0</v>
          </cell>
          <cell r="BO95">
            <v>0</v>
          </cell>
          <cell r="BP95">
            <v>0</v>
          </cell>
          <cell r="BQ95">
            <v>0</v>
          </cell>
          <cell r="BR95">
            <v>0</v>
          </cell>
          <cell r="BS95">
            <v>0.5</v>
          </cell>
          <cell r="BT95">
            <v>0</v>
          </cell>
          <cell r="BU95">
            <v>0</v>
          </cell>
          <cell r="BV95">
            <v>0</v>
          </cell>
          <cell r="BW95">
            <v>0</v>
          </cell>
          <cell r="BX95">
            <v>0</v>
          </cell>
          <cell r="BY95">
            <v>0</v>
          </cell>
          <cell r="BZ95">
            <v>0</v>
          </cell>
          <cell r="CA95">
            <v>0</v>
          </cell>
          <cell r="CB95">
            <v>0</v>
          </cell>
          <cell r="CC95">
            <v>0</v>
          </cell>
          <cell r="CD95">
            <v>0.5</v>
          </cell>
          <cell r="CE95">
            <v>0</v>
          </cell>
          <cell r="CF95">
            <v>0</v>
          </cell>
          <cell r="CG95">
            <v>0</v>
          </cell>
          <cell r="CH95">
            <v>0</v>
          </cell>
          <cell r="CI95">
            <v>0</v>
          </cell>
          <cell r="CJ95">
            <v>0</v>
          </cell>
          <cell r="CK95">
            <v>0</v>
          </cell>
          <cell r="CL95">
            <v>0</v>
          </cell>
          <cell r="CM95">
            <v>0</v>
          </cell>
          <cell r="CN95">
            <v>0</v>
          </cell>
          <cell r="CO95">
            <v>1</v>
          </cell>
        </row>
        <row r="96">
          <cell r="C96">
            <v>0</v>
          </cell>
          <cell r="D96">
            <v>0</v>
          </cell>
          <cell r="E96">
            <v>0</v>
          </cell>
          <cell r="F96">
            <v>0.5</v>
          </cell>
          <cell r="G96">
            <v>0</v>
          </cell>
          <cell r="H96">
            <v>0</v>
          </cell>
          <cell r="I96">
            <v>0</v>
          </cell>
          <cell r="J96">
            <v>0</v>
          </cell>
          <cell r="K96">
            <v>0</v>
          </cell>
          <cell r="L96">
            <v>0</v>
          </cell>
          <cell r="M96">
            <v>0</v>
          </cell>
          <cell r="N96">
            <v>0</v>
          </cell>
          <cell r="O96">
            <v>0</v>
          </cell>
          <cell r="P96">
            <v>0</v>
          </cell>
          <cell r="Q96">
            <v>0.5</v>
          </cell>
          <cell r="R96">
            <v>0</v>
          </cell>
          <cell r="S96">
            <v>0</v>
          </cell>
          <cell r="T96">
            <v>0</v>
          </cell>
          <cell r="U96">
            <v>0</v>
          </cell>
          <cell r="V96">
            <v>0</v>
          </cell>
          <cell r="W96">
            <v>0</v>
          </cell>
          <cell r="X96">
            <v>0</v>
          </cell>
          <cell r="Y96">
            <v>0</v>
          </cell>
          <cell r="Z96">
            <v>0</v>
          </cell>
          <cell r="AA96">
            <v>0</v>
          </cell>
          <cell r="AB96">
            <v>0.5</v>
          </cell>
          <cell r="AC96">
            <v>0</v>
          </cell>
          <cell r="AD96">
            <v>0</v>
          </cell>
          <cell r="AE96">
            <v>0</v>
          </cell>
          <cell r="AF96">
            <v>0</v>
          </cell>
          <cell r="AG96">
            <v>0</v>
          </cell>
          <cell r="AH96">
            <v>0</v>
          </cell>
          <cell r="AI96">
            <v>0</v>
          </cell>
          <cell r="AJ96">
            <v>0</v>
          </cell>
          <cell r="AK96">
            <v>0</v>
          </cell>
          <cell r="AL96">
            <v>0</v>
          </cell>
          <cell r="AM96">
            <v>0.5</v>
          </cell>
          <cell r="AN96">
            <v>0</v>
          </cell>
          <cell r="AO96">
            <v>0</v>
          </cell>
          <cell r="AP96">
            <v>0</v>
          </cell>
          <cell r="AQ96">
            <v>0</v>
          </cell>
          <cell r="AR96">
            <v>0</v>
          </cell>
          <cell r="AS96">
            <v>0</v>
          </cell>
          <cell r="AT96">
            <v>0</v>
          </cell>
          <cell r="AU96">
            <v>0</v>
          </cell>
          <cell r="AV96">
            <v>0</v>
          </cell>
          <cell r="AW96">
            <v>0</v>
          </cell>
          <cell r="AX96">
            <v>0.5</v>
          </cell>
          <cell r="AY96">
            <v>0</v>
          </cell>
          <cell r="AZ96">
            <v>0</v>
          </cell>
          <cell r="BA96">
            <v>0</v>
          </cell>
          <cell r="BB96">
            <v>0</v>
          </cell>
          <cell r="BC96">
            <v>0</v>
          </cell>
          <cell r="BD96">
            <v>0</v>
          </cell>
          <cell r="BE96">
            <v>0</v>
          </cell>
          <cell r="BF96">
            <v>0</v>
          </cell>
          <cell r="BG96">
            <v>0</v>
          </cell>
          <cell r="BH96">
            <v>0</v>
          </cell>
          <cell r="BI96">
            <v>0.5</v>
          </cell>
          <cell r="BJ96">
            <v>0</v>
          </cell>
          <cell r="BK96">
            <v>0</v>
          </cell>
          <cell r="BL96">
            <v>0</v>
          </cell>
          <cell r="BM96">
            <v>0</v>
          </cell>
          <cell r="BN96">
            <v>0</v>
          </cell>
          <cell r="BO96">
            <v>0</v>
          </cell>
          <cell r="BP96">
            <v>0</v>
          </cell>
          <cell r="BQ96">
            <v>0</v>
          </cell>
          <cell r="BR96">
            <v>0</v>
          </cell>
          <cell r="BS96">
            <v>0</v>
          </cell>
          <cell r="BT96">
            <v>0.5</v>
          </cell>
          <cell r="BU96">
            <v>0</v>
          </cell>
          <cell r="BV96">
            <v>0</v>
          </cell>
          <cell r="BW96">
            <v>0</v>
          </cell>
          <cell r="BX96">
            <v>0</v>
          </cell>
          <cell r="BY96">
            <v>0</v>
          </cell>
          <cell r="BZ96">
            <v>0</v>
          </cell>
          <cell r="CA96">
            <v>0</v>
          </cell>
          <cell r="CB96">
            <v>0</v>
          </cell>
          <cell r="CC96">
            <v>0</v>
          </cell>
          <cell r="CD96">
            <v>0</v>
          </cell>
          <cell r="CE96">
            <v>0.5</v>
          </cell>
          <cell r="CF96">
            <v>0</v>
          </cell>
          <cell r="CG96">
            <v>0</v>
          </cell>
          <cell r="CH96">
            <v>0</v>
          </cell>
          <cell r="CI96">
            <v>0</v>
          </cell>
          <cell r="CJ96">
            <v>0</v>
          </cell>
          <cell r="CK96">
            <v>0</v>
          </cell>
          <cell r="CL96">
            <v>0</v>
          </cell>
          <cell r="CM96">
            <v>0</v>
          </cell>
          <cell r="CN96">
            <v>0</v>
          </cell>
          <cell r="CO96">
            <v>0</v>
          </cell>
          <cell r="CP96">
            <v>1</v>
          </cell>
        </row>
        <row r="97">
          <cell r="C97">
            <v>0</v>
          </cell>
          <cell r="D97">
            <v>0</v>
          </cell>
          <cell r="E97">
            <v>0</v>
          </cell>
          <cell r="F97">
            <v>0</v>
          </cell>
          <cell r="G97">
            <v>0.5</v>
          </cell>
          <cell r="H97">
            <v>0</v>
          </cell>
          <cell r="I97">
            <v>0</v>
          </cell>
          <cell r="J97">
            <v>0</v>
          </cell>
          <cell r="K97">
            <v>0</v>
          </cell>
          <cell r="L97">
            <v>0</v>
          </cell>
          <cell r="M97">
            <v>0</v>
          </cell>
          <cell r="N97">
            <v>0</v>
          </cell>
          <cell r="O97">
            <v>0</v>
          </cell>
          <cell r="P97">
            <v>0</v>
          </cell>
          <cell r="Q97">
            <v>0</v>
          </cell>
          <cell r="R97">
            <v>0.5</v>
          </cell>
          <cell r="S97">
            <v>0</v>
          </cell>
          <cell r="T97">
            <v>0</v>
          </cell>
          <cell r="U97">
            <v>0</v>
          </cell>
          <cell r="V97">
            <v>0</v>
          </cell>
          <cell r="W97">
            <v>0</v>
          </cell>
          <cell r="X97">
            <v>0</v>
          </cell>
          <cell r="Y97">
            <v>0</v>
          </cell>
          <cell r="Z97">
            <v>0</v>
          </cell>
          <cell r="AA97">
            <v>0</v>
          </cell>
          <cell r="AB97">
            <v>0</v>
          </cell>
          <cell r="AC97">
            <v>0.5</v>
          </cell>
          <cell r="AD97">
            <v>0</v>
          </cell>
          <cell r="AE97">
            <v>0</v>
          </cell>
          <cell r="AF97">
            <v>0</v>
          </cell>
          <cell r="AG97">
            <v>0</v>
          </cell>
          <cell r="AH97">
            <v>0</v>
          </cell>
          <cell r="AI97">
            <v>0</v>
          </cell>
          <cell r="AJ97">
            <v>0</v>
          </cell>
          <cell r="AK97">
            <v>0</v>
          </cell>
          <cell r="AL97">
            <v>0</v>
          </cell>
          <cell r="AM97">
            <v>0</v>
          </cell>
          <cell r="AN97">
            <v>0.5</v>
          </cell>
          <cell r="AO97">
            <v>0</v>
          </cell>
          <cell r="AP97">
            <v>0</v>
          </cell>
          <cell r="AQ97">
            <v>0</v>
          </cell>
          <cell r="AR97">
            <v>0</v>
          </cell>
          <cell r="AS97">
            <v>0</v>
          </cell>
          <cell r="AT97">
            <v>0</v>
          </cell>
          <cell r="AU97">
            <v>0</v>
          </cell>
          <cell r="AV97">
            <v>0</v>
          </cell>
          <cell r="AW97">
            <v>0</v>
          </cell>
          <cell r="AX97">
            <v>0</v>
          </cell>
          <cell r="AY97">
            <v>0.5</v>
          </cell>
          <cell r="AZ97">
            <v>0</v>
          </cell>
          <cell r="BA97">
            <v>0</v>
          </cell>
          <cell r="BB97">
            <v>0</v>
          </cell>
          <cell r="BC97">
            <v>0</v>
          </cell>
          <cell r="BD97">
            <v>0</v>
          </cell>
          <cell r="BE97">
            <v>0</v>
          </cell>
          <cell r="BF97">
            <v>0</v>
          </cell>
          <cell r="BG97">
            <v>0</v>
          </cell>
          <cell r="BH97">
            <v>0</v>
          </cell>
          <cell r="BI97">
            <v>0</v>
          </cell>
          <cell r="BJ97">
            <v>0.5</v>
          </cell>
          <cell r="BK97">
            <v>0</v>
          </cell>
          <cell r="BL97">
            <v>0</v>
          </cell>
          <cell r="BM97">
            <v>0</v>
          </cell>
          <cell r="BN97">
            <v>0</v>
          </cell>
          <cell r="BO97">
            <v>0</v>
          </cell>
          <cell r="BP97">
            <v>0</v>
          </cell>
          <cell r="BQ97">
            <v>0</v>
          </cell>
          <cell r="BR97">
            <v>0</v>
          </cell>
          <cell r="BS97">
            <v>0</v>
          </cell>
          <cell r="BT97">
            <v>0</v>
          </cell>
          <cell r="BU97">
            <v>0.5</v>
          </cell>
          <cell r="BV97">
            <v>0</v>
          </cell>
          <cell r="BW97">
            <v>0</v>
          </cell>
          <cell r="BX97">
            <v>0</v>
          </cell>
          <cell r="BY97">
            <v>0</v>
          </cell>
          <cell r="BZ97">
            <v>0</v>
          </cell>
          <cell r="CA97">
            <v>0</v>
          </cell>
          <cell r="CB97">
            <v>0</v>
          </cell>
          <cell r="CC97">
            <v>0</v>
          </cell>
          <cell r="CD97">
            <v>0</v>
          </cell>
          <cell r="CE97">
            <v>0</v>
          </cell>
          <cell r="CF97">
            <v>0.5</v>
          </cell>
          <cell r="CG97">
            <v>0</v>
          </cell>
          <cell r="CH97">
            <v>0</v>
          </cell>
          <cell r="CI97">
            <v>0</v>
          </cell>
          <cell r="CJ97">
            <v>0</v>
          </cell>
          <cell r="CK97">
            <v>0</v>
          </cell>
          <cell r="CL97">
            <v>0</v>
          </cell>
          <cell r="CM97">
            <v>0</v>
          </cell>
          <cell r="CN97">
            <v>0</v>
          </cell>
          <cell r="CO97">
            <v>0</v>
          </cell>
          <cell r="CP97">
            <v>0</v>
          </cell>
          <cell r="CQ97">
            <v>1</v>
          </cell>
        </row>
        <row r="98">
          <cell r="C98">
            <v>0</v>
          </cell>
          <cell r="D98">
            <v>0</v>
          </cell>
          <cell r="E98">
            <v>0</v>
          </cell>
          <cell r="F98">
            <v>0</v>
          </cell>
          <cell r="G98">
            <v>0</v>
          </cell>
          <cell r="H98">
            <v>0.5</v>
          </cell>
          <cell r="I98">
            <v>0</v>
          </cell>
          <cell r="J98">
            <v>0</v>
          </cell>
          <cell r="K98">
            <v>0</v>
          </cell>
          <cell r="L98">
            <v>0</v>
          </cell>
          <cell r="M98">
            <v>0</v>
          </cell>
          <cell r="N98">
            <v>0</v>
          </cell>
          <cell r="O98">
            <v>0</v>
          </cell>
          <cell r="P98">
            <v>0</v>
          </cell>
          <cell r="Q98">
            <v>0</v>
          </cell>
          <cell r="R98">
            <v>0</v>
          </cell>
          <cell r="S98">
            <v>0.5</v>
          </cell>
          <cell r="T98">
            <v>0</v>
          </cell>
          <cell r="U98">
            <v>0</v>
          </cell>
          <cell r="V98">
            <v>0</v>
          </cell>
          <cell r="W98">
            <v>0</v>
          </cell>
          <cell r="X98">
            <v>0</v>
          </cell>
          <cell r="Y98">
            <v>0</v>
          </cell>
          <cell r="Z98">
            <v>0</v>
          </cell>
          <cell r="AA98">
            <v>0</v>
          </cell>
          <cell r="AB98">
            <v>0</v>
          </cell>
          <cell r="AC98">
            <v>0</v>
          </cell>
          <cell r="AD98">
            <v>0.5</v>
          </cell>
          <cell r="AE98">
            <v>0</v>
          </cell>
          <cell r="AF98">
            <v>0</v>
          </cell>
          <cell r="AG98">
            <v>0</v>
          </cell>
          <cell r="AH98">
            <v>0</v>
          </cell>
          <cell r="AI98">
            <v>0</v>
          </cell>
          <cell r="AJ98">
            <v>0</v>
          </cell>
          <cell r="AK98">
            <v>0</v>
          </cell>
          <cell r="AL98">
            <v>0</v>
          </cell>
          <cell r="AM98">
            <v>0</v>
          </cell>
          <cell r="AN98">
            <v>0</v>
          </cell>
          <cell r="AO98">
            <v>0.5</v>
          </cell>
          <cell r="AP98">
            <v>0</v>
          </cell>
          <cell r="AQ98">
            <v>0</v>
          </cell>
          <cell r="AR98">
            <v>0</v>
          </cell>
          <cell r="AS98">
            <v>0</v>
          </cell>
          <cell r="AT98">
            <v>0</v>
          </cell>
          <cell r="AU98">
            <v>0</v>
          </cell>
          <cell r="AV98">
            <v>0</v>
          </cell>
          <cell r="AW98">
            <v>0</v>
          </cell>
          <cell r="AX98">
            <v>0</v>
          </cell>
          <cell r="AY98">
            <v>0</v>
          </cell>
          <cell r="AZ98">
            <v>0.5</v>
          </cell>
          <cell r="BA98">
            <v>0</v>
          </cell>
          <cell r="BB98">
            <v>0</v>
          </cell>
          <cell r="BC98">
            <v>0</v>
          </cell>
          <cell r="BD98">
            <v>0</v>
          </cell>
          <cell r="BE98">
            <v>0</v>
          </cell>
          <cell r="BF98">
            <v>0</v>
          </cell>
          <cell r="BG98">
            <v>0</v>
          </cell>
          <cell r="BH98">
            <v>0</v>
          </cell>
          <cell r="BI98">
            <v>0</v>
          </cell>
          <cell r="BJ98">
            <v>0</v>
          </cell>
          <cell r="BK98">
            <v>0.5</v>
          </cell>
          <cell r="BL98">
            <v>0</v>
          </cell>
          <cell r="BM98">
            <v>0</v>
          </cell>
          <cell r="BN98">
            <v>0</v>
          </cell>
          <cell r="BO98">
            <v>0</v>
          </cell>
          <cell r="BP98">
            <v>0</v>
          </cell>
          <cell r="BQ98">
            <v>0</v>
          </cell>
          <cell r="BR98">
            <v>0</v>
          </cell>
          <cell r="BS98">
            <v>0</v>
          </cell>
          <cell r="BT98">
            <v>0</v>
          </cell>
          <cell r="BU98">
            <v>0</v>
          </cell>
          <cell r="BV98">
            <v>0.5</v>
          </cell>
          <cell r="BW98">
            <v>0</v>
          </cell>
          <cell r="BX98">
            <v>0</v>
          </cell>
          <cell r="BY98">
            <v>0</v>
          </cell>
          <cell r="BZ98">
            <v>0</v>
          </cell>
          <cell r="CA98">
            <v>0</v>
          </cell>
          <cell r="CB98">
            <v>0</v>
          </cell>
          <cell r="CC98">
            <v>0</v>
          </cell>
          <cell r="CD98">
            <v>0</v>
          </cell>
          <cell r="CE98">
            <v>0</v>
          </cell>
          <cell r="CF98">
            <v>0</v>
          </cell>
          <cell r="CG98">
            <v>0.5</v>
          </cell>
          <cell r="CH98">
            <v>0</v>
          </cell>
          <cell r="CI98">
            <v>0</v>
          </cell>
          <cell r="CJ98">
            <v>0</v>
          </cell>
          <cell r="CK98">
            <v>0</v>
          </cell>
          <cell r="CL98">
            <v>0</v>
          </cell>
          <cell r="CM98">
            <v>0</v>
          </cell>
          <cell r="CN98">
            <v>0</v>
          </cell>
          <cell r="CO98">
            <v>0</v>
          </cell>
          <cell r="CP98">
            <v>0</v>
          </cell>
          <cell r="CQ98">
            <v>0</v>
          </cell>
          <cell r="CR98">
            <v>1</v>
          </cell>
        </row>
        <row r="99">
          <cell r="C99">
            <v>0</v>
          </cell>
          <cell r="D99">
            <v>0</v>
          </cell>
          <cell r="E99">
            <v>0</v>
          </cell>
          <cell r="F99">
            <v>0</v>
          </cell>
          <cell r="G99">
            <v>0</v>
          </cell>
          <cell r="H99">
            <v>0</v>
          </cell>
          <cell r="I99">
            <v>0.5</v>
          </cell>
          <cell r="J99">
            <v>0</v>
          </cell>
          <cell r="K99">
            <v>0</v>
          </cell>
          <cell r="L99">
            <v>0</v>
          </cell>
          <cell r="M99">
            <v>0</v>
          </cell>
          <cell r="N99">
            <v>0</v>
          </cell>
          <cell r="O99">
            <v>0</v>
          </cell>
          <cell r="P99">
            <v>0</v>
          </cell>
          <cell r="Q99">
            <v>0</v>
          </cell>
          <cell r="R99">
            <v>0</v>
          </cell>
          <cell r="S99">
            <v>0</v>
          </cell>
          <cell r="T99">
            <v>0.5</v>
          </cell>
          <cell r="U99">
            <v>0</v>
          </cell>
          <cell r="V99">
            <v>0</v>
          </cell>
          <cell r="W99">
            <v>0</v>
          </cell>
          <cell r="X99">
            <v>0</v>
          </cell>
          <cell r="Y99">
            <v>0</v>
          </cell>
          <cell r="Z99">
            <v>0</v>
          </cell>
          <cell r="AA99">
            <v>0</v>
          </cell>
          <cell r="AB99">
            <v>0</v>
          </cell>
          <cell r="AC99">
            <v>0</v>
          </cell>
          <cell r="AD99">
            <v>0</v>
          </cell>
          <cell r="AE99">
            <v>0.5</v>
          </cell>
          <cell r="AF99">
            <v>0</v>
          </cell>
          <cell r="AG99">
            <v>0</v>
          </cell>
          <cell r="AH99">
            <v>0</v>
          </cell>
          <cell r="AI99">
            <v>0</v>
          </cell>
          <cell r="AJ99">
            <v>0</v>
          </cell>
          <cell r="AK99">
            <v>0</v>
          </cell>
          <cell r="AL99">
            <v>0</v>
          </cell>
          <cell r="AM99">
            <v>0</v>
          </cell>
          <cell r="AN99">
            <v>0</v>
          </cell>
          <cell r="AO99">
            <v>0</v>
          </cell>
          <cell r="AP99">
            <v>0.5</v>
          </cell>
          <cell r="AQ99">
            <v>0</v>
          </cell>
          <cell r="AR99">
            <v>0</v>
          </cell>
          <cell r="AS99">
            <v>0</v>
          </cell>
          <cell r="AT99">
            <v>0</v>
          </cell>
          <cell r="AU99">
            <v>0</v>
          </cell>
          <cell r="AV99">
            <v>0</v>
          </cell>
          <cell r="AW99">
            <v>0</v>
          </cell>
          <cell r="AX99">
            <v>0</v>
          </cell>
          <cell r="AY99">
            <v>0</v>
          </cell>
          <cell r="AZ99">
            <v>0</v>
          </cell>
          <cell r="BA99">
            <v>0.5</v>
          </cell>
          <cell r="BB99">
            <v>0</v>
          </cell>
          <cell r="BC99">
            <v>0</v>
          </cell>
          <cell r="BD99">
            <v>0</v>
          </cell>
          <cell r="BE99">
            <v>0</v>
          </cell>
          <cell r="BF99">
            <v>0</v>
          </cell>
          <cell r="BG99">
            <v>0</v>
          </cell>
          <cell r="BH99">
            <v>0</v>
          </cell>
          <cell r="BI99">
            <v>0</v>
          </cell>
          <cell r="BJ99">
            <v>0</v>
          </cell>
          <cell r="BK99">
            <v>0</v>
          </cell>
          <cell r="BL99">
            <v>0.5</v>
          </cell>
          <cell r="BM99">
            <v>0</v>
          </cell>
          <cell r="BN99">
            <v>0</v>
          </cell>
          <cell r="BO99">
            <v>0</v>
          </cell>
          <cell r="BP99">
            <v>0</v>
          </cell>
          <cell r="BQ99">
            <v>0</v>
          </cell>
          <cell r="BR99">
            <v>0</v>
          </cell>
          <cell r="BS99">
            <v>0</v>
          </cell>
          <cell r="BT99">
            <v>0</v>
          </cell>
          <cell r="BU99">
            <v>0</v>
          </cell>
          <cell r="BV99">
            <v>0</v>
          </cell>
          <cell r="BW99">
            <v>0.5</v>
          </cell>
          <cell r="BX99">
            <v>0</v>
          </cell>
          <cell r="BY99">
            <v>0</v>
          </cell>
          <cell r="BZ99">
            <v>0</v>
          </cell>
          <cell r="CA99">
            <v>0</v>
          </cell>
          <cell r="CB99">
            <v>0</v>
          </cell>
          <cell r="CC99">
            <v>0</v>
          </cell>
          <cell r="CD99">
            <v>0</v>
          </cell>
          <cell r="CE99">
            <v>0</v>
          </cell>
          <cell r="CF99">
            <v>0</v>
          </cell>
          <cell r="CG99">
            <v>0</v>
          </cell>
          <cell r="CH99">
            <v>0.5</v>
          </cell>
          <cell r="CI99">
            <v>0</v>
          </cell>
          <cell r="CJ99">
            <v>0</v>
          </cell>
          <cell r="CK99">
            <v>0</v>
          </cell>
          <cell r="CL99">
            <v>0</v>
          </cell>
          <cell r="CM99">
            <v>0</v>
          </cell>
          <cell r="CN99">
            <v>0</v>
          </cell>
          <cell r="CO99">
            <v>0</v>
          </cell>
          <cell r="CP99">
            <v>0</v>
          </cell>
          <cell r="CQ99">
            <v>0</v>
          </cell>
          <cell r="CR99">
            <v>0</v>
          </cell>
          <cell r="CS99">
            <v>1</v>
          </cell>
        </row>
        <row r="100">
          <cell r="C100">
            <v>0</v>
          </cell>
          <cell r="D100">
            <v>0</v>
          </cell>
          <cell r="E100">
            <v>0</v>
          </cell>
          <cell r="F100">
            <v>0</v>
          </cell>
          <cell r="G100">
            <v>0</v>
          </cell>
          <cell r="H100">
            <v>0</v>
          </cell>
          <cell r="I100">
            <v>0</v>
          </cell>
          <cell r="J100">
            <v>0.5</v>
          </cell>
          <cell r="K100">
            <v>0</v>
          </cell>
          <cell r="L100">
            <v>0</v>
          </cell>
          <cell r="M100">
            <v>0</v>
          </cell>
          <cell r="N100">
            <v>0</v>
          </cell>
          <cell r="O100">
            <v>0</v>
          </cell>
          <cell r="P100">
            <v>0</v>
          </cell>
          <cell r="Q100">
            <v>0</v>
          </cell>
          <cell r="R100">
            <v>0</v>
          </cell>
          <cell r="S100">
            <v>0</v>
          </cell>
          <cell r="T100">
            <v>0</v>
          </cell>
          <cell r="U100">
            <v>0.5</v>
          </cell>
          <cell r="V100">
            <v>0</v>
          </cell>
          <cell r="W100">
            <v>0</v>
          </cell>
          <cell r="X100">
            <v>0</v>
          </cell>
          <cell r="Y100">
            <v>0</v>
          </cell>
          <cell r="Z100">
            <v>0</v>
          </cell>
          <cell r="AA100">
            <v>0</v>
          </cell>
          <cell r="AB100">
            <v>0</v>
          </cell>
          <cell r="AC100">
            <v>0</v>
          </cell>
          <cell r="AD100">
            <v>0</v>
          </cell>
          <cell r="AE100">
            <v>0</v>
          </cell>
          <cell r="AF100">
            <v>0.5</v>
          </cell>
          <cell r="AG100">
            <v>0</v>
          </cell>
          <cell r="AH100">
            <v>0</v>
          </cell>
          <cell r="AI100">
            <v>0</v>
          </cell>
          <cell r="AJ100">
            <v>0</v>
          </cell>
          <cell r="AK100">
            <v>0</v>
          </cell>
          <cell r="AL100">
            <v>0</v>
          </cell>
          <cell r="AM100">
            <v>0</v>
          </cell>
          <cell r="AN100">
            <v>0</v>
          </cell>
          <cell r="AO100">
            <v>0</v>
          </cell>
          <cell r="AP100">
            <v>0</v>
          </cell>
          <cell r="AQ100">
            <v>0.5</v>
          </cell>
          <cell r="AR100">
            <v>0</v>
          </cell>
          <cell r="AS100">
            <v>0</v>
          </cell>
          <cell r="AT100">
            <v>0</v>
          </cell>
          <cell r="AU100">
            <v>0</v>
          </cell>
          <cell r="AV100">
            <v>0</v>
          </cell>
          <cell r="AW100">
            <v>0</v>
          </cell>
          <cell r="AX100">
            <v>0</v>
          </cell>
          <cell r="AY100">
            <v>0</v>
          </cell>
          <cell r="AZ100">
            <v>0</v>
          </cell>
          <cell r="BA100">
            <v>0</v>
          </cell>
          <cell r="BB100">
            <v>0.5</v>
          </cell>
          <cell r="BC100">
            <v>0</v>
          </cell>
          <cell r="BD100">
            <v>0</v>
          </cell>
          <cell r="BE100">
            <v>0</v>
          </cell>
          <cell r="BF100">
            <v>0</v>
          </cell>
          <cell r="BG100">
            <v>0</v>
          </cell>
          <cell r="BH100">
            <v>0</v>
          </cell>
          <cell r="BI100">
            <v>0</v>
          </cell>
          <cell r="BJ100">
            <v>0</v>
          </cell>
          <cell r="BK100">
            <v>0</v>
          </cell>
          <cell r="BL100">
            <v>0</v>
          </cell>
          <cell r="BM100">
            <v>0.5</v>
          </cell>
          <cell r="BN100">
            <v>0</v>
          </cell>
          <cell r="BO100">
            <v>0</v>
          </cell>
          <cell r="BP100">
            <v>0</v>
          </cell>
          <cell r="BQ100">
            <v>0</v>
          </cell>
          <cell r="BR100">
            <v>0</v>
          </cell>
          <cell r="BS100">
            <v>0</v>
          </cell>
          <cell r="BT100">
            <v>0</v>
          </cell>
          <cell r="BU100">
            <v>0</v>
          </cell>
          <cell r="BV100">
            <v>0</v>
          </cell>
          <cell r="BW100">
            <v>0</v>
          </cell>
          <cell r="BX100">
            <v>0.5</v>
          </cell>
          <cell r="BY100">
            <v>0</v>
          </cell>
          <cell r="BZ100">
            <v>0</v>
          </cell>
          <cell r="CA100">
            <v>0</v>
          </cell>
          <cell r="CB100">
            <v>0</v>
          </cell>
          <cell r="CC100">
            <v>0</v>
          </cell>
          <cell r="CD100">
            <v>0</v>
          </cell>
          <cell r="CE100">
            <v>0</v>
          </cell>
          <cell r="CF100">
            <v>0</v>
          </cell>
          <cell r="CG100">
            <v>0</v>
          </cell>
          <cell r="CH100">
            <v>0</v>
          </cell>
          <cell r="CI100">
            <v>0.5</v>
          </cell>
          <cell r="CJ100">
            <v>0</v>
          </cell>
          <cell r="CK100">
            <v>0</v>
          </cell>
          <cell r="CL100">
            <v>0</v>
          </cell>
          <cell r="CM100">
            <v>0</v>
          </cell>
          <cell r="CN100">
            <v>0</v>
          </cell>
          <cell r="CO100">
            <v>0</v>
          </cell>
          <cell r="CP100">
            <v>0</v>
          </cell>
          <cell r="CQ100">
            <v>0</v>
          </cell>
          <cell r="CR100">
            <v>0</v>
          </cell>
          <cell r="CS100">
            <v>0</v>
          </cell>
          <cell r="CT100">
            <v>1</v>
          </cell>
        </row>
        <row r="101">
          <cell r="C101">
            <v>0</v>
          </cell>
          <cell r="D101">
            <v>0</v>
          </cell>
          <cell r="E101">
            <v>0</v>
          </cell>
          <cell r="F101">
            <v>0</v>
          </cell>
          <cell r="G101">
            <v>0</v>
          </cell>
          <cell r="H101">
            <v>0</v>
          </cell>
          <cell r="I101">
            <v>0</v>
          </cell>
          <cell r="J101">
            <v>0</v>
          </cell>
          <cell r="K101">
            <v>0.5</v>
          </cell>
          <cell r="L101">
            <v>0</v>
          </cell>
          <cell r="M101">
            <v>0</v>
          </cell>
          <cell r="N101">
            <v>0</v>
          </cell>
          <cell r="O101">
            <v>0</v>
          </cell>
          <cell r="P101">
            <v>0</v>
          </cell>
          <cell r="Q101">
            <v>0</v>
          </cell>
          <cell r="R101">
            <v>0</v>
          </cell>
          <cell r="S101">
            <v>0</v>
          </cell>
          <cell r="T101">
            <v>0</v>
          </cell>
          <cell r="U101">
            <v>0</v>
          </cell>
          <cell r="V101">
            <v>0.5</v>
          </cell>
          <cell r="W101">
            <v>0</v>
          </cell>
          <cell r="X101">
            <v>0</v>
          </cell>
          <cell r="Y101">
            <v>0</v>
          </cell>
          <cell r="Z101">
            <v>0</v>
          </cell>
          <cell r="AA101">
            <v>0</v>
          </cell>
          <cell r="AB101">
            <v>0</v>
          </cell>
          <cell r="AC101">
            <v>0</v>
          </cell>
          <cell r="AD101">
            <v>0</v>
          </cell>
          <cell r="AE101">
            <v>0</v>
          </cell>
          <cell r="AF101">
            <v>0</v>
          </cell>
          <cell r="AG101">
            <v>0.5</v>
          </cell>
          <cell r="AH101">
            <v>0</v>
          </cell>
          <cell r="AI101">
            <v>0</v>
          </cell>
          <cell r="AJ101">
            <v>0</v>
          </cell>
          <cell r="AK101">
            <v>0</v>
          </cell>
          <cell r="AL101">
            <v>0</v>
          </cell>
          <cell r="AM101">
            <v>0</v>
          </cell>
          <cell r="AN101">
            <v>0</v>
          </cell>
          <cell r="AO101">
            <v>0</v>
          </cell>
          <cell r="AP101">
            <v>0</v>
          </cell>
          <cell r="AQ101">
            <v>0</v>
          </cell>
          <cell r="AR101">
            <v>0.5</v>
          </cell>
          <cell r="AS101">
            <v>0</v>
          </cell>
          <cell r="AT101">
            <v>0</v>
          </cell>
          <cell r="AU101">
            <v>0</v>
          </cell>
          <cell r="AV101">
            <v>0</v>
          </cell>
          <cell r="AW101">
            <v>0</v>
          </cell>
          <cell r="AX101">
            <v>0</v>
          </cell>
          <cell r="AY101">
            <v>0</v>
          </cell>
          <cell r="AZ101">
            <v>0</v>
          </cell>
          <cell r="BA101">
            <v>0</v>
          </cell>
          <cell r="BB101">
            <v>0</v>
          </cell>
          <cell r="BC101">
            <v>0.5</v>
          </cell>
          <cell r="BD101">
            <v>0</v>
          </cell>
          <cell r="BE101">
            <v>0</v>
          </cell>
          <cell r="BF101">
            <v>0</v>
          </cell>
          <cell r="BG101">
            <v>0</v>
          </cell>
          <cell r="BH101">
            <v>0</v>
          </cell>
          <cell r="BI101">
            <v>0</v>
          </cell>
          <cell r="BJ101">
            <v>0</v>
          </cell>
          <cell r="BK101">
            <v>0</v>
          </cell>
          <cell r="BL101">
            <v>0</v>
          </cell>
          <cell r="BM101">
            <v>0</v>
          </cell>
          <cell r="BN101">
            <v>0.5</v>
          </cell>
          <cell r="BO101">
            <v>0</v>
          </cell>
          <cell r="BP101">
            <v>0</v>
          </cell>
          <cell r="BQ101">
            <v>0</v>
          </cell>
          <cell r="BR101">
            <v>0</v>
          </cell>
          <cell r="BS101">
            <v>0</v>
          </cell>
          <cell r="BT101">
            <v>0</v>
          </cell>
          <cell r="BU101">
            <v>0</v>
          </cell>
          <cell r="BV101">
            <v>0</v>
          </cell>
          <cell r="BW101">
            <v>0</v>
          </cell>
          <cell r="BX101">
            <v>0</v>
          </cell>
          <cell r="BY101">
            <v>0.5</v>
          </cell>
          <cell r="BZ101">
            <v>0</v>
          </cell>
          <cell r="CA101">
            <v>0</v>
          </cell>
          <cell r="CB101">
            <v>0</v>
          </cell>
          <cell r="CC101">
            <v>0</v>
          </cell>
          <cell r="CD101">
            <v>0</v>
          </cell>
          <cell r="CE101">
            <v>0</v>
          </cell>
          <cell r="CF101">
            <v>0</v>
          </cell>
          <cell r="CG101">
            <v>0</v>
          </cell>
          <cell r="CH101">
            <v>0</v>
          </cell>
          <cell r="CI101">
            <v>0</v>
          </cell>
          <cell r="CJ101">
            <v>0.5</v>
          </cell>
          <cell r="CK101">
            <v>0</v>
          </cell>
          <cell r="CL101">
            <v>0</v>
          </cell>
          <cell r="CM101">
            <v>0</v>
          </cell>
          <cell r="CN101">
            <v>0</v>
          </cell>
          <cell r="CO101">
            <v>0</v>
          </cell>
          <cell r="CP101">
            <v>0</v>
          </cell>
          <cell r="CQ101">
            <v>0</v>
          </cell>
          <cell r="CR101">
            <v>0</v>
          </cell>
          <cell r="CS101">
            <v>0</v>
          </cell>
          <cell r="CT101">
            <v>0</v>
          </cell>
          <cell r="CU101">
            <v>1</v>
          </cell>
        </row>
        <row r="102">
          <cell r="C102">
            <v>0</v>
          </cell>
          <cell r="D102">
            <v>0</v>
          </cell>
          <cell r="E102">
            <v>0</v>
          </cell>
          <cell r="F102">
            <v>0</v>
          </cell>
          <cell r="G102">
            <v>0</v>
          </cell>
          <cell r="H102">
            <v>0</v>
          </cell>
          <cell r="I102">
            <v>0</v>
          </cell>
          <cell r="J102">
            <v>0</v>
          </cell>
          <cell r="K102">
            <v>0</v>
          </cell>
          <cell r="L102">
            <v>0.5</v>
          </cell>
          <cell r="M102">
            <v>0</v>
          </cell>
          <cell r="N102">
            <v>0</v>
          </cell>
          <cell r="O102">
            <v>0</v>
          </cell>
          <cell r="P102">
            <v>0</v>
          </cell>
          <cell r="Q102">
            <v>0</v>
          </cell>
          <cell r="R102">
            <v>0</v>
          </cell>
          <cell r="S102">
            <v>0</v>
          </cell>
          <cell r="T102">
            <v>0</v>
          </cell>
          <cell r="U102">
            <v>0</v>
          </cell>
          <cell r="V102">
            <v>0</v>
          </cell>
          <cell r="W102">
            <v>0.5</v>
          </cell>
          <cell r="X102">
            <v>0</v>
          </cell>
          <cell r="Y102">
            <v>0</v>
          </cell>
          <cell r="Z102">
            <v>0</v>
          </cell>
          <cell r="AA102">
            <v>0</v>
          </cell>
          <cell r="AB102">
            <v>0</v>
          </cell>
          <cell r="AC102">
            <v>0</v>
          </cell>
          <cell r="AD102">
            <v>0</v>
          </cell>
          <cell r="AE102">
            <v>0</v>
          </cell>
          <cell r="AF102">
            <v>0</v>
          </cell>
          <cell r="AG102">
            <v>0</v>
          </cell>
          <cell r="AH102">
            <v>0.5</v>
          </cell>
          <cell r="AI102">
            <v>0</v>
          </cell>
          <cell r="AJ102">
            <v>0</v>
          </cell>
          <cell r="AK102">
            <v>0</v>
          </cell>
          <cell r="AL102">
            <v>0</v>
          </cell>
          <cell r="AM102">
            <v>0</v>
          </cell>
          <cell r="AN102">
            <v>0</v>
          </cell>
          <cell r="AO102">
            <v>0</v>
          </cell>
          <cell r="AP102">
            <v>0</v>
          </cell>
          <cell r="AQ102">
            <v>0</v>
          </cell>
          <cell r="AR102">
            <v>0</v>
          </cell>
          <cell r="AS102">
            <v>0.5</v>
          </cell>
          <cell r="AT102">
            <v>0</v>
          </cell>
          <cell r="AU102">
            <v>0</v>
          </cell>
          <cell r="AV102">
            <v>0</v>
          </cell>
          <cell r="AW102">
            <v>0</v>
          </cell>
          <cell r="AX102">
            <v>0</v>
          </cell>
          <cell r="AY102">
            <v>0</v>
          </cell>
          <cell r="AZ102">
            <v>0</v>
          </cell>
          <cell r="BA102">
            <v>0</v>
          </cell>
          <cell r="BB102">
            <v>0</v>
          </cell>
          <cell r="BC102">
            <v>0</v>
          </cell>
          <cell r="BD102">
            <v>0.5</v>
          </cell>
          <cell r="BE102">
            <v>0</v>
          </cell>
          <cell r="BF102">
            <v>0</v>
          </cell>
          <cell r="BG102">
            <v>0</v>
          </cell>
          <cell r="BH102">
            <v>0</v>
          </cell>
          <cell r="BI102">
            <v>0</v>
          </cell>
          <cell r="BJ102">
            <v>0</v>
          </cell>
          <cell r="BK102">
            <v>0</v>
          </cell>
          <cell r="BL102">
            <v>0</v>
          </cell>
          <cell r="BM102">
            <v>0</v>
          </cell>
          <cell r="BN102">
            <v>0</v>
          </cell>
          <cell r="BO102">
            <v>0.5</v>
          </cell>
          <cell r="BP102">
            <v>0</v>
          </cell>
          <cell r="BQ102">
            <v>0</v>
          </cell>
          <cell r="BR102">
            <v>0</v>
          </cell>
          <cell r="BS102">
            <v>0</v>
          </cell>
          <cell r="BT102">
            <v>0</v>
          </cell>
          <cell r="BU102">
            <v>0</v>
          </cell>
          <cell r="BV102">
            <v>0</v>
          </cell>
          <cell r="BW102">
            <v>0</v>
          </cell>
          <cell r="BX102">
            <v>0</v>
          </cell>
          <cell r="BY102">
            <v>0</v>
          </cell>
          <cell r="BZ102">
            <v>0.5</v>
          </cell>
          <cell r="CA102">
            <v>0</v>
          </cell>
          <cell r="CB102">
            <v>0</v>
          </cell>
          <cell r="CC102">
            <v>0</v>
          </cell>
          <cell r="CD102">
            <v>0</v>
          </cell>
          <cell r="CE102">
            <v>0</v>
          </cell>
          <cell r="CF102">
            <v>0</v>
          </cell>
          <cell r="CG102">
            <v>0</v>
          </cell>
          <cell r="CH102">
            <v>0</v>
          </cell>
          <cell r="CI102">
            <v>0</v>
          </cell>
          <cell r="CJ102">
            <v>0</v>
          </cell>
          <cell r="CK102">
            <v>0.5</v>
          </cell>
          <cell r="CL102">
            <v>0</v>
          </cell>
          <cell r="CM102">
            <v>0</v>
          </cell>
          <cell r="CN102">
            <v>0</v>
          </cell>
          <cell r="CO102">
            <v>0</v>
          </cell>
          <cell r="CP102">
            <v>0</v>
          </cell>
          <cell r="CQ102">
            <v>0</v>
          </cell>
          <cell r="CR102">
            <v>0</v>
          </cell>
          <cell r="CS102">
            <v>0</v>
          </cell>
          <cell r="CT102">
            <v>0</v>
          </cell>
          <cell r="CU102">
            <v>0</v>
          </cell>
          <cell r="CV102">
            <v>1</v>
          </cell>
        </row>
        <row r="103">
          <cell r="C103">
            <v>0</v>
          </cell>
          <cell r="D103">
            <v>0</v>
          </cell>
          <cell r="E103">
            <v>0</v>
          </cell>
          <cell r="F103">
            <v>0</v>
          </cell>
          <cell r="G103">
            <v>0</v>
          </cell>
          <cell r="H103">
            <v>0</v>
          </cell>
          <cell r="I103">
            <v>0</v>
          </cell>
          <cell r="J103">
            <v>0</v>
          </cell>
          <cell r="K103">
            <v>0</v>
          </cell>
          <cell r="L103">
            <v>0</v>
          </cell>
          <cell r="M103">
            <v>0.5</v>
          </cell>
          <cell r="N103">
            <v>0</v>
          </cell>
          <cell r="O103">
            <v>0</v>
          </cell>
          <cell r="P103">
            <v>0</v>
          </cell>
          <cell r="Q103">
            <v>0</v>
          </cell>
          <cell r="R103">
            <v>0</v>
          </cell>
          <cell r="S103">
            <v>0</v>
          </cell>
          <cell r="T103">
            <v>0</v>
          </cell>
          <cell r="U103">
            <v>0</v>
          </cell>
          <cell r="V103">
            <v>0</v>
          </cell>
          <cell r="W103">
            <v>0</v>
          </cell>
          <cell r="X103">
            <v>0.5</v>
          </cell>
          <cell r="Y103">
            <v>0</v>
          </cell>
          <cell r="Z103">
            <v>0</v>
          </cell>
          <cell r="AA103">
            <v>0</v>
          </cell>
          <cell r="AB103">
            <v>0</v>
          </cell>
          <cell r="AC103">
            <v>0</v>
          </cell>
          <cell r="AD103">
            <v>0</v>
          </cell>
          <cell r="AE103">
            <v>0</v>
          </cell>
          <cell r="AF103">
            <v>0</v>
          </cell>
          <cell r="AG103">
            <v>0</v>
          </cell>
          <cell r="AH103">
            <v>0</v>
          </cell>
          <cell r="AI103">
            <v>0.5</v>
          </cell>
          <cell r="AJ103">
            <v>0</v>
          </cell>
          <cell r="AK103">
            <v>0</v>
          </cell>
          <cell r="AL103">
            <v>0</v>
          </cell>
          <cell r="AM103">
            <v>0</v>
          </cell>
          <cell r="AN103">
            <v>0</v>
          </cell>
          <cell r="AO103">
            <v>0</v>
          </cell>
          <cell r="AP103">
            <v>0</v>
          </cell>
          <cell r="AQ103">
            <v>0</v>
          </cell>
          <cell r="AR103">
            <v>0</v>
          </cell>
          <cell r="AS103">
            <v>0</v>
          </cell>
          <cell r="AT103">
            <v>0.5</v>
          </cell>
          <cell r="AU103">
            <v>0</v>
          </cell>
          <cell r="AV103">
            <v>0</v>
          </cell>
          <cell r="AW103">
            <v>0</v>
          </cell>
          <cell r="AX103">
            <v>0</v>
          </cell>
          <cell r="AY103">
            <v>0</v>
          </cell>
          <cell r="AZ103">
            <v>0</v>
          </cell>
          <cell r="BA103">
            <v>0</v>
          </cell>
          <cell r="BB103">
            <v>0</v>
          </cell>
          <cell r="BC103">
            <v>0</v>
          </cell>
          <cell r="BD103">
            <v>0</v>
          </cell>
          <cell r="BE103">
            <v>0.5</v>
          </cell>
          <cell r="BF103">
            <v>0</v>
          </cell>
          <cell r="BG103">
            <v>0</v>
          </cell>
          <cell r="BH103">
            <v>0</v>
          </cell>
          <cell r="BI103">
            <v>0</v>
          </cell>
          <cell r="BJ103">
            <v>0</v>
          </cell>
          <cell r="BK103">
            <v>0</v>
          </cell>
          <cell r="BL103">
            <v>0</v>
          </cell>
          <cell r="BM103">
            <v>0</v>
          </cell>
          <cell r="BN103">
            <v>0</v>
          </cell>
          <cell r="BO103">
            <v>0</v>
          </cell>
          <cell r="BP103">
            <v>0.5</v>
          </cell>
          <cell r="BQ103">
            <v>0</v>
          </cell>
          <cell r="BR103">
            <v>0</v>
          </cell>
          <cell r="BS103">
            <v>0</v>
          </cell>
          <cell r="BT103">
            <v>0</v>
          </cell>
          <cell r="BU103">
            <v>0</v>
          </cell>
          <cell r="BV103">
            <v>0</v>
          </cell>
          <cell r="BW103">
            <v>0</v>
          </cell>
          <cell r="BX103">
            <v>0</v>
          </cell>
          <cell r="BY103">
            <v>0</v>
          </cell>
          <cell r="BZ103">
            <v>0</v>
          </cell>
          <cell r="CA103">
            <v>0.5</v>
          </cell>
          <cell r="CB103">
            <v>0</v>
          </cell>
          <cell r="CC103">
            <v>0</v>
          </cell>
          <cell r="CD103">
            <v>0</v>
          </cell>
          <cell r="CE103">
            <v>0</v>
          </cell>
          <cell r="CF103">
            <v>0</v>
          </cell>
          <cell r="CG103">
            <v>0</v>
          </cell>
          <cell r="CH103">
            <v>0</v>
          </cell>
          <cell r="CI103">
            <v>0</v>
          </cell>
          <cell r="CJ103">
            <v>0</v>
          </cell>
          <cell r="CK103">
            <v>0</v>
          </cell>
          <cell r="CL103">
            <v>0.5</v>
          </cell>
          <cell r="CM103">
            <v>0</v>
          </cell>
          <cell r="CN103">
            <v>0</v>
          </cell>
          <cell r="CO103">
            <v>0</v>
          </cell>
          <cell r="CP103">
            <v>0</v>
          </cell>
          <cell r="CQ103">
            <v>0</v>
          </cell>
          <cell r="CR103">
            <v>0</v>
          </cell>
          <cell r="CS103">
            <v>0</v>
          </cell>
          <cell r="CT103">
            <v>0</v>
          </cell>
          <cell r="CU103">
            <v>0</v>
          </cell>
          <cell r="CV103">
            <v>0</v>
          </cell>
          <cell r="CW103">
            <v>1</v>
          </cell>
        </row>
      </sheetData>
      <sheetData sheetId="1"/>
      <sheetData sheetId="2"/>
      <sheetData sheetId="3"/>
      <sheetData sheetId="4"/>
      <sheetData sheetId="5"/>
      <sheetData sheetId="6"/>
      <sheetData sheetId="7"/>
      <sheetData sheetId="8">
        <row r="35">
          <cell r="B35">
            <v>0.15</v>
          </cell>
        </row>
      </sheetData>
      <sheetData sheetId="9"/>
      <sheetData sheetId="10">
        <row r="6">
          <cell r="A6" t="str">
            <v>N</v>
          </cell>
        </row>
        <row r="7">
          <cell r="A7" t="str">
            <v>NA</v>
          </cell>
        </row>
        <row r="8">
          <cell r="A8" t="str">
            <v>SP1</v>
          </cell>
        </row>
        <row r="9">
          <cell r="A9" t="str">
            <v>SP2</v>
          </cell>
        </row>
        <row r="10">
          <cell r="A10" t="str">
            <v>SP3</v>
          </cell>
        </row>
        <row r="11">
          <cell r="A11" t="str">
            <v>SP4</v>
          </cell>
        </row>
        <row r="12">
          <cell r="A12" t="str">
            <v>SP5</v>
          </cell>
        </row>
        <row r="13">
          <cell r="A13" t="str">
            <v>SP6</v>
          </cell>
        </row>
        <row r="14">
          <cell r="A14" t="str">
            <v>SP7</v>
          </cell>
        </row>
        <row r="15">
          <cell r="A15" t="str">
            <v>SP8</v>
          </cell>
        </row>
        <row r="16">
          <cell r="A16" t="str">
            <v>SP9</v>
          </cell>
        </row>
        <row r="17">
          <cell r="A17" t="str">
            <v>SP10</v>
          </cell>
        </row>
      </sheetData>
      <sheetData sheetId="11"/>
      <sheetData sheetId="12"/>
      <sheetData sheetId="13"/>
      <sheetData sheetId="14"/>
      <sheetData sheetId="15"/>
      <sheetData sheetId="16"/>
      <sheetData sheetId="17"/>
      <sheetData sheetId="18"/>
      <sheetData sheetId="19">
        <row r="1">
          <cell r="A1" t="str">
            <v>mnth x mnth</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row>
        <row r="2">
          <cell r="A2">
            <v>1</v>
          </cell>
          <cell r="B2">
            <v>1</v>
          </cell>
        </row>
        <row r="3">
          <cell r="A3">
            <v>2</v>
          </cell>
          <cell r="B3">
            <v>0.5</v>
          </cell>
          <cell r="C3">
            <v>0.5</v>
          </cell>
        </row>
        <row r="4">
          <cell r="A4">
            <v>3</v>
          </cell>
          <cell r="B4">
            <v>0.22320000000000001</v>
          </cell>
          <cell r="C4">
            <v>0.51619999999999999</v>
          </cell>
          <cell r="D4">
            <v>0.2606</v>
          </cell>
        </row>
        <row r="5">
          <cell r="A5">
            <v>4</v>
          </cell>
          <cell r="B5">
            <v>0.14649999999999999</v>
          </cell>
          <cell r="C5">
            <v>0.32019999999999998</v>
          </cell>
          <cell r="D5">
            <v>0.36059999999999998</v>
          </cell>
          <cell r="E5">
            <v>0.17269999999999999</v>
          </cell>
        </row>
        <row r="6">
          <cell r="A6">
            <v>5</v>
          </cell>
          <cell r="B6">
            <v>0.1081</v>
          </cell>
          <cell r="C6">
            <v>0.19500000000000001</v>
          </cell>
          <cell r="D6">
            <v>0.34439999999999998</v>
          </cell>
          <cell r="E6">
            <v>0.22220000000000001</v>
          </cell>
          <cell r="F6">
            <v>0.1303</v>
          </cell>
        </row>
        <row r="7">
          <cell r="A7">
            <v>6</v>
          </cell>
          <cell r="B7">
            <v>8.3799999999999999E-2</v>
          </cell>
          <cell r="C7">
            <v>0.13950000000000001</v>
          </cell>
          <cell r="D7">
            <v>0.24340000000000001</v>
          </cell>
          <cell r="E7">
            <v>0.2727</v>
          </cell>
          <cell r="F7">
            <v>0.15659999999999999</v>
          </cell>
          <cell r="G7">
            <v>0.104</v>
          </cell>
        </row>
        <row r="8">
          <cell r="A8">
            <v>7</v>
          </cell>
          <cell r="B8">
            <v>6.8699999999999997E-2</v>
          </cell>
          <cell r="C8">
            <v>0.1081</v>
          </cell>
          <cell r="D8">
            <v>0.16669999999999999</v>
          </cell>
          <cell r="E8">
            <v>0.25650000000000001</v>
          </cell>
          <cell r="F8">
            <v>0.19289999999999999</v>
          </cell>
          <cell r="G8">
            <v>0.1202</v>
          </cell>
          <cell r="H8">
            <v>8.6900000000000005E-2</v>
          </cell>
        </row>
        <row r="9">
          <cell r="A9">
            <v>8</v>
          </cell>
          <cell r="B9">
            <v>5.7599999999999998E-2</v>
          </cell>
          <cell r="C9">
            <v>8.8900000000000007E-2</v>
          </cell>
          <cell r="D9">
            <v>0.1242</v>
          </cell>
          <cell r="E9">
            <v>0.19600000000000001</v>
          </cell>
          <cell r="F9">
            <v>0.21820000000000001</v>
          </cell>
          <cell r="G9">
            <v>0.1424</v>
          </cell>
          <cell r="H9">
            <v>9.8000000000000004E-2</v>
          </cell>
          <cell r="I9">
            <v>7.4700000000000003E-2</v>
          </cell>
        </row>
        <row r="10">
          <cell r="A10">
            <v>9</v>
          </cell>
          <cell r="B10">
            <v>4.8500000000000001E-2</v>
          </cell>
          <cell r="C10">
            <v>7.5700000000000003E-2</v>
          </cell>
          <cell r="D10">
            <v>9.9000000000000005E-2</v>
          </cell>
          <cell r="E10">
            <v>0.14549999999999999</v>
          </cell>
          <cell r="F10">
            <v>0.20300000000000001</v>
          </cell>
          <cell r="G10">
            <v>0.16769999999999999</v>
          </cell>
          <cell r="H10">
            <v>0.11210000000000001</v>
          </cell>
          <cell r="I10">
            <v>8.2799999999999999E-2</v>
          </cell>
          <cell r="J10">
            <v>6.5699999999999995E-2</v>
          </cell>
        </row>
        <row r="11">
          <cell r="A11">
            <v>10</v>
          </cell>
          <cell r="B11">
            <v>4.24E-2</v>
          </cell>
          <cell r="C11">
            <v>6.5699999999999995E-2</v>
          </cell>
          <cell r="D11">
            <v>8.1799999999999998E-2</v>
          </cell>
          <cell r="E11">
            <v>0.1132</v>
          </cell>
          <cell r="F11">
            <v>0.1636</v>
          </cell>
          <cell r="G11">
            <v>0.18079999999999999</v>
          </cell>
          <cell r="H11">
            <v>0.1303</v>
          </cell>
          <cell r="I11">
            <v>9.1899999999999996E-2</v>
          </cell>
          <cell r="J11">
            <v>7.17E-2</v>
          </cell>
          <cell r="K11">
            <v>5.8599999999999999E-2</v>
          </cell>
        </row>
        <row r="12">
          <cell r="A12">
            <v>11</v>
          </cell>
          <cell r="B12">
            <v>3.6400000000000002E-2</v>
          </cell>
          <cell r="C12">
            <v>5.8599999999999999E-2</v>
          </cell>
          <cell r="D12">
            <v>7.0699999999999999E-2</v>
          </cell>
          <cell r="E12">
            <v>9.1800000000000007E-2</v>
          </cell>
          <cell r="F12">
            <v>0.1273</v>
          </cell>
          <cell r="G12">
            <v>0.16869999999999999</v>
          </cell>
          <cell r="H12">
            <v>0.14749999999999999</v>
          </cell>
          <cell r="I12">
            <v>0.1051</v>
          </cell>
          <cell r="J12">
            <v>7.7799999999999994E-2</v>
          </cell>
          <cell r="K12">
            <v>6.3600000000000004E-2</v>
          </cell>
          <cell r="L12">
            <v>5.2499999999999998E-2</v>
          </cell>
        </row>
        <row r="13">
          <cell r="A13">
            <v>12</v>
          </cell>
          <cell r="B13">
            <v>3.2300000000000002E-2</v>
          </cell>
          <cell r="C13">
            <v>5.1499999999999997E-2</v>
          </cell>
          <cell r="D13">
            <v>6.2600000000000003E-2</v>
          </cell>
          <cell r="E13">
            <v>7.6799999999999993E-2</v>
          </cell>
          <cell r="F13">
            <v>0.10299999999999999</v>
          </cell>
          <cell r="G13">
            <v>0.1404</v>
          </cell>
          <cell r="H13">
            <v>0.1535</v>
          </cell>
          <cell r="I13">
            <v>0.1192</v>
          </cell>
          <cell r="J13">
            <v>8.7900000000000006E-2</v>
          </cell>
          <cell r="K13">
            <v>6.8699999999999997E-2</v>
          </cell>
          <cell r="L13">
            <v>5.5599999999999997E-2</v>
          </cell>
          <cell r="M13">
            <v>4.8500000000000001E-2</v>
          </cell>
        </row>
        <row r="14">
          <cell r="A14">
            <v>13</v>
          </cell>
          <cell r="B14">
            <v>2.8299999999999999E-2</v>
          </cell>
          <cell r="C14">
            <v>4.7500000000000001E-2</v>
          </cell>
          <cell r="D14">
            <v>5.5599999999999997E-2</v>
          </cell>
          <cell r="E14">
            <v>6.6799999999999998E-2</v>
          </cell>
          <cell r="F14">
            <v>8.48E-2</v>
          </cell>
          <cell r="G14">
            <v>0.11409999999999999</v>
          </cell>
          <cell r="H14">
            <v>0.1434</v>
          </cell>
          <cell r="I14">
            <v>0.1303</v>
          </cell>
          <cell r="J14">
            <v>9.9000000000000005E-2</v>
          </cell>
          <cell r="K14">
            <v>7.4700000000000003E-2</v>
          </cell>
          <cell r="L14">
            <v>6.0600000000000001E-2</v>
          </cell>
          <cell r="M14">
            <v>5.0500000000000003E-2</v>
          </cell>
          <cell r="N14">
            <v>4.4400000000000002E-2</v>
          </cell>
        </row>
        <row r="15">
          <cell r="A15">
            <v>14</v>
          </cell>
          <cell r="B15">
            <v>2.53E-2</v>
          </cell>
          <cell r="C15">
            <v>4.3400000000000001E-2</v>
          </cell>
          <cell r="D15">
            <v>4.9500000000000002E-2</v>
          </cell>
          <cell r="E15">
            <v>5.8700000000000002E-2</v>
          </cell>
          <cell r="F15">
            <v>7.2700000000000001E-2</v>
          </cell>
          <cell r="G15">
            <v>9.3899999999999997E-2</v>
          </cell>
          <cell r="H15">
            <v>0.1232</v>
          </cell>
          <cell r="I15">
            <v>0.1333</v>
          </cell>
          <cell r="J15">
            <v>0.1101</v>
          </cell>
          <cell r="K15">
            <v>8.2799999999999999E-2</v>
          </cell>
          <cell r="L15">
            <v>6.5699999999999995E-2</v>
          </cell>
          <cell r="M15">
            <v>5.45E-2</v>
          </cell>
          <cell r="N15">
            <v>4.5499999999999999E-2</v>
          </cell>
          <cell r="O15">
            <v>4.1399999999999999E-2</v>
          </cell>
        </row>
        <row r="16">
          <cell r="A16">
            <v>15</v>
          </cell>
          <cell r="B16">
            <v>2.3199999999999998E-2</v>
          </cell>
          <cell r="C16">
            <v>3.9399999999999998E-2</v>
          </cell>
          <cell r="D16">
            <v>4.5499999999999999E-2</v>
          </cell>
          <cell r="E16">
            <v>5.2600000000000001E-2</v>
          </cell>
          <cell r="F16">
            <v>6.2600000000000003E-2</v>
          </cell>
          <cell r="G16">
            <v>7.9799999999999996E-2</v>
          </cell>
          <cell r="H16">
            <v>0.10299999999999999</v>
          </cell>
          <cell r="I16">
            <v>0.1242</v>
          </cell>
          <cell r="J16">
            <v>0.1172</v>
          </cell>
          <cell r="K16">
            <v>9.1899999999999996E-2</v>
          </cell>
          <cell r="L16">
            <v>7.2700000000000001E-2</v>
          </cell>
          <cell r="M16">
            <v>5.7599999999999998E-2</v>
          </cell>
          <cell r="N16">
            <v>4.9500000000000002E-2</v>
          </cell>
          <cell r="O16">
            <v>4.24E-2</v>
          </cell>
          <cell r="P16">
            <v>3.8399999999999997E-2</v>
          </cell>
        </row>
        <row r="17">
          <cell r="A17">
            <v>16</v>
          </cell>
          <cell r="B17">
            <v>2.0199999999999999E-2</v>
          </cell>
          <cell r="C17">
            <v>3.7400000000000003E-2</v>
          </cell>
          <cell r="D17">
            <v>4.1399999999999999E-2</v>
          </cell>
          <cell r="E17">
            <v>4.7300000000000002E-2</v>
          </cell>
          <cell r="F17">
            <v>5.5599999999999997E-2</v>
          </cell>
          <cell r="G17">
            <v>6.8699999999999997E-2</v>
          </cell>
          <cell r="H17">
            <v>8.6900000000000005E-2</v>
          </cell>
          <cell r="I17">
            <v>0.1091</v>
          </cell>
          <cell r="J17">
            <v>0.1172</v>
          </cell>
          <cell r="K17">
            <v>0.10100000000000001</v>
          </cell>
          <cell r="L17">
            <v>7.8799999999999995E-2</v>
          </cell>
          <cell r="M17">
            <v>6.3600000000000004E-2</v>
          </cell>
          <cell r="N17">
            <v>5.2499999999999998E-2</v>
          </cell>
          <cell r="O17">
            <v>4.5499999999999999E-2</v>
          </cell>
          <cell r="P17">
            <v>3.9399999999999998E-2</v>
          </cell>
          <cell r="Q17">
            <v>3.5400000000000001E-2</v>
          </cell>
        </row>
        <row r="18">
          <cell r="A18">
            <v>17</v>
          </cell>
          <cell r="B18">
            <v>1.8200000000000001E-2</v>
          </cell>
          <cell r="C18">
            <v>3.4299999999999997E-2</v>
          </cell>
          <cell r="D18">
            <v>3.8399999999999997E-2</v>
          </cell>
          <cell r="E18">
            <v>4.3400000000000001E-2</v>
          </cell>
          <cell r="F18">
            <v>5.0500000000000003E-2</v>
          </cell>
          <cell r="G18">
            <v>6.0600000000000001E-2</v>
          </cell>
          <cell r="H18">
            <v>7.3700000000000002E-2</v>
          </cell>
          <cell r="I18">
            <v>9.3899999999999997E-2</v>
          </cell>
          <cell r="J18">
            <v>0.1101</v>
          </cell>
          <cell r="K18">
            <v>0.1051</v>
          </cell>
          <cell r="L18">
            <v>8.6900000000000005E-2</v>
          </cell>
          <cell r="M18">
            <v>6.8699999999999997E-2</v>
          </cell>
          <cell r="N18">
            <v>5.6599999999999998E-2</v>
          </cell>
          <cell r="O18">
            <v>4.7500000000000001E-2</v>
          </cell>
          <cell r="P18">
            <v>4.1399999999999999E-2</v>
          </cell>
          <cell r="Q18">
            <v>3.7400000000000003E-2</v>
          </cell>
          <cell r="R18">
            <v>3.3300000000000003E-2</v>
          </cell>
        </row>
        <row r="19">
          <cell r="A19">
            <v>18</v>
          </cell>
          <cell r="B19">
            <v>1.6199999999999999E-2</v>
          </cell>
          <cell r="C19">
            <v>3.2300000000000002E-2</v>
          </cell>
          <cell r="D19">
            <v>3.5400000000000001E-2</v>
          </cell>
          <cell r="E19">
            <v>4.0500000000000001E-2</v>
          </cell>
          <cell r="F19">
            <v>4.5499999999999999E-2</v>
          </cell>
          <cell r="G19">
            <v>5.3499999999999999E-2</v>
          </cell>
          <cell r="H19">
            <v>6.4600000000000005E-2</v>
          </cell>
          <cell r="I19">
            <v>8.0799999999999997E-2</v>
          </cell>
          <cell r="J19">
            <v>9.8000000000000004E-2</v>
          </cell>
          <cell r="K19">
            <v>0.1051</v>
          </cell>
          <cell r="L19">
            <v>9.2899999999999996E-2</v>
          </cell>
          <cell r="M19">
            <v>7.4700000000000003E-2</v>
          </cell>
          <cell r="N19">
            <v>6.1600000000000002E-2</v>
          </cell>
          <cell r="O19">
            <v>5.0500000000000003E-2</v>
          </cell>
          <cell r="P19">
            <v>4.4400000000000002E-2</v>
          </cell>
          <cell r="Q19">
            <v>3.8399999999999997E-2</v>
          </cell>
          <cell r="R19">
            <v>3.4299999999999997E-2</v>
          </cell>
          <cell r="S19">
            <v>3.1300000000000001E-2</v>
          </cell>
        </row>
        <row r="20">
          <cell r="A20">
            <v>19</v>
          </cell>
          <cell r="B20">
            <v>1.52E-2</v>
          </cell>
          <cell r="C20">
            <v>3.0300000000000001E-2</v>
          </cell>
          <cell r="D20">
            <v>3.3300000000000003E-2</v>
          </cell>
          <cell r="E20">
            <v>3.6200000000000003E-2</v>
          </cell>
          <cell r="F20">
            <v>4.24E-2</v>
          </cell>
          <cell r="G20">
            <v>4.8500000000000001E-2</v>
          </cell>
          <cell r="H20">
            <v>5.6599999999999998E-2</v>
          </cell>
          <cell r="I20">
            <v>6.9699999999999998E-2</v>
          </cell>
          <cell r="J20">
            <v>8.5900000000000004E-2</v>
          </cell>
          <cell r="K20">
            <v>9.9000000000000005E-2</v>
          </cell>
          <cell r="L20">
            <v>9.6000000000000002E-2</v>
          </cell>
          <cell r="M20">
            <v>8.0799999999999997E-2</v>
          </cell>
          <cell r="N20">
            <v>6.6699999999999995E-2</v>
          </cell>
          <cell r="O20">
            <v>5.45E-2</v>
          </cell>
          <cell r="P20">
            <v>4.65E-2</v>
          </cell>
          <cell r="Q20">
            <v>4.0399999999999998E-2</v>
          </cell>
          <cell r="R20">
            <v>3.5400000000000001E-2</v>
          </cell>
          <cell r="S20">
            <v>3.3300000000000003E-2</v>
          </cell>
          <cell r="T20">
            <v>2.93E-2</v>
          </cell>
        </row>
        <row r="21">
          <cell r="A21">
            <v>20</v>
          </cell>
          <cell r="B21">
            <v>1.3100000000000001E-2</v>
          </cell>
          <cell r="C21">
            <v>2.93E-2</v>
          </cell>
          <cell r="D21">
            <v>3.1300000000000001E-2</v>
          </cell>
          <cell r="E21">
            <v>3.4500000000000003E-2</v>
          </cell>
          <cell r="F21">
            <v>3.8399999999999997E-2</v>
          </cell>
          <cell r="G21">
            <v>4.3400000000000001E-2</v>
          </cell>
          <cell r="H21">
            <v>5.1499999999999997E-2</v>
          </cell>
          <cell r="I21">
            <v>6.1600000000000002E-2</v>
          </cell>
          <cell r="J21">
            <v>7.4700000000000003E-2</v>
          </cell>
          <cell r="K21">
            <v>8.8900000000000007E-2</v>
          </cell>
          <cell r="L21">
            <v>9.4899999999999998E-2</v>
          </cell>
          <cell r="M21">
            <v>8.5900000000000004E-2</v>
          </cell>
          <cell r="N21">
            <v>7.17E-2</v>
          </cell>
          <cell r="O21">
            <v>5.8599999999999999E-2</v>
          </cell>
          <cell r="P21">
            <v>4.9500000000000002E-2</v>
          </cell>
          <cell r="Q21">
            <v>4.24E-2</v>
          </cell>
          <cell r="R21">
            <v>3.8399999999999997E-2</v>
          </cell>
          <cell r="S21">
            <v>3.3300000000000003E-2</v>
          </cell>
          <cell r="T21">
            <v>3.0300000000000001E-2</v>
          </cell>
          <cell r="U21">
            <v>2.8299999999999999E-2</v>
          </cell>
        </row>
        <row r="22">
          <cell r="A22">
            <v>21</v>
          </cell>
          <cell r="B22">
            <v>1.21E-2</v>
          </cell>
          <cell r="C22">
            <v>2.7300000000000001E-2</v>
          </cell>
          <cell r="D22">
            <v>2.93E-2</v>
          </cell>
          <cell r="E22">
            <v>3.2099999999999997E-2</v>
          </cell>
          <cell r="F22">
            <v>3.5400000000000001E-2</v>
          </cell>
          <cell r="G22">
            <v>4.0399999999999998E-2</v>
          </cell>
          <cell r="H22">
            <v>4.65E-2</v>
          </cell>
          <cell r="I22">
            <v>5.45E-2</v>
          </cell>
          <cell r="J22">
            <v>6.5699999999999995E-2</v>
          </cell>
          <cell r="K22">
            <v>7.8799999999999995E-2</v>
          </cell>
          <cell r="L22">
            <v>8.9899999999999994E-2</v>
          </cell>
          <cell r="M22">
            <v>8.7900000000000006E-2</v>
          </cell>
          <cell r="N22">
            <v>7.6799999999999993E-2</v>
          </cell>
          <cell r="O22">
            <v>6.2600000000000003E-2</v>
          </cell>
          <cell r="P22">
            <v>5.3499999999999999E-2</v>
          </cell>
          <cell r="Q22">
            <v>4.5499999999999999E-2</v>
          </cell>
          <cell r="R22">
            <v>3.9399999999999998E-2</v>
          </cell>
          <cell r="S22">
            <v>3.5400000000000001E-2</v>
          </cell>
          <cell r="T22">
            <v>3.1300000000000001E-2</v>
          </cell>
          <cell r="U22">
            <v>2.8299999999999999E-2</v>
          </cell>
          <cell r="V22">
            <v>2.7300000000000001E-2</v>
          </cell>
        </row>
        <row r="23">
          <cell r="A23">
            <v>22</v>
          </cell>
          <cell r="B23">
            <v>1.11E-2</v>
          </cell>
          <cell r="C23">
            <v>2.53E-2</v>
          </cell>
          <cell r="D23">
            <v>2.8299999999999999E-2</v>
          </cell>
          <cell r="E23">
            <v>3.0099999999999998E-2</v>
          </cell>
          <cell r="F23">
            <v>3.3300000000000003E-2</v>
          </cell>
          <cell r="G23">
            <v>3.7400000000000003E-2</v>
          </cell>
          <cell r="H23">
            <v>4.24E-2</v>
          </cell>
          <cell r="I23">
            <v>4.9500000000000002E-2</v>
          </cell>
          <cell r="J23">
            <v>5.7599999999999998E-2</v>
          </cell>
          <cell r="K23">
            <v>6.9699999999999998E-2</v>
          </cell>
          <cell r="L23">
            <v>8.1799999999999998E-2</v>
          </cell>
          <cell r="M23">
            <v>8.6900000000000005E-2</v>
          </cell>
          <cell r="N23">
            <v>7.9799999999999996E-2</v>
          </cell>
          <cell r="O23">
            <v>6.7699999999999996E-2</v>
          </cell>
          <cell r="P23">
            <v>5.6599999999999998E-2</v>
          </cell>
          <cell r="Q23">
            <v>4.8500000000000001E-2</v>
          </cell>
          <cell r="R23">
            <v>4.1399999999999999E-2</v>
          </cell>
          <cell r="S23">
            <v>3.6400000000000002E-2</v>
          </cell>
          <cell r="T23">
            <v>3.3300000000000003E-2</v>
          </cell>
          <cell r="U23">
            <v>3.0300000000000001E-2</v>
          </cell>
          <cell r="V23">
            <v>2.7300000000000001E-2</v>
          </cell>
          <cell r="W23">
            <v>2.53E-2</v>
          </cell>
        </row>
        <row r="24">
          <cell r="A24">
            <v>23</v>
          </cell>
          <cell r="B24">
            <v>1.01E-2</v>
          </cell>
          <cell r="C24">
            <v>2.4199999999999999E-2</v>
          </cell>
          <cell r="D24">
            <v>2.63E-2</v>
          </cell>
          <cell r="E24">
            <v>2.8500000000000001E-2</v>
          </cell>
          <cell r="F24">
            <v>3.1300000000000001E-2</v>
          </cell>
          <cell r="G24">
            <v>3.5400000000000001E-2</v>
          </cell>
          <cell r="H24">
            <v>3.9399999999999998E-2</v>
          </cell>
          <cell r="I24">
            <v>4.4400000000000002E-2</v>
          </cell>
          <cell r="J24">
            <v>5.2499999999999998E-2</v>
          </cell>
          <cell r="K24">
            <v>6.1600000000000002E-2</v>
          </cell>
          <cell r="L24">
            <v>7.2700000000000001E-2</v>
          </cell>
          <cell r="M24">
            <v>8.1799999999999998E-2</v>
          </cell>
          <cell r="N24">
            <v>8.0799999999999997E-2</v>
          </cell>
          <cell r="O24">
            <v>7.17E-2</v>
          </cell>
          <cell r="P24">
            <v>6.1600000000000002E-2</v>
          </cell>
          <cell r="Q24">
            <v>5.0500000000000003E-2</v>
          </cell>
          <cell r="R24">
            <v>4.4400000000000002E-2</v>
          </cell>
          <cell r="S24">
            <v>3.8399999999999997E-2</v>
          </cell>
          <cell r="T24">
            <v>3.4299999999999997E-2</v>
          </cell>
          <cell r="U24">
            <v>3.1300000000000001E-2</v>
          </cell>
          <cell r="V24">
            <v>2.8299999999999999E-2</v>
          </cell>
          <cell r="W24">
            <v>2.63E-2</v>
          </cell>
          <cell r="X24">
            <v>2.4199999999999999E-2</v>
          </cell>
        </row>
        <row r="25">
          <cell r="A25">
            <v>24</v>
          </cell>
          <cell r="B25">
            <v>9.1000000000000004E-3</v>
          </cell>
          <cell r="C25">
            <v>2.3199999999999998E-2</v>
          </cell>
          <cell r="D25">
            <v>2.53E-2</v>
          </cell>
          <cell r="E25">
            <v>2.6200000000000001E-2</v>
          </cell>
          <cell r="F25">
            <v>3.0300000000000001E-2</v>
          </cell>
          <cell r="G25">
            <v>3.2300000000000002E-2</v>
          </cell>
          <cell r="H25">
            <v>3.6400000000000002E-2</v>
          </cell>
          <cell r="I25">
            <v>4.0399999999999998E-2</v>
          </cell>
          <cell r="J25">
            <v>4.7500000000000001E-2</v>
          </cell>
          <cell r="K25">
            <v>5.5599999999999997E-2</v>
          </cell>
          <cell r="L25">
            <v>6.5699999999999995E-2</v>
          </cell>
          <cell r="M25">
            <v>7.4700000000000003E-2</v>
          </cell>
          <cell r="N25">
            <v>7.9799999999999996E-2</v>
          </cell>
          <cell r="O25">
            <v>7.3700000000000002E-2</v>
          </cell>
          <cell r="P25">
            <v>6.4600000000000005E-2</v>
          </cell>
          <cell r="Q25">
            <v>5.45E-2</v>
          </cell>
          <cell r="R25">
            <v>4.7500000000000001E-2</v>
          </cell>
          <cell r="S25">
            <v>4.0399999999999998E-2</v>
          </cell>
          <cell r="T25">
            <v>3.6400000000000002E-2</v>
          </cell>
          <cell r="U25">
            <v>3.2300000000000002E-2</v>
          </cell>
          <cell r="V25">
            <v>2.93E-2</v>
          </cell>
          <cell r="W25">
            <v>2.63E-2</v>
          </cell>
          <cell r="X25">
            <v>2.53E-2</v>
          </cell>
          <cell r="Y25">
            <v>2.3199999999999998E-2</v>
          </cell>
        </row>
        <row r="26">
          <cell r="A26">
            <v>25</v>
          </cell>
          <cell r="B26">
            <v>8.0000000000000002E-3</v>
          </cell>
          <cell r="C26">
            <v>2.3E-2</v>
          </cell>
          <cell r="D26">
            <v>2.4E-2</v>
          </cell>
          <cell r="E26">
            <v>2.5999999999999999E-2</v>
          </cell>
          <cell r="F26">
            <v>2.8000000000000001E-2</v>
          </cell>
          <cell r="G26">
            <v>0.03</v>
          </cell>
          <cell r="H26">
            <v>3.4000000000000002E-2</v>
          </cell>
          <cell r="I26">
            <v>3.7999999999999999E-2</v>
          </cell>
          <cell r="J26">
            <v>4.3999999999999997E-2</v>
          </cell>
          <cell r="K26">
            <v>4.9000000000000002E-2</v>
          </cell>
          <cell r="L26">
            <v>5.8000000000000003E-2</v>
          </cell>
          <cell r="M26">
            <v>6.8000000000000005E-2</v>
          </cell>
          <cell r="N26">
            <v>7.4999999999999997E-2</v>
          </cell>
          <cell r="O26">
            <v>7.4999999999999997E-2</v>
          </cell>
          <cell r="P26">
            <v>6.7000000000000004E-2</v>
          </cell>
          <cell r="Q26">
            <v>5.8000000000000003E-2</v>
          </cell>
          <cell r="R26">
            <v>0.05</v>
          </cell>
          <cell r="S26">
            <v>4.2999999999999997E-2</v>
          </cell>
          <cell r="T26">
            <v>3.7999999999999999E-2</v>
          </cell>
          <cell r="U26">
            <v>3.3000000000000002E-2</v>
          </cell>
          <cell r="V26">
            <v>0.03</v>
          </cell>
          <cell r="W26">
            <v>2.9000000000000001E-2</v>
          </cell>
          <cell r="X26">
            <v>2.5000000000000001E-2</v>
          </cell>
          <cell r="Y26">
            <v>2.5000000000000001E-2</v>
          </cell>
          <cell r="Z26">
            <v>2.1999999999999999E-2</v>
          </cell>
        </row>
        <row r="27">
          <cell r="A27">
            <v>26</v>
          </cell>
          <cell r="B27">
            <v>7.0000000000000001E-3</v>
          </cell>
          <cell r="C27">
            <v>2.1999999999999999E-2</v>
          </cell>
          <cell r="D27">
            <v>2.3E-2</v>
          </cell>
          <cell r="E27">
            <v>2.5000000000000001E-2</v>
          </cell>
          <cell r="F27">
            <v>2.5999999999999999E-2</v>
          </cell>
          <cell r="G27">
            <v>2.9000000000000001E-2</v>
          </cell>
          <cell r="H27">
            <v>3.2000000000000001E-2</v>
          </cell>
          <cell r="I27">
            <v>3.5000000000000003E-2</v>
          </cell>
          <cell r="J27">
            <v>3.9E-2</v>
          </cell>
          <cell r="K27">
            <v>4.5999999999999999E-2</v>
          </cell>
          <cell r="L27">
            <v>5.1999999999999998E-2</v>
          </cell>
          <cell r="M27">
            <v>6.2E-2</v>
          </cell>
          <cell r="N27">
            <v>6.9000000000000006E-2</v>
          </cell>
          <cell r="O27">
            <v>7.2999999999999995E-2</v>
          </cell>
          <cell r="P27">
            <v>7.0000000000000007E-2</v>
          </cell>
          <cell r="Q27">
            <v>0.06</v>
          </cell>
          <cell r="R27">
            <v>5.3999999999999999E-2</v>
          </cell>
          <cell r="S27">
            <v>4.4999999999999998E-2</v>
          </cell>
          <cell r="T27">
            <v>3.9E-2</v>
          </cell>
          <cell r="U27">
            <v>3.5999999999999997E-2</v>
          </cell>
          <cell r="V27">
            <v>3.1E-2</v>
          </cell>
          <cell r="W27">
            <v>2.9000000000000001E-2</v>
          </cell>
          <cell r="X27">
            <v>2.7E-2</v>
          </cell>
          <cell r="Y27">
            <v>2.4E-2</v>
          </cell>
          <cell r="Z27">
            <v>2.4E-2</v>
          </cell>
          <cell r="AA27">
            <v>2.1000000000000001E-2</v>
          </cell>
        </row>
        <row r="28">
          <cell r="A28">
            <v>27</v>
          </cell>
          <cell r="B28">
            <v>7.0000000000000001E-3</v>
          </cell>
          <cell r="C28">
            <v>2.1000000000000001E-2</v>
          </cell>
          <cell r="D28">
            <v>2.1000000000000001E-2</v>
          </cell>
          <cell r="E28">
            <v>2.3E-2</v>
          </cell>
          <cell r="F28">
            <v>2.5999999999999999E-2</v>
          </cell>
          <cell r="G28">
            <v>2.7E-2</v>
          </cell>
          <cell r="H28">
            <v>0.03</v>
          </cell>
          <cell r="I28">
            <v>3.3000000000000002E-2</v>
          </cell>
          <cell r="J28">
            <v>3.5999999999999997E-2</v>
          </cell>
          <cell r="K28">
            <v>4.2999999999999997E-2</v>
          </cell>
          <cell r="L28">
            <v>4.7E-2</v>
          </cell>
          <cell r="M28">
            <v>5.5E-2</v>
          </cell>
          <cell r="N28">
            <v>6.4000000000000001E-2</v>
          </cell>
          <cell r="O28">
            <v>6.9000000000000006E-2</v>
          </cell>
          <cell r="P28">
            <v>7.0000000000000007E-2</v>
          </cell>
          <cell r="Q28">
            <v>6.3E-2</v>
          </cell>
          <cell r="R28">
            <v>5.6000000000000001E-2</v>
          </cell>
          <cell r="S28">
            <v>4.8000000000000001E-2</v>
          </cell>
          <cell r="T28">
            <v>4.2000000000000003E-2</v>
          </cell>
          <cell r="U28">
            <v>3.6999999999999998E-2</v>
          </cell>
          <cell r="V28">
            <v>3.3000000000000002E-2</v>
          </cell>
          <cell r="W28">
            <v>0.03</v>
          </cell>
          <cell r="X28">
            <v>2.8000000000000001E-2</v>
          </cell>
          <cell r="Y28">
            <v>2.5000000000000001E-2</v>
          </cell>
          <cell r="Z28">
            <v>2.3E-2</v>
          </cell>
          <cell r="AA28">
            <v>2.1999999999999999E-2</v>
          </cell>
          <cell r="AB28">
            <v>2.1000000000000001E-2</v>
          </cell>
        </row>
        <row r="29">
          <cell r="A29">
            <v>28</v>
          </cell>
          <cell r="B29">
            <v>6.0000000000000001E-3</v>
          </cell>
          <cell r="C29">
            <v>0.02</v>
          </cell>
          <cell r="D29">
            <v>2.1000000000000001E-2</v>
          </cell>
          <cell r="E29">
            <v>2.1999999999999999E-2</v>
          </cell>
          <cell r="F29">
            <v>2.5000000000000001E-2</v>
          </cell>
          <cell r="G29">
            <v>2.5000000000000001E-2</v>
          </cell>
          <cell r="H29">
            <v>2.9000000000000001E-2</v>
          </cell>
          <cell r="I29">
            <v>0.03</v>
          </cell>
          <cell r="J29">
            <v>3.4000000000000002E-2</v>
          </cell>
          <cell r="K29">
            <v>3.9E-2</v>
          </cell>
          <cell r="L29">
            <v>4.3999999999999997E-2</v>
          </cell>
          <cell r="M29">
            <v>4.9000000000000002E-2</v>
          </cell>
          <cell r="N29">
            <v>5.8999999999999997E-2</v>
          </cell>
          <cell r="O29">
            <v>6.4000000000000001E-2</v>
          </cell>
          <cell r="P29">
            <v>6.7000000000000004E-2</v>
          </cell>
          <cell r="Q29">
            <v>6.6000000000000003E-2</v>
          </cell>
          <cell r="R29">
            <v>5.8000000000000003E-2</v>
          </cell>
          <cell r="S29">
            <v>5.0999999999999997E-2</v>
          </cell>
          <cell r="T29">
            <v>4.3999999999999997E-2</v>
          </cell>
          <cell r="U29">
            <v>3.9E-2</v>
          </cell>
          <cell r="V29">
            <v>3.5000000000000003E-2</v>
          </cell>
          <cell r="W29">
            <v>3.1E-2</v>
          </cell>
          <cell r="X29">
            <v>2.8000000000000001E-2</v>
          </cell>
          <cell r="Y29">
            <v>2.7E-2</v>
          </cell>
          <cell r="Z29">
            <v>2.3E-2</v>
          </cell>
          <cell r="AA29">
            <v>2.1999999999999999E-2</v>
          </cell>
          <cell r="AB29">
            <v>2.1999999999999999E-2</v>
          </cell>
          <cell r="AC29">
            <v>0.02</v>
          </cell>
        </row>
        <row r="30">
          <cell r="A30">
            <v>29</v>
          </cell>
          <cell r="B30">
            <v>5.0000000000000001E-3</v>
          </cell>
          <cell r="C30">
            <v>0.02</v>
          </cell>
          <cell r="D30">
            <v>0.02</v>
          </cell>
          <cell r="E30">
            <v>2.1000000000000001E-2</v>
          </cell>
          <cell r="F30">
            <v>2.3E-2</v>
          </cell>
          <cell r="G30">
            <v>2.5000000000000001E-2</v>
          </cell>
          <cell r="H30">
            <v>2.5999999999999999E-2</v>
          </cell>
          <cell r="I30">
            <v>0.03</v>
          </cell>
          <cell r="J30">
            <v>3.1E-2</v>
          </cell>
          <cell r="K30">
            <v>3.5999999999999997E-2</v>
          </cell>
          <cell r="L30">
            <v>0.04</v>
          </cell>
          <cell r="M30">
            <v>4.5999999999999999E-2</v>
          </cell>
          <cell r="N30">
            <v>5.1999999999999998E-2</v>
          </cell>
          <cell r="O30">
            <v>0.06</v>
          </cell>
          <cell r="P30">
            <v>6.4000000000000001E-2</v>
          </cell>
          <cell r="Q30">
            <v>6.6000000000000003E-2</v>
          </cell>
          <cell r="R30">
            <v>0.06</v>
          </cell>
          <cell r="S30">
            <v>5.2999999999999999E-2</v>
          </cell>
          <cell r="T30">
            <v>4.7E-2</v>
          </cell>
          <cell r="U30">
            <v>4.1000000000000002E-2</v>
          </cell>
          <cell r="V30">
            <v>3.5999999999999997E-2</v>
          </cell>
          <cell r="W30">
            <v>3.3000000000000002E-2</v>
          </cell>
          <cell r="X30">
            <v>2.9000000000000001E-2</v>
          </cell>
          <cell r="Y30">
            <v>2.5999999999999999E-2</v>
          </cell>
          <cell r="Z30">
            <v>2.5999999999999999E-2</v>
          </cell>
          <cell r="AA30">
            <v>2.3E-2</v>
          </cell>
          <cell r="AB30">
            <v>2.1000000000000001E-2</v>
          </cell>
          <cell r="AC30">
            <v>2.1000000000000001E-2</v>
          </cell>
          <cell r="AD30">
            <v>1.9E-2</v>
          </cell>
        </row>
        <row r="31">
          <cell r="A31">
            <v>30</v>
          </cell>
          <cell r="B31">
            <v>5.0000000000000001E-3</v>
          </cell>
          <cell r="C31">
            <v>1.9E-2</v>
          </cell>
          <cell r="D31">
            <v>1.9E-2</v>
          </cell>
          <cell r="E31">
            <v>0.02</v>
          </cell>
          <cell r="F31">
            <v>2.1999999999999999E-2</v>
          </cell>
          <cell r="G31">
            <v>2.4E-2</v>
          </cell>
          <cell r="H31">
            <v>2.5000000000000001E-2</v>
          </cell>
          <cell r="I31">
            <v>2.8000000000000001E-2</v>
          </cell>
          <cell r="J31">
            <v>2.9000000000000001E-2</v>
          </cell>
          <cell r="K31">
            <v>3.3000000000000002E-2</v>
          </cell>
          <cell r="L31">
            <v>3.7999999999999999E-2</v>
          </cell>
          <cell r="M31">
            <v>4.2000000000000003E-2</v>
          </cell>
          <cell r="N31">
            <v>4.8000000000000001E-2</v>
          </cell>
          <cell r="O31">
            <v>5.5E-2</v>
          </cell>
          <cell r="P31">
            <v>0.06</v>
          </cell>
          <cell r="Q31">
            <v>6.3E-2</v>
          </cell>
          <cell r="R31">
            <v>6.2E-2</v>
          </cell>
          <cell r="S31">
            <v>5.5E-2</v>
          </cell>
          <cell r="T31">
            <v>4.9000000000000002E-2</v>
          </cell>
          <cell r="U31">
            <v>4.2999999999999997E-2</v>
          </cell>
          <cell r="V31">
            <v>3.7999999999999999E-2</v>
          </cell>
          <cell r="W31">
            <v>3.4000000000000002E-2</v>
          </cell>
          <cell r="X31">
            <v>3.1E-2</v>
          </cell>
          <cell r="Y31">
            <v>2.7E-2</v>
          </cell>
          <cell r="Z31">
            <v>2.5999999999999999E-2</v>
          </cell>
          <cell r="AA31">
            <v>2.4E-2</v>
          </cell>
          <cell r="AB31">
            <v>2.1999999999999999E-2</v>
          </cell>
          <cell r="AC31">
            <v>0.02</v>
          </cell>
          <cell r="AD31">
            <v>2.1000000000000001E-2</v>
          </cell>
          <cell r="AE31">
            <v>1.7999999999999999E-2</v>
          </cell>
        </row>
        <row r="32">
          <cell r="A32">
            <v>31</v>
          </cell>
          <cell r="B32">
            <v>4.0000000000000001E-3</v>
          </cell>
          <cell r="C32">
            <v>1.7999999999999999E-2</v>
          </cell>
          <cell r="D32">
            <v>1.9E-2</v>
          </cell>
          <cell r="E32">
            <v>1.9E-2</v>
          </cell>
          <cell r="F32">
            <v>2.1999999999999999E-2</v>
          </cell>
          <cell r="G32">
            <v>2.1999999999999999E-2</v>
          </cell>
          <cell r="H32">
            <v>2.4E-2</v>
          </cell>
          <cell r="I32">
            <v>2.5999999999999999E-2</v>
          </cell>
          <cell r="J32">
            <v>2.8000000000000001E-2</v>
          </cell>
          <cell r="K32">
            <v>3.1E-2</v>
          </cell>
          <cell r="L32">
            <v>3.5999999999999997E-2</v>
          </cell>
          <cell r="M32">
            <v>3.7999999999999999E-2</v>
          </cell>
          <cell r="N32">
            <v>4.3999999999999997E-2</v>
          </cell>
          <cell r="O32">
            <v>0.05</v>
          </cell>
          <cell r="P32">
            <v>5.6000000000000001E-2</v>
          </cell>
          <cell r="Q32">
            <v>0.06</v>
          </cell>
          <cell r="R32">
            <v>6.0999999999999999E-2</v>
          </cell>
          <cell r="S32">
            <v>5.8000000000000003E-2</v>
          </cell>
          <cell r="T32">
            <v>5.0999999999999997E-2</v>
          </cell>
          <cell r="U32">
            <v>4.4999999999999998E-2</v>
          </cell>
          <cell r="V32">
            <v>0.04</v>
          </cell>
          <cell r="W32">
            <v>3.5000000000000003E-2</v>
          </cell>
          <cell r="X32">
            <v>3.2000000000000001E-2</v>
          </cell>
          <cell r="Y32">
            <v>2.9000000000000001E-2</v>
          </cell>
          <cell r="Z32">
            <v>2.5999999999999999E-2</v>
          </cell>
          <cell r="AA32">
            <v>2.5000000000000001E-2</v>
          </cell>
          <cell r="AB32">
            <v>2.3E-2</v>
          </cell>
          <cell r="AC32">
            <v>2.1000000000000001E-2</v>
          </cell>
          <cell r="AD32">
            <v>0.02</v>
          </cell>
          <cell r="AE32">
            <v>1.9E-2</v>
          </cell>
          <cell r="AF32">
            <v>1.7999999999999999E-2</v>
          </cell>
        </row>
        <row r="33">
          <cell r="A33">
            <v>32</v>
          </cell>
          <cell r="B33">
            <v>3.0000000000000001E-3</v>
          </cell>
          <cell r="C33">
            <v>1.7999999999999999E-2</v>
          </cell>
          <cell r="D33">
            <v>1.7999999999999999E-2</v>
          </cell>
          <cell r="E33">
            <v>1.9E-2</v>
          </cell>
          <cell r="F33">
            <v>2.1000000000000001E-2</v>
          </cell>
          <cell r="G33">
            <v>2.1000000000000001E-2</v>
          </cell>
          <cell r="H33">
            <v>2.1999999999999999E-2</v>
          </cell>
          <cell r="I33">
            <v>2.5999999999999999E-2</v>
          </cell>
          <cell r="J33">
            <v>2.5999999999999999E-2</v>
          </cell>
          <cell r="K33">
            <v>2.9000000000000001E-2</v>
          </cell>
          <cell r="L33">
            <v>3.2000000000000001E-2</v>
          </cell>
          <cell r="M33">
            <v>3.6999999999999998E-2</v>
          </cell>
          <cell r="N33">
            <v>0.04</v>
          </cell>
          <cell r="O33">
            <v>4.5999999999999999E-2</v>
          </cell>
          <cell r="P33">
            <v>5.1999999999999998E-2</v>
          </cell>
          <cell r="Q33">
            <v>5.7000000000000002E-2</v>
          </cell>
          <cell r="R33">
            <v>5.8999999999999997E-2</v>
          </cell>
          <cell r="S33">
            <v>5.8000000000000003E-2</v>
          </cell>
          <cell r="T33">
            <v>5.2999999999999999E-2</v>
          </cell>
          <cell r="U33">
            <v>4.7E-2</v>
          </cell>
          <cell r="V33">
            <v>4.2999999999999997E-2</v>
          </cell>
          <cell r="W33">
            <v>3.5999999999999997E-2</v>
          </cell>
          <cell r="X33">
            <v>3.3000000000000002E-2</v>
          </cell>
          <cell r="Y33">
            <v>3.1E-2</v>
          </cell>
          <cell r="Z33">
            <v>2.7E-2</v>
          </cell>
          <cell r="AA33">
            <v>2.5000000000000001E-2</v>
          </cell>
          <cell r="AB33">
            <v>2.3E-2</v>
          </cell>
          <cell r="AC33">
            <v>2.3E-2</v>
          </cell>
          <cell r="AD33">
            <v>0.02</v>
          </cell>
          <cell r="AE33">
            <v>1.9E-2</v>
          </cell>
          <cell r="AF33">
            <v>1.9E-2</v>
          </cell>
          <cell r="AG33">
            <v>1.7000000000000001E-2</v>
          </cell>
        </row>
        <row r="34">
          <cell r="A34">
            <v>33</v>
          </cell>
          <cell r="B34">
            <v>3.0000000000000001E-3</v>
          </cell>
          <cell r="C34">
            <v>1.7000000000000001E-2</v>
          </cell>
          <cell r="D34">
            <v>1.7000000000000001E-2</v>
          </cell>
          <cell r="E34">
            <v>1.7999999999999999E-2</v>
          </cell>
          <cell r="F34">
            <v>0.02</v>
          </cell>
          <cell r="G34">
            <v>2.1000000000000001E-2</v>
          </cell>
          <cell r="H34">
            <v>2.1000000000000001E-2</v>
          </cell>
          <cell r="I34">
            <v>2.4E-2</v>
          </cell>
          <cell r="J34">
            <v>2.5999999999999999E-2</v>
          </cell>
          <cell r="K34">
            <v>2.7E-2</v>
          </cell>
          <cell r="L34">
            <v>0.03</v>
          </cell>
          <cell r="M34">
            <v>3.5000000000000003E-2</v>
          </cell>
          <cell r="N34">
            <v>3.6999999999999998E-2</v>
          </cell>
          <cell r="O34">
            <v>4.2000000000000003E-2</v>
          </cell>
          <cell r="P34">
            <v>4.8000000000000001E-2</v>
          </cell>
          <cell r="Q34">
            <v>5.2999999999999999E-2</v>
          </cell>
          <cell r="R34">
            <v>5.7000000000000002E-2</v>
          </cell>
          <cell r="S34">
            <v>5.7000000000000002E-2</v>
          </cell>
          <cell r="T34">
            <v>5.5E-2</v>
          </cell>
          <cell r="U34">
            <v>4.8000000000000001E-2</v>
          </cell>
          <cell r="V34">
            <v>4.3999999999999997E-2</v>
          </cell>
          <cell r="W34">
            <v>3.9E-2</v>
          </cell>
          <cell r="X34">
            <v>3.5000000000000003E-2</v>
          </cell>
          <cell r="Y34">
            <v>3.1E-2</v>
          </cell>
          <cell r="Z34">
            <v>2.9000000000000001E-2</v>
          </cell>
          <cell r="AA34">
            <v>2.5999999999999999E-2</v>
          </cell>
          <cell r="AB34">
            <v>2.3E-2</v>
          </cell>
          <cell r="AC34">
            <v>2.1999999999999999E-2</v>
          </cell>
          <cell r="AD34">
            <v>2.1999999999999999E-2</v>
          </cell>
          <cell r="AE34">
            <v>0.02</v>
          </cell>
          <cell r="AF34">
            <v>1.7999999999999999E-2</v>
          </cell>
          <cell r="AG34">
            <v>1.7999999999999999E-2</v>
          </cell>
          <cell r="AH34">
            <v>1.7000000000000001E-2</v>
          </cell>
        </row>
        <row r="35">
          <cell r="A35">
            <v>34</v>
          </cell>
          <cell r="B35">
            <v>3.0000000000000001E-3</v>
          </cell>
          <cell r="C35">
            <v>1.6E-2</v>
          </cell>
          <cell r="D35">
            <v>1.7000000000000001E-2</v>
          </cell>
          <cell r="E35">
            <v>1.7000000000000001E-2</v>
          </cell>
          <cell r="F35">
            <v>1.9E-2</v>
          </cell>
          <cell r="G35">
            <v>0.02</v>
          </cell>
          <cell r="H35">
            <v>2.1000000000000001E-2</v>
          </cell>
          <cell r="I35">
            <v>2.1999999999999999E-2</v>
          </cell>
          <cell r="J35">
            <v>2.5000000000000001E-2</v>
          </cell>
          <cell r="K35">
            <v>2.5999999999999999E-2</v>
          </cell>
          <cell r="L35">
            <v>2.8000000000000001E-2</v>
          </cell>
          <cell r="M35">
            <v>3.3000000000000002E-2</v>
          </cell>
          <cell r="N35">
            <v>3.4000000000000002E-2</v>
          </cell>
          <cell r="O35">
            <v>3.9E-2</v>
          </cell>
          <cell r="P35">
            <v>4.3999999999999997E-2</v>
          </cell>
          <cell r="Q35">
            <v>0.05</v>
          </cell>
          <cell r="R35">
            <v>5.2999999999999999E-2</v>
          </cell>
          <cell r="S35">
            <v>5.6000000000000001E-2</v>
          </cell>
          <cell r="T35">
            <v>5.5E-2</v>
          </cell>
          <cell r="U35">
            <v>0.05</v>
          </cell>
          <cell r="V35">
            <v>4.5999999999999999E-2</v>
          </cell>
          <cell r="W35">
            <v>0.04</v>
          </cell>
          <cell r="X35">
            <v>3.6999999999999998E-2</v>
          </cell>
          <cell r="Y35">
            <v>3.2000000000000001E-2</v>
          </cell>
          <cell r="Z35">
            <v>2.9000000000000001E-2</v>
          </cell>
          <cell r="AA35">
            <v>2.8000000000000001E-2</v>
          </cell>
          <cell r="AB35">
            <v>2.5000000000000001E-2</v>
          </cell>
          <cell r="AC35">
            <v>2.1999999999999999E-2</v>
          </cell>
          <cell r="AD35">
            <v>2.3E-2</v>
          </cell>
          <cell r="AE35">
            <v>1.9E-2</v>
          </cell>
          <cell r="AF35">
            <v>1.9E-2</v>
          </cell>
          <cell r="AG35">
            <v>1.7999999999999999E-2</v>
          </cell>
          <cell r="AH35">
            <v>1.7999999999999999E-2</v>
          </cell>
          <cell r="AI35">
            <v>1.6E-2</v>
          </cell>
        </row>
        <row r="36">
          <cell r="A36">
            <v>35</v>
          </cell>
          <cell r="B36">
            <v>2E-3</v>
          </cell>
          <cell r="C36">
            <v>1.6E-2</v>
          </cell>
          <cell r="D36">
            <v>1.6E-2</v>
          </cell>
          <cell r="E36">
            <v>1.7000000000000001E-2</v>
          </cell>
          <cell r="F36">
            <v>1.7999999999999999E-2</v>
          </cell>
          <cell r="G36">
            <v>0.02</v>
          </cell>
          <cell r="H36">
            <v>0.02</v>
          </cell>
          <cell r="I36">
            <v>2.1000000000000001E-2</v>
          </cell>
          <cell r="J36">
            <v>2.4E-2</v>
          </cell>
          <cell r="K36">
            <v>2.4E-2</v>
          </cell>
          <cell r="L36">
            <v>2.7E-2</v>
          </cell>
          <cell r="M36">
            <v>2.9000000000000001E-2</v>
          </cell>
          <cell r="N36">
            <v>3.4000000000000002E-2</v>
          </cell>
          <cell r="O36">
            <v>3.5999999999999997E-2</v>
          </cell>
          <cell r="P36">
            <v>0.04</v>
          </cell>
          <cell r="Q36">
            <v>4.7E-2</v>
          </cell>
          <cell r="R36">
            <v>0.05</v>
          </cell>
          <cell r="S36">
            <v>5.2999999999999999E-2</v>
          </cell>
          <cell r="T36">
            <v>5.3999999999999999E-2</v>
          </cell>
          <cell r="U36">
            <v>5.1999999999999998E-2</v>
          </cell>
          <cell r="V36">
            <v>4.7E-2</v>
          </cell>
          <cell r="W36">
            <v>4.2000000000000003E-2</v>
          </cell>
          <cell r="X36">
            <v>3.9E-2</v>
          </cell>
          <cell r="Y36">
            <v>3.3000000000000002E-2</v>
          </cell>
          <cell r="Z36">
            <v>3.1E-2</v>
          </cell>
          <cell r="AA36">
            <v>2.8000000000000001E-2</v>
          </cell>
          <cell r="AB36">
            <v>2.5999999999999999E-2</v>
          </cell>
          <cell r="AC36">
            <v>2.3E-2</v>
          </cell>
          <cell r="AD36">
            <v>2.1999999999999999E-2</v>
          </cell>
          <cell r="AE36">
            <v>2.1999999999999999E-2</v>
          </cell>
          <cell r="AF36">
            <v>1.9E-2</v>
          </cell>
          <cell r="AG36">
            <v>1.7999999999999999E-2</v>
          </cell>
          <cell r="AH36">
            <v>1.7000000000000001E-2</v>
          </cell>
          <cell r="AI36">
            <v>1.7000000000000001E-2</v>
          </cell>
          <cell r="AJ36">
            <v>1.6E-2</v>
          </cell>
        </row>
        <row r="37">
          <cell r="A37">
            <v>36</v>
          </cell>
          <cell r="B37">
            <v>2E-3</v>
          </cell>
          <cell r="C37">
            <v>1.4999999999999999E-2</v>
          </cell>
          <cell r="D37">
            <v>1.6E-2</v>
          </cell>
          <cell r="E37">
            <v>1.6E-2</v>
          </cell>
          <cell r="F37">
            <v>1.7000000000000001E-2</v>
          </cell>
          <cell r="G37">
            <v>1.9E-2</v>
          </cell>
          <cell r="H37">
            <v>0.02</v>
          </cell>
          <cell r="I37">
            <v>0.02</v>
          </cell>
          <cell r="J37">
            <v>2.3E-2</v>
          </cell>
          <cell r="K37">
            <v>2.3E-2</v>
          </cell>
          <cell r="L37">
            <v>2.5999999999999999E-2</v>
          </cell>
          <cell r="M37">
            <v>2.7E-2</v>
          </cell>
          <cell r="N37">
            <v>3.2000000000000001E-2</v>
          </cell>
          <cell r="O37">
            <v>3.3000000000000002E-2</v>
          </cell>
          <cell r="P37">
            <v>3.7999999999999999E-2</v>
          </cell>
          <cell r="Q37">
            <v>4.2000000000000003E-2</v>
          </cell>
          <cell r="R37">
            <v>4.7E-2</v>
          </cell>
          <cell r="S37">
            <v>5.0999999999999997E-2</v>
          </cell>
          <cell r="T37">
            <v>5.1999999999999998E-2</v>
          </cell>
          <cell r="U37">
            <v>5.2999999999999999E-2</v>
          </cell>
          <cell r="V37">
            <v>4.8000000000000001E-2</v>
          </cell>
          <cell r="W37">
            <v>4.3999999999999997E-2</v>
          </cell>
          <cell r="X37">
            <v>3.9E-2</v>
          </cell>
          <cell r="Y37">
            <v>3.5999999999999997E-2</v>
          </cell>
          <cell r="Z37">
            <v>3.2000000000000001E-2</v>
          </cell>
          <cell r="AA37">
            <v>2.9000000000000001E-2</v>
          </cell>
          <cell r="AB37">
            <v>2.7E-2</v>
          </cell>
          <cell r="AC37">
            <v>2.4E-2</v>
          </cell>
          <cell r="AD37">
            <v>2.3E-2</v>
          </cell>
          <cell r="AE37">
            <v>2.1000000000000001E-2</v>
          </cell>
          <cell r="AF37">
            <v>0.02</v>
          </cell>
          <cell r="AG37">
            <v>1.9E-2</v>
          </cell>
          <cell r="AH37">
            <v>1.7000000000000001E-2</v>
          </cell>
          <cell r="AI37">
            <v>1.7000000000000001E-2</v>
          </cell>
          <cell r="AJ37">
            <v>1.7000000000000001E-2</v>
          </cell>
          <cell r="AK37">
            <v>1.4999999999999999E-2</v>
          </cell>
        </row>
        <row r="38">
          <cell r="A38">
            <v>37</v>
          </cell>
          <cell r="B38">
            <v>2E-3</v>
          </cell>
          <cell r="C38">
            <v>1.4E-2</v>
          </cell>
          <cell r="D38">
            <v>1.6E-2</v>
          </cell>
          <cell r="E38">
            <v>1.6E-2</v>
          </cell>
          <cell r="F38">
            <v>1.7000000000000001E-2</v>
          </cell>
          <cell r="G38">
            <v>1.7999999999999999E-2</v>
          </cell>
          <cell r="H38">
            <v>0.02</v>
          </cell>
          <cell r="I38">
            <v>0.02</v>
          </cell>
          <cell r="J38">
            <v>2.1999999999999999E-2</v>
          </cell>
          <cell r="K38">
            <v>2.3E-2</v>
          </cell>
          <cell r="L38">
            <v>2.5999999999999999E-2</v>
          </cell>
          <cell r="M38">
            <v>2.7E-2</v>
          </cell>
          <cell r="N38">
            <v>3.1E-2</v>
          </cell>
          <cell r="O38">
            <v>3.3000000000000002E-2</v>
          </cell>
          <cell r="P38">
            <v>3.7999999999999999E-2</v>
          </cell>
          <cell r="Q38">
            <v>4.2000000000000003E-2</v>
          </cell>
          <cell r="R38">
            <v>4.5999999999999999E-2</v>
          </cell>
          <cell r="S38">
            <v>5.0999999999999997E-2</v>
          </cell>
          <cell r="T38">
            <v>5.1999999999999998E-2</v>
          </cell>
          <cell r="U38">
            <v>5.1999999999999998E-2</v>
          </cell>
          <cell r="V38">
            <v>4.8000000000000001E-2</v>
          </cell>
          <cell r="W38">
            <v>4.3999999999999997E-2</v>
          </cell>
          <cell r="X38">
            <v>3.9E-2</v>
          </cell>
          <cell r="Y38">
            <v>3.5000000000000003E-2</v>
          </cell>
          <cell r="Z38">
            <v>3.2000000000000001E-2</v>
          </cell>
          <cell r="AA38">
            <v>2.9000000000000001E-2</v>
          </cell>
          <cell r="AB38">
            <v>2.5999999999999999E-2</v>
          </cell>
          <cell r="AC38">
            <v>2.4E-2</v>
          </cell>
          <cell r="AD38">
            <v>2.3E-2</v>
          </cell>
          <cell r="AE38">
            <v>2.1000000000000001E-2</v>
          </cell>
          <cell r="AF38">
            <v>1.9E-2</v>
          </cell>
          <cell r="AG38">
            <v>1.9E-2</v>
          </cell>
          <cell r="AH38">
            <v>1.7000000000000001E-2</v>
          </cell>
          <cell r="AI38">
            <v>1.7000000000000001E-2</v>
          </cell>
          <cell r="AJ38">
            <v>1.6E-2</v>
          </cell>
          <cell r="AK38">
            <v>1.4999999999999999E-2</v>
          </cell>
          <cell r="AL38">
            <v>0.01</v>
          </cell>
        </row>
        <row r="39">
          <cell r="A39">
            <v>38</v>
          </cell>
          <cell r="B39">
            <v>1E-3</v>
          </cell>
          <cell r="C39">
            <v>1.4999999999999999E-2</v>
          </cell>
          <cell r="D39">
            <v>1.4999999999999999E-2</v>
          </cell>
          <cell r="E39">
            <v>1.4999999999999999E-2</v>
          </cell>
          <cell r="F39">
            <v>1.7000000000000001E-2</v>
          </cell>
          <cell r="G39">
            <v>1.7000000000000001E-2</v>
          </cell>
          <cell r="H39">
            <v>1.9E-2</v>
          </cell>
          <cell r="I39">
            <v>1.9E-2</v>
          </cell>
          <cell r="J39">
            <v>2.1000000000000001E-2</v>
          </cell>
          <cell r="K39">
            <v>2.3E-2</v>
          </cell>
          <cell r="L39">
            <v>2.4E-2</v>
          </cell>
          <cell r="M39">
            <v>2.5999999999999999E-2</v>
          </cell>
          <cell r="N39">
            <v>2.9000000000000001E-2</v>
          </cell>
          <cell r="O39">
            <v>3.1E-2</v>
          </cell>
          <cell r="P39">
            <v>3.5000000000000003E-2</v>
          </cell>
          <cell r="Q39">
            <v>3.9E-2</v>
          </cell>
          <cell r="R39">
            <v>4.3999999999999997E-2</v>
          </cell>
          <cell r="S39">
            <v>4.7E-2</v>
          </cell>
          <cell r="T39">
            <v>0.05</v>
          </cell>
          <cell r="U39">
            <v>5.0999999999999997E-2</v>
          </cell>
          <cell r="V39">
            <v>4.9000000000000002E-2</v>
          </cell>
          <cell r="W39">
            <v>4.5999999999999999E-2</v>
          </cell>
          <cell r="X39">
            <v>0.04</v>
          </cell>
          <cell r="Y39">
            <v>3.6999999999999998E-2</v>
          </cell>
          <cell r="Z39">
            <v>3.3000000000000002E-2</v>
          </cell>
          <cell r="AA39">
            <v>0.03</v>
          </cell>
          <cell r="AB39">
            <v>2.7E-2</v>
          </cell>
          <cell r="AC39">
            <v>2.5000000000000001E-2</v>
          </cell>
          <cell r="AD39">
            <v>2.3E-2</v>
          </cell>
          <cell r="AE39">
            <v>2.1999999999999999E-2</v>
          </cell>
          <cell r="AF39">
            <v>0.02</v>
          </cell>
          <cell r="AG39">
            <v>1.9E-2</v>
          </cell>
          <cell r="AH39">
            <v>1.7999999999999999E-2</v>
          </cell>
          <cell r="AI39">
            <v>1.7000000000000001E-2</v>
          </cell>
          <cell r="AJ39">
            <v>1.6E-2</v>
          </cell>
          <cell r="AK39">
            <v>1.4999999999999999E-2</v>
          </cell>
          <cell r="AL39">
            <v>1.4999999999999999E-2</v>
          </cell>
          <cell r="AM39">
            <v>0.01</v>
          </cell>
        </row>
        <row r="40">
          <cell r="A40">
            <v>39</v>
          </cell>
          <cell r="B40">
            <v>1E-3</v>
          </cell>
          <cell r="C40">
            <v>1.4E-2</v>
          </cell>
          <cell r="D40">
            <v>1.4999999999999999E-2</v>
          </cell>
          <cell r="E40">
            <v>1.4999999999999999E-2</v>
          </cell>
          <cell r="F40">
            <v>1.6E-2</v>
          </cell>
          <cell r="G40">
            <v>1.7000000000000001E-2</v>
          </cell>
          <cell r="H40">
            <v>1.7000000000000001E-2</v>
          </cell>
          <cell r="I40">
            <v>1.9E-2</v>
          </cell>
          <cell r="J40">
            <v>0.02</v>
          </cell>
          <cell r="K40">
            <v>2.1999999999999999E-2</v>
          </cell>
          <cell r="L40">
            <v>2.3E-2</v>
          </cell>
          <cell r="M40">
            <v>2.5000000000000001E-2</v>
          </cell>
          <cell r="N40">
            <v>2.7E-2</v>
          </cell>
          <cell r="O40">
            <v>2.9000000000000001E-2</v>
          </cell>
          <cell r="P40">
            <v>3.3000000000000002E-2</v>
          </cell>
          <cell r="Q40">
            <v>3.5999999999999997E-2</v>
          </cell>
          <cell r="R40">
            <v>4.1000000000000002E-2</v>
          </cell>
          <cell r="S40">
            <v>4.3999999999999997E-2</v>
          </cell>
          <cell r="T40">
            <v>4.8000000000000001E-2</v>
          </cell>
          <cell r="U40">
            <v>0.05</v>
          </cell>
          <cell r="V40">
            <v>4.9000000000000002E-2</v>
          </cell>
          <cell r="W40">
            <v>4.5999999999999999E-2</v>
          </cell>
          <cell r="X40">
            <v>4.2000000000000003E-2</v>
          </cell>
          <cell r="Y40">
            <v>3.7999999999999999E-2</v>
          </cell>
          <cell r="Z40">
            <v>3.5000000000000003E-2</v>
          </cell>
          <cell r="AA40">
            <v>3.1E-2</v>
          </cell>
          <cell r="AB40">
            <v>2.8000000000000001E-2</v>
          </cell>
          <cell r="AC40">
            <v>2.5999999999999999E-2</v>
          </cell>
          <cell r="AD40">
            <v>2.4E-2</v>
          </cell>
          <cell r="AE40">
            <v>2.1999999999999999E-2</v>
          </cell>
          <cell r="AF40">
            <v>2.1000000000000001E-2</v>
          </cell>
          <cell r="AG40">
            <v>1.9E-2</v>
          </cell>
          <cell r="AH40">
            <v>1.7999999999999999E-2</v>
          </cell>
          <cell r="AI40">
            <v>1.7000000000000001E-2</v>
          </cell>
          <cell r="AJ40">
            <v>1.7000000000000001E-2</v>
          </cell>
          <cell r="AK40">
            <v>1.6E-2</v>
          </cell>
          <cell r="AL40">
            <v>1.4999999999999999E-2</v>
          </cell>
          <cell r="AM40">
            <v>1.4E-2</v>
          </cell>
          <cell r="AN40">
            <v>0.01</v>
          </cell>
        </row>
        <row r="41">
          <cell r="A41">
            <v>40</v>
          </cell>
          <cell r="B41">
            <v>1E-3</v>
          </cell>
          <cell r="C41">
            <v>1.2999999999999999E-2</v>
          </cell>
          <cell r="D41">
            <v>1.4E-2</v>
          </cell>
          <cell r="E41">
            <v>1.4999999999999999E-2</v>
          </cell>
          <cell r="F41">
            <v>1.6E-2</v>
          </cell>
          <cell r="G41">
            <v>1.6E-2</v>
          </cell>
          <cell r="H41">
            <v>1.7000000000000001E-2</v>
          </cell>
          <cell r="I41">
            <v>1.7999999999999999E-2</v>
          </cell>
          <cell r="J41">
            <v>0.02</v>
          </cell>
          <cell r="K41">
            <v>0.02</v>
          </cell>
          <cell r="L41">
            <v>2.1999999999999999E-2</v>
          </cell>
          <cell r="M41">
            <v>2.4E-2</v>
          </cell>
          <cell r="N41">
            <v>2.5000000000000001E-2</v>
          </cell>
          <cell r="O41">
            <v>2.8000000000000001E-2</v>
          </cell>
          <cell r="P41">
            <v>3.1E-2</v>
          </cell>
          <cell r="Q41">
            <v>3.4000000000000002E-2</v>
          </cell>
          <cell r="R41">
            <v>3.7999999999999999E-2</v>
          </cell>
          <cell r="S41">
            <v>4.1000000000000002E-2</v>
          </cell>
          <cell r="T41">
            <v>4.4999999999999998E-2</v>
          </cell>
          <cell r="U41">
            <v>4.8000000000000001E-2</v>
          </cell>
          <cell r="V41">
            <v>4.9000000000000002E-2</v>
          </cell>
          <cell r="W41">
            <v>4.5999999999999999E-2</v>
          </cell>
          <cell r="X41">
            <v>4.3999999999999997E-2</v>
          </cell>
          <cell r="Y41">
            <v>3.9E-2</v>
          </cell>
          <cell r="Z41">
            <v>3.5999999999999997E-2</v>
          </cell>
          <cell r="AA41">
            <v>3.2000000000000001E-2</v>
          </cell>
          <cell r="AB41">
            <v>0.03</v>
          </cell>
          <cell r="AC41">
            <v>2.7E-2</v>
          </cell>
          <cell r="AD41">
            <v>2.4E-2</v>
          </cell>
          <cell r="AE41">
            <v>2.3E-2</v>
          </cell>
          <cell r="AF41">
            <v>2.1000000000000001E-2</v>
          </cell>
          <cell r="AG41">
            <v>0.02</v>
          </cell>
          <cell r="AH41">
            <v>1.9E-2</v>
          </cell>
          <cell r="AI41">
            <v>1.7000000000000001E-2</v>
          </cell>
          <cell r="AJ41">
            <v>1.7000000000000001E-2</v>
          </cell>
          <cell r="AK41">
            <v>1.6E-2</v>
          </cell>
          <cell r="AL41">
            <v>1.4999999999999999E-2</v>
          </cell>
          <cell r="AM41">
            <v>1.4999999999999999E-2</v>
          </cell>
          <cell r="AN41">
            <v>1.4E-2</v>
          </cell>
          <cell r="AO41">
            <v>0.01</v>
          </cell>
        </row>
        <row r="42">
          <cell r="A42">
            <v>41</v>
          </cell>
          <cell r="B42">
            <v>1E-3</v>
          </cell>
          <cell r="C42">
            <v>1.2E-2</v>
          </cell>
          <cell r="D42">
            <v>1.4E-2</v>
          </cell>
          <cell r="E42">
            <v>1.4999999999999999E-2</v>
          </cell>
          <cell r="F42">
            <v>1.4999999999999999E-2</v>
          </cell>
          <cell r="G42">
            <v>1.6E-2</v>
          </cell>
          <cell r="H42">
            <v>1.6E-2</v>
          </cell>
          <cell r="I42">
            <v>1.7999999999999999E-2</v>
          </cell>
          <cell r="J42">
            <v>1.7999999999999999E-2</v>
          </cell>
          <cell r="K42">
            <v>0.02</v>
          </cell>
          <cell r="L42">
            <v>2.1000000000000001E-2</v>
          </cell>
          <cell r="M42">
            <v>2.1999999999999999E-2</v>
          </cell>
          <cell r="N42">
            <v>2.5000000000000001E-2</v>
          </cell>
          <cell r="O42">
            <v>2.5999999999999999E-2</v>
          </cell>
          <cell r="P42">
            <v>2.9000000000000001E-2</v>
          </cell>
          <cell r="Q42">
            <v>3.2000000000000001E-2</v>
          </cell>
          <cell r="R42">
            <v>3.5000000000000003E-2</v>
          </cell>
          <cell r="S42">
            <v>3.9E-2</v>
          </cell>
          <cell r="T42">
            <v>4.2000000000000003E-2</v>
          </cell>
          <cell r="U42">
            <v>4.5999999999999999E-2</v>
          </cell>
          <cell r="V42">
            <v>4.7E-2</v>
          </cell>
          <cell r="W42">
            <v>4.7E-2</v>
          </cell>
          <cell r="X42">
            <v>4.3999999999999997E-2</v>
          </cell>
          <cell r="Y42">
            <v>4.1000000000000002E-2</v>
          </cell>
          <cell r="Z42">
            <v>3.6999999999999998E-2</v>
          </cell>
          <cell r="AA42">
            <v>3.4000000000000002E-2</v>
          </cell>
          <cell r="AB42">
            <v>0.03</v>
          </cell>
          <cell r="AC42">
            <v>2.8000000000000001E-2</v>
          </cell>
          <cell r="AD42">
            <v>2.5999999999999999E-2</v>
          </cell>
          <cell r="AE42">
            <v>2.3E-2</v>
          </cell>
          <cell r="AF42">
            <v>2.1999999999999999E-2</v>
          </cell>
          <cell r="AG42">
            <v>0.02</v>
          </cell>
          <cell r="AH42">
            <v>1.9E-2</v>
          </cell>
          <cell r="AI42">
            <v>1.9E-2</v>
          </cell>
          <cell r="AJ42">
            <v>1.7000000000000001E-2</v>
          </cell>
          <cell r="AK42">
            <v>1.6E-2</v>
          </cell>
          <cell r="AL42">
            <v>1.4999999999999999E-2</v>
          </cell>
          <cell r="AM42">
            <v>1.4999999999999999E-2</v>
          </cell>
          <cell r="AN42">
            <v>1.4E-2</v>
          </cell>
          <cell r="AO42">
            <v>1.4E-2</v>
          </cell>
          <cell r="AP42">
            <v>0.01</v>
          </cell>
        </row>
        <row r="43">
          <cell r="A43">
            <v>42</v>
          </cell>
          <cell r="B43">
            <v>1E-3</v>
          </cell>
          <cell r="C43">
            <v>1.2E-2</v>
          </cell>
          <cell r="D43">
            <v>1.2999999999999999E-2</v>
          </cell>
          <cell r="E43">
            <v>1.4E-2</v>
          </cell>
          <cell r="F43">
            <v>1.4999999999999999E-2</v>
          </cell>
          <cell r="G43">
            <v>1.4999999999999999E-2</v>
          </cell>
          <cell r="H43">
            <v>1.6E-2</v>
          </cell>
          <cell r="I43">
            <v>1.7000000000000001E-2</v>
          </cell>
          <cell r="J43">
            <v>1.7999999999999999E-2</v>
          </cell>
          <cell r="K43">
            <v>1.9E-2</v>
          </cell>
          <cell r="L43">
            <v>0.02</v>
          </cell>
          <cell r="M43">
            <v>2.1999999999999999E-2</v>
          </cell>
          <cell r="N43">
            <v>2.3E-2</v>
          </cell>
          <cell r="O43">
            <v>2.5000000000000001E-2</v>
          </cell>
          <cell r="P43">
            <v>2.7E-2</v>
          </cell>
          <cell r="Q43">
            <v>0.03</v>
          </cell>
          <cell r="R43">
            <v>3.3000000000000002E-2</v>
          </cell>
          <cell r="S43">
            <v>3.5999999999999997E-2</v>
          </cell>
          <cell r="T43">
            <v>0.04</v>
          </cell>
          <cell r="U43">
            <v>4.2999999999999997E-2</v>
          </cell>
          <cell r="V43">
            <v>4.5999999999999999E-2</v>
          </cell>
          <cell r="W43">
            <v>4.5999999999999999E-2</v>
          </cell>
          <cell r="X43">
            <v>4.4999999999999998E-2</v>
          </cell>
          <cell r="Y43">
            <v>4.2000000000000003E-2</v>
          </cell>
          <cell r="Z43">
            <v>3.7999999999999999E-2</v>
          </cell>
          <cell r="AA43">
            <v>3.5000000000000003E-2</v>
          </cell>
          <cell r="AB43">
            <v>3.2000000000000001E-2</v>
          </cell>
          <cell r="AC43">
            <v>2.8000000000000001E-2</v>
          </cell>
          <cell r="AD43">
            <v>2.7E-2</v>
          </cell>
          <cell r="AE43">
            <v>2.4E-2</v>
          </cell>
          <cell r="AF43">
            <v>2.3E-2</v>
          </cell>
          <cell r="AG43">
            <v>2.1000000000000001E-2</v>
          </cell>
          <cell r="AH43">
            <v>1.9E-2</v>
          </cell>
          <cell r="AI43">
            <v>1.9E-2</v>
          </cell>
          <cell r="AJ43">
            <v>1.7000000000000001E-2</v>
          </cell>
          <cell r="AK43">
            <v>1.7000000000000001E-2</v>
          </cell>
          <cell r="AL43">
            <v>1.4999999999999999E-2</v>
          </cell>
          <cell r="AM43">
            <v>1.4999999999999999E-2</v>
          </cell>
          <cell r="AN43">
            <v>1.4999999999999999E-2</v>
          </cell>
          <cell r="AO43">
            <v>1.4E-2</v>
          </cell>
          <cell r="AP43">
            <v>1.2999999999999999E-2</v>
          </cell>
          <cell r="AQ43">
            <v>0.01</v>
          </cell>
        </row>
        <row r="44">
          <cell r="A44">
            <v>43</v>
          </cell>
          <cell r="B44">
            <v>1E-3</v>
          </cell>
          <cell r="C44">
            <v>1.0999999999999999E-2</v>
          </cell>
          <cell r="D44">
            <v>1.2999999999999999E-2</v>
          </cell>
          <cell r="E44">
            <v>1.4E-2</v>
          </cell>
          <cell r="F44">
            <v>1.4E-2</v>
          </cell>
          <cell r="G44">
            <v>1.4999999999999999E-2</v>
          </cell>
          <cell r="H44">
            <v>1.4999999999999999E-2</v>
          </cell>
          <cell r="I44">
            <v>1.7000000000000001E-2</v>
          </cell>
          <cell r="J44">
            <v>1.7000000000000001E-2</v>
          </cell>
          <cell r="K44">
            <v>1.7999999999999999E-2</v>
          </cell>
          <cell r="L44">
            <v>0.02</v>
          </cell>
          <cell r="M44">
            <v>0.02</v>
          </cell>
          <cell r="N44">
            <v>2.1999999999999999E-2</v>
          </cell>
          <cell r="O44">
            <v>2.4E-2</v>
          </cell>
          <cell r="P44">
            <v>2.5999999999999999E-2</v>
          </cell>
          <cell r="Q44">
            <v>2.8000000000000001E-2</v>
          </cell>
          <cell r="R44">
            <v>3.1E-2</v>
          </cell>
          <cell r="S44">
            <v>3.4000000000000002E-2</v>
          </cell>
          <cell r="T44">
            <v>3.7999999999999999E-2</v>
          </cell>
          <cell r="U44">
            <v>0.04</v>
          </cell>
          <cell r="V44">
            <v>4.3999999999999997E-2</v>
          </cell>
          <cell r="W44">
            <v>4.4999999999999998E-2</v>
          </cell>
          <cell r="X44">
            <v>4.4999999999999998E-2</v>
          </cell>
          <cell r="Y44">
            <v>4.2000000000000003E-2</v>
          </cell>
          <cell r="Z44">
            <v>0.04</v>
          </cell>
          <cell r="AA44">
            <v>3.5999999999999997E-2</v>
          </cell>
          <cell r="AB44">
            <v>3.3000000000000002E-2</v>
          </cell>
          <cell r="AC44">
            <v>2.9000000000000001E-2</v>
          </cell>
          <cell r="AD44">
            <v>2.8000000000000001E-2</v>
          </cell>
          <cell r="AE44">
            <v>2.5000000000000001E-2</v>
          </cell>
          <cell r="AF44">
            <v>2.3E-2</v>
          </cell>
          <cell r="AG44">
            <v>2.1999999999999999E-2</v>
          </cell>
          <cell r="AH44">
            <v>0.02</v>
          </cell>
          <cell r="AI44">
            <v>1.9E-2</v>
          </cell>
          <cell r="AJ44">
            <v>1.7999999999999999E-2</v>
          </cell>
          <cell r="AK44">
            <v>1.7000000000000001E-2</v>
          </cell>
          <cell r="AL44">
            <v>1.6E-2</v>
          </cell>
          <cell r="AM44">
            <v>1.4999999999999999E-2</v>
          </cell>
          <cell r="AN44">
            <v>1.4E-2</v>
          </cell>
          <cell r="AO44">
            <v>1.4E-2</v>
          </cell>
          <cell r="AP44">
            <v>1.4E-2</v>
          </cell>
          <cell r="AQ44">
            <v>1.2999999999999999E-2</v>
          </cell>
          <cell r="AR44">
            <v>0.01</v>
          </cell>
        </row>
        <row r="45">
          <cell r="A45">
            <v>44</v>
          </cell>
          <cell r="B45">
            <v>0</v>
          </cell>
          <cell r="C45">
            <v>1.2E-2</v>
          </cell>
          <cell r="D45">
            <v>1.2E-2</v>
          </cell>
          <cell r="E45">
            <v>1.4E-2</v>
          </cell>
          <cell r="F45">
            <v>1.2999999999999999E-2</v>
          </cell>
          <cell r="G45">
            <v>1.4999999999999999E-2</v>
          </cell>
          <cell r="H45">
            <v>1.4999999999999999E-2</v>
          </cell>
          <cell r="I45">
            <v>1.6E-2</v>
          </cell>
          <cell r="J45">
            <v>1.6E-2</v>
          </cell>
          <cell r="K45">
            <v>1.7999999999999999E-2</v>
          </cell>
          <cell r="L45">
            <v>1.9E-2</v>
          </cell>
          <cell r="M45">
            <v>1.9E-2</v>
          </cell>
          <cell r="N45">
            <v>2.1999999999999999E-2</v>
          </cell>
          <cell r="O45">
            <v>2.1999999999999999E-2</v>
          </cell>
          <cell r="P45">
            <v>2.5000000000000001E-2</v>
          </cell>
          <cell r="Q45">
            <v>2.7E-2</v>
          </cell>
          <cell r="R45">
            <v>2.9000000000000001E-2</v>
          </cell>
          <cell r="S45">
            <v>3.2000000000000001E-2</v>
          </cell>
          <cell r="T45">
            <v>3.5000000000000003E-2</v>
          </cell>
          <cell r="U45">
            <v>3.7999999999999999E-2</v>
          </cell>
          <cell r="V45">
            <v>4.1000000000000002E-2</v>
          </cell>
          <cell r="W45">
            <v>4.3999999999999997E-2</v>
          </cell>
          <cell r="X45">
            <v>4.3999999999999997E-2</v>
          </cell>
          <cell r="Y45">
            <v>4.2999999999999997E-2</v>
          </cell>
          <cell r="Z45">
            <v>0.04</v>
          </cell>
          <cell r="AA45">
            <v>3.6999999999999998E-2</v>
          </cell>
          <cell r="AB45">
            <v>3.4000000000000002E-2</v>
          </cell>
          <cell r="AC45">
            <v>3.1E-2</v>
          </cell>
          <cell r="AD45">
            <v>2.9000000000000001E-2</v>
          </cell>
          <cell r="AE45">
            <v>2.5999999999999999E-2</v>
          </cell>
          <cell r="AF45">
            <v>2.4E-2</v>
          </cell>
          <cell r="AG45">
            <v>2.1999999999999999E-2</v>
          </cell>
          <cell r="AH45">
            <v>0.02</v>
          </cell>
          <cell r="AI45">
            <v>0.02</v>
          </cell>
          <cell r="AJ45">
            <v>1.7999999999999999E-2</v>
          </cell>
          <cell r="AK45">
            <v>1.7000000000000001E-2</v>
          </cell>
          <cell r="AL45">
            <v>1.7000000000000001E-2</v>
          </cell>
          <cell r="AM45">
            <v>1.4999999999999999E-2</v>
          </cell>
          <cell r="AN45">
            <v>1.4999999999999999E-2</v>
          </cell>
          <cell r="AO45">
            <v>1.4E-2</v>
          </cell>
          <cell r="AP45">
            <v>1.4E-2</v>
          </cell>
          <cell r="AQ45">
            <v>1.2999999999999999E-2</v>
          </cell>
          <cell r="AR45">
            <v>1.2999999999999999E-2</v>
          </cell>
          <cell r="AS45">
            <v>0.01</v>
          </cell>
        </row>
        <row r="46">
          <cell r="A46">
            <v>45</v>
          </cell>
          <cell r="B46">
            <v>0</v>
          </cell>
          <cell r="C46">
            <v>1.0999999999999999E-2</v>
          </cell>
          <cell r="D46">
            <v>1.2E-2</v>
          </cell>
          <cell r="E46">
            <v>1.2999999999999999E-2</v>
          </cell>
          <cell r="F46">
            <v>1.4E-2</v>
          </cell>
          <cell r="G46">
            <v>1.4E-2</v>
          </cell>
          <cell r="H46">
            <v>1.4E-2</v>
          </cell>
          <cell r="I46">
            <v>1.6E-2</v>
          </cell>
          <cell r="J46">
            <v>1.6E-2</v>
          </cell>
          <cell r="K46">
            <v>1.7000000000000001E-2</v>
          </cell>
          <cell r="L46">
            <v>1.7999999999999999E-2</v>
          </cell>
          <cell r="M46">
            <v>1.9E-2</v>
          </cell>
          <cell r="N46">
            <v>0.02</v>
          </cell>
          <cell r="O46">
            <v>2.1999999999999999E-2</v>
          </cell>
          <cell r="P46">
            <v>2.3E-2</v>
          </cell>
          <cell r="Q46">
            <v>2.5999999999999999E-2</v>
          </cell>
          <cell r="R46">
            <v>2.7E-2</v>
          </cell>
          <cell r="S46">
            <v>0.03</v>
          </cell>
          <cell r="T46">
            <v>3.3000000000000002E-2</v>
          </cell>
          <cell r="U46">
            <v>3.5999999999999997E-2</v>
          </cell>
          <cell r="V46">
            <v>3.9E-2</v>
          </cell>
          <cell r="W46">
            <v>4.2000000000000003E-2</v>
          </cell>
          <cell r="X46">
            <v>4.2999999999999997E-2</v>
          </cell>
          <cell r="Y46">
            <v>4.2999999999999997E-2</v>
          </cell>
          <cell r="Z46">
            <v>0.04</v>
          </cell>
          <cell r="AA46">
            <v>3.9E-2</v>
          </cell>
          <cell r="AB46">
            <v>3.5000000000000003E-2</v>
          </cell>
          <cell r="AC46">
            <v>3.2000000000000001E-2</v>
          </cell>
          <cell r="AD46">
            <v>2.9000000000000001E-2</v>
          </cell>
          <cell r="AE46">
            <v>2.7E-2</v>
          </cell>
          <cell r="AF46">
            <v>2.5000000000000001E-2</v>
          </cell>
          <cell r="AG46">
            <v>2.3E-2</v>
          </cell>
          <cell r="AH46">
            <v>2.1000000000000001E-2</v>
          </cell>
          <cell r="AI46">
            <v>0.02</v>
          </cell>
          <cell r="AJ46">
            <v>1.9E-2</v>
          </cell>
          <cell r="AK46">
            <v>1.7000000000000001E-2</v>
          </cell>
          <cell r="AL46">
            <v>1.7000000000000001E-2</v>
          </cell>
          <cell r="AM46">
            <v>1.6E-2</v>
          </cell>
          <cell r="AN46">
            <v>1.4999999999999999E-2</v>
          </cell>
          <cell r="AO46">
            <v>1.4999999999999999E-2</v>
          </cell>
          <cell r="AP46">
            <v>1.4E-2</v>
          </cell>
          <cell r="AQ46">
            <v>1.2999999999999999E-2</v>
          </cell>
          <cell r="AR46">
            <v>1.2999999999999999E-2</v>
          </cell>
          <cell r="AS46">
            <v>1.2E-2</v>
          </cell>
          <cell r="AT46">
            <v>0.01</v>
          </cell>
        </row>
        <row r="47">
          <cell r="A47">
            <v>46</v>
          </cell>
          <cell r="B47">
            <v>0</v>
          </cell>
          <cell r="C47">
            <v>0.01</v>
          </cell>
          <cell r="D47">
            <v>1.2999999999999999E-2</v>
          </cell>
          <cell r="E47">
            <v>1.2E-2</v>
          </cell>
          <cell r="F47">
            <v>1.2999999999999999E-2</v>
          </cell>
          <cell r="G47">
            <v>1.4E-2</v>
          </cell>
          <cell r="H47">
            <v>1.4E-2</v>
          </cell>
          <cell r="I47">
            <v>1.4999999999999999E-2</v>
          </cell>
          <cell r="J47">
            <v>1.6E-2</v>
          </cell>
          <cell r="K47">
            <v>1.6E-2</v>
          </cell>
          <cell r="L47">
            <v>1.7000000000000001E-2</v>
          </cell>
          <cell r="M47">
            <v>1.9E-2</v>
          </cell>
          <cell r="N47">
            <v>1.9E-2</v>
          </cell>
          <cell r="O47">
            <v>2.1000000000000001E-2</v>
          </cell>
          <cell r="P47">
            <v>2.1999999999999999E-2</v>
          </cell>
          <cell r="Q47">
            <v>2.4E-2</v>
          </cell>
          <cell r="R47">
            <v>2.7E-2</v>
          </cell>
          <cell r="S47">
            <v>2.8000000000000001E-2</v>
          </cell>
          <cell r="T47">
            <v>3.1E-2</v>
          </cell>
          <cell r="U47">
            <v>3.4000000000000002E-2</v>
          </cell>
          <cell r="V47">
            <v>3.6999999999999998E-2</v>
          </cell>
          <cell r="W47">
            <v>3.9E-2</v>
          </cell>
          <cell r="X47">
            <v>4.2000000000000003E-2</v>
          </cell>
          <cell r="Y47">
            <v>4.2000000000000003E-2</v>
          </cell>
          <cell r="Z47">
            <v>4.1000000000000002E-2</v>
          </cell>
          <cell r="AA47">
            <v>3.9E-2</v>
          </cell>
          <cell r="AB47">
            <v>3.5999999999999997E-2</v>
          </cell>
          <cell r="AC47">
            <v>3.3000000000000002E-2</v>
          </cell>
          <cell r="AD47">
            <v>3.1E-2</v>
          </cell>
          <cell r="AE47">
            <v>2.7E-2</v>
          </cell>
          <cell r="AF47">
            <v>2.5999999999999999E-2</v>
          </cell>
          <cell r="AG47">
            <v>2.4E-2</v>
          </cell>
          <cell r="AH47">
            <v>2.1999999999999999E-2</v>
          </cell>
          <cell r="AI47">
            <v>0.02</v>
          </cell>
          <cell r="AJ47">
            <v>1.9E-2</v>
          </cell>
          <cell r="AK47">
            <v>1.7999999999999999E-2</v>
          </cell>
          <cell r="AL47">
            <v>1.7000000000000001E-2</v>
          </cell>
          <cell r="AM47">
            <v>1.7000000000000001E-2</v>
          </cell>
          <cell r="AN47">
            <v>1.4999999999999999E-2</v>
          </cell>
          <cell r="AO47">
            <v>1.4999999999999999E-2</v>
          </cell>
          <cell r="AP47">
            <v>1.4E-2</v>
          </cell>
          <cell r="AQ47">
            <v>1.2999999999999999E-2</v>
          </cell>
          <cell r="AR47">
            <v>1.2999999999999999E-2</v>
          </cell>
          <cell r="AS47">
            <v>1.2999999999999999E-2</v>
          </cell>
          <cell r="AT47">
            <v>1.2E-2</v>
          </cell>
          <cell r="AU47">
            <v>0.01</v>
          </cell>
        </row>
        <row r="48">
          <cell r="A48">
            <v>47</v>
          </cell>
          <cell r="B48">
            <v>0</v>
          </cell>
          <cell r="C48">
            <v>0.01</v>
          </cell>
          <cell r="D48">
            <v>1.2E-2</v>
          </cell>
          <cell r="E48">
            <v>1.2E-2</v>
          </cell>
          <cell r="F48">
            <v>1.2999999999999999E-2</v>
          </cell>
          <cell r="G48">
            <v>1.2999999999999999E-2</v>
          </cell>
          <cell r="H48">
            <v>1.4E-2</v>
          </cell>
          <cell r="I48">
            <v>1.4E-2</v>
          </cell>
          <cell r="J48">
            <v>1.4999999999999999E-2</v>
          </cell>
          <cell r="K48">
            <v>1.6E-2</v>
          </cell>
          <cell r="L48">
            <v>1.7000000000000001E-2</v>
          </cell>
          <cell r="M48">
            <v>1.7999999999999999E-2</v>
          </cell>
          <cell r="N48">
            <v>1.9E-2</v>
          </cell>
          <cell r="O48">
            <v>0.02</v>
          </cell>
          <cell r="P48">
            <v>2.1000000000000001E-2</v>
          </cell>
          <cell r="Q48">
            <v>2.3E-2</v>
          </cell>
          <cell r="R48">
            <v>2.5000000000000001E-2</v>
          </cell>
          <cell r="S48">
            <v>2.7E-2</v>
          </cell>
          <cell r="T48">
            <v>2.9000000000000001E-2</v>
          </cell>
          <cell r="U48">
            <v>3.2000000000000001E-2</v>
          </cell>
          <cell r="V48">
            <v>3.5000000000000003E-2</v>
          </cell>
          <cell r="W48">
            <v>3.6999999999999998E-2</v>
          </cell>
          <cell r="X48">
            <v>0.04</v>
          </cell>
          <cell r="Y48">
            <v>4.1000000000000002E-2</v>
          </cell>
          <cell r="Z48">
            <v>4.1000000000000002E-2</v>
          </cell>
          <cell r="AA48">
            <v>3.9E-2</v>
          </cell>
          <cell r="AB48">
            <v>3.6999999999999998E-2</v>
          </cell>
          <cell r="AC48">
            <v>3.4000000000000002E-2</v>
          </cell>
          <cell r="AD48">
            <v>3.2000000000000001E-2</v>
          </cell>
          <cell r="AE48">
            <v>2.9000000000000001E-2</v>
          </cell>
          <cell r="AF48">
            <v>2.5999999999999999E-2</v>
          </cell>
          <cell r="AG48">
            <v>2.4E-2</v>
          </cell>
          <cell r="AH48">
            <v>2.3E-2</v>
          </cell>
          <cell r="AI48">
            <v>2.1000000000000001E-2</v>
          </cell>
          <cell r="AJ48">
            <v>0.02</v>
          </cell>
          <cell r="AK48">
            <v>1.7999999999999999E-2</v>
          </cell>
          <cell r="AL48">
            <v>1.7999999999999999E-2</v>
          </cell>
          <cell r="AM48">
            <v>1.6E-2</v>
          </cell>
          <cell r="AN48">
            <v>1.6E-2</v>
          </cell>
          <cell r="AO48">
            <v>1.4999999999999999E-2</v>
          </cell>
          <cell r="AP48">
            <v>1.4E-2</v>
          </cell>
          <cell r="AQ48">
            <v>1.4E-2</v>
          </cell>
          <cell r="AR48">
            <v>1.2999999999999999E-2</v>
          </cell>
          <cell r="AS48">
            <v>1.2999999999999999E-2</v>
          </cell>
          <cell r="AT48">
            <v>1.2E-2</v>
          </cell>
          <cell r="AU48">
            <v>1.2E-2</v>
          </cell>
          <cell r="AV48">
            <v>0.01</v>
          </cell>
        </row>
        <row r="49">
          <cell r="A49">
            <v>48</v>
          </cell>
          <cell r="B49">
            <v>0</v>
          </cell>
          <cell r="C49">
            <v>8.9999999999999993E-3</v>
          </cell>
          <cell r="D49">
            <v>1.2E-2</v>
          </cell>
          <cell r="E49">
            <v>1.2E-2</v>
          </cell>
          <cell r="F49">
            <v>1.2E-2</v>
          </cell>
          <cell r="G49">
            <v>1.2999999999999999E-2</v>
          </cell>
          <cell r="H49">
            <v>1.4E-2</v>
          </cell>
          <cell r="I49">
            <v>1.4E-2</v>
          </cell>
          <cell r="J49">
            <v>1.4999999999999999E-2</v>
          </cell>
          <cell r="K49">
            <v>1.4999999999999999E-2</v>
          </cell>
          <cell r="L49">
            <v>1.6E-2</v>
          </cell>
          <cell r="M49">
            <v>1.7000000000000001E-2</v>
          </cell>
          <cell r="N49">
            <v>1.7999999999999999E-2</v>
          </cell>
          <cell r="O49">
            <v>1.9E-2</v>
          </cell>
          <cell r="P49">
            <v>2.1000000000000001E-2</v>
          </cell>
          <cell r="Q49">
            <v>2.1999999999999999E-2</v>
          </cell>
          <cell r="R49">
            <v>2.3E-2</v>
          </cell>
          <cell r="S49">
            <v>2.5999999999999999E-2</v>
          </cell>
          <cell r="T49">
            <v>2.8000000000000001E-2</v>
          </cell>
          <cell r="U49">
            <v>0.03</v>
          </cell>
          <cell r="V49">
            <v>3.3000000000000002E-2</v>
          </cell>
          <cell r="W49">
            <v>3.5000000000000003E-2</v>
          </cell>
          <cell r="X49">
            <v>3.7999999999999999E-2</v>
          </cell>
          <cell r="Y49">
            <v>0.04</v>
          </cell>
          <cell r="Z49">
            <v>0.04</v>
          </cell>
          <cell r="AA49">
            <v>0.04</v>
          </cell>
          <cell r="AB49">
            <v>3.6999999999999998E-2</v>
          </cell>
          <cell r="AC49">
            <v>3.5000000000000003E-2</v>
          </cell>
          <cell r="AD49">
            <v>3.3000000000000002E-2</v>
          </cell>
          <cell r="AE49">
            <v>2.9000000000000001E-2</v>
          </cell>
          <cell r="AF49">
            <v>2.8000000000000001E-2</v>
          </cell>
          <cell r="AG49">
            <v>2.5000000000000001E-2</v>
          </cell>
          <cell r="AH49">
            <v>2.3E-2</v>
          </cell>
          <cell r="AI49">
            <v>2.1999999999999999E-2</v>
          </cell>
          <cell r="AJ49">
            <v>0.02</v>
          </cell>
          <cell r="AK49">
            <v>1.9E-2</v>
          </cell>
          <cell r="AL49">
            <v>1.7999999999999999E-2</v>
          </cell>
          <cell r="AM49">
            <v>1.7000000000000001E-2</v>
          </cell>
          <cell r="AN49">
            <v>1.6E-2</v>
          </cell>
          <cell r="AO49">
            <v>1.4999999999999999E-2</v>
          </cell>
          <cell r="AP49">
            <v>1.4999999999999999E-2</v>
          </cell>
          <cell r="AQ49">
            <v>1.4E-2</v>
          </cell>
          <cell r="AR49">
            <v>1.2999999999999999E-2</v>
          </cell>
          <cell r="AS49">
            <v>1.2999999999999999E-2</v>
          </cell>
          <cell r="AT49">
            <v>1.2E-2</v>
          </cell>
          <cell r="AU49">
            <v>1.2E-2</v>
          </cell>
          <cell r="AV49">
            <v>1.2E-2</v>
          </cell>
          <cell r="AW49">
            <v>0.01</v>
          </cell>
        </row>
        <row r="50">
          <cell r="A50">
            <v>49</v>
          </cell>
          <cell r="B50">
            <v>0</v>
          </cell>
          <cell r="C50">
            <v>8.9999999999999993E-3</v>
          </cell>
          <cell r="D50">
            <v>1.0999999999999999E-2</v>
          </cell>
          <cell r="E50">
            <v>1.2E-2</v>
          </cell>
          <cell r="F50">
            <v>1.2E-2</v>
          </cell>
          <cell r="G50">
            <v>1.2999999999999999E-2</v>
          </cell>
          <cell r="H50">
            <v>1.2999999999999999E-2</v>
          </cell>
          <cell r="I50">
            <v>1.2999999999999999E-2</v>
          </cell>
          <cell r="J50">
            <v>1.4999999999999999E-2</v>
          </cell>
          <cell r="K50">
            <v>1.4999999999999999E-2</v>
          </cell>
          <cell r="L50">
            <v>1.4999999999999999E-2</v>
          </cell>
          <cell r="M50">
            <v>1.7000000000000001E-2</v>
          </cell>
          <cell r="N50">
            <v>1.7000000000000001E-2</v>
          </cell>
          <cell r="O50">
            <v>1.9E-2</v>
          </cell>
          <cell r="P50">
            <v>1.9E-2</v>
          </cell>
          <cell r="Q50">
            <v>2.1000000000000001E-2</v>
          </cell>
          <cell r="R50">
            <v>2.3E-2</v>
          </cell>
          <cell r="S50">
            <v>2.4E-2</v>
          </cell>
          <cell r="T50">
            <v>2.5999999999999999E-2</v>
          </cell>
          <cell r="U50">
            <v>2.9000000000000001E-2</v>
          </cell>
          <cell r="V50">
            <v>3.1E-2</v>
          </cell>
          <cell r="W50">
            <v>3.4000000000000002E-2</v>
          </cell>
          <cell r="X50">
            <v>3.5999999999999997E-2</v>
          </cell>
          <cell r="Y50">
            <v>3.7999999999999999E-2</v>
          </cell>
          <cell r="Z50">
            <v>3.9E-2</v>
          </cell>
          <cell r="AA50">
            <v>0.04</v>
          </cell>
          <cell r="AB50">
            <v>3.6999999999999998E-2</v>
          </cell>
          <cell r="AC50">
            <v>3.5999999999999997E-2</v>
          </cell>
          <cell r="AD50">
            <v>3.4000000000000002E-2</v>
          </cell>
          <cell r="AE50">
            <v>0.03</v>
          </cell>
          <cell r="AF50">
            <v>2.8000000000000001E-2</v>
          </cell>
          <cell r="AG50">
            <v>2.5999999999999999E-2</v>
          </cell>
          <cell r="AH50">
            <v>2.4E-2</v>
          </cell>
          <cell r="AI50">
            <v>2.3E-2</v>
          </cell>
          <cell r="AJ50">
            <v>2.1000000000000001E-2</v>
          </cell>
          <cell r="AK50">
            <v>1.9E-2</v>
          </cell>
          <cell r="AL50">
            <v>1.7999999999999999E-2</v>
          </cell>
          <cell r="AM50">
            <v>1.7999999999999999E-2</v>
          </cell>
          <cell r="AN50">
            <v>1.6E-2</v>
          </cell>
          <cell r="AO50">
            <v>1.6E-2</v>
          </cell>
          <cell r="AP50">
            <v>1.4999999999999999E-2</v>
          </cell>
          <cell r="AQ50">
            <v>1.4E-2</v>
          </cell>
          <cell r="AR50">
            <v>1.2999999999999999E-2</v>
          </cell>
          <cell r="AS50">
            <v>1.2999999999999999E-2</v>
          </cell>
          <cell r="AT50">
            <v>1.2999999999999999E-2</v>
          </cell>
          <cell r="AU50">
            <v>1.2E-2</v>
          </cell>
          <cell r="AV50">
            <v>1.2E-2</v>
          </cell>
          <cell r="AW50">
            <v>1.0999999999999999E-2</v>
          </cell>
          <cell r="AX50">
            <v>0.01</v>
          </cell>
        </row>
        <row r="51">
          <cell r="A51">
            <v>50</v>
          </cell>
          <cell r="B51">
            <v>0</v>
          </cell>
          <cell r="C51">
            <v>8.9999999999999993E-3</v>
          </cell>
          <cell r="D51">
            <v>1.0999999999999999E-2</v>
          </cell>
          <cell r="E51">
            <v>1.0999999999999999E-2</v>
          </cell>
          <cell r="F51">
            <v>1.2E-2</v>
          </cell>
          <cell r="G51">
            <v>1.2E-2</v>
          </cell>
          <cell r="H51">
            <v>1.2999999999999999E-2</v>
          </cell>
          <cell r="I51">
            <v>1.2999999999999999E-2</v>
          </cell>
          <cell r="J51">
            <v>1.4E-2</v>
          </cell>
          <cell r="K51">
            <v>1.4999999999999999E-2</v>
          </cell>
          <cell r="L51">
            <v>1.4999999999999999E-2</v>
          </cell>
          <cell r="M51">
            <v>1.6E-2</v>
          </cell>
          <cell r="N51">
            <v>1.7000000000000001E-2</v>
          </cell>
          <cell r="O51">
            <v>1.7000000000000001E-2</v>
          </cell>
          <cell r="P51">
            <v>1.9E-2</v>
          </cell>
          <cell r="Q51">
            <v>0.02</v>
          </cell>
          <cell r="R51">
            <v>2.1999999999999999E-2</v>
          </cell>
          <cell r="S51">
            <v>2.3E-2</v>
          </cell>
          <cell r="T51">
            <v>2.5000000000000001E-2</v>
          </cell>
          <cell r="U51">
            <v>2.7E-2</v>
          </cell>
          <cell r="V51">
            <v>2.9000000000000001E-2</v>
          </cell>
          <cell r="W51">
            <v>3.2000000000000001E-2</v>
          </cell>
          <cell r="X51">
            <v>3.5000000000000003E-2</v>
          </cell>
          <cell r="Y51">
            <v>3.5999999999999997E-2</v>
          </cell>
          <cell r="Z51">
            <v>3.7999999999999999E-2</v>
          </cell>
          <cell r="AA51">
            <v>3.9E-2</v>
          </cell>
          <cell r="AB51">
            <v>3.7999999999999999E-2</v>
          </cell>
          <cell r="AC51">
            <v>3.5999999999999997E-2</v>
          </cell>
          <cell r="AD51">
            <v>3.4000000000000002E-2</v>
          </cell>
          <cell r="AE51">
            <v>3.2000000000000001E-2</v>
          </cell>
          <cell r="AF51">
            <v>2.9000000000000001E-2</v>
          </cell>
          <cell r="AG51">
            <v>2.7E-2</v>
          </cell>
          <cell r="AH51">
            <v>2.4E-2</v>
          </cell>
          <cell r="AI51">
            <v>2.3E-2</v>
          </cell>
          <cell r="AJ51">
            <v>2.1999999999999999E-2</v>
          </cell>
          <cell r="AK51">
            <v>0.02</v>
          </cell>
          <cell r="AL51">
            <v>1.9E-2</v>
          </cell>
          <cell r="AM51">
            <v>1.7000000000000001E-2</v>
          </cell>
          <cell r="AN51">
            <v>1.7000000000000001E-2</v>
          </cell>
          <cell r="AO51">
            <v>1.6E-2</v>
          </cell>
          <cell r="AP51">
            <v>1.4999999999999999E-2</v>
          </cell>
          <cell r="AQ51">
            <v>1.4999999999999999E-2</v>
          </cell>
          <cell r="AR51">
            <v>1.4E-2</v>
          </cell>
          <cell r="AS51">
            <v>1.2999999999999999E-2</v>
          </cell>
          <cell r="AT51">
            <v>1.2E-2</v>
          </cell>
          <cell r="AU51">
            <v>1.2E-2</v>
          </cell>
          <cell r="AV51">
            <v>1.2E-2</v>
          </cell>
          <cell r="AW51">
            <v>1.2E-2</v>
          </cell>
          <cell r="AX51">
            <v>1.0999999999999999E-2</v>
          </cell>
          <cell r="AY51">
            <v>0.01</v>
          </cell>
        </row>
        <row r="52">
          <cell r="A52">
            <v>51</v>
          </cell>
          <cell r="B52">
            <v>0</v>
          </cell>
          <cell r="C52">
            <v>8.0000000000000002E-3</v>
          </cell>
          <cell r="D52">
            <v>1.0999999999999999E-2</v>
          </cell>
          <cell r="E52">
            <v>1.0999999999999999E-2</v>
          </cell>
          <cell r="F52">
            <v>1.2E-2</v>
          </cell>
          <cell r="G52">
            <v>1.2E-2</v>
          </cell>
          <cell r="H52">
            <v>1.2E-2</v>
          </cell>
          <cell r="I52">
            <v>1.2999999999999999E-2</v>
          </cell>
          <cell r="J52">
            <v>1.4E-2</v>
          </cell>
          <cell r="K52">
            <v>1.4E-2</v>
          </cell>
          <cell r="L52">
            <v>1.4E-2</v>
          </cell>
          <cell r="M52">
            <v>1.6E-2</v>
          </cell>
          <cell r="N52">
            <v>1.6E-2</v>
          </cell>
          <cell r="O52">
            <v>1.7000000000000001E-2</v>
          </cell>
          <cell r="P52">
            <v>1.7999999999999999E-2</v>
          </cell>
          <cell r="Q52">
            <v>0.02</v>
          </cell>
          <cell r="R52">
            <v>0.02</v>
          </cell>
          <cell r="S52">
            <v>2.3E-2</v>
          </cell>
          <cell r="T52">
            <v>2.3E-2</v>
          </cell>
          <cell r="U52">
            <v>2.5999999999999999E-2</v>
          </cell>
          <cell r="V52">
            <v>2.8000000000000001E-2</v>
          </cell>
          <cell r="W52">
            <v>0.03</v>
          </cell>
          <cell r="X52">
            <v>3.2000000000000001E-2</v>
          </cell>
          <cell r="Y52">
            <v>3.5000000000000003E-2</v>
          </cell>
          <cell r="Z52">
            <v>3.6999999999999998E-2</v>
          </cell>
          <cell r="AA52">
            <v>3.7999999999999999E-2</v>
          </cell>
          <cell r="AB52">
            <v>3.6999999999999998E-2</v>
          </cell>
          <cell r="AC52">
            <v>3.6999999999999998E-2</v>
          </cell>
          <cell r="AD52">
            <v>3.5000000000000003E-2</v>
          </cell>
          <cell r="AE52">
            <v>3.2000000000000001E-2</v>
          </cell>
          <cell r="AF52">
            <v>0.03</v>
          </cell>
          <cell r="AG52">
            <v>2.8000000000000001E-2</v>
          </cell>
          <cell r="AH52">
            <v>2.5000000000000001E-2</v>
          </cell>
          <cell r="AI52">
            <v>2.4E-2</v>
          </cell>
          <cell r="AJ52">
            <v>2.1999999999999999E-2</v>
          </cell>
          <cell r="AK52">
            <v>2.1000000000000001E-2</v>
          </cell>
          <cell r="AL52">
            <v>1.9E-2</v>
          </cell>
          <cell r="AM52">
            <v>1.7999999999999999E-2</v>
          </cell>
          <cell r="AN52">
            <v>1.7000000000000001E-2</v>
          </cell>
          <cell r="AO52">
            <v>1.6E-2</v>
          </cell>
          <cell r="AP52">
            <v>1.6E-2</v>
          </cell>
          <cell r="AQ52">
            <v>1.4E-2</v>
          </cell>
          <cell r="AR52">
            <v>1.4E-2</v>
          </cell>
          <cell r="AS52">
            <v>1.4E-2</v>
          </cell>
          <cell r="AT52">
            <v>1.2999999999999999E-2</v>
          </cell>
          <cell r="AU52">
            <v>1.2E-2</v>
          </cell>
          <cell r="AV52">
            <v>1.2E-2</v>
          </cell>
          <cell r="AW52">
            <v>1.2E-2</v>
          </cell>
          <cell r="AX52">
            <v>1.0999999999999999E-2</v>
          </cell>
          <cell r="AY52">
            <v>1.0999999999999999E-2</v>
          </cell>
          <cell r="AZ52">
            <v>0.01</v>
          </cell>
        </row>
        <row r="53">
          <cell r="A53">
            <v>52</v>
          </cell>
          <cell r="B53">
            <v>0</v>
          </cell>
          <cell r="C53">
            <v>8.0000000000000002E-3</v>
          </cell>
          <cell r="D53">
            <v>0.01</v>
          </cell>
          <cell r="E53">
            <v>1.0999999999999999E-2</v>
          </cell>
          <cell r="F53">
            <v>1.2E-2</v>
          </cell>
          <cell r="G53">
            <v>1.0999999999999999E-2</v>
          </cell>
          <cell r="H53">
            <v>1.2E-2</v>
          </cell>
          <cell r="I53">
            <v>1.2999999999999999E-2</v>
          </cell>
          <cell r="J53">
            <v>1.2999999999999999E-2</v>
          </cell>
          <cell r="K53">
            <v>1.4E-2</v>
          </cell>
          <cell r="L53">
            <v>1.4E-2</v>
          </cell>
          <cell r="M53">
            <v>1.4999999999999999E-2</v>
          </cell>
          <cell r="N53">
            <v>1.6E-2</v>
          </cell>
          <cell r="O53">
            <v>1.6E-2</v>
          </cell>
          <cell r="P53">
            <v>1.7999999999999999E-2</v>
          </cell>
          <cell r="Q53">
            <v>1.9E-2</v>
          </cell>
          <cell r="R53">
            <v>1.9E-2</v>
          </cell>
          <cell r="S53">
            <v>2.1999999999999999E-2</v>
          </cell>
          <cell r="T53">
            <v>2.1999999999999999E-2</v>
          </cell>
          <cell r="U53">
            <v>2.5000000000000001E-2</v>
          </cell>
          <cell r="V53">
            <v>2.5999999999999999E-2</v>
          </cell>
          <cell r="W53">
            <v>2.9000000000000001E-2</v>
          </cell>
          <cell r="X53">
            <v>0.03</v>
          </cell>
          <cell r="Y53">
            <v>3.4000000000000002E-2</v>
          </cell>
          <cell r="Z53">
            <v>3.5000000000000003E-2</v>
          </cell>
          <cell r="AA53">
            <v>3.5999999999999997E-2</v>
          </cell>
          <cell r="AB53">
            <v>3.7999999999999999E-2</v>
          </cell>
          <cell r="AC53">
            <v>3.5999999999999997E-2</v>
          </cell>
          <cell r="AD53">
            <v>3.5000000000000003E-2</v>
          </cell>
          <cell r="AE53">
            <v>3.3000000000000002E-2</v>
          </cell>
          <cell r="AF53">
            <v>3.1E-2</v>
          </cell>
          <cell r="AG53">
            <v>2.9000000000000001E-2</v>
          </cell>
          <cell r="AH53">
            <v>2.5999999999999999E-2</v>
          </cell>
          <cell r="AI53">
            <v>2.4E-2</v>
          </cell>
          <cell r="AJ53">
            <v>2.3E-2</v>
          </cell>
          <cell r="AK53">
            <v>2.1000000000000001E-2</v>
          </cell>
          <cell r="AL53">
            <v>0.02</v>
          </cell>
          <cell r="AM53">
            <v>1.9E-2</v>
          </cell>
          <cell r="AN53">
            <v>1.7000000000000001E-2</v>
          </cell>
          <cell r="AO53">
            <v>1.7000000000000001E-2</v>
          </cell>
          <cell r="AP53">
            <v>1.4999999999999999E-2</v>
          </cell>
          <cell r="AQ53">
            <v>1.4999999999999999E-2</v>
          </cell>
          <cell r="AR53">
            <v>1.4999999999999999E-2</v>
          </cell>
          <cell r="AS53">
            <v>1.2999999999999999E-2</v>
          </cell>
          <cell r="AT53">
            <v>1.2999999999999999E-2</v>
          </cell>
          <cell r="AU53">
            <v>1.2999999999999999E-2</v>
          </cell>
          <cell r="AV53">
            <v>1.2E-2</v>
          </cell>
          <cell r="AW53">
            <v>1.2E-2</v>
          </cell>
          <cell r="AX53">
            <v>1.0999999999999999E-2</v>
          </cell>
          <cell r="AY53">
            <v>1.0999999999999999E-2</v>
          </cell>
          <cell r="AZ53">
            <v>1.0999999999999999E-2</v>
          </cell>
          <cell r="BA53">
            <v>0.01</v>
          </cell>
        </row>
        <row r="54">
          <cell r="A54">
            <v>53</v>
          </cell>
          <cell r="B54">
            <v>0</v>
          </cell>
          <cell r="C54">
            <v>7.0000000000000001E-3</v>
          </cell>
          <cell r="D54">
            <v>1.0999999999999999E-2</v>
          </cell>
          <cell r="E54">
            <v>0.01</v>
          </cell>
          <cell r="F54">
            <v>1.0999999999999999E-2</v>
          </cell>
          <cell r="G54">
            <v>1.2E-2</v>
          </cell>
          <cell r="H54">
            <v>1.2E-2</v>
          </cell>
          <cell r="I54">
            <v>1.2E-2</v>
          </cell>
          <cell r="J54">
            <v>1.2999999999999999E-2</v>
          </cell>
          <cell r="K54">
            <v>1.2999999999999999E-2</v>
          </cell>
          <cell r="L54">
            <v>1.4E-2</v>
          </cell>
          <cell r="M54">
            <v>1.4999999999999999E-2</v>
          </cell>
          <cell r="N54">
            <v>1.4999999999999999E-2</v>
          </cell>
          <cell r="O54">
            <v>1.6E-2</v>
          </cell>
          <cell r="P54">
            <v>1.7000000000000001E-2</v>
          </cell>
          <cell r="Q54">
            <v>1.7999999999999999E-2</v>
          </cell>
          <cell r="R54">
            <v>1.9E-2</v>
          </cell>
          <cell r="S54">
            <v>0.02</v>
          </cell>
          <cell r="T54">
            <v>2.1999999999999999E-2</v>
          </cell>
          <cell r="U54">
            <v>2.3E-2</v>
          </cell>
          <cell r="V54">
            <v>2.5000000000000001E-2</v>
          </cell>
          <cell r="W54">
            <v>2.7E-2</v>
          </cell>
          <cell r="X54">
            <v>0.03</v>
          </cell>
          <cell r="Y54">
            <v>3.1E-2</v>
          </cell>
          <cell r="Z54">
            <v>3.4000000000000002E-2</v>
          </cell>
          <cell r="AA54">
            <v>3.5000000000000003E-2</v>
          </cell>
          <cell r="AB54">
            <v>3.5999999999999997E-2</v>
          </cell>
          <cell r="AC54">
            <v>3.6999999999999998E-2</v>
          </cell>
          <cell r="AD54">
            <v>3.5000000000000003E-2</v>
          </cell>
          <cell r="AE54">
            <v>3.4000000000000002E-2</v>
          </cell>
          <cell r="AF54">
            <v>3.1E-2</v>
          </cell>
          <cell r="AG54">
            <v>2.9000000000000001E-2</v>
          </cell>
          <cell r="AH54">
            <v>2.8000000000000001E-2</v>
          </cell>
          <cell r="AI54">
            <v>2.5000000000000001E-2</v>
          </cell>
          <cell r="AJ54">
            <v>2.3E-2</v>
          </cell>
          <cell r="AK54">
            <v>2.1999999999999999E-2</v>
          </cell>
          <cell r="AL54">
            <v>0.02</v>
          </cell>
          <cell r="AM54">
            <v>1.9E-2</v>
          </cell>
          <cell r="AN54">
            <v>1.7999999999999999E-2</v>
          </cell>
          <cell r="AO54">
            <v>1.7000000000000001E-2</v>
          </cell>
          <cell r="AP54">
            <v>1.6E-2</v>
          </cell>
          <cell r="AQ54">
            <v>1.4999999999999999E-2</v>
          </cell>
          <cell r="AR54">
            <v>1.4999999999999999E-2</v>
          </cell>
          <cell r="AS54">
            <v>1.4E-2</v>
          </cell>
          <cell r="AT54">
            <v>1.2999999999999999E-2</v>
          </cell>
          <cell r="AU54">
            <v>1.2999999999999999E-2</v>
          </cell>
          <cell r="AV54">
            <v>1.2E-2</v>
          </cell>
          <cell r="AW54">
            <v>1.2E-2</v>
          </cell>
          <cell r="AX54">
            <v>1.2E-2</v>
          </cell>
          <cell r="AY54">
            <v>1.0999999999999999E-2</v>
          </cell>
          <cell r="AZ54">
            <v>1.0999999999999999E-2</v>
          </cell>
          <cell r="BA54">
            <v>0.01</v>
          </cell>
          <cell r="BB54">
            <v>0.01</v>
          </cell>
        </row>
        <row r="55">
          <cell r="A55">
            <v>54</v>
          </cell>
          <cell r="B55">
            <v>0</v>
          </cell>
          <cell r="C55">
            <v>7.0000000000000001E-3</v>
          </cell>
          <cell r="D55">
            <v>0.01</v>
          </cell>
          <cell r="E55">
            <v>1.0999999999999999E-2</v>
          </cell>
          <cell r="F55">
            <v>0.01</v>
          </cell>
          <cell r="G55">
            <v>1.2E-2</v>
          </cell>
          <cell r="H55">
            <v>1.0999999999999999E-2</v>
          </cell>
          <cell r="I55">
            <v>1.2E-2</v>
          </cell>
          <cell r="J55">
            <v>1.2999999999999999E-2</v>
          </cell>
          <cell r="K55">
            <v>1.2999999999999999E-2</v>
          </cell>
          <cell r="L55">
            <v>1.2999999999999999E-2</v>
          </cell>
          <cell r="M55">
            <v>1.4E-2</v>
          </cell>
          <cell r="N55">
            <v>1.4999999999999999E-2</v>
          </cell>
          <cell r="O55">
            <v>1.6E-2</v>
          </cell>
          <cell r="P55">
            <v>1.6E-2</v>
          </cell>
          <cell r="Q55">
            <v>1.7000000000000001E-2</v>
          </cell>
          <cell r="R55">
            <v>1.9E-2</v>
          </cell>
          <cell r="S55">
            <v>1.9E-2</v>
          </cell>
          <cell r="T55">
            <v>2.1000000000000001E-2</v>
          </cell>
          <cell r="U55">
            <v>2.1999999999999999E-2</v>
          </cell>
          <cell r="V55">
            <v>2.4E-2</v>
          </cell>
          <cell r="W55">
            <v>2.5999999999999999E-2</v>
          </cell>
          <cell r="X55">
            <v>2.8000000000000001E-2</v>
          </cell>
          <cell r="Y55">
            <v>2.9000000000000001E-2</v>
          </cell>
          <cell r="Z55">
            <v>3.3000000000000002E-2</v>
          </cell>
          <cell r="AA55">
            <v>3.3000000000000002E-2</v>
          </cell>
          <cell r="AB55">
            <v>3.5999999999999997E-2</v>
          </cell>
          <cell r="AC55">
            <v>3.5000000000000003E-2</v>
          </cell>
          <cell r="AD55">
            <v>3.5999999999999997E-2</v>
          </cell>
          <cell r="AE55">
            <v>3.4000000000000002E-2</v>
          </cell>
          <cell r="AF55">
            <v>3.2000000000000001E-2</v>
          </cell>
          <cell r="AG55">
            <v>0.03</v>
          </cell>
          <cell r="AH55">
            <v>2.8000000000000001E-2</v>
          </cell>
          <cell r="AI55">
            <v>2.5999999999999999E-2</v>
          </cell>
          <cell r="AJ55">
            <v>2.4E-2</v>
          </cell>
          <cell r="AK55">
            <v>2.1999999999999999E-2</v>
          </cell>
          <cell r="AL55">
            <v>2.1000000000000001E-2</v>
          </cell>
          <cell r="AM55">
            <v>0.02</v>
          </cell>
          <cell r="AN55">
            <v>1.7999999999999999E-2</v>
          </cell>
          <cell r="AO55">
            <v>1.7000000000000001E-2</v>
          </cell>
          <cell r="AP55">
            <v>1.7000000000000001E-2</v>
          </cell>
          <cell r="AQ55">
            <v>1.4999999999999999E-2</v>
          </cell>
          <cell r="AR55">
            <v>1.4999999999999999E-2</v>
          </cell>
          <cell r="AS55">
            <v>1.4E-2</v>
          </cell>
          <cell r="AT55">
            <v>1.4E-2</v>
          </cell>
          <cell r="AU55">
            <v>1.2999999999999999E-2</v>
          </cell>
          <cell r="AV55">
            <v>1.2E-2</v>
          </cell>
          <cell r="AW55">
            <v>1.2E-2</v>
          </cell>
          <cell r="AX55">
            <v>1.2E-2</v>
          </cell>
          <cell r="AY55">
            <v>1.0999999999999999E-2</v>
          </cell>
          <cell r="AZ55">
            <v>1.0999999999999999E-2</v>
          </cell>
          <cell r="BA55">
            <v>1.0999999999999999E-2</v>
          </cell>
          <cell r="BB55">
            <v>0.01</v>
          </cell>
          <cell r="BC55">
            <v>0.01</v>
          </cell>
        </row>
        <row r="56">
          <cell r="A56">
            <v>55</v>
          </cell>
          <cell r="B56">
            <v>0</v>
          </cell>
          <cell r="C56">
            <v>7.0000000000000001E-3</v>
          </cell>
          <cell r="D56">
            <v>0.01</v>
          </cell>
          <cell r="E56">
            <v>1.0999999999999999E-2</v>
          </cell>
          <cell r="F56">
            <v>0.01</v>
          </cell>
          <cell r="G56">
            <v>1.2E-2</v>
          </cell>
          <cell r="H56">
            <v>1.0999999999999999E-2</v>
          </cell>
          <cell r="I56">
            <v>1.2E-2</v>
          </cell>
          <cell r="J56">
            <v>1.2999999999999999E-2</v>
          </cell>
          <cell r="K56">
            <v>1.2999999999999999E-2</v>
          </cell>
          <cell r="L56">
            <v>1.2999999999999999E-2</v>
          </cell>
          <cell r="M56">
            <v>1.4E-2</v>
          </cell>
          <cell r="N56">
            <v>1.4999999999999999E-2</v>
          </cell>
          <cell r="O56">
            <v>1.6E-2</v>
          </cell>
          <cell r="P56">
            <v>1.6E-2</v>
          </cell>
          <cell r="Q56">
            <v>1.7000000000000001E-2</v>
          </cell>
          <cell r="R56">
            <v>1.9E-2</v>
          </cell>
          <cell r="S56">
            <v>1.9E-2</v>
          </cell>
          <cell r="T56">
            <v>2.1000000000000001E-2</v>
          </cell>
          <cell r="U56">
            <v>2.1999999999999999E-2</v>
          </cell>
          <cell r="V56">
            <v>2.4E-2</v>
          </cell>
          <cell r="W56">
            <v>2.5999999999999999E-2</v>
          </cell>
          <cell r="X56">
            <v>2.8000000000000001E-2</v>
          </cell>
          <cell r="Y56">
            <v>2.9000000000000001E-2</v>
          </cell>
          <cell r="Z56">
            <v>3.3000000000000002E-2</v>
          </cell>
          <cell r="AA56">
            <v>3.3000000000000002E-2</v>
          </cell>
          <cell r="AB56">
            <v>3.5999999999999997E-2</v>
          </cell>
          <cell r="AC56">
            <v>3.5000000000000003E-2</v>
          </cell>
          <cell r="AD56">
            <v>3.5999999999999997E-2</v>
          </cell>
          <cell r="AE56">
            <v>3.4000000000000002E-2</v>
          </cell>
          <cell r="AF56">
            <v>3.2000000000000001E-2</v>
          </cell>
          <cell r="AG56">
            <v>0.03</v>
          </cell>
          <cell r="AH56">
            <v>2.8000000000000001E-2</v>
          </cell>
          <cell r="AI56">
            <v>2.5999999999999999E-2</v>
          </cell>
          <cell r="AJ56">
            <v>2.4E-2</v>
          </cell>
          <cell r="AK56">
            <v>2.1999999999999999E-2</v>
          </cell>
          <cell r="AL56">
            <v>2.1000000000000001E-2</v>
          </cell>
          <cell r="AM56">
            <v>0.02</v>
          </cell>
          <cell r="AN56">
            <v>1.7999999999999999E-2</v>
          </cell>
          <cell r="AO56">
            <v>1.7000000000000001E-2</v>
          </cell>
          <cell r="AP56">
            <v>1.7000000000000001E-2</v>
          </cell>
          <cell r="AQ56">
            <v>1.4999999999999999E-2</v>
          </cell>
          <cell r="AR56">
            <v>1.4999999999999999E-2</v>
          </cell>
          <cell r="AS56">
            <v>1.4E-2</v>
          </cell>
          <cell r="AT56">
            <v>1.4E-2</v>
          </cell>
          <cell r="AU56">
            <v>1.2999999999999999E-2</v>
          </cell>
          <cell r="AV56">
            <v>1.2E-2</v>
          </cell>
          <cell r="AW56">
            <v>1.2E-2</v>
          </cell>
          <cell r="AX56">
            <v>1.2E-2</v>
          </cell>
          <cell r="AY56">
            <v>1.0999999999999999E-2</v>
          </cell>
          <cell r="AZ56">
            <v>1.0999999999999999E-2</v>
          </cell>
          <cell r="BA56">
            <v>1.0999999999999999E-2</v>
          </cell>
          <cell r="BB56">
            <v>0.01</v>
          </cell>
          <cell r="BC56">
            <v>6.0000000000000001E-3</v>
          </cell>
          <cell r="BD56">
            <v>4.0000000000000001E-3</v>
          </cell>
        </row>
        <row r="57">
          <cell r="A57">
            <v>56</v>
          </cell>
          <cell r="B57">
            <v>0</v>
          </cell>
          <cell r="C57">
            <v>7.0000000000000001E-3</v>
          </cell>
          <cell r="D57">
            <v>8.9999999999999993E-3</v>
          </cell>
          <cell r="E57">
            <v>1.0999999999999999E-2</v>
          </cell>
          <cell r="F57">
            <v>0.01</v>
          </cell>
          <cell r="G57">
            <v>1.0999999999999999E-2</v>
          </cell>
          <cell r="H57">
            <v>1.2E-2</v>
          </cell>
          <cell r="I57">
            <v>1.0999999999999999E-2</v>
          </cell>
          <cell r="J57">
            <v>1.2E-2</v>
          </cell>
          <cell r="K57">
            <v>1.2999999999999999E-2</v>
          </cell>
          <cell r="L57">
            <v>1.2999999999999999E-2</v>
          </cell>
          <cell r="M57">
            <v>1.4E-2</v>
          </cell>
          <cell r="N57">
            <v>1.4E-2</v>
          </cell>
          <cell r="O57">
            <v>1.4999999999999999E-2</v>
          </cell>
          <cell r="P57">
            <v>1.6E-2</v>
          </cell>
          <cell r="Q57">
            <v>1.7000000000000001E-2</v>
          </cell>
          <cell r="R57">
            <v>1.7999999999999999E-2</v>
          </cell>
          <cell r="S57">
            <v>1.7999999999999999E-2</v>
          </cell>
          <cell r="T57">
            <v>0.02</v>
          </cell>
          <cell r="U57">
            <v>2.1999999999999999E-2</v>
          </cell>
          <cell r="V57">
            <v>2.1999999999999999E-2</v>
          </cell>
          <cell r="W57">
            <v>2.5000000000000001E-2</v>
          </cell>
          <cell r="X57">
            <v>2.5999999999999999E-2</v>
          </cell>
          <cell r="Y57">
            <v>2.9000000000000001E-2</v>
          </cell>
          <cell r="Z57">
            <v>0.03</v>
          </cell>
          <cell r="AA57">
            <v>3.3000000000000002E-2</v>
          </cell>
          <cell r="AB57">
            <v>3.4000000000000002E-2</v>
          </cell>
          <cell r="AC57">
            <v>3.5000000000000003E-2</v>
          </cell>
          <cell r="AD57">
            <v>3.5000000000000003E-2</v>
          </cell>
          <cell r="AE57">
            <v>3.4000000000000002E-2</v>
          </cell>
          <cell r="AF57">
            <v>3.3000000000000002E-2</v>
          </cell>
          <cell r="AG57">
            <v>0.03</v>
          </cell>
          <cell r="AH57">
            <v>2.9000000000000001E-2</v>
          </cell>
          <cell r="AI57">
            <v>2.7E-2</v>
          </cell>
          <cell r="AJ57">
            <v>2.4E-2</v>
          </cell>
          <cell r="AK57">
            <v>2.3E-2</v>
          </cell>
          <cell r="AL57">
            <v>2.1999999999999999E-2</v>
          </cell>
          <cell r="AM57">
            <v>0.02</v>
          </cell>
          <cell r="AN57">
            <v>1.9E-2</v>
          </cell>
          <cell r="AO57">
            <v>1.7999999999999999E-2</v>
          </cell>
          <cell r="AP57">
            <v>1.6E-2</v>
          </cell>
          <cell r="AQ57">
            <v>1.6E-2</v>
          </cell>
          <cell r="AR57">
            <v>1.4999999999999999E-2</v>
          </cell>
          <cell r="AS57">
            <v>1.4999999999999999E-2</v>
          </cell>
          <cell r="AT57">
            <v>1.4E-2</v>
          </cell>
          <cell r="AU57">
            <v>1.2999999999999999E-2</v>
          </cell>
          <cell r="AV57">
            <v>1.2999999999999999E-2</v>
          </cell>
          <cell r="AW57">
            <v>1.2E-2</v>
          </cell>
          <cell r="AX57">
            <v>1.0999999999999999E-2</v>
          </cell>
          <cell r="AY57">
            <v>1.2E-2</v>
          </cell>
          <cell r="AZ57">
            <v>1.0999999999999999E-2</v>
          </cell>
          <cell r="BA57">
            <v>0.01</v>
          </cell>
          <cell r="BB57">
            <v>1.0999999999999999E-2</v>
          </cell>
          <cell r="BC57">
            <v>0.01</v>
          </cell>
          <cell r="BD57">
            <v>8.9999999999999993E-3</v>
          </cell>
          <cell r="BE57">
            <v>1E-3</v>
          </cell>
        </row>
        <row r="58">
          <cell r="A58">
            <v>57</v>
          </cell>
          <cell r="B58">
            <v>0</v>
          </cell>
          <cell r="C58">
            <v>7.0000000000000001E-3</v>
          </cell>
          <cell r="D58">
            <v>8.9999999999999993E-3</v>
          </cell>
          <cell r="E58">
            <v>1.0999999999999999E-2</v>
          </cell>
          <cell r="F58">
            <v>0.01</v>
          </cell>
          <cell r="G58">
            <v>1.0999999999999999E-2</v>
          </cell>
          <cell r="H58">
            <v>1.2E-2</v>
          </cell>
          <cell r="I58">
            <v>1.0999999999999999E-2</v>
          </cell>
          <cell r="J58">
            <v>1.2E-2</v>
          </cell>
          <cell r="K58">
            <v>1.2999999999999999E-2</v>
          </cell>
          <cell r="L58">
            <v>1.2999999999999999E-2</v>
          </cell>
          <cell r="M58">
            <v>1.4E-2</v>
          </cell>
          <cell r="N58">
            <v>1.4E-2</v>
          </cell>
          <cell r="O58">
            <v>1.4999999999999999E-2</v>
          </cell>
          <cell r="P58">
            <v>1.6E-2</v>
          </cell>
          <cell r="Q58">
            <v>1.7000000000000001E-2</v>
          </cell>
          <cell r="R58">
            <v>1.7999999999999999E-2</v>
          </cell>
          <cell r="S58">
            <v>1.7999999999999999E-2</v>
          </cell>
          <cell r="T58">
            <v>0.02</v>
          </cell>
          <cell r="U58">
            <v>2.1999999999999999E-2</v>
          </cell>
          <cell r="V58">
            <v>2.1999999999999999E-2</v>
          </cell>
          <cell r="W58">
            <v>2.5000000000000001E-2</v>
          </cell>
          <cell r="X58">
            <v>2.5999999999999999E-2</v>
          </cell>
          <cell r="Y58">
            <v>2.9000000000000001E-2</v>
          </cell>
          <cell r="Z58">
            <v>0.03</v>
          </cell>
          <cell r="AA58">
            <v>3.3000000000000002E-2</v>
          </cell>
          <cell r="AB58">
            <v>3.4000000000000002E-2</v>
          </cell>
          <cell r="AC58">
            <v>3.5000000000000003E-2</v>
          </cell>
          <cell r="AD58">
            <v>3.5000000000000003E-2</v>
          </cell>
          <cell r="AE58">
            <v>3.4000000000000002E-2</v>
          </cell>
          <cell r="AF58">
            <v>3.3000000000000002E-2</v>
          </cell>
          <cell r="AG58">
            <v>0.03</v>
          </cell>
          <cell r="AH58">
            <v>2.9000000000000001E-2</v>
          </cell>
          <cell r="AI58">
            <v>2.7E-2</v>
          </cell>
          <cell r="AJ58">
            <v>2.4E-2</v>
          </cell>
          <cell r="AK58">
            <v>2.3E-2</v>
          </cell>
          <cell r="AL58">
            <v>2.1999999999999999E-2</v>
          </cell>
          <cell r="AM58">
            <v>0.02</v>
          </cell>
          <cell r="AN58">
            <v>1.9E-2</v>
          </cell>
          <cell r="AO58">
            <v>1.7999999999999999E-2</v>
          </cell>
          <cell r="AP58">
            <v>1.6E-2</v>
          </cell>
          <cell r="AQ58">
            <v>1.6E-2</v>
          </cell>
          <cell r="AR58">
            <v>1.4999999999999999E-2</v>
          </cell>
          <cell r="AS58">
            <v>1.4999999999999999E-2</v>
          </cell>
          <cell r="AT58">
            <v>1.4E-2</v>
          </cell>
          <cell r="AU58">
            <v>1.2999999999999999E-2</v>
          </cell>
          <cell r="AV58">
            <v>1.2999999999999999E-2</v>
          </cell>
          <cell r="AW58">
            <v>1.2E-2</v>
          </cell>
          <cell r="AX58">
            <v>1.0999999999999999E-2</v>
          </cell>
          <cell r="AY58">
            <v>1.2E-2</v>
          </cell>
          <cell r="AZ58">
            <v>1.0999999999999999E-2</v>
          </cell>
          <cell r="BA58">
            <v>0.01</v>
          </cell>
          <cell r="BB58">
            <v>1.0999999999999999E-2</v>
          </cell>
          <cell r="BC58">
            <v>0.01</v>
          </cell>
          <cell r="BD58">
            <v>5.5999999999999999E-3</v>
          </cell>
          <cell r="BE58">
            <v>3.5999999999999999E-3</v>
          </cell>
          <cell r="BF58">
            <v>8.0000000000000004E-4</v>
          </cell>
        </row>
        <row r="59">
          <cell r="A59">
            <v>58</v>
          </cell>
          <cell r="B59">
            <v>0</v>
          </cell>
          <cell r="C59">
            <v>6.0000000000000001E-3</v>
          </cell>
          <cell r="D59">
            <v>8.9999999999999993E-3</v>
          </cell>
          <cell r="E59">
            <v>0.01</v>
          </cell>
          <cell r="F59">
            <v>0.01</v>
          </cell>
          <cell r="G59">
            <v>1.0999999999999999E-2</v>
          </cell>
          <cell r="H59">
            <v>1.0999999999999999E-2</v>
          </cell>
          <cell r="I59">
            <v>1.0999999999999999E-2</v>
          </cell>
          <cell r="J59">
            <v>1.2E-2</v>
          </cell>
          <cell r="K59">
            <v>1.2E-2</v>
          </cell>
          <cell r="L59">
            <v>1.2E-2</v>
          </cell>
          <cell r="M59">
            <v>1.2999999999999999E-2</v>
          </cell>
          <cell r="N59">
            <v>1.4E-2</v>
          </cell>
          <cell r="O59">
            <v>1.4E-2</v>
          </cell>
          <cell r="P59">
            <v>1.4999999999999999E-2</v>
          </cell>
          <cell r="Q59">
            <v>1.4999999999999999E-2</v>
          </cell>
          <cell r="R59">
            <v>1.7000000000000001E-2</v>
          </cell>
          <cell r="S59">
            <v>1.7000000000000001E-2</v>
          </cell>
          <cell r="T59">
            <v>1.9E-2</v>
          </cell>
          <cell r="U59">
            <v>1.9E-2</v>
          </cell>
          <cell r="V59">
            <v>2.1000000000000001E-2</v>
          </cell>
          <cell r="W59">
            <v>2.3E-2</v>
          </cell>
          <cell r="X59">
            <v>2.4E-2</v>
          </cell>
          <cell r="Y59">
            <v>2.5000000000000001E-2</v>
          </cell>
          <cell r="Z59">
            <v>2.8000000000000001E-2</v>
          </cell>
          <cell r="AA59">
            <v>0.03</v>
          </cell>
          <cell r="AB59">
            <v>3.1E-2</v>
          </cell>
          <cell r="AC59">
            <v>3.3000000000000002E-2</v>
          </cell>
          <cell r="AD59">
            <v>3.4000000000000002E-2</v>
          </cell>
          <cell r="AE59">
            <v>3.3000000000000002E-2</v>
          </cell>
          <cell r="AF59">
            <v>3.3000000000000002E-2</v>
          </cell>
          <cell r="AG59">
            <v>3.2000000000000001E-2</v>
          </cell>
          <cell r="AH59">
            <v>0.03</v>
          </cell>
          <cell r="AI59">
            <v>2.8000000000000001E-2</v>
          </cell>
          <cell r="AJ59">
            <v>2.5999999999999999E-2</v>
          </cell>
          <cell r="AK59">
            <v>2.5000000000000001E-2</v>
          </cell>
          <cell r="AL59">
            <v>2.1999999999999999E-2</v>
          </cell>
          <cell r="AM59">
            <v>2.1000000000000001E-2</v>
          </cell>
          <cell r="AN59">
            <v>0.02</v>
          </cell>
          <cell r="AO59">
            <v>1.9E-2</v>
          </cell>
          <cell r="AP59">
            <v>1.7000000000000001E-2</v>
          </cell>
          <cell r="AQ59">
            <v>1.7000000000000001E-2</v>
          </cell>
          <cell r="AR59">
            <v>1.6E-2</v>
          </cell>
          <cell r="AS59">
            <v>1.4999999999999999E-2</v>
          </cell>
          <cell r="AT59">
            <v>1.4E-2</v>
          </cell>
          <cell r="AU59">
            <v>1.4E-2</v>
          </cell>
          <cell r="AV59">
            <v>1.2999999999999999E-2</v>
          </cell>
          <cell r="AW59">
            <v>1.2999999999999999E-2</v>
          </cell>
          <cell r="AX59">
            <v>1.2E-2</v>
          </cell>
          <cell r="AY59">
            <v>1.0999999999999999E-2</v>
          </cell>
          <cell r="AZ59">
            <v>1.2E-2</v>
          </cell>
          <cell r="BA59">
            <v>0.01</v>
          </cell>
          <cell r="BB59">
            <v>1.0999999999999999E-2</v>
          </cell>
          <cell r="BC59">
            <v>0.01</v>
          </cell>
          <cell r="BD59">
            <v>0.01</v>
          </cell>
          <cell r="BE59">
            <v>0.01</v>
          </cell>
          <cell r="BF59">
            <v>8.9999999999999993E-3</v>
          </cell>
          <cell r="BG59">
            <v>1E-3</v>
          </cell>
        </row>
        <row r="60">
          <cell r="A60">
            <v>59</v>
          </cell>
          <cell r="B60">
            <v>0</v>
          </cell>
          <cell r="C60">
            <v>5.0000000000000001E-3</v>
          </cell>
          <cell r="D60">
            <v>0.01</v>
          </cell>
          <cell r="E60">
            <v>0.01</v>
          </cell>
          <cell r="F60">
            <v>0.01</v>
          </cell>
          <cell r="G60">
            <v>0.01</v>
          </cell>
          <cell r="H60">
            <v>0.01</v>
          </cell>
          <cell r="I60">
            <v>1.0999999999999999E-2</v>
          </cell>
          <cell r="J60">
            <v>1.2E-2</v>
          </cell>
          <cell r="K60">
            <v>1.0999999999999999E-2</v>
          </cell>
          <cell r="L60">
            <v>1.2999999999999999E-2</v>
          </cell>
          <cell r="M60">
            <v>1.2E-2</v>
          </cell>
          <cell r="N60">
            <v>1.2999999999999999E-2</v>
          </cell>
          <cell r="O60">
            <v>1.4E-2</v>
          </cell>
          <cell r="P60">
            <v>1.4999999999999999E-2</v>
          </cell>
          <cell r="Q60">
            <v>1.4999999999999999E-2</v>
          </cell>
          <cell r="R60">
            <v>1.6E-2</v>
          </cell>
          <cell r="S60">
            <v>1.7000000000000001E-2</v>
          </cell>
          <cell r="T60">
            <v>1.7000000000000001E-2</v>
          </cell>
          <cell r="U60">
            <v>1.9E-2</v>
          </cell>
          <cell r="V60">
            <v>0.02</v>
          </cell>
          <cell r="W60">
            <v>2.1999999999999999E-2</v>
          </cell>
          <cell r="X60">
            <v>2.3E-2</v>
          </cell>
          <cell r="Y60">
            <v>2.4E-2</v>
          </cell>
          <cell r="Z60">
            <v>2.7E-2</v>
          </cell>
          <cell r="AA60">
            <v>2.8000000000000001E-2</v>
          </cell>
          <cell r="AB60">
            <v>0.03</v>
          </cell>
          <cell r="AC60">
            <v>3.2000000000000001E-2</v>
          </cell>
          <cell r="AD60">
            <v>3.2000000000000001E-2</v>
          </cell>
          <cell r="AE60">
            <v>3.4000000000000002E-2</v>
          </cell>
          <cell r="AF60">
            <v>3.3000000000000002E-2</v>
          </cell>
          <cell r="AG60">
            <v>3.2000000000000001E-2</v>
          </cell>
          <cell r="AH60">
            <v>0.03</v>
          </cell>
          <cell r="AI60">
            <v>2.9000000000000001E-2</v>
          </cell>
          <cell r="AJ60">
            <v>2.5999999999999999E-2</v>
          </cell>
          <cell r="AK60">
            <v>2.5000000000000001E-2</v>
          </cell>
          <cell r="AL60">
            <v>2.4E-2</v>
          </cell>
          <cell r="AM60">
            <v>2.1000000000000001E-2</v>
          </cell>
          <cell r="AN60">
            <v>2.1000000000000001E-2</v>
          </cell>
          <cell r="AO60">
            <v>1.9E-2</v>
          </cell>
          <cell r="AP60">
            <v>1.7999999999999999E-2</v>
          </cell>
          <cell r="AQ60">
            <v>1.7000000000000001E-2</v>
          </cell>
          <cell r="AR60">
            <v>1.6E-2</v>
          </cell>
          <cell r="AS60">
            <v>1.4999999999999999E-2</v>
          </cell>
          <cell r="AT60">
            <v>1.4999999999999999E-2</v>
          </cell>
          <cell r="AU60">
            <v>1.4E-2</v>
          </cell>
          <cell r="AV60">
            <v>1.2999999999999999E-2</v>
          </cell>
          <cell r="AW60">
            <v>1.2999999999999999E-2</v>
          </cell>
          <cell r="AX60">
            <v>1.2E-2</v>
          </cell>
          <cell r="AY60">
            <v>1.2E-2</v>
          </cell>
          <cell r="AZ60">
            <v>1.0999999999999999E-2</v>
          </cell>
          <cell r="BA60">
            <v>1.2E-2</v>
          </cell>
          <cell r="BB60">
            <v>0.01</v>
          </cell>
          <cell r="BC60">
            <v>1.0999999999999999E-2</v>
          </cell>
          <cell r="BD60">
            <v>0.01</v>
          </cell>
          <cell r="BE60">
            <v>8.9999999999999993E-3</v>
          </cell>
          <cell r="BF60">
            <v>0.01</v>
          </cell>
          <cell r="BG60">
            <v>8.9999999999999993E-3</v>
          </cell>
          <cell r="BH60">
            <v>1E-3</v>
          </cell>
        </row>
        <row r="61">
          <cell r="A61">
            <v>60</v>
          </cell>
          <cell r="B61">
            <v>0</v>
          </cell>
          <cell r="C61">
            <v>5.0000000000000001E-3</v>
          </cell>
          <cell r="D61">
            <v>8.9999999999999993E-3</v>
          </cell>
          <cell r="E61">
            <v>0.01</v>
          </cell>
          <cell r="F61">
            <v>0.01</v>
          </cell>
          <cell r="G61">
            <v>0.01</v>
          </cell>
          <cell r="H61">
            <v>0.01</v>
          </cell>
          <cell r="I61">
            <v>1.0999999999999999E-2</v>
          </cell>
          <cell r="J61">
            <v>1.0999999999999999E-2</v>
          </cell>
          <cell r="K61">
            <v>1.0999999999999999E-2</v>
          </cell>
          <cell r="L61">
            <v>1.2E-2</v>
          </cell>
          <cell r="M61">
            <v>1.2999999999999999E-2</v>
          </cell>
          <cell r="N61">
            <v>1.2E-2</v>
          </cell>
          <cell r="O61">
            <v>1.4E-2</v>
          </cell>
          <cell r="P61">
            <v>1.4E-2</v>
          </cell>
          <cell r="Q61">
            <v>1.4999999999999999E-2</v>
          </cell>
          <cell r="R61">
            <v>1.4999999999999999E-2</v>
          </cell>
          <cell r="S61">
            <v>1.6E-2</v>
          </cell>
          <cell r="T61">
            <v>1.7000000000000001E-2</v>
          </cell>
          <cell r="U61">
            <v>1.9E-2</v>
          </cell>
          <cell r="V61">
            <v>1.9E-2</v>
          </cell>
          <cell r="W61">
            <v>0.02</v>
          </cell>
          <cell r="X61">
            <v>2.1999999999999999E-2</v>
          </cell>
          <cell r="Y61">
            <v>2.4E-2</v>
          </cell>
          <cell r="Z61">
            <v>2.5000000000000001E-2</v>
          </cell>
          <cell r="AA61">
            <v>2.7E-2</v>
          </cell>
          <cell r="AB61">
            <v>2.9000000000000001E-2</v>
          </cell>
          <cell r="AC61">
            <v>0.03</v>
          </cell>
          <cell r="AD61">
            <v>3.2000000000000001E-2</v>
          </cell>
          <cell r="AE61">
            <v>3.2000000000000001E-2</v>
          </cell>
          <cell r="AF61">
            <v>3.3000000000000002E-2</v>
          </cell>
          <cell r="AG61">
            <v>3.2000000000000001E-2</v>
          </cell>
          <cell r="AH61">
            <v>3.1E-2</v>
          </cell>
          <cell r="AI61">
            <v>2.9000000000000001E-2</v>
          </cell>
          <cell r="AJ61">
            <v>2.7E-2</v>
          </cell>
          <cell r="AK61">
            <v>2.5999999999999999E-2</v>
          </cell>
          <cell r="AL61">
            <v>2.4E-2</v>
          </cell>
          <cell r="AM61">
            <v>2.1999999999999999E-2</v>
          </cell>
          <cell r="AN61">
            <v>2.1000000000000001E-2</v>
          </cell>
          <cell r="AO61">
            <v>0.02</v>
          </cell>
          <cell r="AP61">
            <v>1.7999999999999999E-2</v>
          </cell>
          <cell r="AQ61">
            <v>1.7999999999999999E-2</v>
          </cell>
          <cell r="AR61">
            <v>1.6E-2</v>
          </cell>
          <cell r="AS61">
            <v>1.6E-2</v>
          </cell>
          <cell r="AT61">
            <v>1.4999999999999999E-2</v>
          </cell>
          <cell r="AU61">
            <v>1.4E-2</v>
          </cell>
          <cell r="AV61">
            <v>1.2999999999999999E-2</v>
          </cell>
          <cell r="AW61">
            <v>1.2999999999999999E-2</v>
          </cell>
          <cell r="AX61">
            <v>1.2999999999999999E-2</v>
          </cell>
          <cell r="AY61">
            <v>1.2E-2</v>
          </cell>
          <cell r="AZ61">
            <v>1.0999999999999999E-2</v>
          </cell>
          <cell r="BA61">
            <v>1.2E-2</v>
          </cell>
          <cell r="BB61">
            <v>0.01</v>
          </cell>
          <cell r="BC61">
            <v>1.0999999999999999E-2</v>
          </cell>
          <cell r="BD61">
            <v>0.01</v>
          </cell>
          <cell r="BE61">
            <v>0.01</v>
          </cell>
          <cell r="BF61">
            <v>8.9999999999999993E-3</v>
          </cell>
          <cell r="BG61">
            <v>0.01</v>
          </cell>
          <cell r="BH61">
            <v>8.9999999999999993E-3</v>
          </cell>
          <cell r="BI61">
            <v>1E-3</v>
          </cell>
        </row>
        <row r="62">
          <cell r="A62">
            <v>61</v>
          </cell>
          <cell r="B62">
            <v>0</v>
          </cell>
          <cell r="C62">
            <v>5.0000000000000001E-3</v>
          </cell>
          <cell r="D62">
            <v>8.9999999999999993E-3</v>
          </cell>
          <cell r="E62">
            <v>0.01</v>
          </cell>
          <cell r="F62">
            <v>0.01</v>
          </cell>
          <cell r="G62">
            <v>0.01</v>
          </cell>
          <cell r="H62">
            <v>0.01</v>
          </cell>
          <cell r="I62">
            <v>1.0999999999999999E-2</v>
          </cell>
          <cell r="J62">
            <v>1.0999999999999999E-2</v>
          </cell>
          <cell r="K62">
            <v>1.0999999999999999E-2</v>
          </cell>
          <cell r="L62">
            <v>1.2E-2</v>
          </cell>
          <cell r="M62">
            <v>1.2999999999999999E-2</v>
          </cell>
          <cell r="N62">
            <v>1.2E-2</v>
          </cell>
          <cell r="O62">
            <v>1.4E-2</v>
          </cell>
          <cell r="P62">
            <v>1.4E-2</v>
          </cell>
          <cell r="Q62">
            <v>1.4999999999999999E-2</v>
          </cell>
          <cell r="R62">
            <v>1.4999999999999999E-2</v>
          </cell>
          <cell r="S62">
            <v>1.6E-2</v>
          </cell>
          <cell r="T62">
            <v>1.7000000000000001E-2</v>
          </cell>
          <cell r="U62">
            <v>1.9E-2</v>
          </cell>
          <cell r="V62">
            <v>1.9E-2</v>
          </cell>
          <cell r="W62">
            <v>0.02</v>
          </cell>
          <cell r="X62">
            <v>2.1999999999999999E-2</v>
          </cell>
          <cell r="Y62">
            <v>2.4E-2</v>
          </cell>
          <cell r="Z62">
            <v>2.5000000000000001E-2</v>
          </cell>
          <cell r="AA62">
            <v>2.7E-2</v>
          </cell>
          <cell r="AB62">
            <v>2.9000000000000001E-2</v>
          </cell>
          <cell r="AC62">
            <v>0.03</v>
          </cell>
          <cell r="AD62">
            <v>3.2000000000000001E-2</v>
          </cell>
          <cell r="AE62">
            <v>3.2000000000000001E-2</v>
          </cell>
          <cell r="AF62">
            <v>3.3000000000000002E-2</v>
          </cell>
          <cell r="AG62">
            <v>3.2000000000000001E-2</v>
          </cell>
          <cell r="AH62">
            <v>3.1E-2</v>
          </cell>
          <cell r="AI62">
            <v>2.9000000000000001E-2</v>
          </cell>
          <cell r="AJ62">
            <v>2.7E-2</v>
          </cell>
          <cell r="AK62">
            <v>2.5999999999999999E-2</v>
          </cell>
          <cell r="AL62">
            <v>2.4E-2</v>
          </cell>
          <cell r="AM62">
            <v>2.1999999999999999E-2</v>
          </cell>
          <cell r="AN62">
            <v>2.1000000000000001E-2</v>
          </cell>
          <cell r="AO62">
            <v>0.02</v>
          </cell>
          <cell r="AP62">
            <v>1.7999999999999999E-2</v>
          </cell>
          <cell r="AQ62">
            <v>1.7999999999999999E-2</v>
          </cell>
          <cell r="AR62">
            <v>1.6E-2</v>
          </cell>
          <cell r="AS62">
            <v>1.6E-2</v>
          </cell>
          <cell r="AT62">
            <v>1.4999999999999999E-2</v>
          </cell>
          <cell r="AU62">
            <v>1.4E-2</v>
          </cell>
          <cell r="AV62">
            <v>1.2999999999999999E-2</v>
          </cell>
          <cell r="AW62">
            <v>1.2999999999999999E-2</v>
          </cell>
          <cell r="AX62">
            <v>1.2999999999999999E-2</v>
          </cell>
          <cell r="AY62">
            <v>1.2E-2</v>
          </cell>
          <cell r="AZ62">
            <v>1.0999999999999999E-2</v>
          </cell>
          <cell r="BA62">
            <v>1.2E-2</v>
          </cell>
          <cell r="BB62">
            <v>0.01</v>
          </cell>
          <cell r="BC62">
            <v>1.0999999999999999E-2</v>
          </cell>
          <cell r="BD62">
            <v>0.01</v>
          </cell>
          <cell r="BE62">
            <v>0.01</v>
          </cell>
          <cell r="BF62">
            <v>8.9999999999999993E-3</v>
          </cell>
          <cell r="BG62">
            <v>0.01</v>
          </cell>
          <cell r="BH62">
            <v>8.9999999999999993E-3</v>
          </cell>
          <cell r="BI62">
            <v>5.9999999999999995E-4</v>
          </cell>
          <cell r="BJ62">
            <v>4.0000000000000002E-4</v>
          </cell>
        </row>
        <row r="63">
          <cell r="A63">
            <v>62</v>
          </cell>
          <cell r="B63">
            <v>0</v>
          </cell>
          <cell r="C63">
            <v>5.0000000000000001E-3</v>
          </cell>
          <cell r="D63">
            <v>8.9999999999999993E-3</v>
          </cell>
          <cell r="E63">
            <v>0.01</v>
          </cell>
          <cell r="F63">
            <v>0.01</v>
          </cell>
          <cell r="G63">
            <v>0.01</v>
          </cell>
          <cell r="H63">
            <v>0.01</v>
          </cell>
          <cell r="I63">
            <v>1.0999999999999999E-2</v>
          </cell>
          <cell r="J63">
            <v>1.0999999999999999E-2</v>
          </cell>
          <cell r="K63">
            <v>1.0999999999999999E-2</v>
          </cell>
          <cell r="L63">
            <v>1.2E-2</v>
          </cell>
          <cell r="M63">
            <v>1.2999999999999999E-2</v>
          </cell>
          <cell r="N63">
            <v>1.2E-2</v>
          </cell>
          <cell r="O63">
            <v>1.4E-2</v>
          </cell>
          <cell r="P63">
            <v>1.4E-2</v>
          </cell>
          <cell r="Q63">
            <v>1.4999999999999999E-2</v>
          </cell>
          <cell r="R63">
            <v>1.4999999999999999E-2</v>
          </cell>
          <cell r="S63">
            <v>1.6E-2</v>
          </cell>
          <cell r="T63">
            <v>1.7000000000000001E-2</v>
          </cell>
          <cell r="U63">
            <v>1.9E-2</v>
          </cell>
          <cell r="V63">
            <v>1.9E-2</v>
          </cell>
          <cell r="W63">
            <v>0.02</v>
          </cell>
          <cell r="X63">
            <v>2.1999999999999999E-2</v>
          </cell>
          <cell r="Y63">
            <v>2.4E-2</v>
          </cell>
          <cell r="Z63">
            <v>2.5000000000000001E-2</v>
          </cell>
          <cell r="AA63">
            <v>2.7E-2</v>
          </cell>
          <cell r="AB63">
            <v>2.9000000000000001E-2</v>
          </cell>
          <cell r="AC63">
            <v>0.03</v>
          </cell>
          <cell r="AD63">
            <v>3.2000000000000001E-2</v>
          </cell>
          <cell r="AE63">
            <v>3.2000000000000001E-2</v>
          </cell>
          <cell r="AF63">
            <v>3.3000000000000002E-2</v>
          </cell>
          <cell r="AG63">
            <v>3.2000000000000001E-2</v>
          </cell>
          <cell r="AH63">
            <v>3.1E-2</v>
          </cell>
          <cell r="AI63">
            <v>2.9000000000000001E-2</v>
          </cell>
          <cell r="AJ63">
            <v>2.7E-2</v>
          </cell>
          <cell r="AK63">
            <v>2.5999999999999999E-2</v>
          </cell>
          <cell r="AL63">
            <v>2.4E-2</v>
          </cell>
          <cell r="AM63">
            <v>2.1999999999999999E-2</v>
          </cell>
          <cell r="AN63">
            <v>2.1000000000000001E-2</v>
          </cell>
          <cell r="AO63">
            <v>0.02</v>
          </cell>
          <cell r="AP63">
            <v>1.7999999999999999E-2</v>
          </cell>
          <cell r="AQ63">
            <v>1.7999999999999999E-2</v>
          </cell>
          <cell r="AR63">
            <v>1.6E-2</v>
          </cell>
          <cell r="AS63">
            <v>1.6E-2</v>
          </cell>
          <cell r="AT63">
            <v>1.4999999999999999E-2</v>
          </cell>
          <cell r="AU63">
            <v>1.4E-2</v>
          </cell>
          <cell r="AV63">
            <v>1.2999999999999999E-2</v>
          </cell>
          <cell r="AW63">
            <v>1.2999999999999999E-2</v>
          </cell>
          <cell r="AX63">
            <v>1.2999999999999999E-2</v>
          </cell>
          <cell r="AY63">
            <v>1.2E-2</v>
          </cell>
          <cell r="AZ63">
            <v>1.0999999999999999E-2</v>
          </cell>
          <cell r="BA63">
            <v>1.2E-2</v>
          </cell>
          <cell r="BB63">
            <v>0.01</v>
          </cell>
          <cell r="BC63">
            <v>1.0999999999999999E-2</v>
          </cell>
          <cell r="BD63">
            <v>0.01</v>
          </cell>
          <cell r="BE63">
            <v>0.01</v>
          </cell>
          <cell r="BF63">
            <v>8.9999999999999993E-3</v>
          </cell>
          <cell r="BG63">
            <v>0.01</v>
          </cell>
          <cell r="BH63">
            <v>8.9999999999999993E-3</v>
          </cell>
          <cell r="BI63">
            <v>4.0000000000000002E-4</v>
          </cell>
          <cell r="BJ63">
            <v>4.0000000000000002E-4</v>
          </cell>
          <cell r="BK63">
            <v>2.0000000000000001E-4</v>
          </cell>
        </row>
        <row r="64">
          <cell r="A64">
            <v>63</v>
          </cell>
          <cell r="B64">
            <v>0</v>
          </cell>
          <cell r="C64">
            <v>3.0000000000000001E-3</v>
          </cell>
          <cell r="D64">
            <v>8.9999999999999993E-3</v>
          </cell>
          <cell r="E64">
            <v>8.0000000000000002E-3</v>
          </cell>
          <cell r="F64">
            <v>8.9999999999999993E-3</v>
          </cell>
          <cell r="G64">
            <v>8.9999999999999993E-3</v>
          </cell>
          <cell r="H64">
            <v>8.9999999999999993E-3</v>
          </cell>
          <cell r="I64">
            <v>0.01</v>
          </cell>
          <cell r="J64">
            <v>0.01</v>
          </cell>
          <cell r="K64">
            <v>0.01</v>
          </cell>
          <cell r="L64">
            <v>0.01</v>
          </cell>
          <cell r="M64">
            <v>1.0999999999999999E-2</v>
          </cell>
          <cell r="N64">
            <v>1.0999999999999999E-2</v>
          </cell>
          <cell r="O64">
            <v>1.0999999999999999E-2</v>
          </cell>
          <cell r="P64">
            <v>1.2E-2</v>
          </cell>
          <cell r="Q64">
            <v>1.2999999999999999E-2</v>
          </cell>
          <cell r="R64">
            <v>1.2999999999999999E-2</v>
          </cell>
          <cell r="S64">
            <v>1.2999999999999999E-2</v>
          </cell>
          <cell r="T64">
            <v>1.4999999999999999E-2</v>
          </cell>
          <cell r="U64">
            <v>1.4E-2</v>
          </cell>
          <cell r="V64">
            <v>1.6E-2</v>
          </cell>
          <cell r="W64">
            <v>1.6E-2</v>
          </cell>
          <cell r="X64">
            <v>1.7999999999999999E-2</v>
          </cell>
          <cell r="Y64">
            <v>1.7999999999999999E-2</v>
          </cell>
          <cell r="Z64">
            <v>0.02</v>
          </cell>
          <cell r="AA64">
            <v>0.02</v>
          </cell>
          <cell r="AB64">
            <v>2.3E-2</v>
          </cell>
          <cell r="AC64">
            <v>2.3E-2</v>
          </cell>
          <cell r="AD64">
            <v>2.5000000000000001E-2</v>
          </cell>
          <cell r="AE64">
            <v>2.5999999999999999E-2</v>
          </cell>
          <cell r="AF64">
            <v>2.8000000000000001E-2</v>
          </cell>
          <cell r="AG64">
            <v>2.9000000000000001E-2</v>
          </cell>
          <cell r="AH64">
            <v>2.9000000000000001E-2</v>
          </cell>
          <cell r="AI64">
            <v>0.03</v>
          </cell>
          <cell r="AJ64">
            <v>2.9000000000000001E-2</v>
          </cell>
          <cell r="AK64">
            <v>2.8000000000000001E-2</v>
          </cell>
          <cell r="AL64">
            <v>2.8000000000000001E-2</v>
          </cell>
          <cell r="AM64">
            <v>2.5000000000000001E-2</v>
          </cell>
          <cell r="AN64">
            <v>2.4E-2</v>
          </cell>
          <cell r="AO64">
            <v>2.3E-2</v>
          </cell>
          <cell r="AP64">
            <v>2.1999999999999999E-2</v>
          </cell>
          <cell r="AQ64">
            <v>0.02</v>
          </cell>
          <cell r="AR64">
            <v>1.9E-2</v>
          </cell>
          <cell r="AS64">
            <v>1.7999999999999999E-2</v>
          </cell>
          <cell r="AT64">
            <v>1.7999999999999999E-2</v>
          </cell>
          <cell r="AU64">
            <v>1.7000000000000001E-2</v>
          </cell>
          <cell r="AV64">
            <v>1.7000000000000001E-2</v>
          </cell>
          <cell r="AW64">
            <v>1.4999999999999999E-2</v>
          </cell>
          <cell r="AX64">
            <v>1.4999999999999999E-2</v>
          </cell>
          <cell r="AY64">
            <v>1.4E-2</v>
          </cell>
          <cell r="AZ64">
            <v>1.4E-2</v>
          </cell>
          <cell r="BA64">
            <v>1.2999999999999999E-2</v>
          </cell>
          <cell r="BB64">
            <v>1.2E-2</v>
          </cell>
          <cell r="BC64">
            <v>1.2E-2</v>
          </cell>
          <cell r="BD64">
            <v>1.0999999999999999E-2</v>
          </cell>
          <cell r="BE64">
            <v>1.0999999999999999E-2</v>
          </cell>
          <cell r="BF64">
            <v>1.0999999999999999E-2</v>
          </cell>
          <cell r="BG64">
            <v>1.0999999999999999E-2</v>
          </cell>
          <cell r="BH64">
            <v>1.0999999999999999E-2</v>
          </cell>
          <cell r="BI64">
            <v>1.0999999999999999E-2</v>
          </cell>
          <cell r="BJ64">
            <v>0.01</v>
          </cell>
          <cell r="BK64">
            <v>0.01</v>
          </cell>
          <cell r="BL64">
            <v>0.01</v>
          </cell>
        </row>
        <row r="65">
          <cell r="A65">
            <v>64</v>
          </cell>
          <cell r="B65">
            <v>0</v>
          </cell>
          <cell r="C65">
            <v>3.0000000000000001E-3</v>
          </cell>
          <cell r="D65">
            <v>8.9999999999999993E-3</v>
          </cell>
          <cell r="E65">
            <v>8.0000000000000002E-3</v>
          </cell>
          <cell r="F65">
            <v>8.9999999999999993E-3</v>
          </cell>
          <cell r="G65">
            <v>8.9999999999999993E-3</v>
          </cell>
          <cell r="H65">
            <v>8.9999999999999993E-3</v>
          </cell>
          <cell r="I65">
            <v>0.01</v>
          </cell>
          <cell r="J65">
            <v>0.01</v>
          </cell>
          <cell r="K65">
            <v>0.01</v>
          </cell>
          <cell r="L65">
            <v>0.01</v>
          </cell>
          <cell r="M65">
            <v>1.0999999999999999E-2</v>
          </cell>
          <cell r="N65">
            <v>1.0999999999999999E-2</v>
          </cell>
          <cell r="O65">
            <v>1.0999999999999999E-2</v>
          </cell>
          <cell r="P65">
            <v>1.2E-2</v>
          </cell>
          <cell r="Q65">
            <v>1.2999999999999999E-2</v>
          </cell>
          <cell r="R65">
            <v>1.2999999999999999E-2</v>
          </cell>
          <cell r="S65">
            <v>1.2999999999999999E-2</v>
          </cell>
          <cell r="T65">
            <v>1.4999999999999999E-2</v>
          </cell>
          <cell r="U65">
            <v>1.4E-2</v>
          </cell>
          <cell r="V65">
            <v>1.6E-2</v>
          </cell>
          <cell r="W65">
            <v>1.6E-2</v>
          </cell>
          <cell r="X65">
            <v>1.7999999999999999E-2</v>
          </cell>
          <cell r="Y65">
            <v>1.7999999999999999E-2</v>
          </cell>
          <cell r="Z65">
            <v>0.02</v>
          </cell>
          <cell r="AA65">
            <v>0.02</v>
          </cell>
          <cell r="AB65">
            <v>2.3E-2</v>
          </cell>
          <cell r="AC65">
            <v>2.3E-2</v>
          </cell>
          <cell r="AD65">
            <v>2.5000000000000001E-2</v>
          </cell>
          <cell r="AE65">
            <v>2.5999999999999999E-2</v>
          </cell>
          <cell r="AF65">
            <v>2.8000000000000001E-2</v>
          </cell>
          <cell r="AG65">
            <v>2.9000000000000001E-2</v>
          </cell>
          <cell r="AH65">
            <v>2.9000000000000001E-2</v>
          </cell>
          <cell r="AI65">
            <v>0.03</v>
          </cell>
          <cell r="AJ65">
            <v>2.9000000000000001E-2</v>
          </cell>
          <cell r="AK65">
            <v>2.8000000000000001E-2</v>
          </cell>
          <cell r="AL65">
            <v>2.8000000000000001E-2</v>
          </cell>
          <cell r="AM65">
            <v>2.5000000000000001E-2</v>
          </cell>
          <cell r="AN65">
            <v>2.4E-2</v>
          </cell>
          <cell r="AO65">
            <v>2.3E-2</v>
          </cell>
          <cell r="AP65">
            <v>2.1999999999999999E-2</v>
          </cell>
          <cell r="AQ65">
            <v>0.02</v>
          </cell>
          <cell r="AR65">
            <v>1.9E-2</v>
          </cell>
          <cell r="AS65">
            <v>1.7000000000000001E-2</v>
          </cell>
          <cell r="AT65">
            <v>1.7000000000000001E-2</v>
          </cell>
          <cell r="AU65">
            <v>1.6E-2</v>
          </cell>
          <cell r="AV65">
            <v>1.6E-2</v>
          </cell>
          <cell r="AW65">
            <v>1.4E-2</v>
          </cell>
          <cell r="AX65">
            <v>1.4E-2</v>
          </cell>
          <cell r="AY65">
            <v>1.2999999999999999E-2</v>
          </cell>
          <cell r="AZ65">
            <v>1.2999999999999999E-2</v>
          </cell>
          <cell r="BA65">
            <v>1.2E-2</v>
          </cell>
          <cell r="BB65">
            <v>1.2E-2</v>
          </cell>
          <cell r="BC65">
            <v>1.0999999999999999E-2</v>
          </cell>
          <cell r="BD65">
            <v>1.0999999999999999E-2</v>
          </cell>
          <cell r="BE65">
            <v>1.0999999999999999E-2</v>
          </cell>
          <cell r="BF65">
            <v>1.0999999999999999E-2</v>
          </cell>
          <cell r="BG65">
            <v>1.0999999999999999E-2</v>
          </cell>
          <cell r="BH65">
            <v>1.0999999999999999E-2</v>
          </cell>
          <cell r="BI65">
            <v>1.0999999999999999E-2</v>
          </cell>
          <cell r="BJ65">
            <v>0.01</v>
          </cell>
          <cell r="BK65">
            <v>0.01</v>
          </cell>
          <cell r="BL65">
            <v>0.01</v>
          </cell>
          <cell r="BM65">
            <v>0.01</v>
          </cell>
        </row>
        <row r="66">
          <cell r="A66">
            <v>65</v>
          </cell>
          <cell r="B66">
            <v>0</v>
          </cell>
          <cell r="C66">
            <v>3.0000000000000001E-3</v>
          </cell>
          <cell r="D66">
            <v>8.9999999999999993E-3</v>
          </cell>
          <cell r="E66">
            <v>8.0000000000000002E-3</v>
          </cell>
          <cell r="F66">
            <v>8.9999999999999993E-3</v>
          </cell>
          <cell r="G66">
            <v>8.9999999999999993E-3</v>
          </cell>
          <cell r="H66">
            <v>8.9999999999999993E-3</v>
          </cell>
          <cell r="I66">
            <v>0.01</v>
          </cell>
          <cell r="J66">
            <v>0.01</v>
          </cell>
          <cell r="K66">
            <v>0.01</v>
          </cell>
          <cell r="L66">
            <v>0.01</v>
          </cell>
          <cell r="M66">
            <v>1.0999999999999999E-2</v>
          </cell>
          <cell r="N66">
            <v>1.0999999999999999E-2</v>
          </cell>
          <cell r="O66">
            <v>1.0999999999999999E-2</v>
          </cell>
          <cell r="P66">
            <v>1.2E-2</v>
          </cell>
          <cell r="Q66">
            <v>1.2999999999999999E-2</v>
          </cell>
          <cell r="R66">
            <v>1.2999999999999999E-2</v>
          </cell>
          <cell r="S66">
            <v>1.2999999999999999E-2</v>
          </cell>
          <cell r="T66">
            <v>1.4999999999999999E-2</v>
          </cell>
          <cell r="U66">
            <v>1.4E-2</v>
          </cell>
          <cell r="V66">
            <v>1.6E-2</v>
          </cell>
          <cell r="W66">
            <v>1.6E-2</v>
          </cell>
          <cell r="X66">
            <v>1.7999999999999999E-2</v>
          </cell>
          <cell r="Y66">
            <v>1.7999999999999999E-2</v>
          </cell>
          <cell r="Z66">
            <v>0.02</v>
          </cell>
          <cell r="AA66">
            <v>0.02</v>
          </cell>
          <cell r="AB66">
            <v>2.3E-2</v>
          </cell>
          <cell r="AC66">
            <v>2.3E-2</v>
          </cell>
          <cell r="AD66">
            <v>2.5000000000000001E-2</v>
          </cell>
          <cell r="AE66">
            <v>2.5999999999999999E-2</v>
          </cell>
          <cell r="AF66">
            <v>2.8000000000000001E-2</v>
          </cell>
          <cell r="AG66">
            <v>2.9000000000000001E-2</v>
          </cell>
          <cell r="AH66">
            <v>2.9000000000000001E-2</v>
          </cell>
          <cell r="AI66">
            <v>0.03</v>
          </cell>
          <cell r="AJ66">
            <v>2.9000000000000001E-2</v>
          </cell>
          <cell r="AK66">
            <v>2.8000000000000001E-2</v>
          </cell>
          <cell r="AL66">
            <v>2.8000000000000001E-2</v>
          </cell>
          <cell r="AM66">
            <v>2.5000000000000001E-2</v>
          </cell>
          <cell r="AN66">
            <v>2.4E-2</v>
          </cell>
          <cell r="AO66">
            <v>2.3E-2</v>
          </cell>
          <cell r="AP66">
            <v>2.1999999999999999E-2</v>
          </cell>
          <cell r="AQ66">
            <v>0.02</v>
          </cell>
          <cell r="AR66">
            <v>1.9E-2</v>
          </cell>
          <cell r="AS66">
            <v>1.7000000000000001E-2</v>
          </cell>
          <cell r="AT66">
            <v>1.7000000000000001E-2</v>
          </cell>
          <cell r="AU66">
            <v>1.6E-2</v>
          </cell>
          <cell r="AV66">
            <v>1.6E-2</v>
          </cell>
          <cell r="AW66">
            <v>1.4E-2</v>
          </cell>
          <cell r="AX66">
            <v>1.4E-2</v>
          </cell>
          <cell r="AY66">
            <v>1.2999999999999999E-2</v>
          </cell>
          <cell r="AZ66">
            <v>1.2999999999999999E-2</v>
          </cell>
          <cell r="BA66">
            <v>1.2E-2</v>
          </cell>
          <cell r="BB66">
            <v>1.2E-2</v>
          </cell>
          <cell r="BC66">
            <v>1.0999999999999999E-2</v>
          </cell>
          <cell r="BD66">
            <v>1.0999999999999999E-2</v>
          </cell>
          <cell r="BE66">
            <v>1.0999999999999999E-2</v>
          </cell>
          <cell r="BF66">
            <v>0.01</v>
          </cell>
          <cell r="BG66">
            <v>0.01</v>
          </cell>
          <cell r="BH66">
            <v>0.01</v>
          </cell>
          <cell r="BI66">
            <v>0.01</v>
          </cell>
          <cell r="BJ66">
            <v>0.01</v>
          </cell>
          <cell r="BK66">
            <v>0.01</v>
          </cell>
          <cell r="BL66">
            <v>0.01</v>
          </cell>
          <cell r="BM66">
            <v>0.01</v>
          </cell>
          <cell r="BN66">
            <v>4.0000000000000001E-3</v>
          </cell>
        </row>
        <row r="67">
          <cell r="A67">
            <v>66</v>
          </cell>
          <cell r="B67">
            <v>0</v>
          </cell>
          <cell r="C67">
            <v>3.0000000000000001E-3</v>
          </cell>
          <cell r="D67">
            <v>8.9999999999999993E-3</v>
          </cell>
          <cell r="E67">
            <v>8.0000000000000002E-3</v>
          </cell>
          <cell r="F67">
            <v>8.9999999999999993E-3</v>
          </cell>
          <cell r="G67">
            <v>8.9999999999999993E-3</v>
          </cell>
          <cell r="H67">
            <v>8.9999999999999993E-3</v>
          </cell>
          <cell r="I67">
            <v>0.01</v>
          </cell>
          <cell r="J67">
            <v>0.01</v>
          </cell>
          <cell r="K67">
            <v>0.01</v>
          </cell>
          <cell r="L67">
            <v>0.01</v>
          </cell>
          <cell r="M67">
            <v>1.0999999999999999E-2</v>
          </cell>
          <cell r="N67">
            <v>1.0999999999999999E-2</v>
          </cell>
          <cell r="O67">
            <v>1.0999999999999999E-2</v>
          </cell>
          <cell r="P67">
            <v>1.2E-2</v>
          </cell>
          <cell r="Q67">
            <v>1.2999999999999999E-2</v>
          </cell>
          <cell r="R67">
            <v>1.2999999999999999E-2</v>
          </cell>
          <cell r="S67">
            <v>1.2999999999999999E-2</v>
          </cell>
          <cell r="T67">
            <v>1.4999999999999999E-2</v>
          </cell>
          <cell r="U67">
            <v>1.4E-2</v>
          </cell>
          <cell r="V67">
            <v>1.6E-2</v>
          </cell>
          <cell r="W67">
            <v>1.6E-2</v>
          </cell>
          <cell r="X67">
            <v>1.7999999999999999E-2</v>
          </cell>
          <cell r="Y67">
            <v>1.7999999999999999E-2</v>
          </cell>
          <cell r="Z67">
            <v>0.02</v>
          </cell>
          <cell r="AA67">
            <v>0.02</v>
          </cell>
          <cell r="AB67">
            <v>2.3E-2</v>
          </cell>
          <cell r="AC67">
            <v>2.3E-2</v>
          </cell>
          <cell r="AD67">
            <v>2.5000000000000001E-2</v>
          </cell>
          <cell r="AE67">
            <v>2.5999999999999999E-2</v>
          </cell>
          <cell r="AF67">
            <v>2.8000000000000001E-2</v>
          </cell>
          <cell r="AG67">
            <v>2.9000000000000001E-2</v>
          </cell>
          <cell r="AH67">
            <v>2.9000000000000001E-2</v>
          </cell>
          <cell r="AI67">
            <v>0.03</v>
          </cell>
          <cell r="AJ67">
            <v>2.9000000000000001E-2</v>
          </cell>
          <cell r="AK67">
            <v>2.8000000000000001E-2</v>
          </cell>
          <cell r="AL67">
            <v>2.8000000000000001E-2</v>
          </cell>
          <cell r="AM67">
            <v>2.5000000000000001E-2</v>
          </cell>
          <cell r="AN67">
            <v>2.4E-2</v>
          </cell>
          <cell r="AO67">
            <v>2.3E-2</v>
          </cell>
          <cell r="AP67">
            <v>2.1999999999999999E-2</v>
          </cell>
          <cell r="AQ67">
            <v>0.02</v>
          </cell>
          <cell r="AR67">
            <v>1.9E-2</v>
          </cell>
          <cell r="AS67">
            <v>1.7000000000000001E-2</v>
          </cell>
          <cell r="AT67">
            <v>1.7000000000000001E-2</v>
          </cell>
          <cell r="AU67">
            <v>1.6E-2</v>
          </cell>
          <cell r="AV67">
            <v>1.6E-2</v>
          </cell>
          <cell r="AW67">
            <v>1.4E-2</v>
          </cell>
          <cell r="AX67">
            <v>1.4E-2</v>
          </cell>
          <cell r="AY67">
            <v>1.2999999999999999E-2</v>
          </cell>
          <cell r="AZ67">
            <v>1.2999999999999999E-2</v>
          </cell>
          <cell r="BA67">
            <v>1.2E-2</v>
          </cell>
          <cell r="BB67">
            <v>1.2E-2</v>
          </cell>
          <cell r="BC67">
            <v>1.0999999999999999E-2</v>
          </cell>
          <cell r="BD67">
            <v>1.0999999999999999E-2</v>
          </cell>
          <cell r="BE67">
            <v>1.0999999999999999E-2</v>
          </cell>
          <cell r="BF67">
            <v>0.01</v>
          </cell>
          <cell r="BG67">
            <v>0.01</v>
          </cell>
          <cell r="BH67">
            <v>8.9999999999999993E-3</v>
          </cell>
          <cell r="BI67">
            <v>0.01</v>
          </cell>
          <cell r="BJ67">
            <v>8.9999999999999993E-3</v>
          </cell>
          <cell r="BK67">
            <v>8.9999999999999993E-3</v>
          </cell>
          <cell r="BL67">
            <v>8.0000000000000002E-3</v>
          </cell>
          <cell r="BM67">
            <v>8.9999999999999993E-3</v>
          </cell>
          <cell r="BN67">
            <v>8.0000000000000002E-3</v>
          </cell>
          <cell r="BO67">
            <v>2E-3</v>
          </cell>
        </row>
        <row r="68">
          <cell r="A68">
            <v>67</v>
          </cell>
          <cell r="B68">
            <v>0</v>
          </cell>
          <cell r="C68">
            <v>3.0000000000000001E-3</v>
          </cell>
          <cell r="D68">
            <v>8.9999999999999993E-3</v>
          </cell>
          <cell r="E68">
            <v>8.0000000000000002E-3</v>
          </cell>
          <cell r="F68">
            <v>8.9999999999999993E-3</v>
          </cell>
          <cell r="G68">
            <v>8.9999999999999993E-3</v>
          </cell>
          <cell r="H68">
            <v>8.9999999999999993E-3</v>
          </cell>
          <cell r="I68">
            <v>0.01</v>
          </cell>
          <cell r="J68">
            <v>0.01</v>
          </cell>
          <cell r="K68">
            <v>0.01</v>
          </cell>
          <cell r="L68">
            <v>0.01</v>
          </cell>
          <cell r="M68">
            <v>1.0999999999999999E-2</v>
          </cell>
          <cell r="N68">
            <v>1.0999999999999999E-2</v>
          </cell>
          <cell r="O68">
            <v>1.0999999999999999E-2</v>
          </cell>
          <cell r="P68">
            <v>1.2E-2</v>
          </cell>
          <cell r="Q68">
            <v>1.2999999999999999E-2</v>
          </cell>
          <cell r="R68">
            <v>1.2999999999999999E-2</v>
          </cell>
          <cell r="S68">
            <v>1.2999999999999999E-2</v>
          </cell>
          <cell r="T68">
            <v>1.4999999999999999E-2</v>
          </cell>
          <cell r="U68">
            <v>1.4E-2</v>
          </cell>
          <cell r="V68">
            <v>1.6E-2</v>
          </cell>
          <cell r="W68">
            <v>1.6E-2</v>
          </cell>
          <cell r="X68">
            <v>1.7999999999999999E-2</v>
          </cell>
          <cell r="Y68">
            <v>1.7999999999999999E-2</v>
          </cell>
          <cell r="Z68">
            <v>0.02</v>
          </cell>
          <cell r="AA68">
            <v>0.02</v>
          </cell>
          <cell r="AB68">
            <v>2.3E-2</v>
          </cell>
          <cell r="AC68">
            <v>2.3E-2</v>
          </cell>
          <cell r="AD68">
            <v>2.5000000000000001E-2</v>
          </cell>
          <cell r="AE68">
            <v>2.5999999999999999E-2</v>
          </cell>
          <cell r="AF68">
            <v>2.8000000000000001E-2</v>
          </cell>
          <cell r="AG68">
            <v>2.9000000000000001E-2</v>
          </cell>
          <cell r="AH68">
            <v>2.9000000000000001E-2</v>
          </cell>
          <cell r="AI68">
            <v>0.03</v>
          </cell>
          <cell r="AJ68">
            <v>2.9000000000000001E-2</v>
          </cell>
          <cell r="AK68">
            <v>2.8000000000000001E-2</v>
          </cell>
          <cell r="AL68">
            <v>2.8000000000000001E-2</v>
          </cell>
          <cell r="AM68">
            <v>2.5000000000000001E-2</v>
          </cell>
          <cell r="AN68">
            <v>2.4E-2</v>
          </cell>
          <cell r="AO68">
            <v>2.3E-2</v>
          </cell>
          <cell r="AP68">
            <v>2.1999999999999999E-2</v>
          </cell>
          <cell r="AQ68">
            <v>0.02</v>
          </cell>
          <cell r="AR68">
            <v>1.9E-2</v>
          </cell>
          <cell r="AS68">
            <v>1.7000000000000001E-2</v>
          </cell>
          <cell r="AT68">
            <v>1.7000000000000001E-2</v>
          </cell>
          <cell r="AU68">
            <v>1.6E-2</v>
          </cell>
          <cell r="AV68">
            <v>1.6E-2</v>
          </cell>
          <cell r="AW68">
            <v>1.4E-2</v>
          </cell>
          <cell r="AX68">
            <v>1.4E-2</v>
          </cell>
          <cell r="AY68">
            <v>1.2999999999999999E-2</v>
          </cell>
          <cell r="AZ68">
            <v>1.2999999999999999E-2</v>
          </cell>
          <cell r="BA68">
            <v>1.2E-2</v>
          </cell>
          <cell r="BB68">
            <v>1.2E-2</v>
          </cell>
          <cell r="BC68">
            <v>1.0999999999999999E-2</v>
          </cell>
          <cell r="BD68">
            <v>1.0999999999999999E-2</v>
          </cell>
          <cell r="BE68">
            <v>1.0999999999999999E-2</v>
          </cell>
          <cell r="BF68">
            <v>0.01</v>
          </cell>
          <cell r="BG68">
            <v>0.01</v>
          </cell>
          <cell r="BH68">
            <v>8.9999999999999993E-3</v>
          </cell>
          <cell r="BI68">
            <v>0.01</v>
          </cell>
          <cell r="BJ68">
            <v>8.9999999999999993E-3</v>
          </cell>
          <cell r="BK68">
            <v>8.9999999999999993E-3</v>
          </cell>
          <cell r="BL68">
            <v>8.0000000000000002E-3</v>
          </cell>
          <cell r="BM68">
            <v>8.9999999999999993E-3</v>
          </cell>
          <cell r="BN68">
            <v>8.0000000000000002E-3</v>
          </cell>
          <cell r="BO68">
            <v>1E-3</v>
          </cell>
          <cell r="BP68">
            <v>1E-3</v>
          </cell>
        </row>
        <row r="69">
          <cell r="A69">
            <v>68</v>
          </cell>
          <cell r="B69">
            <v>0</v>
          </cell>
          <cell r="C69">
            <v>3.0000000000000001E-3</v>
          </cell>
          <cell r="D69">
            <v>8.9999999999999993E-3</v>
          </cell>
          <cell r="E69">
            <v>8.0000000000000002E-3</v>
          </cell>
          <cell r="F69">
            <v>8.9999999999999993E-3</v>
          </cell>
          <cell r="G69">
            <v>8.9999999999999993E-3</v>
          </cell>
          <cell r="H69">
            <v>8.9999999999999993E-3</v>
          </cell>
          <cell r="I69">
            <v>0.01</v>
          </cell>
          <cell r="J69">
            <v>0.01</v>
          </cell>
          <cell r="K69">
            <v>0.01</v>
          </cell>
          <cell r="L69">
            <v>0.01</v>
          </cell>
          <cell r="M69">
            <v>1.0999999999999999E-2</v>
          </cell>
          <cell r="N69">
            <v>1.0999999999999999E-2</v>
          </cell>
          <cell r="O69">
            <v>1.0999999999999999E-2</v>
          </cell>
          <cell r="P69">
            <v>1.2E-2</v>
          </cell>
          <cell r="Q69">
            <v>1.2999999999999999E-2</v>
          </cell>
          <cell r="R69">
            <v>1.2999999999999999E-2</v>
          </cell>
          <cell r="S69">
            <v>1.2999999999999999E-2</v>
          </cell>
          <cell r="T69">
            <v>1.4999999999999999E-2</v>
          </cell>
          <cell r="U69">
            <v>1.4E-2</v>
          </cell>
          <cell r="V69">
            <v>1.6E-2</v>
          </cell>
          <cell r="W69">
            <v>1.6E-2</v>
          </cell>
          <cell r="X69">
            <v>1.7999999999999999E-2</v>
          </cell>
          <cell r="Y69">
            <v>1.7999999999999999E-2</v>
          </cell>
          <cell r="Z69">
            <v>0.02</v>
          </cell>
          <cell r="AA69">
            <v>0.02</v>
          </cell>
          <cell r="AB69">
            <v>2.3E-2</v>
          </cell>
          <cell r="AC69">
            <v>2.3E-2</v>
          </cell>
          <cell r="AD69">
            <v>2.5000000000000001E-2</v>
          </cell>
          <cell r="AE69">
            <v>2.5999999999999999E-2</v>
          </cell>
          <cell r="AF69">
            <v>2.8000000000000001E-2</v>
          </cell>
          <cell r="AG69">
            <v>2.9000000000000001E-2</v>
          </cell>
          <cell r="AH69">
            <v>2.9000000000000001E-2</v>
          </cell>
          <cell r="AI69">
            <v>0.03</v>
          </cell>
          <cell r="AJ69">
            <v>2.9000000000000001E-2</v>
          </cell>
          <cell r="AK69">
            <v>2.8000000000000001E-2</v>
          </cell>
          <cell r="AL69">
            <v>2.8000000000000001E-2</v>
          </cell>
          <cell r="AM69">
            <v>2.5000000000000001E-2</v>
          </cell>
          <cell r="AN69">
            <v>2.4E-2</v>
          </cell>
          <cell r="AO69">
            <v>2.3E-2</v>
          </cell>
          <cell r="AP69">
            <v>2.1999999999999999E-2</v>
          </cell>
          <cell r="AQ69">
            <v>0.02</v>
          </cell>
          <cell r="AR69">
            <v>1.9E-2</v>
          </cell>
          <cell r="AS69">
            <v>1.7000000000000001E-2</v>
          </cell>
          <cell r="AT69">
            <v>1.7000000000000001E-2</v>
          </cell>
          <cell r="AU69">
            <v>1.6E-2</v>
          </cell>
          <cell r="AV69">
            <v>1.6E-2</v>
          </cell>
          <cell r="AW69">
            <v>1.4E-2</v>
          </cell>
          <cell r="AX69">
            <v>1.4E-2</v>
          </cell>
          <cell r="AY69">
            <v>1.2999999999999999E-2</v>
          </cell>
          <cell r="AZ69">
            <v>1.2999999999999999E-2</v>
          </cell>
          <cell r="BA69">
            <v>1.2E-2</v>
          </cell>
          <cell r="BB69">
            <v>1.2E-2</v>
          </cell>
          <cell r="BC69">
            <v>1.0999999999999999E-2</v>
          </cell>
          <cell r="BD69">
            <v>1.0999999999999999E-2</v>
          </cell>
          <cell r="BE69">
            <v>1.0999999999999999E-2</v>
          </cell>
          <cell r="BF69">
            <v>0.01</v>
          </cell>
          <cell r="BG69">
            <v>0.01</v>
          </cell>
          <cell r="BH69">
            <v>8.9999999999999993E-3</v>
          </cell>
          <cell r="BI69">
            <v>0.01</v>
          </cell>
          <cell r="BJ69">
            <v>8.9999999999999993E-3</v>
          </cell>
          <cell r="BK69">
            <v>8.9999999999999993E-3</v>
          </cell>
          <cell r="BL69">
            <v>8.0000000000000002E-3</v>
          </cell>
          <cell r="BM69">
            <v>8.9999999999999993E-3</v>
          </cell>
          <cell r="BN69">
            <v>8.0000000000000002E-3</v>
          </cell>
          <cell r="BO69">
            <v>1E-3</v>
          </cell>
          <cell r="BP69">
            <v>5.0000000000000001E-4</v>
          </cell>
          <cell r="BQ69">
            <v>5.0000000000000001E-4</v>
          </cell>
        </row>
        <row r="70">
          <cell r="A70">
            <v>69</v>
          </cell>
          <cell r="B70">
            <v>0</v>
          </cell>
          <cell r="C70">
            <v>2E-3</v>
          </cell>
          <cell r="D70">
            <v>8.0000000000000002E-3</v>
          </cell>
          <cell r="E70">
            <v>7.0000000000000001E-3</v>
          </cell>
          <cell r="F70">
            <v>8.0000000000000002E-3</v>
          </cell>
          <cell r="G70">
            <v>8.0000000000000002E-3</v>
          </cell>
          <cell r="H70">
            <v>8.9999999999999993E-3</v>
          </cell>
          <cell r="I70">
            <v>8.0000000000000002E-3</v>
          </cell>
          <cell r="J70">
            <v>8.9999999999999993E-3</v>
          </cell>
          <cell r="K70">
            <v>8.9999999999999993E-3</v>
          </cell>
          <cell r="L70">
            <v>8.9999999999999993E-3</v>
          </cell>
          <cell r="M70">
            <v>0.01</v>
          </cell>
          <cell r="N70">
            <v>8.9999999999999993E-3</v>
          </cell>
          <cell r="O70">
            <v>1.0999999999999999E-2</v>
          </cell>
          <cell r="P70">
            <v>0.01</v>
          </cell>
          <cell r="Q70">
            <v>1.0999999999999999E-2</v>
          </cell>
          <cell r="R70">
            <v>1.0999999999999999E-2</v>
          </cell>
          <cell r="S70">
            <v>1.2E-2</v>
          </cell>
          <cell r="T70">
            <v>1.2E-2</v>
          </cell>
          <cell r="U70">
            <v>1.2E-2</v>
          </cell>
          <cell r="V70">
            <v>1.2999999999999999E-2</v>
          </cell>
          <cell r="W70">
            <v>1.4E-2</v>
          </cell>
          <cell r="X70">
            <v>1.4E-2</v>
          </cell>
          <cell r="Y70">
            <v>1.4999999999999999E-2</v>
          </cell>
          <cell r="Z70">
            <v>1.6E-2</v>
          </cell>
          <cell r="AA70">
            <v>1.7000000000000001E-2</v>
          </cell>
          <cell r="AB70">
            <v>1.7000000000000001E-2</v>
          </cell>
          <cell r="AC70">
            <v>1.9E-2</v>
          </cell>
          <cell r="AD70">
            <v>0.02</v>
          </cell>
          <cell r="AE70">
            <v>0.02</v>
          </cell>
          <cell r="AF70">
            <v>2.1999999999999999E-2</v>
          </cell>
          <cell r="AG70">
            <v>2.4E-2</v>
          </cell>
          <cell r="AH70">
            <v>2.4E-2</v>
          </cell>
          <cell r="AI70">
            <v>2.5999999999999999E-2</v>
          </cell>
          <cell r="AJ70">
            <v>2.5999999999999999E-2</v>
          </cell>
          <cell r="AK70">
            <v>2.7E-2</v>
          </cell>
          <cell r="AL70">
            <v>2.7E-2</v>
          </cell>
          <cell r="AM70">
            <v>2.7E-2</v>
          </cell>
          <cell r="AN70">
            <v>2.5999999999999999E-2</v>
          </cell>
          <cell r="AO70">
            <v>2.5000000000000001E-2</v>
          </cell>
          <cell r="AP70">
            <v>2.4E-2</v>
          </cell>
          <cell r="AQ70">
            <v>2.3E-2</v>
          </cell>
          <cell r="AR70">
            <v>2.1999999999999999E-2</v>
          </cell>
          <cell r="AS70">
            <v>2.1000000000000001E-2</v>
          </cell>
          <cell r="AT70">
            <v>2.1000000000000001E-2</v>
          </cell>
          <cell r="AU70">
            <v>0.02</v>
          </cell>
          <cell r="AV70">
            <v>0.02</v>
          </cell>
          <cell r="AW70">
            <v>1.9E-2</v>
          </cell>
          <cell r="AX70">
            <v>1.7999999999999999E-2</v>
          </cell>
          <cell r="AY70">
            <v>1.4999999999999999E-2</v>
          </cell>
          <cell r="AZ70">
            <v>1.4E-2</v>
          </cell>
          <cell r="BA70">
            <v>1.4E-2</v>
          </cell>
          <cell r="BB70">
            <v>1.2E-2</v>
          </cell>
          <cell r="BC70">
            <v>1.2999999999999999E-2</v>
          </cell>
          <cell r="BD70">
            <v>1.2E-2</v>
          </cell>
          <cell r="BE70">
            <v>1.0999999999999999E-2</v>
          </cell>
          <cell r="BF70">
            <v>1.0999999999999999E-2</v>
          </cell>
          <cell r="BG70">
            <v>1.0999999999999999E-2</v>
          </cell>
          <cell r="BH70">
            <v>0.01</v>
          </cell>
          <cell r="BI70">
            <v>1.0999999999999999E-2</v>
          </cell>
          <cell r="BJ70">
            <v>1.0999999999999999E-2</v>
          </cell>
          <cell r="BK70">
            <v>1.0999999999999999E-2</v>
          </cell>
          <cell r="BL70">
            <v>1.0999999999999999E-2</v>
          </cell>
          <cell r="BM70">
            <v>0.01</v>
          </cell>
          <cell r="BN70">
            <v>8.9999999999999993E-3</v>
          </cell>
          <cell r="BO70">
            <v>8.9999999999999993E-3</v>
          </cell>
          <cell r="BP70">
            <v>8.0000000000000002E-3</v>
          </cell>
          <cell r="BQ70">
            <v>8.0000000000000002E-3</v>
          </cell>
          <cell r="BR70">
            <v>7.0000000000000001E-3</v>
          </cell>
        </row>
        <row r="71">
          <cell r="A71">
            <v>70</v>
          </cell>
          <cell r="B71">
            <v>0</v>
          </cell>
          <cell r="C71">
            <v>2E-3</v>
          </cell>
          <cell r="D71">
            <v>8.0000000000000002E-3</v>
          </cell>
          <cell r="E71">
            <v>7.0000000000000001E-3</v>
          </cell>
          <cell r="F71">
            <v>8.0000000000000002E-3</v>
          </cell>
          <cell r="G71">
            <v>8.0000000000000002E-3</v>
          </cell>
          <cell r="H71">
            <v>8.9999999999999993E-3</v>
          </cell>
          <cell r="I71">
            <v>8.0000000000000002E-3</v>
          </cell>
          <cell r="J71">
            <v>8.9999999999999993E-3</v>
          </cell>
          <cell r="K71">
            <v>8.9999999999999993E-3</v>
          </cell>
          <cell r="L71">
            <v>8.9999999999999993E-3</v>
          </cell>
          <cell r="M71">
            <v>0.01</v>
          </cell>
          <cell r="N71">
            <v>8.9999999999999993E-3</v>
          </cell>
          <cell r="O71">
            <v>1.0999999999999999E-2</v>
          </cell>
          <cell r="P71">
            <v>0.01</v>
          </cell>
          <cell r="Q71">
            <v>1.0999999999999999E-2</v>
          </cell>
          <cell r="R71">
            <v>1.0999999999999999E-2</v>
          </cell>
          <cell r="S71">
            <v>1.2E-2</v>
          </cell>
          <cell r="T71">
            <v>1.2E-2</v>
          </cell>
          <cell r="U71">
            <v>1.2E-2</v>
          </cell>
          <cell r="V71">
            <v>1.2999999999999999E-2</v>
          </cell>
          <cell r="W71">
            <v>1.4E-2</v>
          </cell>
          <cell r="X71">
            <v>1.4E-2</v>
          </cell>
          <cell r="Y71">
            <v>1.4999999999999999E-2</v>
          </cell>
          <cell r="Z71">
            <v>1.6E-2</v>
          </cell>
          <cell r="AA71">
            <v>1.7000000000000001E-2</v>
          </cell>
          <cell r="AB71">
            <v>1.7000000000000001E-2</v>
          </cell>
          <cell r="AC71">
            <v>1.9E-2</v>
          </cell>
          <cell r="AD71">
            <v>0.02</v>
          </cell>
          <cell r="AE71">
            <v>0.02</v>
          </cell>
          <cell r="AF71">
            <v>2.1999999999999999E-2</v>
          </cell>
          <cell r="AG71">
            <v>2.4E-2</v>
          </cell>
          <cell r="AH71">
            <v>2.4E-2</v>
          </cell>
          <cell r="AI71">
            <v>2.5999999999999999E-2</v>
          </cell>
          <cell r="AJ71">
            <v>2.5999999999999999E-2</v>
          </cell>
          <cell r="AK71">
            <v>2.7E-2</v>
          </cell>
          <cell r="AL71">
            <v>2.7E-2</v>
          </cell>
          <cell r="AM71">
            <v>2.7E-2</v>
          </cell>
          <cell r="AN71">
            <v>2.5999999999999999E-2</v>
          </cell>
          <cell r="AO71">
            <v>2.5000000000000001E-2</v>
          </cell>
          <cell r="AP71">
            <v>2.4E-2</v>
          </cell>
          <cell r="AQ71">
            <v>2.3E-2</v>
          </cell>
          <cell r="AR71">
            <v>2.1999999999999999E-2</v>
          </cell>
          <cell r="AS71">
            <v>0.02</v>
          </cell>
          <cell r="AT71">
            <v>0.02</v>
          </cell>
          <cell r="AU71">
            <v>1.7999999999999999E-2</v>
          </cell>
          <cell r="AV71">
            <v>1.7000000000000001E-2</v>
          </cell>
          <cell r="AW71">
            <v>1.6E-2</v>
          </cell>
          <cell r="AX71">
            <v>1.6E-2</v>
          </cell>
          <cell r="AY71">
            <v>1.4999999999999999E-2</v>
          </cell>
          <cell r="AZ71">
            <v>1.4E-2</v>
          </cell>
          <cell r="BA71">
            <v>1.4E-2</v>
          </cell>
          <cell r="BB71">
            <v>1.2E-2</v>
          </cell>
          <cell r="BC71">
            <v>1.2999999999999999E-2</v>
          </cell>
          <cell r="BD71">
            <v>1.2E-2</v>
          </cell>
          <cell r="BE71">
            <v>1.0999999999999999E-2</v>
          </cell>
          <cell r="BF71">
            <v>1.0999999999999999E-2</v>
          </cell>
          <cell r="BG71">
            <v>1.0999999999999999E-2</v>
          </cell>
          <cell r="BH71">
            <v>1.0999999999999999E-2</v>
          </cell>
          <cell r="BI71">
            <v>1.0999999999999999E-2</v>
          </cell>
          <cell r="BJ71">
            <v>1.0999999999999999E-2</v>
          </cell>
          <cell r="BK71">
            <v>0.01</v>
          </cell>
          <cell r="BL71">
            <v>0.01</v>
          </cell>
          <cell r="BM71">
            <v>0.01</v>
          </cell>
          <cell r="BN71">
            <v>9.4999999999999998E-3</v>
          </cell>
          <cell r="BO71">
            <v>9.4999999999999998E-3</v>
          </cell>
          <cell r="BP71">
            <v>8.9999999999999993E-3</v>
          </cell>
          <cell r="BQ71">
            <v>8.9999999999999993E-3</v>
          </cell>
          <cell r="BR71">
            <v>8.9999999999999993E-3</v>
          </cell>
          <cell r="BS71">
            <v>8.0000000000000002E-3</v>
          </cell>
        </row>
        <row r="72">
          <cell r="A72">
            <v>71</v>
          </cell>
          <cell r="B72">
            <v>0</v>
          </cell>
          <cell r="C72">
            <v>2E-3</v>
          </cell>
          <cell r="D72">
            <v>8.0000000000000002E-3</v>
          </cell>
          <cell r="E72">
            <v>7.0000000000000001E-3</v>
          </cell>
          <cell r="F72">
            <v>8.0000000000000002E-3</v>
          </cell>
          <cell r="G72">
            <v>8.0000000000000002E-3</v>
          </cell>
          <cell r="H72">
            <v>8.9999999999999993E-3</v>
          </cell>
          <cell r="I72">
            <v>8.0000000000000002E-3</v>
          </cell>
          <cell r="J72">
            <v>8.9999999999999993E-3</v>
          </cell>
          <cell r="K72">
            <v>8.9999999999999993E-3</v>
          </cell>
          <cell r="L72">
            <v>8.9999999999999993E-3</v>
          </cell>
          <cell r="M72">
            <v>0.01</v>
          </cell>
          <cell r="N72">
            <v>8.9999999999999993E-3</v>
          </cell>
          <cell r="O72">
            <v>1.0999999999999999E-2</v>
          </cell>
          <cell r="P72">
            <v>0.01</v>
          </cell>
          <cell r="Q72">
            <v>1.0999999999999999E-2</v>
          </cell>
          <cell r="R72">
            <v>1.0999999999999999E-2</v>
          </cell>
          <cell r="S72">
            <v>1.2E-2</v>
          </cell>
          <cell r="T72">
            <v>1.2E-2</v>
          </cell>
          <cell r="U72">
            <v>1.2E-2</v>
          </cell>
          <cell r="V72">
            <v>1.2999999999999999E-2</v>
          </cell>
          <cell r="W72">
            <v>1.4E-2</v>
          </cell>
          <cell r="X72">
            <v>1.4E-2</v>
          </cell>
          <cell r="Y72">
            <v>1.4999999999999999E-2</v>
          </cell>
          <cell r="Z72">
            <v>1.6E-2</v>
          </cell>
          <cell r="AA72">
            <v>1.7000000000000001E-2</v>
          </cell>
          <cell r="AB72">
            <v>1.7000000000000001E-2</v>
          </cell>
          <cell r="AC72">
            <v>1.9E-2</v>
          </cell>
          <cell r="AD72">
            <v>0.02</v>
          </cell>
          <cell r="AE72">
            <v>0.02</v>
          </cell>
          <cell r="AF72">
            <v>2.1999999999999999E-2</v>
          </cell>
          <cell r="AG72">
            <v>2.4E-2</v>
          </cell>
          <cell r="AH72">
            <v>2.4E-2</v>
          </cell>
          <cell r="AI72">
            <v>2.5999999999999999E-2</v>
          </cell>
          <cell r="AJ72">
            <v>2.5999999999999999E-2</v>
          </cell>
          <cell r="AK72">
            <v>2.7E-2</v>
          </cell>
          <cell r="AL72">
            <v>2.7E-2</v>
          </cell>
          <cell r="AM72">
            <v>2.7E-2</v>
          </cell>
          <cell r="AN72">
            <v>2.5999999999999999E-2</v>
          </cell>
          <cell r="AO72">
            <v>2.5000000000000001E-2</v>
          </cell>
          <cell r="AP72">
            <v>2.4E-2</v>
          </cell>
          <cell r="AQ72">
            <v>2.3E-2</v>
          </cell>
          <cell r="AR72">
            <v>2.1999999999999999E-2</v>
          </cell>
          <cell r="AS72">
            <v>0.02</v>
          </cell>
          <cell r="AT72">
            <v>0.02</v>
          </cell>
          <cell r="AU72">
            <v>1.7999999999999999E-2</v>
          </cell>
          <cell r="AV72">
            <v>1.7000000000000001E-2</v>
          </cell>
          <cell r="AW72">
            <v>1.6E-2</v>
          </cell>
          <cell r="AX72">
            <v>1.6E-2</v>
          </cell>
          <cell r="AY72">
            <v>1.4999999999999999E-2</v>
          </cell>
          <cell r="AZ72">
            <v>1.4E-2</v>
          </cell>
          <cell r="BA72">
            <v>1.4E-2</v>
          </cell>
          <cell r="BB72">
            <v>1.2E-2</v>
          </cell>
          <cell r="BC72">
            <v>1.2999999999999999E-2</v>
          </cell>
          <cell r="BD72">
            <v>1.2E-2</v>
          </cell>
          <cell r="BE72">
            <v>1.0999999999999999E-2</v>
          </cell>
          <cell r="BF72">
            <v>1.0999999999999999E-2</v>
          </cell>
          <cell r="BG72">
            <v>1.0999999999999999E-2</v>
          </cell>
          <cell r="BH72">
            <v>0.01</v>
          </cell>
          <cell r="BI72">
            <v>1.0999999999999999E-2</v>
          </cell>
          <cell r="BJ72">
            <v>8.9999999999999993E-3</v>
          </cell>
          <cell r="BK72">
            <v>0.01</v>
          </cell>
          <cell r="BL72">
            <v>8.9999999999999993E-3</v>
          </cell>
          <cell r="BM72">
            <v>8.9999999999999993E-3</v>
          </cell>
          <cell r="BN72">
            <v>8.9999999999999993E-3</v>
          </cell>
          <cell r="BO72">
            <v>8.9999999999999993E-3</v>
          </cell>
          <cell r="BP72">
            <v>8.9999999999999993E-3</v>
          </cell>
          <cell r="BQ72">
            <v>8.0000000000000002E-3</v>
          </cell>
          <cell r="BR72">
            <v>8.0000000000000002E-3</v>
          </cell>
          <cell r="BS72">
            <v>8.0000000000000002E-3</v>
          </cell>
          <cell r="BT72">
            <v>8.0000000000000002E-3</v>
          </cell>
        </row>
        <row r="73">
          <cell r="A73">
            <v>72</v>
          </cell>
          <cell r="B73">
            <v>0</v>
          </cell>
          <cell r="C73">
            <v>2E-3</v>
          </cell>
          <cell r="D73">
            <v>8.0000000000000002E-3</v>
          </cell>
          <cell r="E73">
            <v>7.0000000000000001E-3</v>
          </cell>
          <cell r="F73">
            <v>8.0000000000000002E-3</v>
          </cell>
          <cell r="G73">
            <v>8.0000000000000002E-3</v>
          </cell>
          <cell r="H73">
            <v>8.9999999999999993E-3</v>
          </cell>
          <cell r="I73">
            <v>8.0000000000000002E-3</v>
          </cell>
          <cell r="J73">
            <v>8.9999999999999993E-3</v>
          </cell>
          <cell r="K73">
            <v>8.9999999999999993E-3</v>
          </cell>
          <cell r="L73">
            <v>8.9999999999999993E-3</v>
          </cell>
          <cell r="M73">
            <v>0.01</v>
          </cell>
          <cell r="N73">
            <v>8.9999999999999993E-3</v>
          </cell>
          <cell r="O73">
            <v>1.0999999999999999E-2</v>
          </cell>
          <cell r="P73">
            <v>0.01</v>
          </cell>
          <cell r="Q73">
            <v>1.0999999999999999E-2</v>
          </cell>
          <cell r="R73">
            <v>1.0999999999999999E-2</v>
          </cell>
          <cell r="S73">
            <v>1.2E-2</v>
          </cell>
          <cell r="T73">
            <v>1.2E-2</v>
          </cell>
          <cell r="U73">
            <v>1.2E-2</v>
          </cell>
          <cell r="V73">
            <v>1.2999999999999999E-2</v>
          </cell>
          <cell r="W73">
            <v>1.4E-2</v>
          </cell>
          <cell r="X73">
            <v>1.4E-2</v>
          </cell>
          <cell r="Y73">
            <v>1.4999999999999999E-2</v>
          </cell>
          <cell r="Z73">
            <v>1.6E-2</v>
          </cell>
          <cell r="AA73">
            <v>1.7000000000000001E-2</v>
          </cell>
          <cell r="AB73">
            <v>1.7000000000000001E-2</v>
          </cell>
          <cell r="AC73">
            <v>1.9E-2</v>
          </cell>
          <cell r="AD73">
            <v>0.02</v>
          </cell>
          <cell r="AE73">
            <v>0.02</v>
          </cell>
          <cell r="AF73">
            <v>2.1999999999999999E-2</v>
          </cell>
          <cell r="AG73">
            <v>2.4E-2</v>
          </cell>
          <cell r="AH73">
            <v>2.4E-2</v>
          </cell>
          <cell r="AI73">
            <v>2.5999999999999999E-2</v>
          </cell>
          <cell r="AJ73">
            <v>2.5999999999999999E-2</v>
          </cell>
          <cell r="AK73">
            <v>2.7E-2</v>
          </cell>
          <cell r="AL73">
            <v>2.7E-2</v>
          </cell>
          <cell r="AM73">
            <v>2.7E-2</v>
          </cell>
          <cell r="AN73">
            <v>2.5999999999999999E-2</v>
          </cell>
          <cell r="AO73">
            <v>2.5000000000000001E-2</v>
          </cell>
          <cell r="AP73">
            <v>2.4E-2</v>
          </cell>
          <cell r="AQ73">
            <v>2.3E-2</v>
          </cell>
          <cell r="AR73">
            <v>2.1999999999999999E-2</v>
          </cell>
          <cell r="AS73">
            <v>0.02</v>
          </cell>
          <cell r="AT73">
            <v>0.02</v>
          </cell>
          <cell r="AU73">
            <v>1.7999999999999999E-2</v>
          </cell>
          <cell r="AV73">
            <v>1.7000000000000001E-2</v>
          </cell>
          <cell r="AW73">
            <v>1.6E-2</v>
          </cell>
          <cell r="AX73">
            <v>1.6E-2</v>
          </cell>
          <cell r="AY73">
            <v>1.4999999999999999E-2</v>
          </cell>
          <cell r="AZ73">
            <v>1.4E-2</v>
          </cell>
          <cell r="BA73">
            <v>1.4E-2</v>
          </cell>
          <cell r="BB73">
            <v>1.2E-2</v>
          </cell>
          <cell r="BC73">
            <v>1.2999999999999999E-2</v>
          </cell>
          <cell r="BD73">
            <v>1.2E-2</v>
          </cell>
          <cell r="BE73">
            <v>1.0999999999999999E-2</v>
          </cell>
          <cell r="BF73">
            <v>1.0999999999999999E-2</v>
          </cell>
          <cell r="BG73">
            <v>1.0999999999999999E-2</v>
          </cell>
          <cell r="BH73">
            <v>0.01</v>
          </cell>
          <cell r="BI73">
            <v>1.0999999999999999E-2</v>
          </cell>
          <cell r="BJ73">
            <v>8.9999999999999993E-3</v>
          </cell>
          <cell r="BK73">
            <v>0.01</v>
          </cell>
          <cell r="BL73">
            <v>8.9999999999999993E-3</v>
          </cell>
          <cell r="BM73">
            <v>8.9999999999999993E-3</v>
          </cell>
          <cell r="BN73">
            <v>8.0000000000000002E-3</v>
          </cell>
          <cell r="BO73">
            <v>8.9999999999999993E-3</v>
          </cell>
          <cell r="BP73">
            <v>8.0000000000000002E-3</v>
          </cell>
          <cell r="BQ73">
            <v>8.0000000000000002E-3</v>
          </cell>
          <cell r="BR73">
            <v>8.0000000000000002E-3</v>
          </cell>
          <cell r="BS73">
            <v>8.0000000000000002E-3</v>
          </cell>
          <cell r="BT73">
            <v>7.0000000000000001E-3</v>
          </cell>
          <cell r="BU73">
            <v>3.0000000000000001E-3</v>
          </cell>
        </row>
        <row r="74">
          <cell r="A74">
            <v>73</v>
          </cell>
          <cell r="B74">
            <v>0</v>
          </cell>
          <cell r="C74">
            <v>2E-3</v>
          </cell>
          <cell r="D74">
            <v>8.0000000000000002E-3</v>
          </cell>
          <cell r="E74">
            <v>7.0000000000000001E-3</v>
          </cell>
          <cell r="F74">
            <v>8.0000000000000002E-3</v>
          </cell>
          <cell r="G74">
            <v>8.0000000000000002E-3</v>
          </cell>
          <cell r="H74">
            <v>8.9999999999999993E-3</v>
          </cell>
          <cell r="I74">
            <v>8.0000000000000002E-3</v>
          </cell>
          <cell r="J74">
            <v>8.9999999999999993E-3</v>
          </cell>
          <cell r="K74">
            <v>8.9999999999999993E-3</v>
          </cell>
          <cell r="L74">
            <v>8.9999999999999993E-3</v>
          </cell>
          <cell r="M74">
            <v>0.01</v>
          </cell>
          <cell r="N74">
            <v>8.9999999999999993E-3</v>
          </cell>
          <cell r="O74">
            <v>1.0999999999999999E-2</v>
          </cell>
          <cell r="P74">
            <v>0.01</v>
          </cell>
          <cell r="Q74">
            <v>1.0999999999999999E-2</v>
          </cell>
          <cell r="R74">
            <v>1.0999999999999999E-2</v>
          </cell>
          <cell r="S74">
            <v>1.2E-2</v>
          </cell>
          <cell r="T74">
            <v>1.2E-2</v>
          </cell>
          <cell r="U74">
            <v>1.2E-2</v>
          </cell>
          <cell r="V74">
            <v>1.2999999999999999E-2</v>
          </cell>
          <cell r="W74">
            <v>1.4E-2</v>
          </cell>
          <cell r="X74">
            <v>1.4E-2</v>
          </cell>
          <cell r="Y74">
            <v>1.4999999999999999E-2</v>
          </cell>
          <cell r="Z74">
            <v>1.6E-2</v>
          </cell>
          <cell r="AA74">
            <v>1.7000000000000001E-2</v>
          </cell>
          <cell r="AB74">
            <v>1.7000000000000001E-2</v>
          </cell>
          <cell r="AC74">
            <v>1.9E-2</v>
          </cell>
          <cell r="AD74">
            <v>0.02</v>
          </cell>
          <cell r="AE74">
            <v>0.02</v>
          </cell>
          <cell r="AF74">
            <v>2.1999999999999999E-2</v>
          </cell>
          <cell r="AG74">
            <v>2.4E-2</v>
          </cell>
          <cell r="AH74">
            <v>2.4E-2</v>
          </cell>
          <cell r="AI74">
            <v>2.5999999999999999E-2</v>
          </cell>
          <cell r="AJ74">
            <v>2.5999999999999999E-2</v>
          </cell>
          <cell r="AK74">
            <v>2.7E-2</v>
          </cell>
          <cell r="AL74">
            <v>2.7E-2</v>
          </cell>
          <cell r="AM74">
            <v>2.7E-2</v>
          </cell>
          <cell r="AN74">
            <v>2.5999999999999999E-2</v>
          </cell>
          <cell r="AO74">
            <v>2.5000000000000001E-2</v>
          </cell>
          <cell r="AP74">
            <v>2.4E-2</v>
          </cell>
          <cell r="AQ74">
            <v>2.3E-2</v>
          </cell>
          <cell r="AR74">
            <v>2.1999999999999999E-2</v>
          </cell>
          <cell r="AS74">
            <v>0.02</v>
          </cell>
          <cell r="AT74">
            <v>0.02</v>
          </cell>
          <cell r="AU74">
            <v>1.7999999999999999E-2</v>
          </cell>
          <cell r="AV74">
            <v>1.7000000000000001E-2</v>
          </cell>
          <cell r="AW74">
            <v>1.6E-2</v>
          </cell>
          <cell r="AX74">
            <v>1.6E-2</v>
          </cell>
          <cell r="AY74">
            <v>1.4999999999999999E-2</v>
          </cell>
          <cell r="AZ74">
            <v>1.4E-2</v>
          </cell>
          <cell r="BA74">
            <v>1.4E-2</v>
          </cell>
          <cell r="BB74">
            <v>1.2E-2</v>
          </cell>
          <cell r="BC74">
            <v>1.2999999999999999E-2</v>
          </cell>
          <cell r="BD74">
            <v>1.2E-2</v>
          </cell>
          <cell r="BE74">
            <v>1.0999999999999999E-2</v>
          </cell>
          <cell r="BF74">
            <v>1.0999999999999999E-2</v>
          </cell>
          <cell r="BG74">
            <v>1.0999999999999999E-2</v>
          </cell>
          <cell r="BH74">
            <v>0.01</v>
          </cell>
          <cell r="BI74">
            <v>1.0999999999999999E-2</v>
          </cell>
          <cell r="BJ74">
            <v>8.9999999999999993E-3</v>
          </cell>
          <cell r="BK74">
            <v>0.01</v>
          </cell>
          <cell r="BL74">
            <v>8.9999999999999993E-3</v>
          </cell>
          <cell r="BM74">
            <v>8.9999999999999993E-3</v>
          </cell>
          <cell r="BN74">
            <v>8.9999999999999993E-3</v>
          </cell>
          <cell r="BO74">
            <v>8.0000000000000002E-3</v>
          </cell>
          <cell r="BP74">
            <v>8.0000000000000002E-3</v>
          </cell>
          <cell r="BQ74">
            <v>7.0000000000000001E-3</v>
          </cell>
          <cell r="BR74">
            <v>6.0000000000000001E-3</v>
          </cell>
          <cell r="BS74">
            <v>6.0000000000000001E-3</v>
          </cell>
          <cell r="BT74">
            <v>5.0000000000000001E-3</v>
          </cell>
          <cell r="BU74">
            <v>5.0000000000000001E-3</v>
          </cell>
          <cell r="BV74">
            <v>5.0000000000000001E-3</v>
          </cell>
        </row>
        <row r="75">
          <cell r="A75">
            <v>74</v>
          </cell>
          <cell r="B75">
            <v>0</v>
          </cell>
          <cell r="C75">
            <v>2E-3</v>
          </cell>
          <cell r="D75">
            <v>8.0000000000000002E-3</v>
          </cell>
          <cell r="E75">
            <v>7.0000000000000001E-3</v>
          </cell>
          <cell r="F75">
            <v>8.0000000000000002E-3</v>
          </cell>
          <cell r="G75">
            <v>8.0000000000000002E-3</v>
          </cell>
          <cell r="H75">
            <v>8.9999999999999993E-3</v>
          </cell>
          <cell r="I75">
            <v>8.0000000000000002E-3</v>
          </cell>
          <cell r="J75">
            <v>8.9999999999999993E-3</v>
          </cell>
          <cell r="K75">
            <v>8.9999999999999993E-3</v>
          </cell>
          <cell r="L75">
            <v>8.9999999999999993E-3</v>
          </cell>
          <cell r="M75">
            <v>0.01</v>
          </cell>
          <cell r="N75">
            <v>8.9999999999999993E-3</v>
          </cell>
          <cell r="O75">
            <v>1.0999999999999999E-2</v>
          </cell>
          <cell r="P75">
            <v>0.01</v>
          </cell>
          <cell r="Q75">
            <v>1.0999999999999999E-2</v>
          </cell>
          <cell r="R75">
            <v>1.0999999999999999E-2</v>
          </cell>
          <cell r="S75">
            <v>1.2E-2</v>
          </cell>
          <cell r="T75">
            <v>1.2E-2</v>
          </cell>
          <cell r="U75">
            <v>1.2E-2</v>
          </cell>
          <cell r="V75">
            <v>1.2999999999999999E-2</v>
          </cell>
          <cell r="W75">
            <v>1.4E-2</v>
          </cell>
          <cell r="X75">
            <v>1.4E-2</v>
          </cell>
          <cell r="Y75">
            <v>1.4999999999999999E-2</v>
          </cell>
          <cell r="Z75">
            <v>1.6E-2</v>
          </cell>
          <cell r="AA75">
            <v>1.7000000000000001E-2</v>
          </cell>
          <cell r="AB75">
            <v>1.7000000000000001E-2</v>
          </cell>
          <cell r="AC75">
            <v>1.9E-2</v>
          </cell>
          <cell r="AD75">
            <v>0.02</v>
          </cell>
          <cell r="AE75">
            <v>2.1000000000000001E-2</v>
          </cell>
          <cell r="AF75">
            <v>2.1999999999999999E-2</v>
          </cell>
          <cell r="AG75">
            <v>2.4E-2</v>
          </cell>
          <cell r="AH75">
            <v>2.5000000000000001E-2</v>
          </cell>
          <cell r="AI75">
            <v>2.8000000000000001E-2</v>
          </cell>
          <cell r="AJ75">
            <v>2.8000000000000001E-2</v>
          </cell>
          <cell r="AK75">
            <v>2.7E-2</v>
          </cell>
          <cell r="AL75">
            <v>2.5999999999999999E-2</v>
          </cell>
          <cell r="AM75">
            <v>2.4E-2</v>
          </cell>
          <cell r="AN75">
            <v>2.1999999999999999E-2</v>
          </cell>
          <cell r="AO75">
            <v>2.1999999999999999E-2</v>
          </cell>
          <cell r="AP75">
            <v>2.1000000000000001E-2</v>
          </cell>
          <cell r="AQ75">
            <v>2.1000000000000001E-2</v>
          </cell>
          <cell r="AR75">
            <v>0.02</v>
          </cell>
          <cell r="AS75">
            <v>0.02</v>
          </cell>
          <cell r="AT75">
            <v>0.02</v>
          </cell>
          <cell r="AU75">
            <v>1.7999999999999999E-2</v>
          </cell>
          <cell r="AV75">
            <v>1.7000000000000001E-2</v>
          </cell>
          <cell r="AW75">
            <v>1.6E-2</v>
          </cell>
          <cell r="AX75">
            <v>1.6E-2</v>
          </cell>
          <cell r="AY75">
            <v>1.4999999999999999E-2</v>
          </cell>
          <cell r="AZ75">
            <v>1.4E-2</v>
          </cell>
          <cell r="BA75">
            <v>1.4E-2</v>
          </cell>
          <cell r="BB75">
            <v>1.2E-2</v>
          </cell>
          <cell r="BC75">
            <v>1.2999999999999999E-2</v>
          </cell>
          <cell r="BD75">
            <v>1.2E-2</v>
          </cell>
          <cell r="BE75">
            <v>1.0999999999999999E-2</v>
          </cell>
          <cell r="BF75">
            <v>1.0999999999999999E-2</v>
          </cell>
          <cell r="BG75">
            <v>1.0999999999999999E-2</v>
          </cell>
          <cell r="BH75">
            <v>1.0999999999999999E-2</v>
          </cell>
          <cell r="BI75">
            <v>1.0999999999999999E-2</v>
          </cell>
          <cell r="BJ75">
            <v>0.01</v>
          </cell>
          <cell r="BK75">
            <v>0.01</v>
          </cell>
          <cell r="BL75">
            <v>8.9999999999999993E-3</v>
          </cell>
          <cell r="BM75">
            <v>8.9999999999999993E-3</v>
          </cell>
          <cell r="BN75">
            <v>8.9999999999999993E-3</v>
          </cell>
          <cell r="BO75">
            <v>8.9999999999999993E-3</v>
          </cell>
          <cell r="BP75">
            <v>8.0000000000000002E-3</v>
          </cell>
          <cell r="BQ75">
            <v>8.0000000000000002E-3</v>
          </cell>
          <cell r="BR75">
            <v>7.0000000000000001E-3</v>
          </cell>
          <cell r="BS75">
            <v>7.0000000000000001E-3</v>
          </cell>
          <cell r="BT75">
            <v>6.0000000000000001E-3</v>
          </cell>
          <cell r="BU75">
            <v>6.0000000000000001E-3</v>
          </cell>
          <cell r="BV75">
            <v>5.0000000000000001E-3</v>
          </cell>
          <cell r="BW75">
            <v>4.0000000000000001E-3</v>
          </cell>
        </row>
        <row r="76">
          <cell r="A76">
            <v>75</v>
          </cell>
          <cell r="B76">
            <v>0</v>
          </cell>
          <cell r="C76">
            <v>2E-3</v>
          </cell>
          <cell r="D76">
            <v>8.0000000000000002E-3</v>
          </cell>
          <cell r="E76">
            <v>7.0000000000000001E-3</v>
          </cell>
          <cell r="F76">
            <v>8.0000000000000002E-3</v>
          </cell>
          <cell r="G76">
            <v>8.0000000000000002E-3</v>
          </cell>
          <cell r="H76">
            <v>8.9999999999999993E-3</v>
          </cell>
          <cell r="I76">
            <v>8.0000000000000002E-3</v>
          </cell>
          <cell r="J76">
            <v>8.9999999999999993E-3</v>
          </cell>
          <cell r="K76">
            <v>8.9999999999999993E-3</v>
          </cell>
          <cell r="L76">
            <v>8.9999999999999993E-3</v>
          </cell>
          <cell r="M76">
            <v>0.01</v>
          </cell>
          <cell r="N76">
            <v>8.9999999999999993E-3</v>
          </cell>
          <cell r="O76">
            <v>1.0999999999999999E-2</v>
          </cell>
          <cell r="P76">
            <v>0.01</v>
          </cell>
          <cell r="Q76">
            <v>1.0999999999999999E-2</v>
          </cell>
          <cell r="R76">
            <v>1.0999999999999999E-2</v>
          </cell>
          <cell r="S76">
            <v>1.2E-2</v>
          </cell>
          <cell r="T76">
            <v>1.2E-2</v>
          </cell>
          <cell r="U76">
            <v>1.2E-2</v>
          </cell>
          <cell r="V76">
            <v>1.2999999999999999E-2</v>
          </cell>
          <cell r="W76">
            <v>1.4E-2</v>
          </cell>
          <cell r="X76">
            <v>1.4E-2</v>
          </cell>
          <cell r="Y76">
            <v>1.4999999999999999E-2</v>
          </cell>
          <cell r="Z76">
            <v>1.6E-2</v>
          </cell>
          <cell r="AA76">
            <v>1.7000000000000001E-2</v>
          </cell>
          <cell r="AB76">
            <v>1.7000000000000001E-2</v>
          </cell>
          <cell r="AC76">
            <v>1.9E-2</v>
          </cell>
          <cell r="AD76">
            <v>0.02</v>
          </cell>
          <cell r="AE76">
            <v>2.1000000000000001E-2</v>
          </cell>
          <cell r="AF76">
            <v>2.1999999999999999E-2</v>
          </cell>
          <cell r="AG76">
            <v>2.3E-2</v>
          </cell>
          <cell r="AH76">
            <v>2.3E-2</v>
          </cell>
          <cell r="AI76">
            <v>2.4E-2</v>
          </cell>
          <cell r="AJ76">
            <v>2.5999999999999999E-2</v>
          </cell>
          <cell r="AK76">
            <v>2.5999999999999999E-2</v>
          </cell>
          <cell r="AL76">
            <v>2.5000000000000001E-2</v>
          </cell>
          <cell r="AM76">
            <v>2.5000000000000001E-2</v>
          </cell>
          <cell r="AN76">
            <v>2.4E-2</v>
          </cell>
          <cell r="AO76">
            <v>2.3E-2</v>
          </cell>
          <cell r="AP76">
            <v>2.1999999999999999E-2</v>
          </cell>
          <cell r="AQ76">
            <v>2.1000000000000001E-2</v>
          </cell>
          <cell r="AR76">
            <v>2.1000000000000001E-2</v>
          </cell>
          <cell r="AS76">
            <v>0.02</v>
          </cell>
          <cell r="AT76">
            <v>0.02</v>
          </cell>
          <cell r="AU76">
            <v>1.7999999999999999E-2</v>
          </cell>
          <cell r="AV76">
            <v>1.7000000000000001E-2</v>
          </cell>
          <cell r="AW76">
            <v>1.6E-2</v>
          </cell>
          <cell r="AX76">
            <v>1.6E-2</v>
          </cell>
          <cell r="AY76">
            <v>1.4999999999999999E-2</v>
          </cell>
          <cell r="AZ76">
            <v>1.4E-2</v>
          </cell>
          <cell r="BA76">
            <v>1.4E-2</v>
          </cell>
          <cell r="BB76">
            <v>1.2999999999999999E-2</v>
          </cell>
          <cell r="BC76">
            <v>1.2999999999999999E-2</v>
          </cell>
          <cell r="BD76">
            <v>1.2E-2</v>
          </cell>
          <cell r="BE76">
            <v>1.0999999999999999E-2</v>
          </cell>
          <cell r="BF76">
            <v>1.0999999999999999E-2</v>
          </cell>
          <cell r="BG76">
            <v>1.0999999999999999E-2</v>
          </cell>
          <cell r="BH76">
            <v>1.0999999999999999E-2</v>
          </cell>
          <cell r="BI76">
            <v>1.0999999999999999E-2</v>
          </cell>
          <cell r="BJ76">
            <v>0.01</v>
          </cell>
          <cell r="BK76">
            <v>0.01</v>
          </cell>
          <cell r="BL76">
            <v>8.9999999999999993E-3</v>
          </cell>
          <cell r="BM76">
            <v>8.9999999999999993E-3</v>
          </cell>
          <cell r="BN76">
            <v>8.9999999999999993E-3</v>
          </cell>
          <cell r="BO76">
            <v>8.9999999999999993E-3</v>
          </cell>
          <cell r="BP76">
            <v>8.0000000000000002E-3</v>
          </cell>
          <cell r="BQ76">
            <v>8.0000000000000002E-3</v>
          </cell>
          <cell r="BR76">
            <v>7.0000000000000001E-3</v>
          </cell>
          <cell r="BS76">
            <v>7.0000000000000001E-3</v>
          </cell>
          <cell r="BT76">
            <v>6.0000000000000001E-3</v>
          </cell>
          <cell r="BU76">
            <v>6.0000000000000001E-3</v>
          </cell>
          <cell r="BV76">
            <v>5.0000000000000001E-3</v>
          </cell>
          <cell r="BW76">
            <v>4.0000000000000001E-3</v>
          </cell>
          <cell r="BX76">
            <v>4.0000000000000001E-3</v>
          </cell>
        </row>
        <row r="77">
          <cell r="A77">
            <v>76</v>
          </cell>
          <cell r="B77">
            <v>0</v>
          </cell>
          <cell r="C77">
            <v>2E-3</v>
          </cell>
          <cell r="D77">
            <v>8.0000000000000002E-3</v>
          </cell>
          <cell r="E77">
            <v>7.0000000000000001E-3</v>
          </cell>
          <cell r="F77">
            <v>8.0000000000000002E-3</v>
          </cell>
          <cell r="G77">
            <v>8.0000000000000002E-3</v>
          </cell>
          <cell r="H77">
            <v>8.9999999999999993E-3</v>
          </cell>
          <cell r="I77">
            <v>8.0000000000000002E-3</v>
          </cell>
          <cell r="J77">
            <v>8.9999999999999993E-3</v>
          </cell>
          <cell r="K77">
            <v>8.9999999999999993E-3</v>
          </cell>
          <cell r="L77">
            <v>8.9999999999999993E-3</v>
          </cell>
          <cell r="M77">
            <v>0.01</v>
          </cell>
          <cell r="N77">
            <v>8.9999999999999993E-3</v>
          </cell>
          <cell r="O77">
            <v>1.0999999999999999E-2</v>
          </cell>
          <cell r="P77">
            <v>0.01</v>
          </cell>
          <cell r="Q77">
            <v>1.0999999999999999E-2</v>
          </cell>
          <cell r="R77">
            <v>1.0999999999999999E-2</v>
          </cell>
          <cell r="S77">
            <v>1.2E-2</v>
          </cell>
          <cell r="T77">
            <v>1.2E-2</v>
          </cell>
          <cell r="U77">
            <v>1.2E-2</v>
          </cell>
          <cell r="V77">
            <v>1.2999999999999999E-2</v>
          </cell>
          <cell r="W77">
            <v>1.4E-2</v>
          </cell>
          <cell r="X77">
            <v>1.4E-2</v>
          </cell>
          <cell r="Y77">
            <v>1.4999999999999999E-2</v>
          </cell>
          <cell r="Z77">
            <v>1.6E-2</v>
          </cell>
          <cell r="AA77">
            <v>1.7000000000000001E-2</v>
          </cell>
          <cell r="AB77">
            <v>1.7000000000000001E-2</v>
          </cell>
          <cell r="AC77">
            <v>1.7999999999999999E-2</v>
          </cell>
          <cell r="AD77">
            <v>1.9E-2</v>
          </cell>
          <cell r="AE77">
            <v>0.02</v>
          </cell>
          <cell r="AF77">
            <v>2.1000000000000001E-2</v>
          </cell>
          <cell r="AG77">
            <v>2.1999999999999999E-2</v>
          </cell>
          <cell r="AH77">
            <v>2.3E-2</v>
          </cell>
          <cell r="AI77">
            <v>2.5000000000000001E-2</v>
          </cell>
          <cell r="AJ77">
            <v>2.5999999999999999E-2</v>
          </cell>
          <cell r="AK77">
            <v>2.5999999999999999E-2</v>
          </cell>
          <cell r="AL77">
            <v>2.5000000000000001E-2</v>
          </cell>
          <cell r="AM77">
            <v>2.5000000000000001E-2</v>
          </cell>
          <cell r="AN77">
            <v>2.4E-2</v>
          </cell>
          <cell r="AO77">
            <v>2.3E-2</v>
          </cell>
          <cell r="AP77">
            <v>2.1999999999999999E-2</v>
          </cell>
          <cell r="AQ77">
            <v>2.1000000000000001E-2</v>
          </cell>
          <cell r="AR77">
            <v>2.1000000000000001E-2</v>
          </cell>
          <cell r="AS77">
            <v>0.02</v>
          </cell>
          <cell r="AT77">
            <v>0.02</v>
          </cell>
          <cell r="AU77">
            <v>1.7999999999999999E-2</v>
          </cell>
          <cell r="AV77">
            <v>1.7000000000000001E-2</v>
          </cell>
          <cell r="AW77">
            <v>1.6E-2</v>
          </cell>
          <cell r="AX77">
            <v>1.6E-2</v>
          </cell>
          <cell r="AY77">
            <v>1.4999999999999999E-2</v>
          </cell>
          <cell r="AZ77">
            <v>1.4E-2</v>
          </cell>
          <cell r="BA77">
            <v>1.4E-2</v>
          </cell>
          <cell r="BB77">
            <v>1.2999999999999999E-2</v>
          </cell>
          <cell r="BC77">
            <v>1.2999999999999999E-2</v>
          </cell>
          <cell r="BD77">
            <v>1.2E-2</v>
          </cell>
          <cell r="BE77">
            <v>1.0999999999999999E-2</v>
          </cell>
          <cell r="BF77">
            <v>1.0999999999999999E-2</v>
          </cell>
          <cell r="BG77">
            <v>1.0999999999999999E-2</v>
          </cell>
          <cell r="BH77">
            <v>1.0999999999999999E-2</v>
          </cell>
          <cell r="BI77">
            <v>1.0999999999999999E-2</v>
          </cell>
          <cell r="BJ77">
            <v>0.01</v>
          </cell>
          <cell r="BK77">
            <v>0.01</v>
          </cell>
          <cell r="BL77">
            <v>8.9999999999999993E-3</v>
          </cell>
          <cell r="BM77">
            <v>8.9999999999999993E-3</v>
          </cell>
          <cell r="BN77">
            <v>8.9999999999999993E-3</v>
          </cell>
          <cell r="BO77">
            <v>8.9999999999999993E-3</v>
          </cell>
          <cell r="BP77">
            <v>8.0000000000000002E-3</v>
          </cell>
          <cell r="BQ77">
            <v>8.0000000000000002E-3</v>
          </cell>
          <cell r="BR77">
            <v>7.0000000000000001E-3</v>
          </cell>
          <cell r="BS77">
            <v>7.0000000000000001E-3</v>
          </cell>
          <cell r="BT77">
            <v>6.0000000000000001E-3</v>
          </cell>
          <cell r="BU77">
            <v>6.0000000000000001E-3</v>
          </cell>
          <cell r="BV77">
            <v>5.0000000000000001E-3</v>
          </cell>
          <cell r="BW77">
            <v>4.0000000000000001E-3</v>
          </cell>
          <cell r="BX77">
            <v>4.0000000000000001E-3</v>
          </cell>
          <cell r="BY77">
            <v>4.0000000000000001E-3</v>
          </cell>
        </row>
        <row r="78">
          <cell r="A78">
            <v>77</v>
          </cell>
          <cell r="B78">
            <v>0</v>
          </cell>
          <cell r="C78">
            <v>1E-3</v>
          </cell>
          <cell r="D78">
            <v>7.0000000000000001E-3</v>
          </cell>
          <cell r="E78">
            <v>7.0000000000000001E-3</v>
          </cell>
          <cell r="F78">
            <v>7.0000000000000001E-3</v>
          </cell>
          <cell r="G78">
            <v>8.0000000000000002E-3</v>
          </cell>
          <cell r="H78">
            <v>7.0000000000000001E-3</v>
          </cell>
          <cell r="I78">
            <v>8.0000000000000002E-3</v>
          </cell>
          <cell r="J78">
            <v>8.0000000000000002E-3</v>
          </cell>
          <cell r="K78">
            <v>8.0000000000000002E-3</v>
          </cell>
          <cell r="L78">
            <v>8.0000000000000002E-3</v>
          </cell>
          <cell r="M78">
            <v>8.9999999999999993E-3</v>
          </cell>
          <cell r="N78">
            <v>8.0000000000000002E-3</v>
          </cell>
          <cell r="O78">
            <v>8.9999999999999993E-3</v>
          </cell>
          <cell r="P78">
            <v>0.01</v>
          </cell>
          <cell r="Q78">
            <v>8.9999999999999993E-3</v>
          </cell>
          <cell r="R78">
            <v>0.01</v>
          </cell>
          <cell r="S78">
            <v>0.01</v>
          </cell>
          <cell r="T78">
            <v>1.0999999999999999E-2</v>
          </cell>
          <cell r="U78">
            <v>1.0999999999999999E-2</v>
          </cell>
          <cell r="V78">
            <v>1.0999999999999999E-2</v>
          </cell>
          <cell r="W78">
            <v>1.2E-2</v>
          </cell>
          <cell r="X78">
            <v>1.2E-2</v>
          </cell>
          <cell r="Y78">
            <v>1.2999999999999999E-2</v>
          </cell>
          <cell r="Z78">
            <v>1.2999999999999999E-2</v>
          </cell>
          <cell r="AA78">
            <v>1.4E-2</v>
          </cell>
          <cell r="AB78">
            <v>1.4E-2</v>
          </cell>
          <cell r="AC78">
            <v>1.4999999999999999E-2</v>
          </cell>
          <cell r="AD78">
            <v>1.6E-2</v>
          </cell>
          <cell r="AE78">
            <v>1.7000000000000001E-2</v>
          </cell>
          <cell r="AF78">
            <v>1.7999999999999999E-2</v>
          </cell>
          <cell r="AG78">
            <v>1.7999999999999999E-2</v>
          </cell>
          <cell r="AH78">
            <v>0.02</v>
          </cell>
          <cell r="AI78">
            <v>2.1000000000000001E-2</v>
          </cell>
          <cell r="AJ78">
            <v>2.1000000000000001E-2</v>
          </cell>
          <cell r="AK78">
            <v>2.3E-2</v>
          </cell>
          <cell r="AL78">
            <v>2.4E-2</v>
          </cell>
          <cell r="AM78">
            <v>2.5000000000000001E-2</v>
          </cell>
          <cell r="AN78">
            <v>2.5000000000000001E-2</v>
          </cell>
          <cell r="AO78">
            <v>2.5999999999999999E-2</v>
          </cell>
          <cell r="AP78">
            <v>2.5000000000000001E-2</v>
          </cell>
          <cell r="AQ78">
            <v>2.5000000000000001E-2</v>
          </cell>
          <cell r="AR78">
            <v>2.3E-2</v>
          </cell>
          <cell r="AS78">
            <v>2.3E-2</v>
          </cell>
          <cell r="AT78">
            <v>2.1999999999999999E-2</v>
          </cell>
          <cell r="AU78">
            <v>0.02</v>
          </cell>
          <cell r="AV78">
            <v>0.02</v>
          </cell>
          <cell r="AW78">
            <v>1.7999999999999999E-2</v>
          </cell>
          <cell r="AX78">
            <v>1.7999999999999999E-2</v>
          </cell>
          <cell r="AY78">
            <v>1.7000000000000001E-2</v>
          </cell>
          <cell r="AZ78">
            <v>1.6E-2</v>
          </cell>
          <cell r="BA78">
            <v>1.4999999999999999E-2</v>
          </cell>
          <cell r="BB78">
            <v>1.4E-2</v>
          </cell>
          <cell r="BC78">
            <v>1.4E-2</v>
          </cell>
          <cell r="BD78">
            <v>1.2999999999999999E-2</v>
          </cell>
          <cell r="BE78">
            <v>1.2999999999999999E-2</v>
          </cell>
          <cell r="BF78">
            <v>1.2E-2</v>
          </cell>
          <cell r="BG78">
            <v>1.2E-2</v>
          </cell>
          <cell r="BH78">
            <v>1.0999999999999999E-2</v>
          </cell>
          <cell r="BI78">
            <v>1.0999999999999999E-2</v>
          </cell>
          <cell r="BJ78">
            <v>0.01</v>
          </cell>
          <cell r="BK78">
            <v>1.0999999999999999E-2</v>
          </cell>
          <cell r="BL78">
            <v>8.9999999999999993E-3</v>
          </cell>
          <cell r="BM78">
            <v>0.01</v>
          </cell>
          <cell r="BN78">
            <v>8.9999999999999993E-3</v>
          </cell>
          <cell r="BO78">
            <v>8.9999999999999993E-3</v>
          </cell>
          <cell r="BP78">
            <v>8.9999999999999993E-3</v>
          </cell>
          <cell r="BQ78">
            <v>8.0000000000000002E-3</v>
          </cell>
          <cell r="BR78">
            <v>8.9999999999999993E-3</v>
          </cell>
          <cell r="BS78">
            <v>8.0000000000000002E-3</v>
          </cell>
          <cell r="BT78">
            <v>8.0000000000000002E-3</v>
          </cell>
          <cell r="BU78">
            <v>8.0000000000000002E-3</v>
          </cell>
          <cell r="BV78">
            <v>7.0000000000000001E-3</v>
          </cell>
          <cell r="BW78">
            <v>7.0000000000000001E-3</v>
          </cell>
          <cell r="BX78">
            <v>8.0000000000000002E-3</v>
          </cell>
          <cell r="BY78">
            <v>7.0000000000000001E-3</v>
          </cell>
          <cell r="BZ78">
            <v>7.0000000000000001E-3</v>
          </cell>
        </row>
        <row r="79">
          <cell r="A79">
            <v>78</v>
          </cell>
          <cell r="B79">
            <v>0</v>
          </cell>
          <cell r="C79">
            <v>1E-3</v>
          </cell>
          <cell r="D79">
            <v>7.0000000000000001E-3</v>
          </cell>
          <cell r="E79">
            <v>7.0000000000000001E-3</v>
          </cell>
          <cell r="F79">
            <v>7.0000000000000001E-3</v>
          </cell>
          <cell r="G79">
            <v>8.0000000000000002E-3</v>
          </cell>
          <cell r="H79">
            <v>7.0000000000000001E-3</v>
          </cell>
          <cell r="I79">
            <v>8.0000000000000002E-3</v>
          </cell>
          <cell r="J79">
            <v>8.0000000000000002E-3</v>
          </cell>
          <cell r="K79">
            <v>8.0000000000000002E-3</v>
          </cell>
          <cell r="L79">
            <v>8.0000000000000002E-3</v>
          </cell>
          <cell r="M79">
            <v>8.9999999999999993E-3</v>
          </cell>
          <cell r="N79">
            <v>8.0000000000000002E-3</v>
          </cell>
          <cell r="O79">
            <v>8.9999999999999993E-3</v>
          </cell>
          <cell r="P79">
            <v>0.01</v>
          </cell>
          <cell r="Q79">
            <v>8.9999999999999993E-3</v>
          </cell>
          <cell r="R79">
            <v>0.01</v>
          </cell>
          <cell r="S79">
            <v>0.01</v>
          </cell>
          <cell r="T79">
            <v>1.0999999999999999E-2</v>
          </cell>
          <cell r="U79">
            <v>1.0999999999999999E-2</v>
          </cell>
          <cell r="V79">
            <v>1.0999999999999999E-2</v>
          </cell>
          <cell r="W79">
            <v>1.2E-2</v>
          </cell>
          <cell r="X79">
            <v>1.2E-2</v>
          </cell>
          <cell r="Y79">
            <v>1.2999999999999999E-2</v>
          </cell>
          <cell r="Z79">
            <v>1.2999999999999999E-2</v>
          </cell>
          <cell r="AA79">
            <v>1.4E-2</v>
          </cell>
          <cell r="AB79">
            <v>1.4E-2</v>
          </cell>
          <cell r="AC79">
            <v>1.4999999999999999E-2</v>
          </cell>
          <cell r="AD79">
            <v>1.6E-2</v>
          </cell>
          <cell r="AE79">
            <v>1.7000000000000001E-2</v>
          </cell>
          <cell r="AF79">
            <v>1.7999999999999999E-2</v>
          </cell>
          <cell r="AG79">
            <v>1.7999999999999999E-2</v>
          </cell>
          <cell r="AH79">
            <v>0.02</v>
          </cell>
          <cell r="AI79">
            <v>2.1000000000000001E-2</v>
          </cell>
          <cell r="AJ79">
            <v>2.1000000000000001E-2</v>
          </cell>
          <cell r="AK79">
            <v>2.3E-2</v>
          </cell>
          <cell r="AL79">
            <v>2.4E-2</v>
          </cell>
          <cell r="AM79">
            <v>2.4E-2</v>
          </cell>
          <cell r="AN79">
            <v>2.5000000000000001E-2</v>
          </cell>
          <cell r="AO79">
            <v>2.5000000000000001E-2</v>
          </cell>
          <cell r="AP79">
            <v>2.4E-2</v>
          </cell>
          <cell r="AQ79">
            <v>2.5000000000000001E-2</v>
          </cell>
          <cell r="AR79">
            <v>2.3E-2</v>
          </cell>
          <cell r="AS79">
            <v>2.3E-2</v>
          </cell>
          <cell r="AT79">
            <v>2.1999999999999999E-2</v>
          </cell>
          <cell r="AU79">
            <v>0.02</v>
          </cell>
          <cell r="AV79">
            <v>0.02</v>
          </cell>
          <cell r="AW79">
            <v>1.7999999999999999E-2</v>
          </cell>
          <cell r="AX79">
            <v>1.7999999999999999E-2</v>
          </cell>
          <cell r="AY79">
            <v>1.7000000000000001E-2</v>
          </cell>
          <cell r="AZ79">
            <v>1.6E-2</v>
          </cell>
          <cell r="BA79">
            <v>1.4999999999999999E-2</v>
          </cell>
          <cell r="BB79">
            <v>1.4E-2</v>
          </cell>
          <cell r="BC79">
            <v>1.4E-2</v>
          </cell>
          <cell r="BD79">
            <v>1.2999999999999999E-2</v>
          </cell>
          <cell r="BE79">
            <v>1.2999999999999999E-2</v>
          </cell>
          <cell r="BF79">
            <v>1.2E-2</v>
          </cell>
          <cell r="BG79">
            <v>1.2E-2</v>
          </cell>
          <cell r="BH79">
            <v>1.0999999999999999E-2</v>
          </cell>
          <cell r="BI79">
            <v>1.0999999999999999E-2</v>
          </cell>
          <cell r="BJ79">
            <v>0.01</v>
          </cell>
          <cell r="BK79">
            <v>1.0999999999999999E-2</v>
          </cell>
          <cell r="BL79">
            <v>8.9999999999999993E-3</v>
          </cell>
          <cell r="BM79">
            <v>0.01</v>
          </cell>
          <cell r="BN79">
            <v>8.9999999999999993E-3</v>
          </cell>
          <cell r="BO79">
            <v>8.9999999999999993E-3</v>
          </cell>
          <cell r="BP79">
            <v>8.9999999999999993E-3</v>
          </cell>
          <cell r="BQ79">
            <v>8.0000000000000002E-3</v>
          </cell>
          <cell r="BR79">
            <v>8.9999999999999993E-3</v>
          </cell>
          <cell r="BS79">
            <v>8.0000000000000002E-3</v>
          </cell>
          <cell r="BT79">
            <v>8.0000000000000002E-3</v>
          </cell>
          <cell r="BU79">
            <v>8.0000000000000002E-3</v>
          </cell>
          <cell r="BV79">
            <v>7.0000000000000001E-3</v>
          </cell>
          <cell r="BW79">
            <v>7.0000000000000001E-3</v>
          </cell>
          <cell r="BX79">
            <v>8.0000000000000002E-3</v>
          </cell>
          <cell r="BY79">
            <v>7.0000000000000001E-3</v>
          </cell>
          <cell r="BZ79">
            <v>7.0000000000000001E-3</v>
          </cell>
          <cell r="CA79">
            <v>3.0000000000000001E-3</v>
          </cell>
        </row>
        <row r="80">
          <cell r="A80">
            <v>79</v>
          </cell>
          <cell r="B80">
            <v>0</v>
          </cell>
          <cell r="C80">
            <v>1E-3</v>
          </cell>
          <cell r="D80">
            <v>7.0000000000000001E-3</v>
          </cell>
          <cell r="E80">
            <v>7.0000000000000001E-3</v>
          </cell>
          <cell r="F80">
            <v>7.0000000000000001E-3</v>
          </cell>
          <cell r="G80">
            <v>8.0000000000000002E-3</v>
          </cell>
          <cell r="H80">
            <v>7.0000000000000001E-3</v>
          </cell>
          <cell r="I80">
            <v>8.0000000000000002E-3</v>
          </cell>
          <cell r="J80">
            <v>8.0000000000000002E-3</v>
          </cell>
          <cell r="K80">
            <v>8.0000000000000002E-3</v>
          </cell>
          <cell r="L80">
            <v>8.0000000000000002E-3</v>
          </cell>
          <cell r="M80">
            <v>8.9999999999999993E-3</v>
          </cell>
          <cell r="N80">
            <v>8.0000000000000002E-3</v>
          </cell>
          <cell r="O80">
            <v>8.9999999999999993E-3</v>
          </cell>
          <cell r="P80">
            <v>0.01</v>
          </cell>
          <cell r="Q80">
            <v>8.9999999999999993E-3</v>
          </cell>
          <cell r="R80">
            <v>0.01</v>
          </cell>
          <cell r="S80">
            <v>0.01</v>
          </cell>
          <cell r="T80">
            <v>1.0999999999999999E-2</v>
          </cell>
          <cell r="U80">
            <v>1.0999999999999999E-2</v>
          </cell>
          <cell r="V80">
            <v>1.0999999999999999E-2</v>
          </cell>
          <cell r="W80">
            <v>1.2E-2</v>
          </cell>
          <cell r="X80">
            <v>1.2E-2</v>
          </cell>
          <cell r="Y80">
            <v>1.2999999999999999E-2</v>
          </cell>
          <cell r="Z80">
            <v>1.2999999999999999E-2</v>
          </cell>
          <cell r="AA80">
            <v>1.4E-2</v>
          </cell>
          <cell r="AB80">
            <v>1.4E-2</v>
          </cell>
          <cell r="AC80">
            <v>1.4999999999999999E-2</v>
          </cell>
          <cell r="AD80">
            <v>1.6E-2</v>
          </cell>
          <cell r="AE80">
            <v>1.7000000000000001E-2</v>
          </cell>
          <cell r="AF80">
            <v>1.7999999999999999E-2</v>
          </cell>
          <cell r="AG80">
            <v>1.7999999999999999E-2</v>
          </cell>
          <cell r="AH80">
            <v>1.9E-2</v>
          </cell>
          <cell r="AI80">
            <v>0.02</v>
          </cell>
          <cell r="AJ80">
            <v>2.1000000000000001E-2</v>
          </cell>
          <cell r="AK80">
            <v>2.1999999999999999E-2</v>
          </cell>
          <cell r="AL80">
            <v>2.4E-2</v>
          </cell>
          <cell r="AM80">
            <v>2.4E-2</v>
          </cell>
          <cell r="AN80">
            <v>2.5000000000000001E-2</v>
          </cell>
          <cell r="AO80">
            <v>2.5000000000000001E-2</v>
          </cell>
          <cell r="AP80">
            <v>2.4E-2</v>
          </cell>
          <cell r="AQ80">
            <v>2.5000000000000001E-2</v>
          </cell>
          <cell r="AR80">
            <v>2.3E-2</v>
          </cell>
          <cell r="AS80">
            <v>2.3E-2</v>
          </cell>
          <cell r="AT80">
            <v>2.1999999999999999E-2</v>
          </cell>
          <cell r="AU80">
            <v>0.02</v>
          </cell>
          <cell r="AV80">
            <v>0.02</v>
          </cell>
          <cell r="AW80">
            <v>1.7999999999999999E-2</v>
          </cell>
          <cell r="AX80">
            <v>1.7999999999999999E-2</v>
          </cell>
          <cell r="AY80">
            <v>1.7000000000000001E-2</v>
          </cell>
          <cell r="AZ80">
            <v>1.6E-2</v>
          </cell>
          <cell r="BA80">
            <v>1.4999999999999999E-2</v>
          </cell>
          <cell r="BB80">
            <v>1.4E-2</v>
          </cell>
          <cell r="BC80">
            <v>1.4E-2</v>
          </cell>
          <cell r="BD80">
            <v>1.2999999999999999E-2</v>
          </cell>
          <cell r="BE80">
            <v>1.2999999999999999E-2</v>
          </cell>
          <cell r="BF80">
            <v>1.2E-2</v>
          </cell>
          <cell r="BG80">
            <v>1.2E-2</v>
          </cell>
          <cell r="BH80">
            <v>1.0999999999999999E-2</v>
          </cell>
          <cell r="BI80">
            <v>1.0999999999999999E-2</v>
          </cell>
          <cell r="BJ80">
            <v>0.01</v>
          </cell>
          <cell r="BK80">
            <v>1.0999999999999999E-2</v>
          </cell>
          <cell r="BL80">
            <v>8.9999999999999993E-3</v>
          </cell>
          <cell r="BM80">
            <v>0.01</v>
          </cell>
          <cell r="BN80">
            <v>8.9999999999999993E-3</v>
          </cell>
          <cell r="BO80">
            <v>8.9999999999999993E-3</v>
          </cell>
          <cell r="BP80">
            <v>8.9999999999999993E-3</v>
          </cell>
          <cell r="BQ80">
            <v>8.0000000000000002E-3</v>
          </cell>
          <cell r="BR80">
            <v>8.9999999999999993E-3</v>
          </cell>
          <cell r="BS80">
            <v>8.0000000000000002E-3</v>
          </cell>
          <cell r="BT80">
            <v>8.0000000000000002E-3</v>
          </cell>
          <cell r="BU80">
            <v>8.0000000000000002E-3</v>
          </cell>
          <cell r="BV80">
            <v>7.0000000000000001E-3</v>
          </cell>
          <cell r="BW80">
            <v>7.0000000000000001E-3</v>
          </cell>
          <cell r="BX80">
            <v>8.0000000000000002E-3</v>
          </cell>
          <cell r="BY80">
            <v>7.0000000000000001E-3</v>
          </cell>
          <cell r="BZ80">
            <v>7.0000000000000001E-3</v>
          </cell>
          <cell r="CA80">
            <v>3.0000000000000001E-3</v>
          </cell>
          <cell r="CB80">
            <v>3.0000000000000001E-3</v>
          </cell>
        </row>
        <row r="81">
          <cell r="A81">
            <v>80</v>
          </cell>
          <cell r="B81">
            <v>0</v>
          </cell>
          <cell r="C81">
            <v>1E-3</v>
          </cell>
          <cell r="D81">
            <v>7.0000000000000001E-3</v>
          </cell>
          <cell r="E81">
            <v>7.0000000000000001E-3</v>
          </cell>
          <cell r="F81">
            <v>7.0000000000000001E-3</v>
          </cell>
          <cell r="G81">
            <v>8.0000000000000002E-3</v>
          </cell>
          <cell r="H81">
            <v>7.0000000000000001E-3</v>
          </cell>
          <cell r="I81">
            <v>8.0000000000000002E-3</v>
          </cell>
          <cell r="J81">
            <v>8.0000000000000002E-3</v>
          </cell>
          <cell r="K81">
            <v>8.0000000000000002E-3</v>
          </cell>
          <cell r="L81">
            <v>8.0000000000000002E-3</v>
          </cell>
          <cell r="M81">
            <v>8.9999999999999993E-3</v>
          </cell>
          <cell r="N81">
            <v>8.0000000000000002E-3</v>
          </cell>
          <cell r="O81">
            <v>8.9999999999999993E-3</v>
          </cell>
          <cell r="P81">
            <v>0.01</v>
          </cell>
          <cell r="Q81">
            <v>8.9999999999999993E-3</v>
          </cell>
          <cell r="R81">
            <v>0.01</v>
          </cell>
          <cell r="S81">
            <v>0.01</v>
          </cell>
          <cell r="T81">
            <v>1.0999999999999999E-2</v>
          </cell>
          <cell r="U81">
            <v>1.0999999999999999E-2</v>
          </cell>
          <cell r="V81">
            <v>1.0999999999999999E-2</v>
          </cell>
          <cell r="W81">
            <v>1.2E-2</v>
          </cell>
          <cell r="X81">
            <v>1.2E-2</v>
          </cell>
          <cell r="Y81">
            <v>1.2999999999999999E-2</v>
          </cell>
          <cell r="Z81">
            <v>1.2999999999999999E-2</v>
          </cell>
          <cell r="AA81">
            <v>1.4E-2</v>
          </cell>
          <cell r="AB81">
            <v>1.4E-2</v>
          </cell>
          <cell r="AC81">
            <v>1.4999999999999999E-2</v>
          </cell>
          <cell r="AD81">
            <v>1.6E-2</v>
          </cell>
          <cell r="AE81">
            <v>1.7000000000000001E-2</v>
          </cell>
          <cell r="AF81">
            <v>1.7999999999999999E-2</v>
          </cell>
          <cell r="AG81">
            <v>1.7999999999999999E-2</v>
          </cell>
          <cell r="AH81">
            <v>1.9E-2</v>
          </cell>
          <cell r="AI81">
            <v>0.02</v>
          </cell>
          <cell r="AJ81">
            <v>2.1000000000000001E-2</v>
          </cell>
          <cell r="AK81">
            <v>2.1999999999999999E-2</v>
          </cell>
          <cell r="AL81">
            <v>2.4E-2</v>
          </cell>
          <cell r="AM81">
            <v>2.4E-2</v>
          </cell>
          <cell r="AN81">
            <v>2.4E-2</v>
          </cell>
          <cell r="AO81">
            <v>2.4E-2</v>
          </cell>
          <cell r="AP81">
            <v>2.4E-2</v>
          </cell>
          <cell r="AQ81">
            <v>2.4E-2</v>
          </cell>
          <cell r="AR81">
            <v>2.3E-2</v>
          </cell>
          <cell r="AS81">
            <v>2.3E-2</v>
          </cell>
          <cell r="AT81">
            <v>2.1999999999999999E-2</v>
          </cell>
          <cell r="AU81">
            <v>0.02</v>
          </cell>
          <cell r="AV81">
            <v>0.02</v>
          </cell>
          <cell r="AW81">
            <v>1.7999999999999999E-2</v>
          </cell>
          <cell r="AX81">
            <v>1.7999999999999999E-2</v>
          </cell>
          <cell r="AY81">
            <v>1.7000000000000001E-2</v>
          </cell>
          <cell r="AZ81">
            <v>1.6E-2</v>
          </cell>
          <cell r="BA81">
            <v>1.4999999999999999E-2</v>
          </cell>
          <cell r="BB81">
            <v>1.4E-2</v>
          </cell>
          <cell r="BC81">
            <v>1.4E-2</v>
          </cell>
          <cell r="BD81">
            <v>1.2999999999999999E-2</v>
          </cell>
          <cell r="BE81">
            <v>1.2999999999999999E-2</v>
          </cell>
          <cell r="BF81">
            <v>1.2E-2</v>
          </cell>
          <cell r="BG81">
            <v>1.2E-2</v>
          </cell>
          <cell r="BH81">
            <v>1.0999999999999999E-2</v>
          </cell>
          <cell r="BI81">
            <v>1.0999999999999999E-2</v>
          </cell>
          <cell r="BJ81">
            <v>0.01</v>
          </cell>
          <cell r="BK81">
            <v>1.0999999999999999E-2</v>
          </cell>
          <cell r="BL81">
            <v>8.9999999999999993E-3</v>
          </cell>
          <cell r="BM81">
            <v>0.01</v>
          </cell>
          <cell r="BN81">
            <v>8.9999999999999993E-3</v>
          </cell>
          <cell r="BO81">
            <v>8.9999999999999993E-3</v>
          </cell>
          <cell r="BP81">
            <v>8.9999999999999993E-3</v>
          </cell>
          <cell r="BQ81">
            <v>8.0000000000000002E-3</v>
          </cell>
          <cell r="BR81">
            <v>8.9999999999999993E-3</v>
          </cell>
          <cell r="BS81">
            <v>8.0000000000000002E-3</v>
          </cell>
          <cell r="BT81">
            <v>8.0000000000000002E-3</v>
          </cell>
          <cell r="BU81">
            <v>8.0000000000000002E-3</v>
          </cell>
          <cell r="BV81">
            <v>7.0000000000000001E-3</v>
          </cell>
          <cell r="BW81">
            <v>7.0000000000000001E-3</v>
          </cell>
          <cell r="BX81">
            <v>8.0000000000000002E-3</v>
          </cell>
          <cell r="BY81">
            <v>7.0000000000000001E-3</v>
          </cell>
          <cell r="BZ81">
            <v>7.0000000000000001E-3</v>
          </cell>
          <cell r="CA81">
            <v>3.0000000000000001E-3</v>
          </cell>
          <cell r="CB81">
            <v>3.0000000000000001E-3</v>
          </cell>
          <cell r="CC81">
            <v>3.0000000000000001E-3</v>
          </cell>
        </row>
        <row r="82">
          <cell r="A82">
            <v>81</v>
          </cell>
          <cell r="B82">
            <v>0</v>
          </cell>
          <cell r="C82">
            <v>1E-3</v>
          </cell>
          <cell r="D82">
            <v>5.0000000000000001E-3</v>
          </cell>
          <cell r="E82">
            <v>7.0000000000000001E-3</v>
          </cell>
          <cell r="F82">
            <v>6.0000000000000001E-3</v>
          </cell>
          <cell r="G82">
            <v>7.0000000000000001E-3</v>
          </cell>
          <cell r="H82">
            <v>7.0000000000000001E-3</v>
          </cell>
          <cell r="I82">
            <v>7.0000000000000001E-3</v>
          </cell>
          <cell r="J82">
            <v>7.0000000000000001E-3</v>
          </cell>
          <cell r="K82">
            <v>8.0000000000000002E-3</v>
          </cell>
          <cell r="L82">
            <v>8.0000000000000002E-3</v>
          </cell>
          <cell r="M82">
            <v>8.0000000000000002E-3</v>
          </cell>
          <cell r="N82">
            <v>8.0000000000000002E-3</v>
          </cell>
          <cell r="O82">
            <v>8.0000000000000002E-3</v>
          </cell>
          <cell r="P82">
            <v>8.9999999999999993E-3</v>
          </cell>
          <cell r="Q82">
            <v>8.9999999999999993E-3</v>
          </cell>
          <cell r="R82">
            <v>8.9999999999999993E-3</v>
          </cell>
          <cell r="S82">
            <v>8.9999999999999993E-3</v>
          </cell>
          <cell r="T82">
            <v>8.9999999999999993E-3</v>
          </cell>
          <cell r="U82">
            <v>0.01</v>
          </cell>
          <cell r="V82">
            <v>0.01</v>
          </cell>
          <cell r="W82">
            <v>1.0999999999999999E-2</v>
          </cell>
          <cell r="X82">
            <v>1.0999999999999999E-2</v>
          </cell>
          <cell r="Y82">
            <v>1.0999999999999999E-2</v>
          </cell>
          <cell r="Z82">
            <v>1.2E-2</v>
          </cell>
          <cell r="AA82">
            <v>1.2E-2</v>
          </cell>
          <cell r="AB82">
            <v>1.2E-2</v>
          </cell>
          <cell r="AC82">
            <v>1.2999999999999999E-2</v>
          </cell>
          <cell r="AD82">
            <v>1.2999999999999999E-2</v>
          </cell>
          <cell r="AE82">
            <v>1.4E-2</v>
          </cell>
          <cell r="AF82">
            <v>1.4999999999999999E-2</v>
          </cell>
          <cell r="AG82">
            <v>1.4999999999999999E-2</v>
          </cell>
          <cell r="AH82">
            <v>1.6E-2</v>
          </cell>
          <cell r="AI82">
            <v>1.7000000000000001E-2</v>
          </cell>
          <cell r="AJ82">
            <v>1.7999999999999999E-2</v>
          </cell>
          <cell r="AK82">
            <v>1.9E-2</v>
          </cell>
          <cell r="AL82">
            <v>0.02</v>
          </cell>
          <cell r="AM82">
            <v>0.02</v>
          </cell>
          <cell r="AN82">
            <v>2.1000000000000001E-2</v>
          </cell>
          <cell r="AO82">
            <v>2.1999999999999999E-2</v>
          </cell>
          <cell r="AP82">
            <v>2.3E-2</v>
          </cell>
          <cell r="AQ82">
            <v>2.4E-2</v>
          </cell>
          <cell r="AR82">
            <v>2.5000000000000001E-2</v>
          </cell>
          <cell r="AS82">
            <v>2.4E-2</v>
          </cell>
          <cell r="AT82">
            <v>2.3E-2</v>
          </cell>
          <cell r="AU82">
            <v>2.1999999999999999E-2</v>
          </cell>
          <cell r="AV82">
            <v>2.1000000000000001E-2</v>
          </cell>
          <cell r="AW82">
            <v>2.1000000000000001E-2</v>
          </cell>
          <cell r="AX82">
            <v>0.02</v>
          </cell>
          <cell r="AY82">
            <v>0.02</v>
          </cell>
          <cell r="AZ82">
            <v>1.9E-2</v>
          </cell>
          <cell r="BA82">
            <v>1.7999999999999999E-2</v>
          </cell>
          <cell r="BB82">
            <v>1.6E-2</v>
          </cell>
          <cell r="BC82">
            <v>1.6E-2</v>
          </cell>
          <cell r="BD82">
            <v>1.4E-2</v>
          </cell>
          <cell r="BE82">
            <v>1.4E-2</v>
          </cell>
          <cell r="BF82">
            <v>1.4E-2</v>
          </cell>
          <cell r="BG82">
            <v>1.2999999999999999E-2</v>
          </cell>
          <cell r="BH82">
            <v>1.2E-2</v>
          </cell>
          <cell r="BI82">
            <v>1.2E-2</v>
          </cell>
          <cell r="BJ82">
            <v>1.0999999999999999E-2</v>
          </cell>
          <cell r="BK82">
            <v>1.2E-2</v>
          </cell>
          <cell r="BL82">
            <v>0.01</v>
          </cell>
          <cell r="BM82">
            <v>1.0999999999999999E-2</v>
          </cell>
          <cell r="BN82">
            <v>0.01</v>
          </cell>
          <cell r="BO82">
            <v>0.01</v>
          </cell>
          <cell r="BP82">
            <v>0.01</v>
          </cell>
          <cell r="BQ82">
            <v>8.9999999999999993E-3</v>
          </cell>
          <cell r="BR82">
            <v>8.9999999999999993E-3</v>
          </cell>
          <cell r="BS82">
            <v>8.9999999999999993E-3</v>
          </cell>
          <cell r="BT82">
            <v>8.9999999999999993E-3</v>
          </cell>
          <cell r="BU82">
            <v>8.9999999999999993E-3</v>
          </cell>
          <cell r="BV82">
            <v>8.0000000000000002E-3</v>
          </cell>
          <cell r="BW82">
            <v>8.0000000000000002E-3</v>
          </cell>
          <cell r="BX82">
            <v>8.0000000000000002E-3</v>
          </cell>
          <cell r="BY82">
            <v>7.0000000000000001E-3</v>
          </cell>
          <cell r="BZ82">
            <v>8.0000000000000002E-3</v>
          </cell>
          <cell r="CA82">
            <v>7.0000000000000001E-3</v>
          </cell>
          <cell r="CB82">
            <v>7.0000000000000001E-3</v>
          </cell>
          <cell r="CC82">
            <v>7.0000000000000001E-3</v>
          </cell>
          <cell r="CD82">
            <v>6.0000000000000001E-3</v>
          </cell>
        </row>
        <row r="83">
          <cell r="A83">
            <v>82</v>
          </cell>
          <cell r="B83">
            <v>0</v>
          </cell>
          <cell r="C83">
            <v>1E-3</v>
          </cell>
          <cell r="D83">
            <v>5.0000000000000001E-3</v>
          </cell>
          <cell r="E83">
            <v>7.0000000000000001E-3</v>
          </cell>
          <cell r="F83">
            <v>6.0000000000000001E-3</v>
          </cell>
          <cell r="G83">
            <v>7.0000000000000001E-3</v>
          </cell>
          <cell r="H83">
            <v>7.0000000000000001E-3</v>
          </cell>
          <cell r="I83">
            <v>7.0000000000000001E-3</v>
          </cell>
          <cell r="J83">
            <v>7.0000000000000001E-3</v>
          </cell>
          <cell r="K83">
            <v>8.0000000000000002E-3</v>
          </cell>
          <cell r="L83">
            <v>7.0000000000000001E-3</v>
          </cell>
          <cell r="M83">
            <v>8.0000000000000002E-3</v>
          </cell>
          <cell r="N83">
            <v>8.0000000000000002E-3</v>
          </cell>
          <cell r="O83">
            <v>8.0000000000000002E-3</v>
          </cell>
          <cell r="P83">
            <v>8.9999999999999993E-3</v>
          </cell>
          <cell r="Q83">
            <v>8.0000000000000002E-3</v>
          </cell>
          <cell r="R83">
            <v>8.9999999999999993E-3</v>
          </cell>
          <cell r="S83">
            <v>8.9999999999999993E-3</v>
          </cell>
          <cell r="T83">
            <v>8.9999999999999993E-3</v>
          </cell>
          <cell r="U83">
            <v>0.01</v>
          </cell>
          <cell r="V83">
            <v>0.01</v>
          </cell>
          <cell r="W83">
            <v>0.01</v>
          </cell>
          <cell r="X83">
            <v>1.0999999999999999E-2</v>
          </cell>
          <cell r="Y83">
            <v>1.0999999999999999E-2</v>
          </cell>
          <cell r="Z83">
            <v>1.0999999999999999E-2</v>
          </cell>
          <cell r="AA83">
            <v>1.2E-2</v>
          </cell>
          <cell r="AB83">
            <v>1.2E-2</v>
          </cell>
          <cell r="AC83">
            <v>1.2999999999999999E-2</v>
          </cell>
          <cell r="AD83">
            <v>1.2999999999999999E-2</v>
          </cell>
          <cell r="AE83">
            <v>1.4E-2</v>
          </cell>
          <cell r="AF83">
            <v>1.4999999999999999E-2</v>
          </cell>
          <cell r="AG83">
            <v>1.4999999999999999E-2</v>
          </cell>
          <cell r="AH83">
            <v>1.6E-2</v>
          </cell>
          <cell r="AI83">
            <v>1.7000000000000001E-2</v>
          </cell>
          <cell r="AJ83">
            <v>1.7999999999999999E-2</v>
          </cell>
          <cell r="AK83">
            <v>1.9E-2</v>
          </cell>
          <cell r="AL83">
            <v>0.02</v>
          </cell>
          <cell r="AM83">
            <v>0.02</v>
          </cell>
          <cell r="AN83">
            <v>2.1000000000000001E-2</v>
          </cell>
          <cell r="AO83">
            <v>2.1999999999999999E-2</v>
          </cell>
          <cell r="AP83">
            <v>2.3E-2</v>
          </cell>
          <cell r="AQ83">
            <v>2.4E-2</v>
          </cell>
          <cell r="AR83">
            <v>2.4E-2</v>
          </cell>
          <cell r="AS83">
            <v>2.4E-2</v>
          </cell>
          <cell r="AT83">
            <v>2.3E-2</v>
          </cell>
          <cell r="AU83">
            <v>2.1999999999999999E-2</v>
          </cell>
          <cell r="AV83">
            <v>2.1000000000000001E-2</v>
          </cell>
          <cell r="AW83">
            <v>2.1000000000000001E-2</v>
          </cell>
          <cell r="AX83">
            <v>1.9E-2</v>
          </cell>
          <cell r="AY83">
            <v>1.9E-2</v>
          </cell>
          <cell r="AZ83">
            <v>1.7999999999999999E-2</v>
          </cell>
          <cell r="BA83">
            <v>1.7000000000000001E-2</v>
          </cell>
          <cell r="BB83">
            <v>1.6E-2</v>
          </cell>
          <cell r="BC83">
            <v>1.6E-2</v>
          </cell>
          <cell r="BD83">
            <v>1.4E-2</v>
          </cell>
          <cell r="BE83">
            <v>1.4E-2</v>
          </cell>
          <cell r="BF83">
            <v>1.4E-2</v>
          </cell>
          <cell r="BG83">
            <v>1.2999999999999999E-2</v>
          </cell>
          <cell r="BH83">
            <v>1.2E-2</v>
          </cell>
          <cell r="BI83">
            <v>1.2E-2</v>
          </cell>
          <cell r="BJ83">
            <v>1.2E-2</v>
          </cell>
          <cell r="BK83">
            <v>1.2E-2</v>
          </cell>
          <cell r="BL83">
            <v>0.01</v>
          </cell>
          <cell r="BM83">
            <v>1.0999999999999999E-2</v>
          </cell>
          <cell r="BN83">
            <v>1.0999999999999999E-2</v>
          </cell>
          <cell r="BO83">
            <v>0.01</v>
          </cell>
          <cell r="BP83">
            <v>0.01</v>
          </cell>
          <cell r="BQ83">
            <v>8.9999999999999993E-3</v>
          </cell>
          <cell r="BR83">
            <v>8.9999999999999993E-3</v>
          </cell>
          <cell r="BS83">
            <v>8.9999999999999993E-3</v>
          </cell>
          <cell r="BT83">
            <v>8.9999999999999993E-3</v>
          </cell>
          <cell r="BU83">
            <v>8.0000000000000002E-3</v>
          </cell>
          <cell r="BV83">
            <v>8.0000000000000002E-3</v>
          </cell>
          <cell r="BW83">
            <v>8.0000000000000002E-3</v>
          </cell>
          <cell r="BX83">
            <v>8.0000000000000002E-3</v>
          </cell>
          <cell r="BY83">
            <v>8.0000000000000002E-3</v>
          </cell>
          <cell r="BZ83">
            <v>8.0000000000000002E-3</v>
          </cell>
          <cell r="CA83">
            <v>7.0000000000000001E-3</v>
          </cell>
          <cell r="CB83">
            <v>7.0000000000000001E-3</v>
          </cell>
          <cell r="CC83">
            <v>7.0000000000000001E-3</v>
          </cell>
          <cell r="CD83">
            <v>7.0000000000000001E-3</v>
          </cell>
          <cell r="CE83">
            <v>6.0000000000000001E-3</v>
          </cell>
        </row>
        <row r="84">
          <cell r="A84">
            <v>83</v>
          </cell>
          <cell r="B84">
            <v>0</v>
          </cell>
          <cell r="C84">
            <v>1E-3</v>
          </cell>
          <cell r="D84">
            <v>5.0000000000000001E-3</v>
          </cell>
          <cell r="E84">
            <v>7.0000000000000001E-3</v>
          </cell>
          <cell r="F84">
            <v>6.0000000000000001E-3</v>
          </cell>
          <cell r="G84">
            <v>7.0000000000000001E-3</v>
          </cell>
          <cell r="H84">
            <v>7.0000000000000001E-3</v>
          </cell>
          <cell r="I84">
            <v>7.0000000000000001E-3</v>
          </cell>
          <cell r="J84">
            <v>7.0000000000000001E-3</v>
          </cell>
          <cell r="K84">
            <v>8.0000000000000002E-3</v>
          </cell>
          <cell r="L84">
            <v>7.0000000000000001E-3</v>
          </cell>
          <cell r="M84">
            <v>8.0000000000000002E-3</v>
          </cell>
          <cell r="N84">
            <v>8.0000000000000002E-3</v>
          </cell>
          <cell r="O84">
            <v>8.0000000000000002E-3</v>
          </cell>
          <cell r="P84">
            <v>8.9999999999999993E-3</v>
          </cell>
          <cell r="Q84">
            <v>8.0000000000000002E-3</v>
          </cell>
          <cell r="R84">
            <v>8.9999999999999993E-3</v>
          </cell>
          <cell r="S84">
            <v>8.9999999999999993E-3</v>
          </cell>
          <cell r="T84">
            <v>8.9999999999999993E-3</v>
          </cell>
          <cell r="U84">
            <v>0.01</v>
          </cell>
          <cell r="V84">
            <v>0.01</v>
          </cell>
          <cell r="W84">
            <v>0.01</v>
          </cell>
          <cell r="X84">
            <v>1.0999999999999999E-2</v>
          </cell>
          <cell r="Y84">
            <v>1.0999999999999999E-2</v>
          </cell>
          <cell r="Z84">
            <v>1.0999999999999999E-2</v>
          </cell>
          <cell r="AA84">
            <v>1.2E-2</v>
          </cell>
          <cell r="AB84">
            <v>1.2E-2</v>
          </cell>
          <cell r="AC84">
            <v>1.2999999999999999E-2</v>
          </cell>
          <cell r="AD84">
            <v>1.2999999999999999E-2</v>
          </cell>
          <cell r="AE84">
            <v>1.4E-2</v>
          </cell>
          <cell r="AF84">
            <v>1.4999999999999999E-2</v>
          </cell>
          <cell r="AG84">
            <v>1.4999999999999999E-2</v>
          </cell>
          <cell r="AH84">
            <v>1.6E-2</v>
          </cell>
          <cell r="AI84">
            <v>1.7000000000000001E-2</v>
          </cell>
          <cell r="AJ84">
            <v>1.7999999999999999E-2</v>
          </cell>
          <cell r="AK84">
            <v>1.9E-2</v>
          </cell>
          <cell r="AL84">
            <v>0.02</v>
          </cell>
          <cell r="AM84">
            <v>0.02</v>
          </cell>
          <cell r="AN84">
            <v>2.1000000000000001E-2</v>
          </cell>
          <cell r="AO84">
            <v>2.1999999999999999E-2</v>
          </cell>
          <cell r="AP84">
            <v>2.3E-2</v>
          </cell>
          <cell r="AQ84">
            <v>2.4E-2</v>
          </cell>
          <cell r="AR84">
            <v>2.4E-2</v>
          </cell>
          <cell r="AS84">
            <v>2.4E-2</v>
          </cell>
          <cell r="AT84">
            <v>2.3E-2</v>
          </cell>
          <cell r="AU84">
            <v>2.1999999999999999E-2</v>
          </cell>
          <cell r="AV84">
            <v>2.1000000000000001E-2</v>
          </cell>
          <cell r="AW84">
            <v>2.1000000000000001E-2</v>
          </cell>
          <cell r="AX84">
            <v>1.9E-2</v>
          </cell>
          <cell r="AY84">
            <v>1.9E-2</v>
          </cell>
          <cell r="AZ84">
            <v>1.7999999999999999E-2</v>
          </cell>
          <cell r="BA84">
            <v>1.7000000000000001E-2</v>
          </cell>
          <cell r="BB84">
            <v>1.6E-2</v>
          </cell>
          <cell r="BC84">
            <v>1.6E-2</v>
          </cell>
          <cell r="BD84">
            <v>1.4E-2</v>
          </cell>
          <cell r="BE84">
            <v>1.4E-2</v>
          </cell>
          <cell r="BF84">
            <v>1.4E-2</v>
          </cell>
          <cell r="BG84">
            <v>1.2999999999999999E-2</v>
          </cell>
          <cell r="BH84">
            <v>1.2E-2</v>
          </cell>
          <cell r="BI84">
            <v>1.2E-2</v>
          </cell>
          <cell r="BJ84">
            <v>1.0999999999999999E-2</v>
          </cell>
          <cell r="BK84">
            <v>1.2E-2</v>
          </cell>
          <cell r="BL84">
            <v>0.01</v>
          </cell>
          <cell r="BM84">
            <v>1.0999999999999999E-2</v>
          </cell>
          <cell r="BN84">
            <v>8.9999999999999993E-3</v>
          </cell>
          <cell r="BO84">
            <v>0.01</v>
          </cell>
          <cell r="BP84">
            <v>0.01</v>
          </cell>
          <cell r="BQ84">
            <v>8.9999999999999993E-3</v>
          </cell>
          <cell r="BR84">
            <v>8.0000000000000002E-3</v>
          </cell>
          <cell r="BS84">
            <v>8.9999999999999993E-3</v>
          </cell>
          <cell r="BT84">
            <v>8.0000000000000002E-3</v>
          </cell>
          <cell r="BU84">
            <v>8.9999999999999993E-3</v>
          </cell>
          <cell r="BV84">
            <v>8.0000000000000002E-3</v>
          </cell>
          <cell r="BW84">
            <v>7.0000000000000001E-3</v>
          </cell>
          <cell r="BX84">
            <v>8.0000000000000002E-3</v>
          </cell>
          <cell r="BY84">
            <v>7.0000000000000001E-3</v>
          </cell>
          <cell r="BZ84">
            <v>8.0000000000000002E-3</v>
          </cell>
          <cell r="CA84">
            <v>7.0000000000000001E-3</v>
          </cell>
          <cell r="CB84">
            <v>7.0000000000000001E-3</v>
          </cell>
          <cell r="CC84">
            <v>7.0000000000000001E-3</v>
          </cell>
          <cell r="CD84">
            <v>6.0000000000000001E-3</v>
          </cell>
          <cell r="CE84">
            <v>7.0000000000000001E-3</v>
          </cell>
          <cell r="CF84">
            <v>6.0000000000000001E-3</v>
          </cell>
        </row>
        <row r="85">
          <cell r="A85">
            <v>84</v>
          </cell>
          <cell r="B85">
            <v>0</v>
          </cell>
          <cell r="C85">
            <v>1E-3</v>
          </cell>
          <cell r="D85">
            <v>5.0000000000000001E-3</v>
          </cell>
          <cell r="E85">
            <v>7.0000000000000001E-3</v>
          </cell>
          <cell r="F85">
            <v>6.0000000000000001E-3</v>
          </cell>
          <cell r="G85">
            <v>7.0000000000000001E-3</v>
          </cell>
          <cell r="H85">
            <v>7.0000000000000001E-3</v>
          </cell>
          <cell r="I85">
            <v>7.0000000000000001E-3</v>
          </cell>
          <cell r="J85">
            <v>7.0000000000000001E-3</v>
          </cell>
          <cell r="K85">
            <v>8.0000000000000002E-3</v>
          </cell>
          <cell r="L85">
            <v>7.0000000000000001E-3</v>
          </cell>
          <cell r="M85">
            <v>8.0000000000000002E-3</v>
          </cell>
          <cell r="N85">
            <v>8.0000000000000002E-3</v>
          </cell>
          <cell r="O85">
            <v>8.0000000000000002E-3</v>
          </cell>
          <cell r="P85">
            <v>8.9999999999999993E-3</v>
          </cell>
          <cell r="Q85">
            <v>8.0000000000000002E-3</v>
          </cell>
          <cell r="R85">
            <v>8.9999999999999993E-3</v>
          </cell>
          <cell r="S85">
            <v>8.9999999999999993E-3</v>
          </cell>
          <cell r="T85">
            <v>8.9999999999999993E-3</v>
          </cell>
          <cell r="U85">
            <v>0.01</v>
          </cell>
          <cell r="V85">
            <v>0.01</v>
          </cell>
          <cell r="W85">
            <v>0.01</v>
          </cell>
          <cell r="X85">
            <v>1.0999999999999999E-2</v>
          </cell>
          <cell r="Y85">
            <v>1.0999999999999999E-2</v>
          </cell>
          <cell r="Z85">
            <v>1.0999999999999999E-2</v>
          </cell>
          <cell r="AA85">
            <v>1.2E-2</v>
          </cell>
          <cell r="AB85">
            <v>1.2E-2</v>
          </cell>
          <cell r="AC85">
            <v>1.2999999999999999E-2</v>
          </cell>
          <cell r="AD85">
            <v>1.2999999999999999E-2</v>
          </cell>
          <cell r="AE85">
            <v>1.4E-2</v>
          </cell>
          <cell r="AF85">
            <v>1.4999999999999999E-2</v>
          </cell>
          <cell r="AG85">
            <v>1.4999999999999999E-2</v>
          </cell>
          <cell r="AH85">
            <v>1.6E-2</v>
          </cell>
          <cell r="AI85">
            <v>1.7000000000000001E-2</v>
          </cell>
          <cell r="AJ85">
            <v>1.7999999999999999E-2</v>
          </cell>
          <cell r="AK85">
            <v>1.7999999999999999E-2</v>
          </cell>
          <cell r="AL85">
            <v>0.02</v>
          </cell>
          <cell r="AM85">
            <v>0.02</v>
          </cell>
          <cell r="AN85">
            <v>2.1000000000000001E-2</v>
          </cell>
          <cell r="AO85">
            <v>2.1999999999999999E-2</v>
          </cell>
          <cell r="AP85">
            <v>2.3E-2</v>
          </cell>
          <cell r="AQ85">
            <v>2.3E-2</v>
          </cell>
          <cell r="AR85">
            <v>2.3E-2</v>
          </cell>
          <cell r="AS85">
            <v>2.3E-2</v>
          </cell>
          <cell r="AT85">
            <v>2.3E-2</v>
          </cell>
          <cell r="AU85">
            <v>2.1999999999999999E-2</v>
          </cell>
          <cell r="AV85">
            <v>2.1000000000000001E-2</v>
          </cell>
          <cell r="AW85">
            <v>2.1000000000000001E-2</v>
          </cell>
          <cell r="AX85">
            <v>1.9E-2</v>
          </cell>
          <cell r="AY85">
            <v>1.9E-2</v>
          </cell>
          <cell r="AZ85">
            <v>1.7999999999999999E-2</v>
          </cell>
          <cell r="BA85">
            <v>1.7000000000000001E-2</v>
          </cell>
          <cell r="BB85">
            <v>1.6E-2</v>
          </cell>
          <cell r="BC85">
            <v>1.6E-2</v>
          </cell>
          <cell r="BD85">
            <v>1.4E-2</v>
          </cell>
          <cell r="BE85">
            <v>1.4E-2</v>
          </cell>
          <cell r="BF85">
            <v>1.4E-2</v>
          </cell>
          <cell r="BG85">
            <v>1.2999999999999999E-2</v>
          </cell>
          <cell r="BH85">
            <v>1.2E-2</v>
          </cell>
          <cell r="BI85">
            <v>1.2E-2</v>
          </cell>
          <cell r="BJ85">
            <v>1.0999999999999999E-2</v>
          </cell>
          <cell r="BK85">
            <v>1.2E-2</v>
          </cell>
          <cell r="BL85">
            <v>0.01</v>
          </cell>
          <cell r="BM85">
            <v>1.0999999999999999E-2</v>
          </cell>
          <cell r="BN85">
            <v>8.9999999999999993E-3</v>
          </cell>
          <cell r="BO85">
            <v>0.01</v>
          </cell>
          <cell r="BP85">
            <v>0.01</v>
          </cell>
          <cell r="BQ85">
            <v>8.9999999999999993E-3</v>
          </cell>
          <cell r="BR85">
            <v>8.0000000000000002E-3</v>
          </cell>
          <cell r="BS85">
            <v>8.9999999999999993E-3</v>
          </cell>
          <cell r="BT85">
            <v>8.0000000000000002E-3</v>
          </cell>
          <cell r="BU85">
            <v>8.9999999999999993E-3</v>
          </cell>
          <cell r="BV85">
            <v>8.0000000000000002E-3</v>
          </cell>
          <cell r="BW85">
            <v>7.0000000000000001E-3</v>
          </cell>
          <cell r="BX85">
            <v>8.0000000000000002E-3</v>
          </cell>
          <cell r="BY85">
            <v>7.0000000000000001E-3</v>
          </cell>
          <cell r="BZ85">
            <v>8.0000000000000002E-3</v>
          </cell>
          <cell r="CA85">
            <v>7.0000000000000001E-3</v>
          </cell>
          <cell r="CB85">
            <v>7.0000000000000001E-3</v>
          </cell>
          <cell r="CC85">
            <v>7.0000000000000001E-3</v>
          </cell>
          <cell r="CD85">
            <v>6.0000000000000001E-3</v>
          </cell>
          <cell r="CE85">
            <v>7.0000000000000001E-3</v>
          </cell>
          <cell r="CF85">
            <v>6.0000000000000001E-3</v>
          </cell>
          <cell r="CG85">
            <v>4.0000000000000001E-3</v>
          </cell>
        </row>
        <row r="86">
          <cell r="A86">
            <v>85</v>
          </cell>
          <cell r="B86">
            <v>0</v>
          </cell>
          <cell r="C86">
            <v>1E-3</v>
          </cell>
          <cell r="D86">
            <v>5.0000000000000001E-3</v>
          </cell>
          <cell r="E86">
            <v>7.0000000000000001E-3</v>
          </cell>
          <cell r="F86">
            <v>6.0000000000000001E-3</v>
          </cell>
          <cell r="G86">
            <v>7.0000000000000001E-3</v>
          </cell>
          <cell r="H86">
            <v>7.0000000000000001E-3</v>
          </cell>
          <cell r="I86">
            <v>7.0000000000000001E-3</v>
          </cell>
          <cell r="J86">
            <v>7.0000000000000001E-3</v>
          </cell>
          <cell r="K86">
            <v>8.0000000000000002E-3</v>
          </cell>
          <cell r="L86">
            <v>7.0000000000000001E-3</v>
          </cell>
          <cell r="M86">
            <v>8.0000000000000002E-3</v>
          </cell>
          <cell r="N86">
            <v>8.0000000000000002E-3</v>
          </cell>
          <cell r="O86">
            <v>8.0000000000000002E-3</v>
          </cell>
          <cell r="P86">
            <v>8.9999999999999993E-3</v>
          </cell>
          <cell r="Q86">
            <v>8.0000000000000002E-3</v>
          </cell>
          <cell r="R86">
            <v>8.9999999999999993E-3</v>
          </cell>
          <cell r="S86">
            <v>8.9999999999999993E-3</v>
          </cell>
          <cell r="T86">
            <v>8.9999999999999993E-3</v>
          </cell>
          <cell r="U86">
            <v>0.01</v>
          </cell>
          <cell r="V86">
            <v>0.01</v>
          </cell>
          <cell r="W86">
            <v>0.01</v>
          </cell>
          <cell r="X86">
            <v>1.0999999999999999E-2</v>
          </cell>
          <cell r="Y86">
            <v>1.0999999999999999E-2</v>
          </cell>
          <cell r="Z86">
            <v>1.0999999999999999E-2</v>
          </cell>
          <cell r="AA86">
            <v>1.2E-2</v>
          </cell>
          <cell r="AB86">
            <v>1.2E-2</v>
          </cell>
          <cell r="AC86">
            <v>1.2999999999999999E-2</v>
          </cell>
          <cell r="AD86">
            <v>1.2999999999999999E-2</v>
          </cell>
          <cell r="AE86">
            <v>1.4E-2</v>
          </cell>
          <cell r="AF86">
            <v>1.4999999999999999E-2</v>
          </cell>
          <cell r="AG86">
            <v>1.4999999999999999E-2</v>
          </cell>
          <cell r="AH86">
            <v>1.6E-2</v>
          </cell>
          <cell r="AI86">
            <v>1.7000000000000001E-2</v>
          </cell>
          <cell r="AJ86">
            <v>1.7999999999999999E-2</v>
          </cell>
          <cell r="AK86">
            <v>1.7999999999999999E-2</v>
          </cell>
          <cell r="AL86">
            <v>0.02</v>
          </cell>
          <cell r="AM86">
            <v>0.02</v>
          </cell>
          <cell r="AN86">
            <v>2.1000000000000001E-2</v>
          </cell>
          <cell r="AO86">
            <v>2.1999999999999999E-2</v>
          </cell>
          <cell r="AP86">
            <v>2.1999999999999999E-2</v>
          </cell>
          <cell r="AQ86">
            <v>2.3E-2</v>
          </cell>
          <cell r="AR86">
            <v>2.3E-2</v>
          </cell>
          <cell r="AS86">
            <v>2.1999999999999999E-2</v>
          </cell>
          <cell r="AT86">
            <v>2.1999999999999999E-2</v>
          </cell>
          <cell r="AU86">
            <v>2.1000000000000001E-2</v>
          </cell>
          <cell r="AV86">
            <v>2.1000000000000001E-2</v>
          </cell>
          <cell r="AW86">
            <v>2.1000000000000001E-2</v>
          </cell>
          <cell r="AX86">
            <v>1.9E-2</v>
          </cell>
          <cell r="AY86">
            <v>1.9E-2</v>
          </cell>
          <cell r="AZ86">
            <v>1.7999999999999999E-2</v>
          </cell>
          <cell r="BA86">
            <v>1.7000000000000001E-2</v>
          </cell>
          <cell r="BB86">
            <v>1.6E-2</v>
          </cell>
          <cell r="BC86">
            <v>1.6E-2</v>
          </cell>
          <cell r="BD86">
            <v>1.4E-2</v>
          </cell>
          <cell r="BE86">
            <v>1.4E-2</v>
          </cell>
          <cell r="BF86">
            <v>1.4E-2</v>
          </cell>
          <cell r="BG86">
            <v>1.2999999999999999E-2</v>
          </cell>
          <cell r="BH86">
            <v>1.2E-2</v>
          </cell>
          <cell r="BI86">
            <v>1.2E-2</v>
          </cell>
          <cell r="BJ86">
            <v>1.0999999999999999E-2</v>
          </cell>
          <cell r="BK86">
            <v>1.2E-2</v>
          </cell>
          <cell r="BL86">
            <v>0.01</v>
          </cell>
          <cell r="BM86">
            <v>1.0999999999999999E-2</v>
          </cell>
          <cell r="BN86">
            <v>8.9999999999999993E-3</v>
          </cell>
          <cell r="BO86">
            <v>0.01</v>
          </cell>
          <cell r="BP86">
            <v>0.01</v>
          </cell>
          <cell r="BQ86">
            <v>8.9999999999999993E-3</v>
          </cell>
          <cell r="BR86">
            <v>8.0000000000000002E-3</v>
          </cell>
          <cell r="BS86">
            <v>8.9999999999999993E-3</v>
          </cell>
          <cell r="BT86">
            <v>8.0000000000000002E-3</v>
          </cell>
          <cell r="BU86">
            <v>8.9999999999999993E-3</v>
          </cell>
          <cell r="BV86">
            <v>8.0000000000000002E-3</v>
          </cell>
          <cell r="BW86">
            <v>7.0000000000000001E-3</v>
          </cell>
          <cell r="BX86">
            <v>8.0000000000000002E-3</v>
          </cell>
          <cell r="BY86">
            <v>7.0000000000000001E-3</v>
          </cell>
          <cell r="BZ86">
            <v>8.0000000000000002E-3</v>
          </cell>
          <cell r="CA86">
            <v>7.0000000000000001E-3</v>
          </cell>
          <cell r="CB86">
            <v>7.0000000000000001E-3</v>
          </cell>
          <cell r="CC86">
            <v>7.0000000000000001E-3</v>
          </cell>
          <cell r="CD86">
            <v>6.0000000000000001E-3</v>
          </cell>
          <cell r="CE86">
            <v>7.0000000000000001E-3</v>
          </cell>
          <cell r="CF86">
            <v>6.0000000000000001E-3</v>
          </cell>
          <cell r="CG86">
            <v>4.0000000000000001E-3</v>
          </cell>
          <cell r="CH86">
            <v>4.0000000000000001E-3</v>
          </cell>
        </row>
        <row r="87">
          <cell r="A87">
            <v>86</v>
          </cell>
          <cell r="B87">
            <v>0</v>
          </cell>
          <cell r="C87">
            <v>1E-3</v>
          </cell>
          <cell r="D87">
            <v>5.0000000000000001E-3</v>
          </cell>
          <cell r="E87">
            <v>6.0000000000000001E-3</v>
          </cell>
          <cell r="F87">
            <v>6.0000000000000001E-3</v>
          </cell>
          <cell r="G87">
            <v>7.0000000000000001E-3</v>
          </cell>
          <cell r="H87">
            <v>7.0000000000000001E-3</v>
          </cell>
          <cell r="I87">
            <v>7.0000000000000001E-3</v>
          </cell>
          <cell r="J87">
            <v>7.0000000000000001E-3</v>
          </cell>
          <cell r="K87">
            <v>7.0000000000000001E-3</v>
          </cell>
          <cell r="L87">
            <v>7.0000000000000001E-3</v>
          </cell>
          <cell r="M87">
            <v>7.0000000000000001E-3</v>
          </cell>
          <cell r="N87">
            <v>8.0000000000000002E-3</v>
          </cell>
          <cell r="O87">
            <v>8.0000000000000002E-3</v>
          </cell>
          <cell r="P87">
            <v>8.0000000000000002E-3</v>
          </cell>
          <cell r="Q87">
            <v>8.0000000000000002E-3</v>
          </cell>
          <cell r="R87">
            <v>8.9999999999999993E-3</v>
          </cell>
          <cell r="S87">
            <v>8.9999999999999993E-3</v>
          </cell>
          <cell r="T87">
            <v>8.9999999999999993E-3</v>
          </cell>
          <cell r="U87">
            <v>0.01</v>
          </cell>
          <cell r="V87">
            <v>0.01</v>
          </cell>
          <cell r="W87">
            <v>0.01</v>
          </cell>
          <cell r="X87">
            <v>1.0999999999999999E-2</v>
          </cell>
          <cell r="Y87">
            <v>1.0999999999999999E-2</v>
          </cell>
          <cell r="Z87">
            <v>1.0999999999999999E-2</v>
          </cell>
          <cell r="AA87">
            <v>1.2E-2</v>
          </cell>
          <cell r="AB87">
            <v>1.2E-2</v>
          </cell>
          <cell r="AC87">
            <v>1.2999999999999999E-2</v>
          </cell>
          <cell r="AD87">
            <v>1.2999999999999999E-2</v>
          </cell>
          <cell r="AE87">
            <v>1.4E-2</v>
          </cell>
          <cell r="AF87">
            <v>1.4999999999999999E-2</v>
          </cell>
          <cell r="AG87">
            <v>1.4999999999999999E-2</v>
          </cell>
          <cell r="AH87">
            <v>1.6E-2</v>
          </cell>
          <cell r="AI87">
            <v>1.7000000000000001E-2</v>
          </cell>
          <cell r="AJ87">
            <v>1.7999999999999999E-2</v>
          </cell>
          <cell r="AK87">
            <v>1.7999999999999999E-2</v>
          </cell>
          <cell r="AL87">
            <v>0.02</v>
          </cell>
          <cell r="AM87">
            <v>0.02</v>
          </cell>
          <cell r="AN87">
            <v>2.1000000000000001E-2</v>
          </cell>
          <cell r="AO87">
            <v>2.1999999999999999E-2</v>
          </cell>
          <cell r="AP87">
            <v>2.1999999999999999E-2</v>
          </cell>
          <cell r="AQ87">
            <v>2.3E-2</v>
          </cell>
          <cell r="AR87">
            <v>2.3E-2</v>
          </cell>
          <cell r="AS87">
            <v>2.1999999999999999E-2</v>
          </cell>
          <cell r="AT87">
            <v>2.1999999999999999E-2</v>
          </cell>
          <cell r="AU87">
            <v>2.1000000000000001E-2</v>
          </cell>
          <cell r="AV87">
            <v>2.1000000000000001E-2</v>
          </cell>
          <cell r="AW87">
            <v>2.1000000000000001E-2</v>
          </cell>
          <cell r="AX87">
            <v>1.9E-2</v>
          </cell>
          <cell r="AY87">
            <v>1.9E-2</v>
          </cell>
          <cell r="AZ87">
            <v>1.7999999999999999E-2</v>
          </cell>
          <cell r="BA87">
            <v>1.7000000000000001E-2</v>
          </cell>
          <cell r="BB87">
            <v>1.6E-2</v>
          </cell>
          <cell r="BC87">
            <v>1.6E-2</v>
          </cell>
          <cell r="BD87">
            <v>1.4E-2</v>
          </cell>
          <cell r="BE87">
            <v>1.4E-2</v>
          </cell>
          <cell r="BF87">
            <v>1.4E-2</v>
          </cell>
          <cell r="BG87">
            <v>1.2999999999999999E-2</v>
          </cell>
          <cell r="BH87">
            <v>1.2E-2</v>
          </cell>
          <cell r="BI87">
            <v>1.2E-2</v>
          </cell>
          <cell r="BJ87">
            <v>1.0999999999999999E-2</v>
          </cell>
          <cell r="BK87">
            <v>1.2E-2</v>
          </cell>
          <cell r="BL87">
            <v>0.01</v>
          </cell>
          <cell r="BM87">
            <v>1.0999999999999999E-2</v>
          </cell>
          <cell r="BN87">
            <v>8.9999999999999993E-3</v>
          </cell>
          <cell r="BO87">
            <v>0.01</v>
          </cell>
          <cell r="BP87">
            <v>0.01</v>
          </cell>
          <cell r="BQ87">
            <v>8.9999999999999993E-3</v>
          </cell>
          <cell r="BR87">
            <v>8.0000000000000002E-3</v>
          </cell>
          <cell r="BS87">
            <v>8.9999999999999993E-3</v>
          </cell>
          <cell r="BT87">
            <v>8.0000000000000002E-3</v>
          </cell>
          <cell r="BU87">
            <v>8.9999999999999993E-3</v>
          </cell>
          <cell r="BV87">
            <v>8.0000000000000002E-3</v>
          </cell>
          <cell r="BW87">
            <v>7.0000000000000001E-3</v>
          </cell>
          <cell r="BX87">
            <v>8.0000000000000002E-3</v>
          </cell>
          <cell r="BY87">
            <v>7.0000000000000001E-3</v>
          </cell>
          <cell r="BZ87">
            <v>8.0000000000000002E-3</v>
          </cell>
          <cell r="CA87">
            <v>7.0000000000000001E-3</v>
          </cell>
          <cell r="CB87">
            <v>7.0000000000000001E-3</v>
          </cell>
          <cell r="CC87">
            <v>7.0000000000000001E-3</v>
          </cell>
          <cell r="CD87">
            <v>6.0000000000000001E-3</v>
          </cell>
          <cell r="CE87">
            <v>7.0000000000000001E-3</v>
          </cell>
          <cell r="CF87">
            <v>6.0000000000000001E-3</v>
          </cell>
          <cell r="CG87">
            <v>4.0000000000000001E-3</v>
          </cell>
          <cell r="CH87">
            <v>4.0000000000000001E-3</v>
          </cell>
          <cell r="CI87">
            <v>4.0000000000000001E-3</v>
          </cell>
        </row>
        <row r="88">
          <cell r="A88">
            <v>87</v>
          </cell>
          <cell r="B88">
            <v>0</v>
          </cell>
          <cell r="C88">
            <v>1E-3</v>
          </cell>
          <cell r="D88">
            <v>5.0000000000000001E-3</v>
          </cell>
          <cell r="E88">
            <v>5.0000000000000001E-3</v>
          </cell>
          <cell r="F88">
            <v>6.0000000000000001E-3</v>
          </cell>
          <cell r="G88">
            <v>6.0000000000000001E-3</v>
          </cell>
          <cell r="H88">
            <v>7.0000000000000001E-3</v>
          </cell>
          <cell r="I88">
            <v>7.0000000000000001E-3</v>
          </cell>
          <cell r="J88">
            <v>7.0000000000000001E-3</v>
          </cell>
          <cell r="K88">
            <v>7.0000000000000001E-3</v>
          </cell>
          <cell r="L88">
            <v>7.0000000000000001E-3</v>
          </cell>
          <cell r="M88">
            <v>8.0000000000000002E-3</v>
          </cell>
          <cell r="N88">
            <v>8.0000000000000002E-3</v>
          </cell>
          <cell r="O88">
            <v>8.0000000000000002E-3</v>
          </cell>
          <cell r="P88">
            <v>8.0000000000000002E-3</v>
          </cell>
          <cell r="Q88">
            <v>8.0000000000000002E-3</v>
          </cell>
          <cell r="R88">
            <v>8.9999999999999993E-3</v>
          </cell>
          <cell r="S88">
            <v>8.9999999999999993E-3</v>
          </cell>
          <cell r="T88">
            <v>8.9999999999999993E-3</v>
          </cell>
          <cell r="U88">
            <v>0.01</v>
          </cell>
          <cell r="V88">
            <v>0.01</v>
          </cell>
          <cell r="W88">
            <v>0.01</v>
          </cell>
          <cell r="X88">
            <v>0.01</v>
          </cell>
          <cell r="Y88">
            <v>1.0999999999999999E-2</v>
          </cell>
          <cell r="Z88">
            <v>1.0999999999999999E-2</v>
          </cell>
          <cell r="AA88">
            <v>1.0999999999999999E-2</v>
          </cell>
          <cell r="AB88">
            <v>1.2E-2</v>
          </cell>
          <cell r="AC88">
            <v>1.2E-2</v>
          </cell>
          <cell r="AD88">
            <v>1.2999999999999999E-2</v>
          </cell>
          <cell r="AE88">
            <v>1.4E-2</v>
          </cell>
          <cell r="AF88">
            <v>1.4999999999999999E-2</v>
          </cell>
          <cell r="AG88">
            <v>1.4999999999999999E-2</v>
          </cell>
          <cell r="AH88">
            <v>1.6E-2</v>
          </cell>
          <cell r="AI88">
            <v>1.7000000000000001E-2</v>
          </cell>
          <cell r="AJ88">
            <v>1.7999999999999999E-2</v>
          </cell>
          <cell r="AK88">
            <v>1.7999999999999999E-2</v>
          </cell>
          <cell r="AL88">
            <v>0.02</v>
          </cell>
          <cell r="AM88">
            <v>0.02</v>
          </cell>
          <cell r="AN88">
            <v>2.1000000000000001E-2</v>
          </cell>
          <cell r="AO88">
            <v>2.1999999999999999E-2</v>
          </cell>
          <cell r="AP88">
            <v>2.1999999999999999E-2</v>
          </cell>
          <cell r="AQ88">
            <v>2.3E-2</v>
          </cell>
          <cell r="AR88">
            <v>2.3E-2</v>
          </cell>
          <cell r="AS88">
            <v>2.1999999999999999E-2</v>
          </cell>
          <cell r="AT88">
            <v>2.1999999999999999E-2</v>
          </cell>
          <cell r="AU88">
            <v>2.1000000000000001E-2</v>
          </cell>
          <cell r="AV88">
            <v>2.1000000000000001E-2</v>
          </cell>
          <cell r="AW88">
            <v>2.1000000000000001E-2</v>
          </cell>
          <cell r="AX88">
            <v>1.9E-2</v>
          </cell>
          <cell r="AY88">
            <v>1.9E-2</v>
          </cell>
          <cell r="AZ88">
            <v>1.7999999999999999E-2</v>
          </cell>
          <cell r="BA88">
            <v>1.7000000000000001E-2</v>
          </cell>
          <cell r="BB88">
            <v>1.6E-2</v>
          </cell>
          <cell r="BC88">
            <v>1.6E-2</v>
          </cell>
          <cell r="BD88">
            <v>1.4E-2</v>
          </cell>
          <cell r="BE88">
            <v>1.4E-2</v>
          </cell>
          <cell r="BF88">
            <v>1.4E-2</v>
          </cell>
          <cell r="BG88">
            <v>1.2999999999999999E-2</v>
          </cell>
          <cell r="BH88">
            <v>1.2E-2</v>
          </cell>
          <cell r="BI88">
            <v>1.2E-2</v>
          </cell>
          <cell r="BJ88">
            <v>1.0999999999999999E-2</v>
          </cell>
          <cell r="BK88">
            <v>1.2E-2</v>
          </cell>
          <cell r="BL88">
            <v>0.01</v>
          </cell>
          <cell r="BM88">
            <v>1.0999999999999999E-2</v>
          </cell>
          <cell r="BN88">
            <v>8.9999999999999993E-3</v>
          </cell>
          <cell r="BO88">
            <v>0.01</v>
          </cell>
          <cell r="BP88">
            <v>0.01</v>
          </cell>
          <cell r="BQ88">
            <v>8.9999999999999993E-3</v>
          </cell>
          <cell r="BR88">
            <v>8.0000000000000002E-3</v>
          </cell>
          <cell r="BS88">
            <v>8.9999999999999993E-3</v>
          </cell>
          <cell r="BT88">
            <v>8.0000000000000002E-3</v>
          </cell>
          <cell r="BU88">
            <v>8.9999999999999993E-3</v>
          </cell>
          <cell r="BV88">
            <v>8.0000000000000002E-3</v>
          </cell>
          <cell r="BW88">
            <v>7.0000000000000001E-3</v>
          </cell>
          <cell r="BX88">
            <v>8.0000000000000002E-3</v>
          </cell>
          <cell r="BY88">
            <v>7.0000000000000001E-3</v>
          </cell>
          <cell r="BZ88">
            <v>8.0000000000000002E-3</v>
          </cell>
          <cell r="CA88">
            <v>7.0000000000000001E-3</v>
          </cell>
          <cell r="CB88">
            <v>7.0000000000000001E-3</v>
          </cell>
          <cell r="CC88">
            <v>7.0000000000000001E-3</v>
          </cell>
          <cell r="CD88">
            <v>6.0000000000000001E-3</v>
          </cell>
          <cell r="CE88">
            <v>7.0000000000000001E-3</v>
          </cell>
          <cell r="CF88">
            <v>6.0000000000000001E-3</v>
          </cell>
          <cell r="CG88">
            <v>4.0000000000000001E-3</v>
          </cell>
          <cell r="CH88">
            <v>4.0000000000000001E-3</v>
          </cell>
          <cell r="CI88">
            <v>4.0000000000000001E-3</v>
          </cell>
          <cell r="CJ88">
            <v>4.0000000000000001E-3</v>
          </cell>
        </row>
        <row r="89">
          <cell r="A89">
            <v>88</v>
          </cell>
          <cell r="B89">
            <v>0</v>
          </cell>
          <cell r="C89">
            <v>1E-3</v>
          </cell>
          <cell r="D89">
            <v>4.0000000000000001E-3</v>
          </cell>
          <cell r="E89">
            <v>6.0000000000000001E-3</v>
          </cell>
          <cell r="F89">
            <v>6.0000000000000001E-3</v>
          </cell>
          <cell r="G89">
            <v>6.0000000000000001E-3</v>
          </cell>
          <cell r="H89">
            <v>7.0000000000000001E-3</v>
          </cell>
          <cell r="I89">
            <v>7.0000000000000001E-3</v>
          </cell>
          <cell r="J89">
            <v>7.0000000000000001E-3</v>
          </cell>
          <cell r="K89">
            <v>7.0000000000000001E-3</v>
          </cell>
          <cell r="L89">
            <v>7.0000000000000001E-3</v>
          </cell>
          <cell r="M89">
            <v>7.0000000000000001E-3</v>
          </cell>
          <cell r="N89">
            <v>7.0000000000000001E-3</v>
          </cell>
          <cell r="O89">
            <v>7.0000000000000001E-3</v>
          </cell>
          <cell r="P89">
            <v>8.0000000000000002E-3</v>
          </cell>
          <cell r="Q89">
            <v>8.0000000000000002E-3</v>
          </cell>
          <cell r="R89">
            <v>8.0000000000000002E-3</v>
          </cell>
          <cell r="S89">
            <v>8.0000000000000002E-3</v>
          </cell>
          <cell r="T89">
            <v>8.0000000000000002E-3</v>
          </cell>
          <cell r="U89">
            <v>8.9999999999999993E-3</v>
          </cell>
          <cell r="V89">
            <v>8.9999999999999993E-3</v>
          </cell>
          <cell r="W89">
            <v>8.9999999999999993E-3</v>
          </cell>
          <cell r="X89">
            <v>8.9999999999999993E-3</v>
          </cell>
          <cell r="Y89">
            <v>0.01</v>
          </cell>
          <cell r="Z89">
            <v>0.01</v>
          </cell>
          <cell r="AA89">
            <v>0.01</v>
          </cell>
          <cell r="AB89">
            <v>1.0999999999999999E-2</v>
          </cell>
          <cell r="AC89">
            <v>1.0999999999999999E-2</v>
          </cell>
          <cell r="AD89">
            <v>1.0999999999999999E-2</v>
          </cell>
          <cell r="AE89">
            <v>1.2E-2</v>
          </cell>
          <cell r="AF89">
            <v>1.2999999999999999E-2</v>
          </cell>
          <cell r="AG89">
            <v>1.2999999999999999E-2</v>
          </cell>
          <cell r="AH89">
            <v>1.2999999999999999E-2</v>
          </cell>
          <cell r="AI89">
            <v>1.4E-2</v>
          </cell>
          <cell r="AJ89">
            <v>1.4999999999999999E-2</v>
          </cell>
          <cell r="AK89">
            <v>1.4999999999999999E-2</v>
          </cell>
          <cell r="AL89">
            <v>1.6E-2</v>
          </cell>
          <cell r="AM89">
            <v>1.7000000000000001E-2</v>
          </cell>
          <cell r="AN89">
            <v>1.7999999999999999E-2</v>
          </cell>
          <cell r="AO89">
            <v>1.7999999999999999E-2</v>
          </cell>
          <cell r="AP89">
            <v>1.9E-2</v>
          </cell>
          <cell r="AQ89">
            <v>0.02</v>
          </cell>
          <cell r="AR89">
            <v>2.1000000000000001E-2</v>
          </cell>
          <cell r="AS89">
            <v>2.1000000000000001E-2</v>
          </cell>
          <cell r="AT89">
            <v>2.1000000000000001E-2</v>
          </cell>
          <cell r="AU89">
            <v>2.1999999999999999E-2</v>
          </cell>
          <cell r="AV89">
            <v>2.1999999999999999E-2</v>
          </cell>
          <cell r="AW89">
            <v>2.3E-2</v>
          </cell>
          <cell r="AX89">
            <v>2.3E-2</v>
          </cell>
          <cell r="AY89">
            <v>2.1999999999999999E-2</v>
          </cell>
          <cell r="AZ89">
            <v>2.1999999999999999E-2</v>
          </cell>
          <cell r="BA89">
            <v>1.9E-2</v>
          </cell>
          <cell r="BB89">
            <v>1.7999999999999999E-2</v>
          </cell>
          <cell r="BC89">
            <v>1.7000000000000001E-2</v>
          </cell>
          <cell r="BD89">
            <v>1.6E-2</v>
          </cell>
          <cell r="BE89">
            <v>1.6E-2</v>
          </cell>
          <cell r="BF89">
            <v>1.4999999999999999E-2</v>
          </cell>
          <cell r="BG89">
            <v>1.4E-2</v>
          </cell>
          <cell r="BH89">
            <v>1.4E-2</v>
          </cell>
          <cell r="BI89">
            <v>1.2999999999999999E-2</v>
          </cell>
          <cell r="BJ89">
            <v>1.2999999999999999E-2</v>
          </cell>
          <cell r="BK89">
            <v>1.2E-2</v>
          </cell>
          <cell r="BL89">
            <v>1.0999999999999999E-2</v>
          </cell>
          <cell r="BM89">
            <v>1.2E-2</v>
          </cell>
          <cell r="BN89">
            <v>1.0999999999999999E-2</v>
          </cell>
          <cell r="BO89">
            <v>0.01</v>
          </cell>
          <cell r="BP89">
            <v>0.01</v>
          </cell>
          <cell r="BQ89">
            <v>0.01</v>
          </cell>
          <cell r="BR89">
            <v>8.9999999999999993E-3</v>
          </cell>
          <cell r="BS89">
            <v>0.01</v>
          </cell>
          <cell r="BT89">
            <v>8.9999999999999993E-3</v>
          </cell>
          <cell r="BU89">
            <v>8.0000000000000002E-3</v>
          </cell>
          <cell r="BV89">
            <v>8.9999999999999993E-3</v>
          </cell>
          <cell r="BW89">
            <v>8.0000000000000002E-3</v>
          </cell>
          <cell r="BX89">
            <v>8.0000000000000002E-3</v>
          </cell>
          <cell r="BY89">
            <v>8.0000000000000002E-3</v>
          </cell>
          <cell r="BZ89">
            <v>8.0000000000000002E-3</v>
          </cell>
          <cell r="CA89">
            <v>7.0000000000000001E-3</v>
          </cell>
          <cell r="CB89">
            <v>7.0000000000000001E-3</v>
          </cell>
          <cell r="CC89">
            <v>8.0000000000000002E-3</v>
          </cell>
          <cell r="CD89">
            <v>7.0000000000000001E-3</v>
          </cell>
          <cell r="CE89">
            <v>6.0000000000000001E-3</v>
          </cell>
          <cell r="CF89">
            <v>7.0000000000000001E-3</v>
          </cell>
          <cell r="CG89">
            <v>7.0000000000000001E-3</v>
          </cell>
          <cell r="CH89">
            <v>6.0000000000000001E-3</v>
          </cell>
          <cell r="CI89">
            <v>6.0000000000000001E-3</v>
          </cell>
          <cell r="CJ89">
            <v>7.0000000000000001E-3</v>
          </cell>
          <cell r="CK89">
            <v>6.0000000000000001E-3</v>
          </cell>
        </row>
        <row r="90">
          <cell r="A90">
            <v>89</v>
          </cell>
          <cell r="B90">
            <v>0</v>
          </cell>
          <cell r="C90">
            <v>1E-3</v>
          </cell>
          <cell r="D90">
            <v>4.0000000000000001E-3</v>
          </cell>
          <cell r="E90">
            <v>6.0000000000000001E-3</v>
          </cell>
          <cell r="F90">
            <v>6.0000000000000001E-3</v>
          </cell>
          <cell r="G90">
            <v>6.0000000000000001E-3</v>
          </cell>
          <cell r="H90">
            <v>7.0000000000000001E-3</v>
          </cell>
          <cell r="I90">
            <v>6.0000000000000001E-3</v>
          </cell>
          <cell r="J90">
            <v>7.0000000000000001E-3</v>
          </cell>
          <cell r="K90">
            <v>7.0000000000000001E-3</v>
          </cell>
          <cell r="L90">
            <v>7.0000000000000001E-3</v>
          </cell>
          <cell r="M90">
            <v>7.0000000000000001E-3</v>
          </cell>
          <cell r="N90">
            <v>7.0000000000000001E-3</v>
          </cell>
          <cell r="O90">
            <v>7.0000000000000001E-3</v>
          </cell>
          <cell r="P90">
            <v>8.0000000000000002E-3</v>
          </cell>
          <cell r="Q90">
            <v>8.0000000000000002E-3</v>
          </cell>
          <cell r="R90">
            <v>8.0000000000000002E-3</v>
          </cell>
          <cell r="S90">
            <v>8.0000000000000002E-3</v>
          </cell>
          <cell r="T90">
            <v>8.0000000000000002E-3</v>
          </cell>
          <cell r="U90">
            <v>8.9999999999999993E-3</v>
          </cell>
          <cell r="V90">
            <v>8.9999999999999993E-3</v>
          </cell>
          <cell r="W90">
            <v>8.9999999999999993E-3</v>
          </cell>
          <cell r="X90">
            <v>8.9999999999999993E-3</v>
          </cell>
          <cell r="Y90">
            <v>0.01</v>
          </cell>
          <cell r="Z90">
            <v>0.01</v>
          </cell>
          <cell r="AA90">
            <v>0.01</v>
          </cell>
          <cell r="AB90">
            <v>1.0999999999999999E-2</v>
          </cell>
          <cell r="AC90">
            <v>1.0999999999999999E-2</v>
          </cell>
          <cell r="AD90">
            <v>1.0999999999999999E-2</v>
          </cell>
          <cell r="AE90">
            <v>1.2E-2</v>
          </cell>
          <cell r="AF90">
            <v>1.2999999999999999E-2</v>
          </cell>
          <cell r="AG90">
            <v>1.2999999999999999E-2</v>
          </cell>
          <cell r="AH90">
            <v>1.2999999999999999E-2</v>
          </cell>
          <cell r="AI90">
            <v>1.4E-2</v>
          </cell>
          <cell r="AJ90">
            <v>1.4999999999999999E-2</v>
          </cell>
          <cell r="AK90">
            <v>1.4999999999999999E-2</v>
          </cell>
          <cell r="AL90">
            <v>1.6E-2</v>
          </cell>
          <cell r="AM90">
            <v>1.7000000000000001E-2</v>
          </cell>
          <cell r="AN90">
            <v>1.7999999999999999E-2</v>
          </cell>
          <cell r="AO90">
            <v>1.7999999999999999E-2</v>
          </cell>
          <cell r="AP90">
            <v>1.9E-2</v>
          </cell>
          <cell r="AQ90">
            <v>0.02</v>
          </cell>
          <cell r="AR90">
            <v>2.1000000000000001E-2</v>
          </cell>
          <cell r="AS90">
            <v>2.1000000000000001E-2</v>
          </cell>
          <cell r="AT90">
            <v>2.1000000000000001E-2</v>
          </cell>
          <cell r="AU90">
            <v>2.1999999999999999E-2</v>
          </cell>
          <cell r="AV90">
            <v>2.1999999999999999E-2</v>
          </cell>
          <cell r="AW90">
            <v>2.3E-2</v>
          </cell>
          <cell r="AX90">
            <v>2.1999999999999999E-2</v>
          </cell>
          <cell r="AY90">
            <v>0.02</v>
          </cell>
          <cell r="AZ90">
            <v>0.02</v>
          </cell>
          <cell r="BA90">
            <v>1.9E-2</v>
          </cell>
          <cell r="BB90">
            <v>1.7999999999999999E-2</v>
          </cell>
          <cell r="BC90">
            <v>1.7000000000000001E-2</v>
          </cell>
          <cell r="BD90">
            <v>1.6E-2</v>
          </cell>
          <cell r="BE90">
            <v>1.6E-2</v>
          </cell>
          <cell r="BF90">
            <v>1.4999999999999999E-2</v>
          </cell>
          <cell r="BG90">
            <v>1.4E-2</v>
          </cell>
          <cell r="BH90">
            <v>1.4E-2</v>
          </cell>
          <cell r="BI90">
            <v>1.2999999999999999E-2</v>
          </cell>
          <cell r="BJ90">
            <v>1.2999999999999999E-2</v>
          </cell>
          <cell r="BK90">
            <v>1.2E-2</v>
          </cell>
          <cell r="BL90">
            <v>1.0999999999999999E-2</v>
          </cell>
          <cell r="BM90">
            <v>1.2E-2</v>
          </cell>
          <cell r="BN90">
            <v>1.0999999999999999E-2</v>
          </cell>
          <cell r="BO90">
            <v>0.01</v>
          </cell>
          <cell r="BP90">
            <v>0.01</v>
          </cell>
          <cell r="BQ90">
            <v>0.01</v>
          </cell>
          <cell r="BR90">
            <v>8.9999999999999993E-3</v>
          </cell>
          <cell r="BS90">
            <v>0.01</v>
          </cell>
          <cell r="BT90">
            <v>8.9999999999999993E-3</v>
          </cell>
          <cell r="BU90">
            <v>8.0000000000000002E-3</v>
          </cell>
          <cell r="BV90">
            <v>8.9999999999999993E-3</v>
          </cell>
          <cell r="BW90">
            <v>8.0000000000000002E-3</v>
          </cell>
          <cell r="BX90">
            <v>8.0000000000000002E-3</v>
          </cell>
          <cell r="BY90">
            <v>8.0000000000000002E-3</v>
          </cell>
          <cell r="BZ90">
            <v>8.0000000000000002E-3</v>
          </cell>
          <cell r="CA90">
            <v>7.0000000000000001E-3</v>
          </cell>
          <cell r="CB90">
            <v>7.0000000000000001E-3</v>
          </cell>
          <cell r="CC90">
            <v>8.0000000000000002E-3</v>
          </cell>
          <cell r="CD90">
            <v>7.0000000000000001E-3</v>
          </cell>
          <cell r="CE90">
            <v>6.0000000000000001E-3</v>
          </cell>
          <cell r="CF90">
            <v>7.0000000000000001E-3</v>
          </cell>
          <cell r="CG90">
            <v>7.0000000000000001E-3</v>
          </cell>
          <cell r="CH90">
            <v>6.0000000000000001E-3</v>
          </cell>
          <cell r="CI90">
            <v>6.0000000000000001E-3</v>
          </cell>
          <cell r="CJ90">
            <v>7.0000000000000001E-3</v>
          </cell>
          <cell r="CK90">
            <v>6.0000000000000001E-3</v>
          </cell>
          <cell r="CL90">
            <v>6.0000000000000001E-3</v>
          </cell>
        </row>
        <row r="91">
          <cell r="A91">
            <v>90</v>
          </cell>
          <cell r="B91">
            <v>0</v>
          </cell>
          <cell r="C91">
            <v>1E-3</v>
          </cell>
          <cell r="D91">
            <v>4.0000000000000001E-3</v>
          </cell>
          <cell r="E91">
            <v>6.0000000000000001E-3</v>
          </cell>
          <cell r="F91">
            <v>6.0000000000000001E-3</v>
          </cell>
          <cell r="G91">
            <v>6.0000000000000001E-3</v>
          </cell>
          <cell r="H91">
            <v>7.0000000000000001E-3</v>
          </cell>
          <cell r="I91">
            <v>6.0000000000000001E-3</v>
          </cell>
          <cell r="J91">
            <v>7.0000000000000001E-3</v>
          </cell>
          <cell r="K91">
            <v>7.0000000000000001E-3</v>
          </cell>
          <cell r="L91">
            <v>7.0000000000000001E-3</v>
          </cell>
          <cell r="M91">
            <v>7.0000000000000001E-3</v>
          </cell>
          <cell r="N91">
            <v>7.0000000000000001E-3</v>
          </cell>
          <cell r="O91">
            <v>7.0000000000000001E-3</v>
          </cell>
          <cell r="P91">
            <v>8.0000000000000002E-3</v>
          </cell>
          <cell r="Q91">
            <v>8.0000000000000002E-3</v>
          </cell>
          <cell r="R91">
            <v>8.0000000000000002E-3</v>
          </cell>
          <cell r="S91">
            <v>8.0000000000000002E-3</v>
          </cell>
          <cell r="T91">
            <v>8.0000000000000002E-3</v>
          </cell>
          <cell r="U91">
            <v>8.9999999999999993E-3</v>
          </cell>
          <cell r="V91">
            <v>8.9999999999999993E-3</v>
          </cell>
          <cell r="W91">
            <v>8.9999999999999993E-3</v>
          </cell>
          <cell r="X91">
            <v>8.9999999999999993E-3</v>
          </cell>
          <cell r="Y91">
            <v>0.01</v>
          </cell>
          <cell r="Z91">
            <v>0.01</v>
          </cell>
          <cell r="AA91">
            <v>0.01</v>
          </cell>
          <cell r="AB91">
            <v>1.0999999999999999E-2</v>
          </cell>
          <cell r="AC91">
            <v>1.0999999999999999E-2</v>
          </cell>
          <cell r="AD91">
            <v>1.0999999999999999E-2</v>
          </cell>
          <cell r="AE91">
            <v>1.2E-2</v>
          </cell>
          <cell r="AF91">
            <v>1.2999999999999999E-2</v>
          </cell>
          <cell r="AG91">
            <v>1.2999999999999999E-2</v>
          </cell>
          <cell r="AH91">
            <v>1.2999999999999999E-2</v>
          </cell>
          <cell r="AI91">
            <v>1.4E-2</v>
          </cell>
          <cell r="AJ91">
            <v>1.4999999999999999E-2</v>
          </cell>
          <cell r="AK91">
            <v>1.4999999999999999E-2</v>
          </cell>
          <cell r="AL91">
            <v>1.6E-2</v>
          </cell>
          <cell r="AM91">
            <v>1.7000000000000001E-2</v>
          </cell>
          <cell r="AN91">
            <v>1.7999999999999999E-2</v>
          </cell>
          <cell r="AO91">
            <v>1.7999999999999999E-2</v>
          </cell>
          <cell r="AP91">
            <v>1.9E-2</v>
          </cell>
          <cell r="AQ91">
            <v>0.02</v>
          </cell>
          <cell r="AR91">
            <v>2.1000000000000001E-2</v>
          </cell>
          <cell r="AS91">
            <v>2.1000000000000001E-2</v>
          </cell>
          <cell r="AT91">
            <v>2.1000000000000001E-2</v>
          </cell>
          <cell r="AU91">
            <v>2.1999999999999999E-2</v>
          </cell>
          <cell r="AV91">
            <v>2.1999999999999999E-2</v>
          </cell>
          <cell r="AW91">
            <v>2.1000000000000001E-2</v>
          </cell>
          <cell r="AX91">
            <v>0.02</v>
          </cell>
          <cell r="AY91">
            <v>0.02</v>
          </cell>
          <cell r="AZ91">
            <v>0.02</v>
          </cell>
          <cell r="BA91">
            <v>1.9E-2</v>
          </cell>
          <cell r="BB91">
            <v>1.7999999999999999E-2</v>
          </cell>
          <cell r="BC91">
            <v>1.7000000000000001E-2</v>
          </cell>
          <cell r="BD91">
            <v>1.6E-2</v>
          </cell>
          <cell r="BE91">
            <v>1.6E-2</v>
          </cell>
          <cell r="BF91">
            <v>1.4999999999999999E-2</v>
          </cell>
          <cell r="BG91">
            <v>1.4E-2</v>
          </cell>
          <cell r="BH91">
            <v>1.4E-2</v>
          </cell>
          <cell r="BI91">
            <v>1.2999999999999999E-2</v>
          </cell>
          <cell r="BJ91">
            <v>1.2999999999999999E-2</v>
          </cell>
          <cell r="BK91">
            <v>1.2E-2</v>
          </cell>
          <cell r="BL91">
            <v>1.0999999999999999E-2</v>
          </cell>
          <cell r="BM91">
            <v>1.2E-2</v>
          </cell>
          <cell r="BN91">
            <v>1.0999999999999999E-2</v>
          </cell>
          <cell r="BO91">
            <v>0.01</v>
          </cell>
          <cell r="BP91">
            <v>0.01</v>
          </cell>
          <cell r="BQ91">
            <v>0.01</v>
          </cell>
          <cell r="BR91">
            <v>8.9999999999999993E-3</v>
          </cell>
          <cell r="BS91">
            <v>0.01</v>
          </cell>
          <cell r="BT91">
            <v>8.9999999999999993E-3</v>
          </cell>
          <cell r="BU91">
            <v>8.0000000000000002E-3</v>
          </cell>
          <cell r="BV91">
            <v>8.9999999999999993E-3</v>
          </cell>
          <cell r="BW91">
            <v>8.0000000000000002E-3</v>
          </cell>
          <cell r="BX91">
            <v>8.0000000000000002E-3</v>
          </cell>
          <cell r="BY91">
            <v>8.0000000000000002E-3</v>
          </cell>
          <cell r="BZ91">
            <v>8.0000000000000002E-3</v>
          </cell>
          <cell r="CA91">
            <v>7.0000000000000001E-3</v>
          </cell>
          <cell r="CB91">
            <v>7.0000000000000001E-3</v>
          </cell>
          <cell r="CC91">
            <v>8.0000000000000002E-3</v>
          </cell>
          <cell r="CD91">
            <v>7.0000000000000001E-3</v>
          </cell>
          <cell r="CE91">
            <v>6.0000000000000001E-3</v>
          </cell>
          <cell r="CF91">
            <v>7.0000000000000001E-3</v>
          </cell>
          <cell r="CG91">
            <v>7.0000000000000001E-3</v>
          </cell>
          <cell r="CH91">
            <v>6.0000000000000001E-3</v>
          </cell>
          <cell r="CI91">
            <v>6.0000000000000001E-3</v>
          </cell>
          <cell r="CJ91">
            <v>7.0000000000000001E-3</v>
          </cell>
          <cell r="CK91">
            <v>6.0000000000000001E-3</v>
          </cell>
          <cell r="CL91">
            <v>6.0000000000000001E-3</v>
          </cell>
          <cell r="CM91">
            <v>4.0000000000000001E-3</v>
          </cell>
        </row>
        <row r="92">
          <cell r="A92">
            <v>91</v>
          </cell>
          <cell r="B92">
            <v>0</v>
          </cell>
          <cell r="C92">
            <v>1E-3</v>
          </cell>
          <cell r="D92">
            <v>4.0000000000000001E-3</v>
          </cell>
          <cell r="E92">
            <v>6.0000000000000001E-3</v>
          </cell>
          <cell r="F92">
            <v>6.0000000000000001E-3</v>
          </cell>
          <cell r="G92">
            <v>6.0000000000000001E-3</v>
          </cell>
          <cell r="H92">
            <v>7.0000000000000001E-3</v>
          </cell>
          <cell r="I92">
            <v>6.0000000000000001E-3</v>
          </cell>
          <cell r="J92">
            <v>7.0000000000000001E-3</v>
          </cell>
          <cell r="K92">
            <v>7.0000000000000001E-3</v>
          </cell>
          <cell r="L92">
            <v>7.0000000000000001E-3</v>
          </cell>
          <cell r="M92">
            <v>7.0000000000000001E-3</v>
          </cell>
          <cell r="N92">
            <v>7.0000000000000001E-3</v>
          </cell>
          <cell r="O92">
            <v>7.0000000000000001E-3</v>
          </cell>
          <cell r="P92">
            <v>8.0000000000000002E-3</v>
          </cell>
          <cell r="Q92">
            <v>8.0000000000000002E-3</v>
          </cell>
          <cell r="R92">
            <v>8.0000000000000002E-3</v>
          </cell>
          <cell r="S92">
            <v>8.0000000000000002E-3</v>
          </cell>
          <cell r="T92">
            <v>8.0000000000000002E-3</v>
          </cell>
          <cell r="U92">
            <v>8.9999999999999993E-3</v>
          </cell>
          <cell r="V92">
            <v>8.9999999999999993E-3</v>
          </cell>
          <cell r="W92">
            <v>8.9999999999999993E-3</v>
          </cell>
          <cell r="X92">
            <v>8.9999999999999993E-3</v>
          </cell>
          <cell r="Y92">
            <v>0.01</v>
          </cell>
          <cell r="Z92">
            <v>0.01</v>
          </cell>
          <cell r="AA92">
            <v>0.01</v>
          </cell>
          <cell r="AB92">
            <v>1.0999999999999999E-2</v>
          </cell>
          <cell r="AC92">
            <v>1.0999999999999999E-2</v>
          </cell>
          <cell r="AD92">
            <v>1.0999999999999999E-2</v>
          </cell>
          <cell r="AE92">
            <v>1.2E-2</v>
          </cell>
          <cell r="AF92">
            <v>1.2999999999999999E-2</v>
          </cell>
          <cell r="AG92">
            <v>1.2999999999999999E-2</v>
          </cell>
          <cell r="AH92">
            <v>1.2999999999999999E-2</v>
          </cell>
          <cell r="AI92">
            <v>1.4E-2</v>
          </cell>
          <cell r="AJ92">
            <v>1.4999999999999999E-2</v>
          </cell>
          <cell r="AK92">
            <v>1.4999999999999999E-2</v>
          </cell>
          <cell r="AL92">
            <v>1.6E-2</v>
          </cell>
          <cell r="AM92">
            <v>1.7000000000000001E-2</v>
          </cell>
          <cell r="AN92">
            <v>1.7999999999999999E-2</v>
          </cell>
          <cell r="AO92">
            <v>1.7999999999999999E-2</v>
          </cell>
          <cell r="AP92">
            <v>1.9E-2</v>
          </cell>
          <cell r="AQ92">
            <v>0.02</v>
          </cell>
          <cell r="AR92">
            <v>0.02</v>
          </cell>
          <cell r="AS92">
            <v>2.1000000000000001E-2</v>
          </cell>
          <cell r="AT92">
            <v>2.1000000000000001E-2</v>
          </cell>
          <cell r="AU92">
            <v>2.1000000000000001E-2</v>
          </cell>
          <cell r="AV92">
            <v>2.1000000000000001E-2</v>
          </cell>
          <cell r="AW92">
            <v>2.1000000000000001E-2</v>
          </cell>
          <cell r="AX92">
            <v>0.02</v>
          </cell>
          <cell r="AY92">
            <v>0.02</v>
          </cell>
          <cell r="AZ92">
            <v>1.9E-2</v>
          </cell>
          <cell r="BA92">
            <v>1.9E-2</v>
          </cell>
          <cell r="BB92">
            <v>1.7999999999999999E-2</v>
          </cell>
          <cell r="BC92">
            <v>1.7000000000000001E-2</v>
          </cell>
          <cell r="BD92">
            <v>1.6E-2</v>
          </cell>
          <cell r="BE92">
            <v>1.6E-2</v>
          </cell>
          <cell r="BF92">
            <v>1.4999999999999999E-2</v>
          </cell>
          <cell r="BG92">
            <v>1.4E-2</v>
          </cell>
          <cell r="BH92">
            <v>1.4E-2</v>
          </cell>
          <cell r="BI92">
            <v>1.2999999999999999E-2</v>
          </cell>
          <cell r="BJ92">
            <v>1.2999999999999999E-2</v>
          </cell>
          <cell r="BK92">
            <v>1.2E-2</v>
          </cell>
          <cell r="BL92">
            <v>1.0999999999999999E-2</v>
          </cell>
          <cell r="BM92">
            <v>1.2E-2</v>
          </cell>
          <cell r="BN92">
            <v>1.0999999999999999E-2</v>
          </cell>
          <cell r="BO92">
            <v>0.01</v>
          </cell>
          <cell r="BP92">
            <v>0.01</v>
          </cell>
          <cell r="BQ92">
            <v>0.01</v>
          </cell>
          <cell r="BR92">
            <v>8.9999999999999993E-3</v>
          </cell>
          <cell r="BS92">
            <v>0.01</v>
          </cell>
          <cell r="BT92">
            <v>8.9999999999999993E-3</v>
          </cell>
          <cell r="BU92">
            <v>8.0000000000000002E-3</v>
          </cell>
          <cell r="BV92">
            <v>8.9999999999999993E-3</v>
          </cell>
          <cell r="BW92">
            <v>8.0000000000000002E-3</v>
          </cell>
          <cell r="BX92">
            <v>8.0000000000000002E-3</v>
          </cell>
          <cell r="BY92">
            <v>8.0000000000000002E-3</v>
          </cell>
          <cell r="BZ92">
            <v>8.0000000000000002E-3</v>
          </cell>
          <cell r="CA92">
            <v>7.0000000000000001E-3</v>
          </cell>
          <cell r="CB92">
            <v>7.0000000000000001E-3</v>
          </cell>
          <cell r="CC92">
            <v>8.0000000000000002E-3</v>
          </cell>
          <cell r="CD92">
            <v>7.0000000000000001E-3</v>
          </cell>
          <cell r="CE92">
            <v>6.0000000000000001E-3</v>
          </cell>
          <cell r="CF92">
            <v>7.0000000000000001E-3</v>
          </cell>
          <cell r="CG92">
            <v>7.0000000000000001E-3</v>
          </cell>
          <cell r="CH92">
            <v>6.0000000000000001E-3</v>
          </cell>
          <cell r="CI92">
            <v>6.0000000000000001E-3</v>
          </cell>
          <cell r="CJ92">
            <v>7.0000000000000001E-3</v>
          </cell>
          <cell r="CK92">
            <v>6.0000000000000001E-3</v>
          </cell>
          <cell r="CL92">
            <v>6.0000000000000001E-3</v>
          </cell>
          <cell r="CM92">
            <v>4.0000000000000001E-3</v>
          </cell>
          <cell r="CN92">
            <v>4.0000000000000001E-3</v>
          </cell>
        </row>
        <row r="93">
          <cell r="A93">
            <v>92</v>
          </cell>
          <cell r="B93">
            <v>0</v>
          </cell>
          <cell r="C93">
            <v>1E-3</v>
          </cell>
          <cell r="D93">
            <v>4.0000000000000001E-3</v>
          </cell>
          <cell r="E93">
            <v>6.0000000000000001E-3</v>
          </cell>
          <cell r="F93">
            <v>6.0000000000000001E-3</v>
          </cell>
          <cell r="G93">
            <v>6.0000000000000001E-3</v>
          </cell>
          <cell r="H93">
            <v>7.0000000000000001E-3</v>
          </cell>
          <cell r="I93">
            <v>6.0000000000000001E-3</v>
          </cell>
          <cell r="J93">
            <v>7.0000000000000001E-3</v>
          </cell>
          <cell r="K93">
            <v>7.0000000000000001E-3</v>
          </cell>
          <cell r="L93">
            <v>7.0000000000000001E-3</v>
          </cell>
          <cell r="M93">
            <v>7.0000000000000001E-3</v>
          </cell>
          <cell r="N93">
            <v>7.0000000000000001E-3</v>
          </cell>
          <cell r="O93">
            <v>7.0000000000000001E-3</v>
          </cell>
          <cell r="P93">
            <v>8.0000000000000002E-3</v>
          </cell>
          <cell r="Q93">
            <v>8.0000000000000002E-3</v>
          </cell>
          <cell r="R93">
            <v>8.0000000000000002E-3</v>
          </cell>
          <cell r="S93">
            <v>8.0000000000000002E-3</v>
          </cell>
          <cell r="T93">
            <v>8.0000000000000002E-3</v>
          </cell>
          <cell r="U93">
            <v>8.9999999999999993E-3</v>
          </cell>
          <cell r="V93">
            <v>8.9999999999999993E-3</v>
          </cell>
          <cell r="W93">
            <v>8.9999999999999993E-3</v>
          </cell>
          <cell r="X93">
            <v>8.9999999999999993E-3</v>
          </cell>
          <cell r="Y93">
            <v>0.01</v>
          </cell>
          <cell r="Z93">
            <v>0.01</v>
          </cell>
          <cell r="AA93">
            <v>0.01</v>
          </cell>
          <cell r="AB93">
            <v>1.0999999999999999E-2</v>
          </cell>
          <cell r="AC93">
            <v>1.0999999999999999E-2</v>
          </cell>
          <cell r="AD93">
            <v>1.0999999999999999E-2</v>
          </cell>
          <cell r="AE93">
            <v>1.2E-2</v>
          </cell>
          <cell r="AF93">
            <v>1.2999999999999999E-2</v>
          </cell>
          <cell r="AG93">
            <v>1.2999999999999999E-2</v>
          </cell>
          <cell r="AH93">
            <v>1.2999999999999999E-2</v>
          </cell>
          <cell r="AI93">
            <v>1.4E-2</v>
          </cell>
          <cell r="AJ93">
            <v>1.4999999999999999E-2</v>
          </cell>
          <cell r="AK93">
            <v>1.4999999999999999E-2</v>
          </cell>
          <cell r="AL93">
            <v>1.6E-2</v>
          </cell>
          <cell r="AM93">
            <v>1.7000000000000001E-2</v>
          </cell>
          <cell r="AN93">
            <v>1.7999999999999999E-2</v>
          </cell>
          <cell r="AO93">
            <v>1.7999999999999999E-2</v>
          </cell>
          <cell r="AP93">
            <v>1.9E-2</v>
          </cell>
          <cell r="AQ93">
            <v>0.02</v>
          </cell>
          <cell r="AR93">
            <v>0.02</v>
          </cell>
          <cell r="AS93">
            <v>2.1000000000000001E-2</v>
          </cell>
          <cell r="AT93">
            <v>2.1000000000000001E-2</v>
          </cell>
          <cell r="AU93">
            <v>2.1000000000000001E-2</v>
          </cell>
          <cell r="AV93">
            <v>2.1000000000000001E-2</v>
          </cell>
          <cell r="AW93">
            <v>2.1000000000000001E-2</v>
          </cell>
          <cell r="AX93">
            <v>0.02</v>
          </cell>
          <cell r="AY93">
            <v>0.02</v>
          </cell>
          <cell r="AZ93">
            <v>1.9E-2</v>
          </cell>
          <cell r="BA93">
            <v>1.9E-2</v>
          </cell>
          <cell r="BB93">
            <v>1.7999999999999999E-2</v>
          </cell>
          <cell r="BC93">
            <v>1.7000000000000001E-2</v>
          </cell>
          <cell r="BD93">
            <v>1.6E-2</v>
          </cell>
          <cell r="BE93">
            <v>1.6E-2</v>
          </cell>
          <cell r="BF93">
            <v>1.4999999999999999E-2</v>
          </cell>
          <cell r="BG93">
            <v>1.4E-2</v>
          </cell>
          <cell r="BH93">
            <v>1.4E-2</v>
          </cell>
          <cell r="BI93">
            <v>1.2999999999999999E-2</v>
          </cell>
          <cell r="BJ93">
            <v>1.2999999999999999E-2</v>
          </cell>
          <cell r="BK93">
            <v>1.2E-2</v>
          </cell>
          <cell r="BL93">
            <v>1.0999999999999999E-2</v>
          </cell>
          <cell r="BM93">
            <v>1.2E-2</v>
          </cell>
          <cell r="BN93">
            <v>1.0999999999999999E-2</v>
          </cell>
          <cell r="BO93">
            <v>0.01</v>
          </cell>
          <cell r="BP93">
            <v>0.01</v>
          </cell>
          <cell r="BQ93">
            <v>0.01</v>
          </cell>
          <cell r="BR93">
            <v>8.9999999999999993E-3</v>
          </cell>
          <cell r="BS93">
            <v>0.01</v>
          </cell>
          <cell r="BT93">
            <v>8.9999999999999993E-3</v>
          </cell>
          <cell r="BU93">
            <v>8.0000000000000002E-3</v>
          </cell>
          <cell r="BV93">
            <v>8.9999999999999993E-3</v>
          </cell>
          <cell r="BW93">
            <v>8.0000000000000002E-3</v>
          </cell>
          <cell r="BX93">
            <v>8.0000000000000002E-3</v>
          </cell>
          <cell r="BY93">
            <v>8.0000000000000002E-3</v>
          </cell>
          <cell r="BZ93">
            <v>8.0000000000000002E-3</v>
          </cell>
          <cell r="CA93">
            <v>7.0000000000000001E-3</v>
          </cell>
          <cell r="CB93">
            <v>7.0000000000000001E-3</v>
          </cell>
          <cell r="CC93">
            <v>8.0000000000000002E-3</v>
          </cell>
          <cell r="CD93">
            <v>7.0000000000000001E-3</v>
          </cell>
          <cell r="CE93">
            <v>7.0000000000000001E-3</v>
          </cell>
          <cell r="CF93">
            <v>6.0000000000000001E-3</v>
          </cell>
          <cell r="CG93">
            <v>6.0000000000000001E-3</v>
          </cell>
          <cell r="CH93">
            <v>6.0000000000000001E-3</v>
          </cell>
          <cell r="CI93">
            <v>6.0000000000000001E-3</v>
          </cell>
          <cell r="CJ93">
            <v>6.0000000000000001E-3</v>
          </cell>
          <cell r="CK93">
            <v>5.0000000000000001E-3</v>
          </cell>
          <cell r="CL93">
            <v>5.0000000000000001E-3</v>
          </cell>
          <cell r="CM93">
            <v>4.0000000000000001E-3</v>
          </cell>
          <cell r="CN93">
            <v>4.0000000000000001E-3</v>
          </cell>
          <cell r="CO93">
            <v>4.0000000000000001E-3</v>
          </cell>
        </row>
        <row r="94">
          <cell r="A94">
            <v>93</v>
          </cell>
          <cell r="B94">
            <v>0</v>
          </cell>
          <cell r="C94">
            <v>1E-3</v>
          </cell>
          <cell r="D94">
            <v>3.0000000000000001E-3</v>
          </cell>
          <cell r="E94">
            <v>5.0000000000000001E-3</v>
          </cell>
          <cell r="F94">
            <v>6.0000000000000001E-3</v>
          </cell>
          <cell r="G94">
            <v>6.0000000000000001E-3</v>
          </cell>
          <cell r="H94">
            <v>6.0000000000000001E-3</v>
          </cell>
          <cell r="I94">
            <v>6.0000000000000001E-3</v>
          </cell>
          <cell r="J94">
            <v>6.0000000000000001E-3</v>
          </cell>
          <cell r="K94">
            <v>6.0000000000000001E-3</v>
          </cell>
          <cell r="L94">
            <v>7.0000000000000001E-3</v>
          </cell>
          <cell r="M94">
            <v>7.0000000000000001E-3</v>
          </cell>
          <cell r="N94">
            <v>7.0000000000000001E-3</v>
          </cell>
          <cell r="O94">
            <v>7.0000000000000001E-3</v>
          </cell>
          <cell r="P94">
            <v>7.0000000000000001E-3</v>
          </cell>
          <cell r="Q94">
            <v>8.0000000000000002E-3</v>
          </cell>
          <cell r="R94">
            <v>8.0000000000000002E-3</v>
          </cell>
          <cell r="S94">
            <v>8.0000000000000002E-3</v>
          </cell>
          <cell r="T94">
            <v>8.0000000000000002E-3</v>
          </cell>
          <cell r="U94">
            <v>8.0000000000000002E-3</v>
          </cell>
          <cell r="V94">
            <v>8.0000000000000002E-3</v>
          </cell>
          <cell r="W94">
            <v>8.9999999999999993E-3</v>
          </cell>
          <cell r="X94">
            <v>8.9999999999999993E-3</v>
          </cell>
          <cell r="Y94">
            <v>8.9999999999999993E-3</v>
          </cell>
          <cell r="Z94">
            <v>8.9999999999999993E-3</v>
          </cell>
          <cell r="AA94">
            <v>8.9999999999999993E-3</v>
          </cell>
          <cell r="AB94">
            <v>0.01</v>
          </cell>
          <cell r="AC94">
            <v>8.9999999999999993E-3</v>
          </cell>
          <cell r="AD94">
            <v>1.0999999999999999E-2</v>
          </cell>
          <cell r="AE94">
            <v>0.01</v>
          </cell>
          <cell r="AF94">
            <v>1.0999999999999999E-2</v>
          </cell>
          <cell r="AG94">
            <v>1.0999999999999999E-2</v>
          </cell>
          <cell r="AH94">
            <v>1.0999999999999999E-2</v>
          </cell>
          <cell r="AI94">
            <v>1.2E-2</v>
          </cell>
          <cell r="AJ94">
            <v>1.2999999999999999E-2</v>
          </cell>
          <cell r="AK94">
            <v>1.2999999999999999E-2</v>
          </cell>
          <cell r="AL94">
            <v>1.4E-2</v>
          </cell>
          <cell r="AM94">
            <v>1.4E-2</v>
          </cell>
          <cell r="AN94">
            <v>1.4E-2</v>
          </cell>
          <cell r="AO94">
            <v>1.6E-2</v>
          </cell>
          <cell r="AP94">
            <v>1.6E-2</v>
          </cell>
          <cell r="AQ94">
            <v>1.7000000000000001E-2</v>
          </cell>
          <cell r="AR94">
            <v>1.7000000000000001E-2</v>
          </cell>
          <cell r="AS94">
            <v>1.7999999999999999E-2</v>
          </cell>
          <cell r="AT94">
            <v>1.9E-2</v>
          </cell>
          <cell r="AU94">
            <v>1.9E-2</v>
          </cell>
          <cell r="AV94">
            <v>0.02</v>
          </cell>
          <cell r="AW94">
            <v>2.1000000000000001E-2</v>
          </cell>
          <cell r="AX94">
            <v>2.1999999999999999E-2</v>
          </cell>
          <cell r="AY94">
            <v>2.1000000000000001E-2</v>
          </cell>
          <cell r="AZ94">
            <v>2.1000000000000001E-2</v>
          </cell>
          <cell r="BA94">
            <v>0.02</v>
          </cell>
          <cell r="BB94">
            <v>1.9E-2</v>
          </cell>
          <cell r="BC94">
            <v>1.7999999999999999E-2</v>
          </cell>
          <cell r="BD94">
            <v>1.7999999999999999E-2</v>
          </cell>
          <cell r="BE94">
            <v>1.7000000000000001E-2</v>
          </cell>
          <cell r="BF94">
            <v>1.7000000000000001E-2</v>
          </cell>
          <cell r="BG94">
            <v>1.6E-2</v>
          </cell>
          <cell r="BH94">
            <v>1.4999999999999999E-2</v>
          </cell>
          <cell r="BI94">
            <v>1.4E-2</v>
          </cell>
          <cell r="BJ94">
            <v>1.4E-2</v>
          </cell>
          <cell r="BK94">
            <v>1.4E-2</v>
          </cell>
          <cell r="BL94">
            <v>1.2999999999999999E-2</v>
          </cell>
          <cell r="BM94">
            <v>1.2E-2</v>
          </cell>
          <cell r="BN94">
            <v>1.2E-2</v>
          </cell>
          <cell r="BO94">
            <v>1.0999999999999999E-2</v>
          </cell>
          <cell r="BP94">
            <v>1.0999999999999999E-2</v>
          </cell>
          <cell r="BQ94">
            <v>1.0999999999999999E-2</v>
          </cell>
          <cell r="BR94">
            <v>0.01</v>
          </cell>
          <cell r="BS94">
            <v>0.01</v>
          </cell>
          <cell r="BT94">
            <v>0.01</v>
          </cell>
          <cell r="BU94">
            <v>8.9999999999999993E-3</v>
          </cell>
          <cell r="BV94">
            <v>8.9999999999999993E-3</v>
          </cell>
          <cell r="BW94">
            <v>8.9999999999999993E-3</v>
          </cell>
          <cell r="BX94">
            <v>8.9999999999999993E-3</v>
          </cell>
          <cell r="BY94">
            <v>8.0000000000000002E-3</v>
          </cell>
          <cell r="BZ94">
            <v>8.0000000000000002E-3</v>
          </cell>
          <cell r="CA94">
            <v>8.0000000000000002E-3</v>
          </cell>
          <cell r="CB94">
            <v>8.0000000000000002E-3</v>
          </cell>
          <cell r="CC94">
            <v>8.0000000000000002E-3</v>
          </cell>
          <cell r="CD94">
            <v>8.0000000000000002E-3</v>
          </cell>
          <cell r="CE94">
            <v>8.0000000000000002E-3</v>
          </cell>
          <cell r="CF94">
            <v>8.0000000000000002E-3</v>
          </cell>
          <cell r="CG94">
            <v>7.0000000000000001E-3</v>
          </cell>
          <cell r="CH94">
            <v>7.0000000000000001E-3</v>
          </cell>
          <cell r="CI94">
            <v>7.0000000000000001E-3</v>
          </cell>
          <cell r="CJ94">
            <v>7.0000000000000001E-3</v>
          </cell>
          <cell r="CK94">
            <v>7.0000000000000001E-3</v>
          </cell>
          <cell r="CL94">
            <v>6.0000000000000001E-3</v>
          </cell>
          <cell r="CM94">
            <v>6.0000000000000001E-3</v>
          </cell>
          <cell r="CN94">
            <v>6.0000000000000001E-3</v>
          </cell>
          <cell r="CO94">
            <v>6.0000000000000001E-3</v>
          </cell>
          <cell r="CP94">
            <v>6.0000000000000001E-3</v>
          </cell>
        </row>
        <row r="95">
          <cell r="A95">
            <v>94</v>
          </cell>
          <cell r="B95">
            <v>0</v>
          </cell>
          <cell r="C95">
            <v>2E-3</v>
          </cell>
          <cell r="D95">
            <v>4.0000000000000001E-3</v>
          </cell>
          <cell r="E95">
            <v>5.0000000000000001E-3</v>
          </cell>
          <cell r="F95">
            <v>6.0000000000000001E-3</v>
          </cell>
          <cell r="G95">
            <v>6.0000000000000001E-3</v>
          </cell>
          <cell r="H95">
            <v>6.0000000000000001E-3</v>
          </cell>
          <cell r="I95">
            <v>6.0000000000000001E-3</v>
          </cell>
          <cell r="J95">
            <v>6.0000000000000001E-3</v>
          </cell>
          <cell r="K95">
            <v>7.0000000000000001E-3</v>
          </cell>
          <cell r="L95">
            <v>7.0000000000000001E-3</v>
          </cell>
          <cell r="M95">
            <v>7.0000000000000001E-3</v>
          </cell>
          <cell r="N95">
            <v>7.0000000000000001E-3</v>
          </cell>
          <cell r="O95">
            <v>7.0000000000000001E-3</v>
          </cell>
          <cell r="P95">
            <v>7.0000000000000001E-3</v>
          </cell>
          <cell r="Q95">
            <v>7.0000000000000001E-3</v>
          </cell>
          <cell r="R95">
            <v>7.0000000000000001E-3</v>
          </cell>
          <cell r="S95">
            <v>8.0000000000000002E-3</v>
          </cell>
          <cell r="T95">
            <v>7.0000000000000001E-3</v>
          </cell>
          <cell r="U95">
            <v>8.0000000000000002E-3</v>
          </cell>
          <cell r="V95">
            <v>8.0000000000000002E-3</v>
          </cell>
          <cell r="W95">
            <v>8.0000000000000002E-3</v>
          </cell>
          <cell r="X95">
            <v>8.9999999999999993E-3</v>
          </cell>
          <cell r="Y95">
            <v>8.0000000000000002E-3</v>
          </cell>
          <cell r="Z95">
            <v>8.9999999999999993E-3</v>
          </cell>
          <cell r="AA95">
            <v>8.9999999999999993E-3</v>
          </cell>
          <cell r="AB95">
            <v>0.01</v>
          </cell>
          <cell r="AC95">
            <v>8.9999999999999993E-3</v>
          </cell>
          <cell r="AD95">
            <v>1.0999999999999999E-2</v>
          </cell>
          <cell r="AE95">
            <v>0.01</v>
          </cell>
          <cell r="AF95">
            <v>1.0999999999999999E-2</v>
          </cell>
          <cell r="AG95">
            <v>1.0999999999999999E-2</v>
          </cell>
          <cell r="AH95">
            <v>1.0999999999999999E-2</v>
          </cell>
          <cell r="AI95">
            <v>1.2E-2</v>
          </cell>
          <cell r="AJ95">
            <v>1.2999999999999999E-2</v>
          </cell>
          <cell r="AK95">
            <v>1.2999999999999999E-2</v>
          </cell>
          <cell r="AL95">
            <v>1.4E-2</v>
          </cell>
          <cell r="AM95">
            <v>1.4E-2</v>
          </cell>
          <cell r="AN95">
            <v>1.4E-2</v>
          </cell>
          <cell r="AO95">
            <v>1.6E-2</v>
          </cell>
          <cell r="AP95">
            <v>1.6E-2</v>
          </cell>
          <cell r="AQ95">
            <v>1.7000000000000001E-2</v>
          </cell>
          <cell r="AR95">
            <v>1.7000000000000001E-2</v>
          </cell>
          <cell r="AS95">
            <v>1.7999999999999999E-2</v>
          </cell>
          <cell r="AT95">
            <v>1.9E-2</v>
          </cell>
          <cell r="AU95">
            <v>1.9E-2</v>
          </cell>
          <cell r="AV95">
            <v>0.02</v>
          </cell>
          <cell r="AW95">
            <v>2.1000000000000001E-2</v>
          </cell>
          <cell r="AX95">
            <v>2.1999999999999999E-2</v>
          </cell>
          <cell r="AY95">
            <v>2.1000000000000001E-2</v>
          </cell>
          <cell r="AZ95">
            <v>2.1000000000000001E-2</v>
          </cell>
          <cell r="BA95">
            <v>0.02</v>
          </cell>
          <cell r="BB95">
            <v>1.9E-2</v>
          </cell>
          <cell r="BC95">
            <v>1.7999999999999999E-2</v>
          </cell>
          <cell r="BD95">
            <v>1.7999999999999999E-2</v>
          </cell>
          <cell r="BE95">
            <v>1.7000000000000001E-2</v>
          </cell>
          <cell r="BF95">
            <v>1.7000000000000001E-2</v>
          </cell>
          <cell r="BG95">
            <v>1.6E-2</v>
          </cell>
          <cell r="BH95">
            <v>1.4999999999999999E-2</v>
          </cell>
          <cell r="BI95">
            <v>1.4E-2</v>
          </cell>
          <cell r="BJ95">
            <v>1.4E-2</v>
          </cell>
          <cell r="BK95">
            <v>1.4E-2</v>
          </cell>
          <cell r="BL95">
            <v>1.2999999999999999E-2</v>
          </cell>
          <cell r="BM95">
            <v>1.2E-2</v>
          </cell>
          <cell r="BN95">
            <v>1.2E-2</v>
          </cell>
          <cell r="BO95">
            <v>1.0999999999999999E-2</v>
          </cell>
          <cell r="BP95">
            <v>1.0999999999999999E-2</v>
          </cell>
          <cell r="BQ95">
            <v>1.0999999999999999E-2</v>
          </cell>
          <cell r="BR95">
            <v>0.01</v>
          </cell>
          <cell r="BS95">
            <v>0.01</v>
          </cell>
          <cell r="BT95">
            <v>0.01</v>
          </cell>
          <cell r="BU95">
            <v>8.9999999999999993E-3</v>
          </cell>
          <cell r="BV95">
            <v>8.9999999999999993E-3</v>
          </cell>
          <cell r="BW95">
            <v>8.9999999999999993E-3</v>
          </cell>
          <cell r="BX95">
            <v>8.9999999999999993E-3</v>
          </cell>
          <cell r="BY95">
            <v>8.0000000000000002E-3</v>
          </cell>
          <cell r="BZ95">
            <v>8.0000000000000002E-3</v>
          </cell>
          <cell r="CA95">
            <v>8.0000000000000002E-3</v>
          </cell>
          <cell r="CB95">
            <v>8.0000000000000002E-3</v>
          </cell>
          <cell r="CC95">
            <v>8.0000000000000002E-3</v>
          </cell>
          <cell r="CD95">
            <v>8.0000000000000002E-3</v>
          </cell>
          <cell r="CE95">
            <v>7.0000000000000001E-3</v>
          </cell>
          <cell r="CF95">
            <v>7.0000000000000001E-3</v>
          </cell>
          <cell r="CG95">
            <v>7.0000000000000001E-3</v>
          </cell>
          <cell r="CH95">
            <v>7.0000000000000001E-3</v>
          </cell>
          <cell r="CI95">
            <v>6.0000000000000001E-3</v>
          </cell>
          <cell r="CJ95">
            <v>7.0000000000000001E-3</v>
          </cell>
          <cell r="CK95">
            <v>6.0000000000000001E-3</v>
          </cell>
          <cell r="CL95">
            <v>6.0000000000000001E-3</v>
          </cell>
          <cell r="CM95">
            <v>6.0000000000000001E-3</v>
          </cell>
          <cell r="CN95">
            <v>6.0000000000000001E-3</v>
          </cell>
          <cell r="CO95">
            <v>6.0000000000000001E-3</v>
          </cell>
          <cell r="CP95">
            <v>6.0000000000000001E-3</v>
          </cell>
          <cell r="CQ95">
            <v>6.0000000000000001E-3</v>
          </cell>
        </row>
        <row r="96">
          <cell r="A96">
            <v>95</v>
          </cell>
          <cell r="B96">
            <v>0</v>
          </cell>
          <cell r="C96">
            <v>1E-3</v>
          </cell>
          <cell r="D96">
            <v>3.0000000000000001E-3</v>
          </cell>
          <cell r="E96">
            <v>5.0000000000000001E-3</v>
          </cell>
          <cell r="F96">
            <v>6.0000000000000001E-3</v>
          </cell>
          <cell r="G96">
            <v>6.0000000000000001E-3</v>
          </cell>
          <cell r="H96">
            <v>6.0000000000000001E-3</v>
          </cell>
          <cell r="I96">
            <v>6.0000000000000001E-3</v>
          </cell>
          <cell r="J96">
            <v>6.0000000000000001E-3</v>
          </cell>
          <cell r="K96">
            <v>6.0000000000000001E-3</v>
          </cell>
          <cell r="L96">
            <v>7.0000000000000001E-3</v>
          </cell>
          <cell r="M96">
            <v>6.0000000000000001E-3</v>
          </cell>
          <cell r="N96">
            <v>7.0000000000000001E-3</v>
          </cell>
          <cell r="O96">
            <v>7.0000000000000001E-3</v>
          </cell>
          <cell r="P96">
            <v>7.0000000000000001E-3</v>
          </cell>
          <cell r="Q96">
            <v>7.0000000000000001E-3</v>
          </cell>
          <cell r="R96">
            <v>7.0000000000000001E-3</v>
          </cell>
          <cell r="S96">
            <v>8.0000000000000002E-3</v>
          </cell>
          <cell r="T96">
            <v>7.0000000000000001E-3</v>
          </cell>
          <cell r="U96">
            <v>8.0000000000000002E-3</v>
          </cell>
          <cell r="V96">
            <v>8.0000000000000002E-3</v>
          </cell>
          <cell r="W96">
            <v>8.0000000000000002E-3</v>
          </cell>
          <cell r="X96">
            <v>8.9999999999999993E-3</v>
          </cell>
          <cell r="Y96">
            <v>8.0000000000000002E-3</v>
          </cell>
          <cell r="Z96">
            <v>8.9999999999999993E-3</v>
          </cell>
          <cell r="AA96">
            <v>8.9999999999999993E-3</v>
          </cell>
          <cell r="AB96">
            <v>0.01</v>
          </cell>
          <cell r="AC96">
            <v>8.9999999999999993E-3</v>
          </cell>
          <cell r="AD96">
            <v>1.0999999999999999E-2</v>
          </cell>
          <cell r="AE96">
            <v>0.01</v>
          </cell>
          <cell r="AF96">
            <v>1.0999999999999999E-2</v>
          </cell>
          <cell r="AG96">
            <v>1.0999999999999999E-2</v>
          </cell>
          <cell r="AH96">
            <v>1.0999999999999999E-2</v>
          </cell>
          <cell r="AI96">
            <v>1.2E-2</v>
          </cell>
          <cell r="AJ96">
            <v>1.2999999999999999E-2</v>
          </cell>
          <cell r="AK96">
            <v>1.2999999999999999E-2</v>
          </cell>
          <cell r="AL96">
            <v>1.4E-2</v>
          </cell>
          <cell r="AM96">
            <v>1.4E-2</v>
          </cell>
          <cell r="AN96">
            <v>1.4E-2</v>
          </cell>
          <cell r="AO96">
            <v>1.6E-2</v>
          </cell>
          <cell r="AP96">
            <v>1.6E-2</v>
          </cell>
          <cell r="AQ96">
            <v>1.7000000000000001E-2</v>
          </cell>
          <cell r="AR96">
            <v>1.7000000000000001E-2</v>
          </cell>
          <cell r="AS96">
            <v>1.7999999999999999E-2</v>
          </cell>
          <cell r="AT96">
            <v>1.9E-2</v>
          </cell>
          <cell r="AU96">
            <v>1.9E-2</v>
          </cell>
          <cell r="AV96">
            <v>0.02</v>
          </cell>
          <cell r="AW96">
            <v>2.1000000000000001E-2</v>
          </cell>
          <cell r="AX96">
            <v>2.1999999999999999E-2</v>
          </cell>
          <cell r="AY96">
            <v>2.1000000000000001E-2</v>
          </cell>
          <cell r="AZ96">
            <v>2.1000000000000001E-2</v>
          </cell>
          <cell r="BA96">
            <v>0.02</v>
          </cell>
          <cell r="BB96">
            <v>1.9E-2</v>
          </cell>
          <cell r="BC96">
            <v>1.7999999999999999E-2</v>
          </cell>
          <cell r="BD96">
            <v>1.7999999999999999E-2</v>
          </cell>
          <cell r="BE96">
            <v>1.7000000000000001E-2</v>
          </cell>
          <cell r="BF96">
            <v>1.7000000000000001E-2</v>
          </cell>
          <cell r="BG96">
            <v>1.6E-2</v>
          </cell>
          <cell r="BH96">
            <v>1.4999999999999999E-2</v>
          </cell>
          <cell r="BI96">
            <v>1.4E-2</v>
          </cell>
          <cell r="BJ96">
            <v>1.4E-2</v>
          </cell>
          <cell r="BK96">
            <v>1.4E-2</v>
          </cell>
          <cell r="BL96">
            <v>1.2999999999999999E-2</v>
          </cell>
          <cell r="BM96">
            <v>1.2E-2</v>
          </cell>
          <cell r="BN96">
            <v>1.2E-2</v>
          </cell>
          <cell r="BO96">
            <v>1.0999999999999999E-2</v>
          </cell>
          <cell r="BP96">
            <v>1.0999999999999999E-2</v>
          </cell>
          <cell r="BQ96">
            <v>1.0999999999999999E-2</v>
          </cell>
          <cell r="BR96">
            <v>0.01</v>
          </cell>
          <cell r="BS96">
            <v>0.01</v>
          </cell>
          <cell r="BT96">
            <v>0.01</v>
          </cell>
          <cell r="BU96">
            <v>8.9999999999999993E-3</v>
          </cell>
          <cell r="BV96">
            <v>8.9999999999999993E-3</v>
          </cell>
          <cell r="BW96">
            <v>8.9999999999999993E-3</v>
          </cell>
          <cell r="BX96">
            <v>8.9999999999999993E-3</v>
          </cell>
          <cell r="BY96">
            <v>8.0000000000000002E-3</v>
          </cell>
          <cell r="BZ96">
            <v>8.0000000000000002E-3</v>
          </cell>
          <cell r="CA96">
            <v>8.0000000000000002E-3</v>
          </cell>
          <cell r="CB96">
            <v>8.0000000000000002E-3</v>
          </cell>
          <cell r="CC96">
            <v>7.0000000000000001E-3</v>
          </cell>
          <cell r="CD96">
            <v>8.0000000000000002E-3</v>
          </cell>
          <cell r="CE96">
            <v>7.0000000000000001E-3</v>
          </cell>
          <cell r="CF96">
            <v>7.0000000000000001E-3</v>
          </cell>
          <cell r="CG96">
            <v>7.0000000000000001E-3</v>
          </cell>
          <cell r="CH96">
            <v>7.0000000000000001E-3</v>
          </cell>
          <cell r="CI96">
            <v>6.0000000000000001E-3</v>
          </cell>
          <cell r="CJ96">
            <v>7.0000000000000001E-3</v>
          </cell>
          <cell r="CK96">
            <v>6.0000000000000001E-3</v>
          </cell>
          <cell r="CL96">
            <v>6.0000000000000001E-3</v>
          </cell>
          <cell r="CM96">
            <v>6.0000000000000001E-3</v>
          </cell>
          <cell r="CN96">
            <v>6.0000000000000001E-3</v>
          </cell>
          <cell r="CO96">
            <v>6.0000000000000001E-3</v>
          </cell>
          <cell r="CP96">
            <v>6.0000000000000001E-3</v>
          </cell>
          <cell r="CQ96">
            <v>6.0000000000000001E-3</v>
          </cell>
          <cell r="CR96">
            <v>5.0000000000000001E-3</v>
          </cell>
        </row>
        <row r="97">
          <cell r="A97">
            <v>96</v>
          </cell>
          <cell r="B97">
            <v>0</v>
          </cell>
          <cell r="C97">
            <v>1E-3</v>
          </cell>
          <cell r="D97">
            <v>3.0000000000000001E-3</v>
          </cell>
          <cell r="E97">
            <v>5.0000000000000001E-3</v>
          </cell>
          <cell r="F97">
            <v>6.0000000000000001E-3</v>
          </cell>
          <cell r="G97">
            <v>6.0000000000000001E-3</v>
          </cell>
          <cell r="H97">
            <v>6.0000000000000001E-3</v>
          </cell>
          <cell r="I97">
            <v>6.0000000000000001E-3</v>
          </cell>
          <cell r="J97">
            <v>6.0000000000000001E-3</v>
          </cell>
          <cell r="K97">
            <v>6.0000000000000001E-3</v>
          </cell>
          <cell r="L97">
            <v>7.0000000000000001E-3</v>
          </cell>
          <cell r="M97">
            <v>6.0000000000000001E-3</v>
          </cell>
          <cell r="N97">
            <v>7.0000000000000001E-3</v>
          </cell>
          <cell r="O97">
            <v>7.0000000000000001E-3</v>
          </cell>
          <cell r="P97">
            <v>7.0000000000000001E-3</v>
          </cell>
          <cell r="Q97">
            <v>7.0000000000000001E-3</v>
          </cell>
          <cell r="R97">
            <v>7.0000000000000001E-3</v>
          </cell>
          <cell r="S97">
            <v>8.0000000000000002E-3</v>
          </cell>
          <cell r="T97">
            <v>7.0000000000000001E-3</v>
          </cell>
          <cell r="U97">
            <v>8.0000000000000002E-3</v>
          </cell>
          <cell r="V97">
            <v>8.0000000000000002E-3</v>
          </cell>
          <cell r="W97">
            <v>8.0000000000000002E-3</v>
          </cell>
          <cell r="X97">
            <v>8.9999999999999993E-3</v>
          </cell>
          <cell r="Y97">
            <v>8.0000000000000002E-3</v>
          </cell>
          <cell r="Z97">
            <v>8.9999999999999993E-3</v>
          </cell>
          <cell r="AA97">
            <v>8.9999999999999993E-3</v>
          </cell>
          <cell r="AB97">
            <v>0.01</v>
          </cell>
          <cell r="AC97">
            <v>8.9999999999999993E-3</v>
          </cell>
          <cell r="AD97">
            <v>1.0999999999999999E-2</v>
          </cell>
          <cell r="AE97">
            <v>0.01</v>
          </cell>
          <cell r="AF97">
            <v>1.0999999999999999E-2</v>
          </cell>
          <cell r="AG97">
            <v>1.0999999999999999E-2</v>
          </cell>
          <cell r="AH97">
            <v>1.0999999999999999E-2</v>
          </cell>
          <cell r="AI97">
            <v>1.2E-2</v>
          </cell>
          <cell r="AJ97">
            <v>1.2999999999999999E-2</v>
          </cell>
          <cell r="AK97">
            <v>1.2999999999999999E-2</v>
          </cell>
          <cell r="AL97">
            <v>1.4E-2</v>
          </cell>
          <cell r="AM97">
            <v>1.4E-2</v>
          </cell>
          <cell r="AN97">
            <v>1.4E-2</v>
          </cell>
          <cell r="AO97">
            <v>1.6E-2</v>
          </cell>
          <cell r="AP97">
            <v>1.6E-2</v>
          </cell>
          <cell r="AQ97">
            <v>1.7000000000000001E-2</v>
          </cell>
          <cell r="AR97">
            <v>1.7000000000000001E-2</v>
          </cell>
          <cell r="AS97">
            <v>1.7999999999999999E-2</v>
          </cell>
          <cell r="AT97">
            <v>1.9E-2</v>
          </cell>
          <cell r="AU97">
            <v>1.9E-2</v>
          </cell>
          <cell r="AV97">
            <v>0.02</v>
          </cell>
          <cell r="AW97">
            <v>0.02</v>
          </cell>
          <cell r="AX97">
            <v>0.02</v>
          </cell>
          <cell r="AY97">
            <v>0.02</v>
          </cell>
          <cell r="AZ97">
            <v>0.02</v>
          </cell>
          <cell r="BA97">
            <v>0.02</v>
          </cell>
          <cell r="BB97">
            <v>1.9E-2</v>
          </cell>
          <cell r="BC97">
            <v>1.7999999999999999E-2</v>
          </cell>
          <cell r="BD97">
            <v>1.7999999999999999E-2</v>
          </cell>
          <cell r="BE97">
            <v>1.7000000000000001E-2</v>
          </cell>
          <cell r="BF97">
            <v>1.7000000000000001E-2</v>
          </cell>
          <cell r="BG97">
            <v>1.6E-2</v>
          </cell>
          <cell r="BH97">
            <v>1.4999999999999999E-2</v>
          </cell>
          <cell r="BI97">
            <v>1.4E-2</v>
          </cell>
          <cell r="BJ97">
            <v>1.4E-2</v>
          </cell>
          <cell r="BK97">
            <v>1.4E-2</v>
          </cell>
          <cell r="BL97">
            <v>1.2999999999999999E-2</v>
          </cell>
          <cell r="BM97">
            <v>1.2E-2</v>
          </cell>
          <cell r="BN97">
            <v>1.2E-2</v>
          </cell>
          <cell r="BO97">
            <v>1.0999999999999999E-2</v>
          </cell>
          <cell r="BP97">
            <v>1.0999999999999999E-2</v>
          </cell>
          <cell r="BQ97">
            <v>1.0999999999999999E-2</v>
          </cell>
          <cell r="BR97">
            <v>0.01</v>
          </cell>
          <cell r="BS97">
            <v>0.01</v>
          </cell>
          <cell r="BT97">
            <v>0.01</v>
          </cell>
          <cell r="BU97">
            <v>8.9999999999999993E-3</v>
          </cell>
          <cell r="BV97">
            <v>8.9999999999999993E-3</v>
          </cell>
          <cell r="BW97">
            <v>8.9999999999999993E-3</v>
          </cell>
          <cell r="BX97">
            <v>8.9999999999999993E-3</v>
          </cell>
          <cell r="BY97">
            <v>8.0000000000000002E-3</v>
          </cell>
          <cell r="BZ97">
            <v>8.0000000000000002E-3</v>
          </cell>
          <cell r="CA97">
            <v>8.0000000000000002E-3</v>
          </cell>
          <cell r="CB97">
            <v>8.0000000000000002E-3</v>
          </cell>
          <cell r="CC97">
            <v>7.0000000000000001E-3</v>
          </cell>
          <cell r="CD97">
            <v>8.0000000000000002E-3</v>
          </cell>
          <cell r="CE97">
            <v>7.0000000000000001E-3</v>
          </cell>
          <cell r="CF97">
            <v>7.0000000000000001E-3</v>
          </cell>
          <cell r="CG97">
            <v>7.0000000000000001E-3</v>
          </cell>
          <cell r="CH97">
            <v>7.0000000000000001E-3</v>
          </cell>
          <cell r="CI97">
            <v>6.0000000000000001E-3</v>
          </cell>
          <cell r="CJ97">
            <v>7.0000000000000001E-3</v>
          </cell>
          <cell r="CK97">
            <v>6.0000000000000001E-3</v>
          </cell>
          <cell r="CL97">
            <v>6.0000000000000001E-3</v>
          </cell>
          <cell r="CM97">
            <v>6.0000000000000001E-3</v>
          </cell>
          <cell r="CN97">
            <v>6.0000000000000001E-3</v>
          </cell>
          <cell r="CO97">
            <v>6.0000000000000001E-3</v>
          </cell>
          <cell r="CP97">
            <v>6.0000000000000001E-3</v>
          </cell>
          <cell r="CQ97">
            <v>6.0000000000000001E-3</v>
          </cell>
          <cell r="CR97">
            <v>5.0000000000000001E-3</v>
          </cell>
          <cell r="CS97">
            <v>5.0000000000000001E-3</v>
          </cell>
        </row>
        <row r="98">
          <cell r="A98">
            <v>97</v>
          </cell>
          <cell r="B98">
            <v>0</v>
          </cell>
          <cell r="C98">
            <v>1E-3</v>
          </cell>
          <cell r="D98">
            <v>3.0000000000000001E-3</v>
          </cell>
          <cell r="E98">
            <v>5.0000000000000001E-3</v>
          </cell>
          <cell r="F98">
            <v>6.0000000000000001E-3</v>
          </cell>
          <cell r="G98">
            <v>6.0000000000000001E-3</v>
          </cell>
          <cell r="H98">
            <v>6.0000000000000001E-3</v>
          </cell>
          <cell r="I98">
            <v>6.0000000000000001E-3</v>
          </cell>
          <cell r="J98">
            <v>6.0000000000000001E-3</v>
          </cell>
          <cell r="K98">
            <v>6.0000000000000001E-3</v>
          </cell>
          <cell r="L98">
            <v>7.0000000000000001E-3</v>
          </cell>
          <cell r="M98">
            <v>6.0000000000000001E-3</v>
          </cell>
          <cell r="N98">
            <v>7.0000000000000001E-3</v>
          </cell>
          <cell r="O98">
            <v>7.0000000000000001E-3</v>
          </cell>
          <cell r="P98">
            <v>7.0000000000000001E-3</v>
          </cell>
          <cell r="Q98">
            <v>7.0000000000000001E-3</v>
          </cell>
          <cell r="R98">
            <v>7.0000000000000001E-3</v>
          </cell>
          <cell r="S98">
            <v>8.0000000000000002E-3</v>
          </cell>
          <cell r="T98">
            <v>7.0000000000000001E-3</v>
          </cell>
          <cell r="U98">
            <v>8.0000000000000002E-3</v>
          </cell>
          <cell r="V98">
            <v>8.0000000000000002E-3</v>
          </cell>
          <cell r="W98">
            <v>8.0000000000000002E-3</v>
          </cell>
          <cell r="X98">
            <v>8.9999999999999993E-3</v>
          </cell>
          <cell r="Y98">
            <v>8.0000000000000002E-3</v>
          </cell>
          <cell r="Z98">
            <v>8.9999999999999993E-3</v>
          </cell>
          <cell r="AA98">
            <v>8.9999999999999993E-3</v>
          </cell>
          <cell r="AB98">
            <v>0.01</v>
          </cell>
          <cell r="AC98">
            <v>8.9999999999999993E-3</v>
          </cell>
          <cell r="AD98">
            <v>1.0999999999999999E-2</v>
          </cell>
          <cell r="AE98">
            <v>0.01</v>
          </cell>
          <cell r="AF98">
            <v>1.0999999999999999E-2</v>
          </cell>
          <cell r="AG98">
            <v>1.0999999999999999E-2</v>
          </cell>
          <cell r="AH98">
            <v>1.0999999999999999E-2</v>
          </cell>
          <cell r="AI98">
            <v>1.2E-2</v>
          </cell>
          <cell r="AJ98">
            <v>1.2999999999999999E-2</v>
          </cell>
          <cell r="AK98">
            <v>1.2999999999999999E-2</v>
          </cell>
          <cell r="AL98">
            <v>1.4E-2</v>
          </cell>
          <cell r="AM98">
            <v>1.4E-2</v>
          </cell>
          <cell r="AN98">
            <v>1.4E-2</v>
          </cell>
          <cell r="AO98">
            <v>1.4999999999999999E-2</v>
          </cell>
          <cell r="AP98">
            <v>1.4999999999999999E-2</v>
          </cell>
          <cell r="AQ98">
            <v>1.6E-2</v>
          </cell>
          <cell r="AR98">
            <v>1.7000000000000001E-2</v>
          </cell>
          <cell r="AS98">
            <v>1.7999999999999999E-2</v>
          </cell>
          <cell r="AT98">
            <v>1.9E-2</v>
          </cell>
          <cell r="AU98">
            <v>1.9E-2</v>
          </cell>
          <cell r="AV98">
            <v>1.9E-2</v>
          </cell>
          <cell r="AW98">
            <v>0.02</v>
          </cell>
          <cell r="AX98">
            <v>0.02</v>
          </cell>
          <cell r="AY98">
            <v>0.02</v>
          </cell>
          <cell r="AZ98">
            <v>0.02</v>
          </cell>
          <cell r="BA98">
            <v>1.9E-2</v>
          </cell>
          <cell r="BB98">
            <v>1.9E-2</v>
          </cell>
          <cell r="BC98">
            <v>1.7999999999999999E-2</v>
          </cell>
          <cell r="BD98">
            <v>1.7999999999999999E-2</v>
          </cell>
          <cell r="BE98">
            <v>1.7000000000000001E-2</v>
          </cell>
          <cell r="BF98">
            <v>1.7000000000000001E-2</v>
          </cell>
          <cell r="BG98">
            <v>1.6E-2</v>
          </cell>
          <cell r="BH98">
            <v>1.4999999999999999E-2</v>
          </cell>
          <cell r="BI98">
            <v>1.4E-2</v>
          </cell>
          <cell r="BJ98">
            <v>1.4E-2</v>
          </cell>
          <cell r="BK98">
            <v>1.4E-2</v>
          </cell>
          <cell r="BL98">
            <v>1.2999999999999999E-2</v>
          </cell>
          <cell r="BM98">
            <v>1.2E-2</v>
          </cell>
          <cell r="BN98">
            <v>1.2E-2</v>
          </cell>
          <cell r="BO98">
            <v>1.0999999999999999E-2</v>
          </cell>
          <cell r="BP98">
            <v>1.0999999999999999E-2</v>
          </cell>
          <cell r="BQ98">
            <v>1.0999999999999999E-2</v>
          </cell>
          <cell r="BR98">
            <v>0.01</v>
          </cell>
          <cell r="BS98">
            <v>0.01</v>
          </cell>
          <cell r="BT98">
            <v>0.01</v>
          </cell>
          <cell r="BU98">
            <v>8.9999999999999993E-3</v>
          </cell>
          <cell r="BV98">
            <v>8.9999999999999993E-3</v>
          </cell>
          <cell r="BW98">
            <v>8.9999999999999993E-3</v>
          </cell>
          <cell r="BX98">
            <v>8.9999999999999993E-3</v>
          </cell>
          <cell r="BY98">
            <v>8.0000000000000002E-3</v>
          </cell>
          <cell r="BZ98">
            <v>8.0000000000000002E-3</v>
          </cell>
          <cell r="CA98">
            <v>8.0000000000000002E-3</v>
          </cell>
          <cell r="CB98">
            <v>8.0000000000000002E-3</v>
          </cell>
          <cell r="CC98">
            <v>7.0000000000000001E-3</v>
          </cell>
          <cell r="CD98">
            <v>8.0000000000000002E-3</v>
          </cell>
          <cell r="CE98">
            <v>7.0000000000000001E-3</v>
          </cell>
          <cell r="CF98">
            <v>7.0000000000000001E-3</v>
          </cell>
          <cell r="CG98">
            <v>7.0000000000000001E-3</v>
          </cell>
          <cell r="CH98">
            <v>7.0000000000000001E-3</v>
          </cell>
          <cell r="CI98">
            <v>6.0000000000000001E-3</v>
          </cell>
          <cell r="CJ98">
            <v>7.0000000000000001E-3</v>
          </cell>
          <cell r="CK98">
            <v>6.0000000000000001E-3</v>
          </cell>
          <cell r="CL98">
            <v>6.0000000000000001E-3</v>
          </cell>
          <cell r="CM98">
            <v>6.0000000000000001E-3</v>
          </cell>
          <cell r="CN98">
            <v>6.0000000000000001E-3</v>
          </cell>
          <cell r="CO98">
            <v>6.0000000000000001E-3</v>
          </cell>
          <cell r="CP98">
            <v>6.0000000000000001E-3</v>
          </cell>
          <cell r="CQ98">
            <v>6.0000000000000001E-3</v>
          </cell>
          <cell r="CR98">
            <v>5.0000000000000001E-3</v>
          </cell>
          <cell r="CS98">
            <v>5.0000000000000001E-3</v>
          </cell>
          <cell r="CT98">
            <v>5.0000000000000001E-3</v>
          </cell>
        </row>
        <row r="99">
          <cell r="A99">
            <v>98</v>
          </cell>
          <cell r="B99">
            <v>0</v>
          </cell>
          <cell r="C99">
            <v>1E-3</v>
          </cell>
          <cell r="D99">
            <v>2E-3</v>
          </cell>
          <cell r="E99">
            <v>3.0000000000000001E-3</v>
          </cell>
          <cell r="F99">
            <v>4.0000000000000001E-3</v>
          </cell>
          <cell r="G99">
            <v>6.0000000000000001E-3</v>
          </cell>
          <cell r="H99">
            <v>6.0000000000000001E-3</v>
          </cell>
          <cell r="I99">
            <v>6.0000000000000001E-3</v>
          </cell>
          <cell r="J99">
            <v>6.0000000000000001E-3</v>
          </cell>
          <cell r="K99">
            <v>6.0000000000000001E-3</v>
          </cell>
          <cell r="L99">
            <v>7.0000000000000001E-3</v>
          </cell>
          <cell r="M99">
            <v>6.0000000000000001E-3</v>
          </cell>
          <cell r="N99">
            <v>7.0000000000000001E-3</v>
          </cell>
          <cell r="O99">
            <v>7.0000000000000001E-3</v>
          </cell>
          <cell r="P99">
            <v>7.0000000000000001E-3</v>
          </cell>
          <cell r="Q99">
            <v>7.0000000000000001E-3</v>
          </cell>
          <cell r="R99">
            <v>7.0000000000000001E-3</v>
          </cell>
          <cell r="S99">
            <v>8.0000000000000002E-3</v>
          </cell>
          <cell r="T99">
            <v>7.0000000000000001E-3</v>
          </cell>
          <cell r="U99">
            <v>8.0000000000000002E-3</v>
          </cell>
          <cell r="V99">
            <v>8.0000000000000002E-3</v>
          </cell>
          <cell r="W99">
            <v>8.0000000000000002E-3</v>
          </cell>
          <cell r="X99">
            <v>8.9999999999999993E-3</v>
          </cell>
          <cell r="Y99">
            <v>8.0000000000000002E-3</v>
          </cell>
          <cell r="Z99">
            <v>8.9999999999999993E-3</v>
          </cell>
          <cell r="AA99">
            <v>8.9999999999999993E-3</v>
          </cell>
          <cell r="AB99">
            <v>0.01</v>
          </cell>
          <cell r="AC99">
            <v>8.9999999999999993E-3</v>
          </cell>
          <cell r="AD99">
            <v>1.0999999999999999E-2</v>
          </cell>
          <cell r="AE99">
            <v>0.01</v>
          </cell>
          <cell r="AF99">
            <v>1.0999999999999999E-2</v>
          </cell>
          <cell r="AG99">
            <v>1.0999999999999999E-2</v>
          </cell>
          <cell r="AH99">
            <v>1.0999999999999999E-2</v>
          </cell>
          <cell r="AI99">
            <v>1.2E-2</v>
          </cell>
          <cell r="AJ99">
            <v>1.2999999999999999E-2</v>
          </cell>
          <cell r="AK99">
            <v>1.2999999999999999E-2</v>
          </cell>
          <cell r="AL99">
            <v>1.4E-2</v>
          </cell>
          <cell r="AM99">
            <v>1.4E-2</v>
          </cell>
          <cell r="AN99">
            <v>1.4E-2</v>
          </cell>
          <cell r="AO99">
            <v>1.4999999999999999E-2</v>
          </cell>
          <cell r="AP99">
            <v>1.4999999999999999E-2</v>
          </cell>
          <cell r="AQ99">
            <v>1.6E-2</v>
          </cell>
          <cell r="AR99">
            <v>1.7000000000000001E-2</v>
          </cell>
          <cell r="AS99">
            <v>1.7999999999999999E-2</v>
          </cell>
          <cell r="AT99">
            <v>1.9E-2</v>
          </cell>
          <cell r="AU99">
            <v>1.9E-2</v>
          </cell>
          <cell r="AV99">
            <v>1.9E-2</v>
          </cell>
          <cell r="AW99">
            <v>0.02</v>
          </cell>
          <cell r="AX99">
            <v>0.02</v>
          </cell>
          <cell r="AY99">
            <v>0.02</v>
          </cell>
          <cell r="AZ99">
            <v>0.02</v>
          </cell>
          <cell r="BA99">
            <v>1.9E-2</v>
          </cell>
          <cell r="BB99">
            <v>1.9E-2</v>
          </cell>
          <cell r="BC99">
            <v>1.7999999999999999E-2</v>
          </cell>
          <cell r="BD99">
            <v>1.7999999999999999E-2</v>
          </cell>
          <cell r="BE99">
            <v>1.7000000000000001E-2</v>
          </cell>
          <cell r="BF99">
            <v>1.7000000000000001E-2</v>
          </cell>
          <cell r="BG99">
            <v>1.6E-2</v>
          </cell>
          <cell r="BH99">
            <v>1.4999999999999999E-2</v>
          </cell>
          <cell r="BI99">
            <v>1.4E-2</v>
          </cell>
          <cell r="BJ99">
            <v>1.4E-2</v>
          </cell>
          <cell r="BK99">
            <v>1.4E-2</v>
          </cell>
          <cell r="BL99">
            <v>1.2999999999999999E-2</v>
          </cell>
          <cell r="BM99">
            <v>1.2E-2</v>
          </cell>
          <cell r="BN99">
            <v>1.2E-2</v>
          </cell>
          <cell r="BO99">
            <v>1.0999999999999999E-2</v>
          </cell>
          <cell r="BP99">
            <v>1.0999999999999999E-2</v>
          </cell>
          <cell r="BQ99">
            <v>1.0999999999999999E-2</v>
          </cell>
          <cell r="BR99">
            <v>0.01</v>
          </cell>
          <cell r="BS99">
            <v>0.01</v>
          </cell>
          <cell r="BT99">
            <v>0.01</v>
          </cell>
          <cell r="BU99">
            <v>8.9999999999999993E-3</v>
          </cell>
          <cell r="BV99">
            <v>8.9999999999999993E-3</v>
          </cell>
          <cell r="BW99">
            <v>8.9999999999999993E-3</v>
          </cell>
          <cell r="BX99">
            <v>8.9999999999999993E-3</v>
          </cell>
          <cell r="BY99">
            <v>8.0000000000000002E-3</v>
          </cell>
          <cell r="BZ99">
            <v>8.0000000000000002E-3</v>
          </cell>
          <cell r="CA99">
            <v>8.0000000000000002E-3</v>
          </cell>
          <cell r="CB99">
            <v>8.0000000000000002E-3</v>
          </cell>
          <cell r="CC99">
            <v>7.0000000000000001E-3</v>
          </cell>
          <cell r="CD99">
            <v>8.0000000000000002E-3</v>
          </cell>
          <cell r="CE99">
            <v>7.0000000000000001E-3</v>
          </cell>
          <cell r="CF99">
            <v>7.0000000000000001E-3</v>
          </cell>
          <cell r="CG99">
            <v>7.0000000000000001E-3</v>
          </cell>
          <cell r="CH99">
            <v>7.0000000000000001E-3</v>
          </cell>
          <cell r="CI99">
            <v>6.0000000000000001E-3</v>
          </cell>
          <cell r="CJ99">
            <v>7.0000000000000001E-3</v>
          </cell>
          <cell r="CK99">
            <v>6.0000000000000001E-3</v>
          </cell>
          <cell r="CL99">
            <v>6.0000000000000001E-3</v>
          </cell>
          <cell r="CM99">
            <v>6.0000000000000001E-3</v>
          </cell>
          <cell r="CN99">
            <v>6.0000000000000001E-3</v>
          </cell>
          <cell r="CO99">
            <v>6.0000000000000001E-3</v>
          </cell>
          <cell r="CP99">
            <v>6.0000000000000001E-3</v>
          </cell>
          <cell r="CQ99">
            <v>6.0000000000000001E-3</v>
          </cell>
          <cell r="CR99">
            <v>5.0000000000000001E-3</v>
          </cell>
          <cell r="CS99">
            <v>5.0000000000000001E-3</v>
          </cell>
          <cell r="CT99">
            <v>5.0000000000000001E-3</v>
          </cell>
          <cell r="CU99">
            <v>5.0000000000000001E-3</v>
          </cell>
        </row>
        <row r="100">
          <cell r="A100">
            <v>99</v>
          </cell>
          <cell r="B100">
            <v>0</v>
          </cell>
          <cell r="C100">
            <v>1E-3</v>
          </cell>
          <cell r="D100">
            <v>2E-3</v>
          </cell>
          <cell r="E100">
            <v>5.0000000000000001E-3</v>
          </cell>
          <cell r="F100">
            <v>5.0000000000000001E-3</v>
          </cell>
          <cell r="G100">
            <v>6.0000000000000001E-3</v>
          </cell>
          <cell r="H100">
            <v>6.0000000000000001E-3</v>
          </cell>
          <cell r="I100">
            <v>6.0000000000000001E-3</v>
          </cell>
          <cell r="J100">
            <v>6.0000000000000001E-3</v>
          </cell>
          <cell r="K100">
            <v>6.0000000000000001E-3</v>
          </cell>
          <cell r="L100">
            <v>6.0000000000000001E-3</v>
          </cell>
          <cell r="M100">
            <v>7.0000000000000001E-3</v>
          </cell>
          <cell r="N100">
            <v>7.0000000000000001E-3</v>
          </cell>
          <cell r="O100">
            <v>8.0000000000000002E-3</v>
          </cell>
          <cell r="P100">
            <v>8.0000000000000002E-3</v>
          </cell>
          <cell r="Q100">
            <v>8.0000000000000002E-3</v>
          </cell>
          <cell r="R100">
            <v>8.9999999999999993E-3</v>
          </cell>
          <cell r="S100">
            <v>8.9999999999999993E-3</v>
          </cell>
          <cell r="T100">
            <v>8.0000000000000002E-3</v>
          </cell>
          <cell r="U100">
            <v>8.0000000000000002E-3</v>
          </cell>
          <cell r="V100">
            <v>8.0000000000000002E-3</v>
          </cell>
          <cell r="W100">
            <v>8.0000000000000002E-3</v>
          </cell>
          <cell r="X100">
            <v>8.0000000000000002E-3</v>
          </cell>
          <cell r="Y100">
            <v>8.0000000000000002E-3</v>
          </cell>
          <cell r="Z100">
            <v>8.0000000000000002E-3</v>
          </cell>
          <cell r="AA100">
            <v>8.0000000000000002E-3</v>
          </cell>
          <cell r="AB100">
            <v>8.0000000000000002E-3</v>
          </cell>
          <cell r="AC100">
            <v>8.9999999999999993E-3</v>
          </cell>
          <cell r="AD100">
            <v>8.9999999999999993E-3</v>
          </cell>
          <cell r="AE100">
            <v>8.9999999999999993E-3</v>
          </cell>
          <cell r="AF100">
            <v>0.01</v>
          </cell>
          <cell r="AG100">
            <v>0.01</v>
          </cell>
          <cell r="AH100">
            <v>0.01</v>
          </cell>
          <cell r="AI100">
            <v>0.01</v>
          </cell>
          <cell r="AJ100">
            <v>1.0999999999999999E-2</v>
          </cell>
          <cell r="AK100">
            <v>1.2E-2</v>
          </cell>
          <cell r="AL100">
            <v>1.0999999999999999E-2</v>
          </cell>
          <cell r="AM100">
            <v>1.2E-2</v>
          </cell>
          <cell r="AN100">
            <v>1.2999999999999999E-2</v>
          </cell>
          <cell r="AO100">
            <v>1.2999999999999999E-2</v>
          </cell>
          <cell r="AP100">
            <v>1.4E-2</v>
          </cell>
          <cell r="AQ100">
            <v>1.4E-2</v>
          </cell>
          <cell r="AR100">
            <v>1.4999999999999999E-2</v>
          </cell>
          <cell r="AS100">
            <v>1.4999999999999999E-2</v>
          </cell>
          <cell r="AT100">
            <v>1.6E-2</v>
          </cell>
          <cell r="AU100">
            <v>1.6E-2</v>
          </cell>
          <cell r="AV100">
            <v>1.7999999999999999E-2</v>
          </cell>
          <cell r="AW100">
            <v>1.7000000000000001E-2</v>
          </cell>
          <cell r="AX100">
            <v>1.7999999999999999E-2</v>
          </cell>
          <cell r="AY100">
            <v>1.9E-2</v>
          </cell>
          <cell r="AZ100">
            <v>1.9E-2</v>
          </cell>
          <cell r="BA100">
            <v>1.9E-2</v>
          </cell>
          <cell r="BB100">
            <v>1.9E-2</v>
          </cell>
          <cell r="BC100">
            <v>1.7999999999999999E-2</v>
          </cell>
          <cell r="BD100">
            <v>1.9E-2</v>
          </cell>
          <cell r="BE100">
            <v>1.7999999999999999E-2</v>
          </cell>
          <cell r="BF100">
            <v>1.7999999999999999E-2</v>
          </cell>
          <cell r="BG100">
            <v>1.7000000000000001E-2</v>
          </cell>
          <cell r="BH100">
            <v>1.6E-2</v>
          </cell>
          <cell r="BI100">
            <v>1.6E-2</v>
          </cell>
          <cell r="BJ100">
            <v>1.4999999999999999E-2</v>
          </cell>
          <cell r="BK100">
            <v>1.4999999999999999E-2</v>
          </cell>
          <cell r="BL100">
            <v>1.4E-2</v>
          </cell>
          <cell r="BM100">
            <v>1.4E-2</v>
          </cell>
          <cell r="BN100">
            <v>1.2999999999999999E-2</v>
          </cell>
          <cell r="BO100">
            <v>1.2E-2</v>
          </cell>
          <cell r="BP100">
            <v>1.2E-2</v>
          </cell>
          <cell r="BQ100">
            <v>1.2E-2</v>
          </cell>
          <cell r="BR100">
            <v>1.0999999999999999E-2</v>
          </cell>
          <cell r="BS100">
            <v>1.0999999999999999E-2</v>
          </cell>
          <cell r="BT100">
            <v>0.01</v>
          </cell>
          <cell r="BU100">
            <v>1.0999999999999999E-2</v>
          </cell>
          <cell r="BV100">
            <v>8.9999999999999993E-3</v>
          </cell>
          <cell r="BW100">
            <v>0.01</v>
          </cell>
          <cell r="BX100">
            <v>8.9999999999999993E-3</v>
          </cell>
          <cell r="BY100">
            <v>8.9999999999999993E-3</v>
          </cell>
          <cell r="BZ100">
            <v>8.9999999999999993E-3</v>
          </cell>
          <cell r="CA100">
            <v>8.0000000000000002E-3</v>
          </cell>
          <cell r="CB100">
            <v>8.0000000000000002E-3</v>
          </cell>
          <cell r="CC100">
            <v>8.0000000000000002E-3</v>
          </cell>
          <cell r="CD100">
            <v>8.0000000000000002E-3</v>
          </cell>
          <cell r="CE100">
            <v>8.0000000000000002E-3</v>
          </cell>
          <cell r="CF100">
            <v>7.0000000000000001E-3</v>
          </cell>
          <cell r="CG100">
            <v>7.0000000000000001E-3</v>
          </cell>
          <cell r="CH100">
            <v>8.0000000000000002E-3</v>
          </cell>
          <cell r="CI100">
            <v>6.0000000000000001E-3</v>
          </cell>
          <cell r="CJ100">
            <v>7.0000000000000001E-3</v>
          </cell>
          <cell r="CK100">
            <v>7.0000000000000001E-3</v>
          </cell>
          <cell r="CL100">
            <v>6.0000000000000001E-3</v>
          </cell>
          <cell r="CM100">
            <v>7.0000000000000001E-3</v>
          </cell>
          <cell r="CN100">
            <v>6.0000000000000001E-3</v>
          </cell>
          <cell r="CO100">
            <v>6.0000000000000001E-3</v>
          </cell>
          <cell r="CP100">
            <v>6.0000000000000001E-3</v>
          </cell>
          <cell r="CQ100">
            <v>6.0000000000000001E-3</v>
          </cell>
          <cell r="CR100">
            <v>6.0000000000000001E-3</v>
          </cell>
          <cell r="CS100">
            <v>6.0000000000000001E-3</v>
          </cell>
          <cell r="CT100">
            <v>5.0000000000000001E-3</v>
          </cell>
          <cell r="CU100">
            <v>6.0000000000000001E-3</v>
          </cell>
          <cell r="CV100">
            <v>5.0000000000000001E-3</v>
          </cell>
        </row>
        <row r="101">
          <cell r="A101">
            <v>100</v>
          </cell>
          <cell r="B101">
            <v>0</v>
          </cell>
          <cell r="C101">
            <v>1E-3</v>
          </cell>
          <cell r="D101">
            <v>2E-3</v>
          </cell>
          <cell r="E101">
            <v>5.0000000000000001E-3</v>
          </cell>
          <cell r="F101">
            <v>5.0000000000000001E-3</v>
          </cell>
          <cell r="G101">
            <v>6.0000000000000001E-3</v>
          </cell>
          <cell r="H101">
            <v>5.0000000000000001E-3</v>
          </cell>
          <cell r="I101">
            <v>6.0000000000000001E-3</v>
          </cell>
          <cell r="J101">
            <v>6.0000000000000001E-3</v>
          </cell>
          <cell r="K101">
            <v>6.0000000000000001E-3</v>
          </cell>
          <cell r="L101">
            <v>6.0000000000000001E-3</v>
          </cell>
          <cell r="M101">
            <v>6.0000000000000001E-3</v>
          </cell>
          <cell r="N101">
            <v>6.0000000000000001E-3</v>
          </cell>
          <cell r="O101">
            <v>6.0000000000000001E-3</v>
          </cell>
          <cell r="P101">
            <v>7.0000000000000001E-3</v>
          </cell>
          <cell r="Q101">
            <v>8.0000000000000002E-3</v>
          </cell>
          <cell r="R101">
            <v>8.9999999999999993E-3</v>
          </cell>
          <cell r="S101">
            <v>8.0000000000000002E-3</v>
          </cell>
          <cell r="T101">
            <v>7.0000000000000001E-3</v>
          </cell>
          <cell r="U101">
            <v>7.0000000000000001E-3</v>
          </cell>
          <cell r="V101">
            <v>7.0000000000000001E-3</v>
          </cell>
          <cell r="W101">
            <v>7.0000000000000001E-3</v>
          </cell>
          <cell r="X101">
            <v>8.0000000000000002E-3</v>
          </cell>
          <cell r="Y101">
            <v>8.0000000000000002E-3</v>
          </cell>
          <cell r="Z101">
            <v>8.0000000000000002E-3</v>
          </cell>
          <cell r="AA101">
            <v>8.0000000000000002E-3</v>
          </cell>
          <cell r="AB101">
            <v>8.9999999999999993E-3</v>
          </cell>
          <cell r="AC101">
            <v>8.0000000000000002E-3</v>
          </cell>
          <cell r="AD101">
            <v>8.9999999999999993E-3</v>
          </cell>
          <cell r="AE101">
            <v>8.9999999999999993E-3</v>
          </cell>
          <cell r="AF101">
            <v>0.01</v>
          </cell>
          <cell r="AG101">
            <v>0.01</v>
          </cell>
          <cell r="AH101">
            <v>1.0999999999999999E-2</v>
          </cell>
          <cell r="AI101">
            <v>1.0999999999999999E-2</v>
          </cell>
          <cell r="AJ101">
            <v>1.2E-2</v>
          </cell>
          <cell r="AK101">
            <v>1.2E-2</v>
          </cell>
          <cell r="AL101">
            <v>1.2E-2</v>
          </cell>
          <cell r="AM101">
            <v>1.2E-2</v>
          </cell>
          <cell r="AN101">
            <v>1.2999999999999999E-2</v>
          </cell>
          <cell r="AO101">
            <v>1.2999999999999999E-2</v>
          </cell>
          <cell r="AP101">
            <v>1.4E-2</v>
          </cell>
          <cell r="AQ101">
            <v>1.4E-2</v>
          </cell>
          <cell r="AR101">
            <v>1.4999999999999999E-2</v>
          </cell>
          <cell r="AS101">
            <v>1.4999999999999999E-2</v>
          </cell>
          <cell r="AT101">
            <v>1.6E-2</v>
          </cell>
          <cell r="AU101">
            <v>1.6E-2</v>
          </cell>
          <cell r="AV101">
            <v>1.7999999999999999E-2</v>
          </cell>
          <cell r="AW101">
            <v>1.7999999999999999E-2</v>
          </cell>
          <cell r="AX101">
            <v>1.7999999999999999E-2</v>
          </cell>
          <cell r="AY101">
            <v>1.9E-2</v>
          </cell>
          <cell r="AZ101">
            <v>1.9E-2</v>
          </cell>
          <cell r="BA101">
            <v>1.9E-2</v>
          </cell>
          <cell r="BB101">
            <v>1.9E-2</v>
          </cell>
          <cell r="BC101">
            <v>1.7999999999999999E-2</v>
          </cell>
          <cell r="BD101">
            <v>1.9E-2</v>
          </cell>
          <cell r="BE101">
            <v>1.7999999999999999E-2</v>
          </cell>
          <cell r="BF101">
            <v>1.7999999999999999E-2</v>
          </cell>
          <cell r="BG101">
            <v>1.7000000000000001E-2</v>
          </cell>
          <cell r="BH101">
            <v>1.6E-2</v>
          </cell>
          <cell r="BI101">
            <v>1.6E-2</v>
          </cell>
          <cell r="BJ101">
            <v>1.4999999999999999E-2</v>
          </cell>
          <cell r="BK101">
            <v>1.4999999999999999E-2</v>
          </cell>
          <cell r="BL101">
            <v>1.4E-2</v>
          </cell>
          <cell r="BM101">
            <v>1.4E-2</v>
          </cell>
          <cell r="BN101">
            <v>1.2999999999999999E-2</v>
          </cell>
          <cell r="BO101">
            <v>1.2E-2</v>
          </cell>
          <cell r="BP101">
            <v>1.2E-2</v>
          </cell>
          <cell r="BQ101">
            <v>1.2E-2</v>
          </cell>
          <cell r="BR101">
            <v>1.0999999999999999E-2</v>
          </cell>
          <cell r="BS101">
            <v>1.0999999999999999E-2</v>
          </cell>
          <cell r="BT101">
            <v>0.01</v>
          </cell>
          <cell r="BU101">
            <v>1.0999999999999999E-2</v>
          </cell>
          <cell r="BV101">
            <v>8.9999999999999993E-3</v>
          </cell>
          <cell r="BW101">
            <v>0.01</v>
          </cell>
          <cell r="BX101">
            <v>8.9999999999999993E-3</v>
          </cell>
          <cell r="BY101">
            <v>8.9999999999999993E-3</v>
          </cell>
          <cell r="BZ101">
            <v>8.9999999999999993E-3</v>
          </cell>
          <cell r="CA101">
            <v>8.0000000000000002E-3</v>
          </cell>
          <cell r="CB101">
            <v>8.0000000000000002E-3</v>
          </cell>
          <cell r="CC101">
            <v>8.0000000000000002E-3</v>
          </cell>
          <cell r="CD101">
            <v>8.0000000000000002E-3</v>
          </cell>
          <cell r="CE101">
            <v>8.0000000000000002E-3</v>
          </cell>
          <cell r="CF101">
            <v>7.0000000000000001E-3</v>
          </cell>
          <cell r="CG101">
            <v>7.0000000000000001E-3</v>
          </cell>
          <cell r="CH101">
            <v>8.0000000000000002E-3</v>
          </cell>
          <cell r="CI101">
            <v>6.0000000000000001E-3</v>
          </cell>
          <cell r="CJ101">
            <v>7.0000000000000001E-3</v>
          </cell>
          <cell r="CK101">
            <v>7.0000000000000001E-3</v>
          </cell>
          <cell r="CL101">
            <v>6.0000000000000001E-3</v>
          </cell>
          <cell r="CM101">
            <v>7.0000000000000001E-3</v>
          </cell>
          <cell r="CN101">
            <v>6.0000000000000001E-3</v>
          </cell>
          <cell r="CO101">
            <v>6.0000000000000001E-3</v>
          </cell>
          <cell r="CP101">
            <v>6.0000000000000001E-3</v>
          </cell>
          <cell r="CQ101">
            <v>6.0000000000000001E-3</v>
          </cell>
          <cell r="CR101">
            <v>6.0000000000000001E-3</v>
          </cell>
          <cell r="CS101">
            <v>6.0000000000000001E-3</v>
          </cell>
          <cell r="CT101">
            <v>5.0000000000000001E-3</v>
          </cell>
          <cell r="CU101">
            <v>6.0000000000000001E-3</v>
          </cell>
          <cell r="CV101">
            <v>5.0000000000000001E-3</v>
          </cell>
          <cell r="CW101">
            <v>6.0000000000000001E-3</v>
          </cell>
        </row>
        <row r="102">
          <cell r="A102">
            <v>101</v>
          </cell>
          <cell r="B102">
            <v>0</v>
          </cell>
          <cell r="C102">
            <v>1E-3</v>
          </cell>
          <cell r="D102">
            <v>2E-3</v>
          </cell>
          <cell r="E102">
            <v>5.0000000000000001E-3</v>
          </cell>
          <cell r="F102">
            <v>5.0000000000000001E-3</v>
          </cell>
          <cell r="G102">
            <v>6.0000000000000001E-3</v>
          </cell>
          <cell r="H102">
            <v>5.0000000000000001E-3</v>
          </cell>
          <cell r="I102">
            <v>6.0000000000000001E-3</v>
          </cell>
          <cell r="J102">
            <v>6.0000000000000001E-3</v>
          </cell>
          <cell r="K102">
            <v>6.0000000000000001E-3</v>
          </cell>
          <cell r="L102">
            <v>6.0000000000000001E-3</v>
          </cell>
          <cell r="M102">
            <v>6.0000000000000001E-3</v>
          </cell>
          <cell r="N102">
            <v>6.0000000000000001E-3</v>
          </cell>
          <cell r="O102">
            <v>6.0000000000000001E-3</v>
          </cell>
          <cell r="P102">
            <v>7.0000000000000001E-3</v>
          </cell>
          <cell r="Q102">
            <v>8.0000000000000002E-3</v>
          </cell>
          <cell r="R102">
            <v>8.9999999999999993E-3</v>
          </cell>
          <cell r="S102">
            <v>8.0000000000000002E-3</v>
          </cell>
          <cell r="T102">
            <v>7.0000000000000001E-3</v>
          </cell>
          <cell r="U102">
            <v>7.0000000000000001E-3</v>
          </cell>
          <cell r="V102">
            <v>7.0000000000000001E-3</v>
          </cell>
          <cell r="W102">
            <v>7.0000000000000001E-3</v>
          </cell>
          <cell r="X102">
            <v>8.0000000000000002E-3</v>
          </cell>
          <cell r="Y102">
            <v>8.0000000000000002E-3</v>
          </cell>
          <cell r="Z102">
            <v>8.0000000000000002E-3</v>
          </cell>
          <cell r="AA102">
            <v>8.0000000000000002E-3</v>
          </cell>
          <cell r="AB102">
            <v>8.9999999999999993E-3</v>
          </cell>
          <cell r="AC102">
            <v>8.0000000000000002E-3</v>
          </cell>
          <cell r="AD102">
            <v>8.9999999999999993E-3</v>
          </cell>
          <cell r="AE102">
            <v>8.9999999999999993E-3</v>
          </cell>
          <cell r="AF102">
            <v>0.01</v>
          </cell>
          <cell r="AG102">
            <v>0.01</v>
          </cell>
          <cell r="AH102">
            <v>0.01</v>
          </cell>
          <cell r="AI102">
            <v>0.01</v>
          </cell>
          <cell r="AJ102">
            <v>1.0999999999999999E-2</v>
          </cell>
          <cell r="AK102">
            <v>1.2E-2</v>
          </cell>
          <cell r="AL102">
            <v>1.0999999999999999E-2</v>
          </cell>
          <cell r="AM102">
            <v>1.2E-2</v>
          </cell>
          <cell r="AN102">
            <v>1.2999999999999999E-2</v>
          </cell>
          <cell r="AO102">
            <v>1.2999999999999999E-2</v>
          </cell>
          <cell r="AP102">
            <v>1.4E-2</v>
          </cell>
          <cell r="AQ102">
            <v>1.4E-2</v>
          </cell>
          <cell r="AR102">
            <v>1.4999999999999999E-2</v>
          </cell>
          <cell r="AS102">
            <v>1.4999999999999999E-2</v>
          </cell>
          <cell r="AT102">
            <v>1.6E-2</v>
          </cell>
          <cell r="AU102">
            <v>1.6E-2</v>
          </cell>
          <cell r="AV102">
            <v>1.7999999999999999E-2</v>
          </cell>
          <cell r="AW102">
            <v>1.7000000000000001E-2</v>
          </cell>
          <cell r="AX102">
            <v>1.7999999999999999E-2</v>
          </cell>
          <cell r="AY102">
            <v>1.9E-2</v>
          </cell>
          <cell r="AZ102">
            <v>1.9E-2</v>
          </cell>
          <cell r="BA102">
            <v>1.9E-2</v>
          </cell>
          <cell r="BB102">
            <v>1.9E-2</v>
          </cell>
          <cell r="BC102">
            <v>1.7999999999999999E-2</v>
          </cell>
          <cell r="BD102">
            <v>1.9E-2</v>
          </cell>
          <cell r="BE102">
            <v>1.7999999999999999E-2</v>
          </cell>
          <cell r="BF102">
            <v>1.7999999999999999E-2</v>
          </cell>
          <cell r="BG102">
            <v>1.7000000000000001E-2</v>
          </cell>
          <cell r="BH102">
            <v>1.6E-2</v>
          </cell>
          <cell r="BI102">
            <v>1.6E-2</v>
          </cell>
          <cell r="BJ102">
            <v>1.4999999999999999E-2</v>
          </cell>
          <cell r="BK102">
            <v>1.4999999999999999E-2</v>
          </cell>
          <cell r="BL102">
            <v>1.4E-2</v>
          </cell>
          <cell r="BM102">
            <v>1.4E-2</v>
          </cell>
          <cell r="BN102">
            <v>1.2999999999999999E-2</v>
          </cell>
          <cell r="BO102">
            <v>1.2E-2</v>
          </cell>
          <cell r="BP102">
            <v>1.2E-2</v>
          </cell>
          <cell r="BQ102">
            <v>1.2E-2</v>
          </cell>
          <cell r="BR102">
            <v>1.0999999999999999E-2</v>
          </cell>
          <cell r="BS102">
            <v>1.0999999999999999E-2</v>
          </cell>
          <cell r="BT102">
            <v>0.01</v>
          </cell>
          <cell r="BU102">
            <v>1.0999999999999999E-2</v>
          </cell>
          <cell r="BV102">
            <v>8.9999999999999993E-3</v>
          </cell>
          <cell r="BW102">
            <v>0.01</v>
          </cell>
          <cell r="BX102">
            <v>8.9999999999999993E-3</v>
          </cell>
          <cell r="BY102">
            <v>8.9999999999999993E-3</v>
          </cell>
          <cell r="BZ102">
            <v>8.9999999999999993E-3</v>
          </cell>
          <cell r="CA102">
            <v>8.0000000000000002E-3</v>
          </cell>
          <cell r="CB102">
            <v>8.0000000000000002E-3</v>
          </cell>
          <cell r="CC102">
            <v>8.0000000000000002E-3</v>
          </cell>
          <cell r="CD102">
            <v>8.0000000000000002E-3</v>
          </cell>
          <cell r="CE102">
            <v>8.0000000000000002E-3</v>
          </cell>
          <cell r="CF102">
            <v>7.0000000000000001E-3</v>
          </cell>
          <cell r="CG102">
            <v>7.0000000000000001E-3</v>
          </cell>
          <cell r="CH102">
            <v>8.0000000000000002E-3</v>
          </cell>
          <cell r="CI102">
            <v>6.0000000000000001E-3</v>
          </cell>
          <cell r="CJ102">
            <v>7.0000000000000001E-3</v>
          </cell>
          <cell r="CK102">
            <v>7.0000000000000001E-3</v>
          </cell>
          <cell r="CL102">
            <v>6.0000000000000001E-3</v>
          </cell>
          <cell r="CM102">
            <v>7.0000000000000001E-3</v>
          </cell>
          <cell r="CN102">
            <v>6.0000000000000001E-3</v>
          </cell>
          <cell r="CO102">
            <v>6.0000000000000001E-3</v>
          </cell>
          <cell r="CP102">
            <v>6.0000000000000001E-3</v>
          </cell>
          <cell r="CQ102">
            <v>6.0000000000000001E-3</v>
          </cell>
          <cell r="CR102">
            <v>6.0000000000000001E-3</v>
          </cell>
          <cell r="CS102">
            <v>6.0000000000000001E-3</v>
          </cell>
          <cell r="CT102">
            <v>5.0000000000000001E-3</v>
          </cell>
          <cell r="CU102">
            <v>6.0000000000000001E-3</v>
          </cell>
          <cell r="CV102">
            <v>5.0000000000000001E-3</v>
          </cell>
          <cell r="CW102">
            <v>6.0000000000000001E-3</v>
          </cell>
          <cell r="CX102">
            <v>5.0000000000000001E-3</v>
          </cell>
        </row>
        <row r="103">
          <cell r="A103">
            <v>102</v>
          </cell>
          <cell r="B103">
            <v>0</v>
          </cell>
          <cell r="C103">
            <v>1E-3</v>
          </cell>
          <cell r="D103">
            <v>2E-3</v>
          </cell>
          <cell r="E103">
            <v>5.0000000000000001E-3</v>
          </cell>
          <cell r="F103">
            <v>5.0000000000000001E-3</v>
          </cell>
          <cell r="G103">
            <v>6.0000000000000001E-3</v>
          </cell>
          <cell r="H103">
            <v>5.0000000000000001E-3</v>
          </cell>
          <cell r="I103">
            <v>6.0000000000000001E-3</v>
          </cell>
          <cell r="J103">
            <v>6.0000000000000001E-3</v>
          </cell>
          <cell r="K103">
            <v>6.0000000000000001E-3</v>
          </cell>
          <cell r="L103">
            <v>6.0000000000000001E-3</v>
          </cell>
          <cell r="M103">
            <v>6.0000000000000001E-3</v>
          </cell>
          <cell r="N103">
            <v>6.0000000000000001E-3</v>
          </cell>
          <cell r="O103">
            <v>6.0000000000000001E-3</v>
          </cell>
          <cell r="P103">
            <v>6.0000000000000001E-3</v>
          </cell>
          <cell r="Q103">
            <v>6.0000000000000001E-3</v>
          </cell>
          <cell r="R103">
            <v>7.0000000000000001E-3</v>
          </cell>
          <cell r="S103">
            <v>7.0000000000000001E-3</v>
          </cell>
          <cell r="T103">
            <v>7.0000000000000001E-3</v>
          </cell>
          <cell r="U103">
            <v>7.0000000000000001E-3</v>
          </cell>
          <cell r="V103">
            <v>7.0000000000000001E-3</v>
          </cell>
          <cell r="W103">
            <v>8.0000000000000002E-3</v>
          </cell>
          <cell r="X103">
            <v>8.0000000000000002E-3</v>
          </cell>
          <cell r="Y103">
            <v>8.0000000000000002E-3</v>
          </cell>
          <cell r="Z103">
            <v>8.0000000000000002E-3</v>
          </cell>
          <cell r="AA103">
            <v>8.0000000000000002E-3</v>
          </cell>
          <cell r="AB103">
            <v>8.9999999999999993E-3</v>
          </cell>
          <cell r="AC103">
            <v>8.0000000000000002E-3</v>
          </cell>
          <cell r="AD103">
            <v>8.9999999999999993E-3</v>
          </cell>
          <cell r="AE103">
            <v>8.9999999999999993E-3</v>
          </cell>
          <cell r="AF103">
            <v>0.01</v>
          </cell>
          <cell r="AG103">
            <v>0.01</v>
          </cell>
          <cell r="AH103">
            <v>0.01</v>
          </cell>
          <cell r="AI103">
            <v>0.01</v>
          </cell>
          <cell r="AJ103">
            <v>1.0999999999999999E-2</v>
          </cell>
          <cell r="AK103">
            <v>1.2E-2</v>
          </cell>
          <cell r="AL103">
            <v>1.0999999999999999E-2</v>
          </cell>
          <cell r="AM103">
            <v>1.2E-2</v>
          </cell>
          <cell r="AN103">
            <v>1.2999999999999999E-2</v>
          </cell>
          <cell r="AO103">
            <v>1.2999999999999999E-2</v>
          </cell>
          <cell r="AP103">
            <v>1.4E-2</v>
          </cell>
          <cell r="AQ103">
            <v>1.4E-2</v>
          </cell>
          <cell r="AR103">
            <v>1.4999999999999999E-2</v>
          </cell>
          <cell r="AS103">
            <v>1.4999999999999999E-2</v>
          </cell>
          <cell r="AT103">
            <v>1.6E-2</v>
          </cell>
          <cell r="AU103">
            <v>1.6E-2</v>
          </cell>
          <cell r="AV103">
            <v>1.7999999999999999E-2</v>
          </cell>
          <cell r="AW103">
            <v>1.7000000000000001E-2</v>
          </cell>
          <cell r="AX103">
            <v>1.7999999999999999E-2</v>
          </cell>
          <cell r="AY103">
            <v>1.9E-2</v>
          </cell>
          <cell r="AZ103">
            <v>1.9E-2</v>
          </cell>
          <cell r="BA103">
            <v>1.9E-2</v>
          </cell>
          <cell r="BB103">
            <v>1.9E-2</v>
          </cell>
          <cell r="BC103">
            <v>1.7999999999999999E-2</v>
          </cell>
          <cell r="BD103">
            <v>1.9E-2</v>
          </cell>
          <cell r="BE103">
            <v>1.7999999999999999E-2</v>
          </cell>
          <cell r="BF103">
            <v>1.7999999999999999E-2</v>
          </cell>
          <cell r="BG103">
            <v>1.7000000000000001E-2</v>
          </cell>
          <cell r="BH103">
            <v>1.6E-2</v>
          </cell>
          <cell r="BI103">
            <v>1.6E-2</v>
          </cell>
          <cell r="BJ103">
            <v>1.4999999999999999E-2</v>
          </cell>
          <cell r="BK103">
            <v>1.4999999999999999E-2</v>
          </cell>
          <cell r="BL103">
            <v>1.4E-2</v>
          </cell>
          <cell r="BM103">
            <v>1.4E-2</v>
          </cell>
          <cell r="BN103">
            <v>1.2999999999999999E-2</v>
          </cell>
          <cell r="BO103">
            <v>1.2E-2</v>
          </cell>
          <cell r="BP103">
            <v>1.2E-2</v>
          </cell>
          <cell r="BQ103">
            <v>1.2E-2</v>
          </cell>
          <cell r="BR103">
            <v>1.0999999999999999E-2</v>
          </cell>
          <cell r="BS103">
            <v>1.0999999999999999E-2</v>
          </cell>
          <cell r="BT103">
            <v>0.01</v>
          </cell>
          <cell r="BU103">
            <v>1.0999999999999999E-2</v>
          </cell>
          <cell r="BV103">
            <v>8.9999999999999993E-3</v>
          </cell>
          <cell r="BW103">
            <v>0.01</v>
          </cell>
          <cell r="BX103">
            <v>8.9999999999999993E-3</v>
          </cell>
          <cell r="BY103">
            <v>8.9999999999999993E-3</v>
          </cell>
          <cell r="BZ103">
            <v>8.9999999999999993E-3</v>
          </cell>
          <cell r="CA103">
            <v>8.0000000000000002E-3</v>
          </cell>
          <cell r="CB103">
            <v>8.0000000000000002E-3</v>
          </cell>
          <cell r="CC103">
            <v>8.0000000000000002E-3</v>
          </cell>
          <cell r="CD103">
            <v>8.0000000000000002E-3</v>
          </cell>
          <cell r="CE103">
            <v>8.0000000000000002E-3</v>
          </cell>
          <cell r="CF103">
            <v>7.0000000000000001E-3</v>
          </cell>
          <cell r="CG103">
            <v>7.0000000000000001E-3</v>
          </cell>
          <cell r="CH103">
            <v>8.0000000000000002E-3</v>
          </cell>
          <cell r="CI103">
            <v>6.0000000000000001E-3</v>
          </cell>
          <cell r="CJ103">
            <v>7.0000000000000001E-3</v>
          </cell>
          <cell r="CK103">
            <v>7.0000000000000001E-3</v>
          </cell>
          <cell r="CL103">
            <v>6.0000000000000001E-3</v>
          </cell>
          <cell r="CM103">
            <v>7.0000000000000001E-3</v>
          </cell>
          <cell r="CN103">
            <v>6.0000000000000001E-3</v>
          </cell>
          <cell r="CO103">
            <v>6.0000000000000001E-3</v>
          </cell>
          <cell r="CP103">
            <v>6.0000000000000001E-3</v>
          </cell>
          <cell r="CQ103">
            <v>6.0000000000000001E-3</v>
          </cell>
          <cell r="CR103">
            <v>6.0000000000000001E-3</v>
          </cell>
          <cell r="CS103">
            <v>6.0000000000000001E-3</v>
          </cell>
          <cell r="CT103">
            <v>5.0000000000000001E-3</v>
          </cell>
          <cell r="CU103">
            <v>6.0000000000000001E-3</v>
          </cell>
          <cell r="CV103">
            <v>5.0000000000000001E-3</v>
          </cell>
          <cell r="CW103">
            <v>6.0000000000000001E-3</v>
          </cell>
          <cell r="CX103">
            <v>5.0000000000000001E-3</v>
          </cell>
          <cell r="CY103">
            <v>5.0000000000000001E-3</v>
          </cell>
        </row>
        <row r="104">
          <cell r="A104">
            <v>103</v>
          </cell>
          <cell r="B104">
            <v>0</v>
          </cell>
          <cell r="C104">
            <v>1E-3</v>
          </cell>
          <cell r="D104">
            <v>2E-3</v>
          </cell>
          <cell r="E104">
            <v>5.0000000000000001E-3</v>
          </cell>
          <cell r="F104">
            <v>5.0000000000000001E-3</v>
          </cell>
          <cell r="G104">
            <v>6.0000000000000001E-3</v>
          </cell>
          <cell r="H104">
            <v>5.0000000000000001E-3</v>
          </cell>
          <cell r="I104">
            <v>5.0000000000000001E-3</v>
          </cell>
          <cell r="J104">
            <v>5.0000000000000001E-3</v>
          </cell>
          <cell r="K104">
            <v>6.0000000000000001E-3</v>
          </cell>
          <cell r="L104">
            <v>6.0000000000000001E-3</v>
          </cell>
          <cell r="M104">
            <v>6.0000000000000001E-3</v>
          </cell>
          <cell r="N104">
            <v>6.0000000000000001E-3</v>
          </cell>
          <cell r="O104">
            <v>6.0000000000000001E-3</v>
          </cell>
          <cell r="P104">
            <v>6.0000000000000001E-3</v>
          </cell>
          <cell r="Q104">
            <v>6.0000000000000001E-3</v>
          </cell>
          <cell r="R104">
            <v>6.0000000000000001E-3</v>
          </cell>
          <cell r="S104">
            <v>6.0000000000000001E-3</v>
          </cell>
          <cell r="T104">
            <v>7.0000000000000001E-3</v>
          </cell>
          <cell r="U104">
            <v>7.0000000000000001E-3</v>
          </cell>
          <cell r="V104">
            <v>7.0000000000000001E-3</v>
          </cell>
          <cell r="W104">
            <v>7.0000000000000001E-3</v>
          </cell>
          <cell r="X104">
            <v>8.0000000000000002E-3</v>
          </cell>
          <cell r="Y104">
            <v>8.0000000000000002E-3</v>
          </cell>
          <cell r="Z104">
            <v>8.0000000000000002E-3</v>
          </cell>
          <cell r="AA104">
            <v>8.0000000000000002E-3</v>
          </cell>
          <cell r="AB104">
            <v>8.9999999999999993E-3</v>
          </cell>
          <cell r="AC104">
            <v>8.0000000000000002E-3</v>
          </cell>
          <cell r="AD104">
            <v>8.9999999999999993E-3</v>
          </cell>
          <cell r="AE104">
            <v>8.9999999999999993E-3</v>
          </cell>
          <cell r="AF104">
            <v>0.01</v>
          </cell>
          <cell r="AG104">
            <v>0.01</v>
          </cell>
          <cell r="AH104">
            <v>0.01</v>
          </cell>
          <cell r="AI104">
            <v>0.01</v>
          </cell>
          <cell r="AJ104">
            <v>1.0999999999999999E-2</v>
          </cell>
          <cell r="AK104">
            <v>1.2E-2</v>
          </cell>
          <cell r="AL104">
            <v>1.0999999999999999E-2</v>
          </cell>
          <cell r="AM104">
            <v>1.2E-2</v>
          </cell>
          <cell r="AN104">
            <v>1.2999999999999999E-2</v>
          </cell>
          <cell r="AO104">
            <v>1.2999999999999999E-2</v>
          </cell>
          <cell r="AP104">
            <v>1.4E-2</v>
          </cell>
          <cell r="AQ104">
            <v>1.4E-2</v>
          </cell>
          <cell r="AR104">
            <v>1.4999999999999999E-2</v>
          </cell>
          <cell r="AS104">
            <v>1.4999999999999999E-2</v>
          </cell>
          <cell r="AT104">
            <v>1.6E-2</v>
          </cell>
          <cell r="AU104">
            <v>1.6E-2</v>
          </cell>
          <cell r="AV104">
            <v>1.7999999999999999E-2</v>
          </cell>
          <cell r="AW104">
            <v>1.7000000000000001E-2</v>
          </cell>
          <cell r="AX104">
            <v>1.7999999999999999E-2</v>
          </cell>
          <cell r="AY104">
            <v>1.9E-2</v>
          </cell>
          <cell r="AZ104">
            <v>1.9E-2</v>
          </cell>
          <cell r="BA104">
            <v>1.9E-2</v>
          </cell>
          <cell r="BB104">
            <v>1.9E-2</v>
          </cell>
          <cell r="BC104">
            <v>1.7999999999999999E-2</v>
          </cell>
          <cell r="BD104">
            <v>1.9E-2</v>
          </cell>
          <cell r="BE104">
            <v>1.7999999999999999E-2</v>
          </cell>
          <cell r="BF104">
            <v>1.7999999999999999E-2</v>
          </cell>
          <cell r="BG104">
            <v>1.7000000000000001E-2</v>
          </cell>
          <cell r="BH104">
            <v>1.6E-2</v>
          </cell>
          <cell r="BI104">
            <v>1.6E-2</v>
          </cell>
          <cell r="BJ104">
            <v>1.4999999999999999E-2</v>
          </cell>
          <cell r="BK104">
            <v>1.4999999999999999E-2</v>
          </cell>
          <cell r="BL104">
            <v>1.4E-2</v>
          </cell>
          <cell r="BM104">
            <v>1.4E-2</v>
          </cell>
          <cell r="BN104">
            <v>1.2999999999999999E-2</v>
          </cell>
          <cell r="BO104">
            <v>1.2E-2</v>
          </cell>
          <cell r="BP104">
            <v>1.2E-2</v>
          </cell>
          <cell r="BQ104">
            <v>1.2E-2</v>
          </cell>
          <cell r="BR104">
            <v>1.0999999999999999E-2</v>
          </cell>
          <cell r="BS104">
            <v>1.0999999999999999E-2</v>
          </cell>
          <cell r="BT104">
            <v>0.01</v>
          </cell>
          <cell r="BU104">
            <v>1.0999999999999999E-2</v>
          </cell>
          <cell r="BV104">
            <v>8.9999999999999993E-3</v>
          </cell>
          <cell r="BW104">
            <v>0.01</v>
          </cell>
          <cell r="BX104">
            <v>8.9999999999999993E-3</v>
          </cell>
          <cell r="BY104">
            <v>8.9999999999999993E-3</v>
          </cell>
          <cell r="BZ104">
            <v>8.9999999999999993E-3</v>
          </cell>
          <cell r="CA104">
            <v>8.0000000000000002E-3</v>
          </cell>
          <cell r="CB104">
            <v>8.0000000000000002E-3</v>
          </cell>
          <cell r="CC104">
            <v>8.0000000000000002E-3</v>
          </cell>
          <cell r="CD104">
            <v>8.0000000000000002E-3</v>
          </cell>
          <cell r="CE104">
            <v>8.0000000000000002E-3</v>
          </cell>
          <cell r="CF104">
            <v>7.0000000000000001E-3</v>
          </cell>
          <cell r="CG104">
            <v>7.0000000000000001E-3</v>
          </cell>
          <cell r="CH104">
            <v>8.0000000000000002E-3</v>
          </cell>
          <cell r="CI104">
            <v>6.0000000000000001E-3</v>
          </cell>
          <cell r="CJ104">
            <v>7.0000000000000001E-3</v>
          </cell>
          <cell r="CK104">
            <v>7.0000000000000001E-3</v>
          </cell>
          <cell r="CL104">
            <v>6.0000000000000001E-3</v>
          </cell>
          <cell r="CM104">
            <v>7.0000000000000001E-3</v>
          </cell>
          <cell r="CN104">
            <v>6.0000000000000001E-3</v>
          </cell>
          <cell r="CO104">
            <v>6.0000000000000001E-3</v>
          </cell>
          <cell r="CP104">
            <v>6.0000000000000001E-3</v>
          </cell>
          <cell r="CQ104">
            <v>6.0000000000000001E-3</v>
          </cell>
          <cell r="CR104">
            <v>6.0000000000000001E-3</v>
          </cell>
          <cell r="CS104">
            <v>6.0000000000000001E-3</v>
          </cell>
          <cell r="CT104">
            <v>5.0000000000000001E-3</v>
          </cell>
          <cell r="CU104">
            <v>6.0000000000000001E-3</v>
          </cell>
          <cell r="CV104">
            <v>5.0000000000000001E-3</v>
          </cell>
          <cell r="CW104">
            <v>6.0000000000000001E-3</v>
          </cell>
          <cell r="CX104">
            <v>5.0000000000000001E-3</v>
          </cell>
          <cell r="CY104">
            <v>5.0000000000000001E-3</v>
          </cell>
          <cell r="CZ104">
            <v>5.0000000000000001E-3</v>
          </cell>
        </row>
        <row r="105">
          <cell r="A105">
            <v>104</v>
          </cell>
          <cell r="B105">
            <v>0</v>
          </cell>
          <cell r="C105">
            <v>1E-3</v>
          </cell>
          <cell r="D105">
            <v>2E-3</v>
          </cell>
          <cell r="E105">
            <v>3.0000000000000001E-3</v>
          </cell>
          <cell r="F105">
            <v>4.0000000000000001E-3</v>
          </cell>
          <cell r="G105">
            <v>4.0000000000000001E-3</v>
          </cell>
          <cell r="H105">
            <v>5.0000000000000001E-3</v>
          </cell>
          <cell r="I105">
            <v>5.0000000000000001E-3</v>
          </cell>
          <cell r="J105">
            <v>5.0000000000000001E-3</v>
          </cell>
          <cell r="K105">
            <v>6.0000000000000001E-3</v>
          </cell>
          <cell r="L105">
            <v>6.0000000000000001E-3</v>
          </cell>
          <cell r="M105">
            <v>6.0000000000000001E-3</v>
          </cell>
          <cell r="N105">
            <v>6.0000000000000001E-3</v>
          </cell>
          <cell r="O105">
            <v>6.0000000000000001E-3</v>
          </cell>
          <cell r="P105">
            <v>6.0000000000000001E-3</v>
          </cell>
          <cell r="Q105">
            <v>6.0000000000000001E-3</v>
          </cell>
          <cell r="R105">
            <v>6.0000000000000001E-3</v>
          </cell>
          <cell r="S105">
            <v>6.0000000000000001E-3</v>
          </cell>
          <cell r="T105">
            <v>7.0000000000000001E-3</v>
          </cell>
          <cell r="U105">
            <v>7.0000000000000001E-3</v>
          </cell>
          <cell r="V105">
            <v>7.0000000000000001E-3</v>
          </cell>
          <cell r="W105">
            <v>7.0000000000000001E-3</v>
          </cell>
          <cell r="X105">
            <v>8.0000000000000002E-3</v>
          </cell>
          <cell r="Y105">
            <v>8.0000000000000002E-3</v>
          </cell>
          <cell r="Z105">
            <v>8.0000000000000002E-3</v>
          </cell>
          <cell r="AA105">
            <v>8.0000000000000002E-3</v>
          </cell>
          <cell r="AB105">
            <v>8.9999999999999993E-3</v>
          </cell>
          <cell r="AC105">
            <v>8.0000000000000002E-3</v>
          </cell>
          <cell r="AD105">
            <v>8.9999999999999993E-3</v>
          </cell>
          <cell r="AE105">
            <v>8.9999999999999993E-3</v>
          </cell>
          <cell r="AF105">
            <v>0.01</v>
          </cell>
          <cell r="AG105">
            <v>0.01</v>
          </cell>
          <cell r="AH105">
            <v>0.01</v>
          </cell>
          <cell r="AI105">
            <v>0.01</v>
          </cell>
          <cell r="AJ105">
            <v>1.0999999999999999E-2</v>
          </cell>
          <cell r="AK105">
            <v>1.2E-2</v>
          </cell>
          <cell r="AL105">
            <v>1.0999999999999999E-2</v>
          </cell>
          <cell r="AM105">
            <v>1.2E-2</v>
          </cell>
          <cell r="AN105">
            <v>1.2999999999999999E-2</v>
          </cell>
          <cell r="AO105">
            <v>1.2999999999999999E-2</v>
          </cell>
          <cell r="AP105">
            <v>1.4E-2</v>
          </cell>
          <cell r="AQ105">
            <v>1.4E-2</v>
          </cell>
          <cell r="AR105">
            <v>1.4999999999999999E-2</v>
          </cell>
          <cell r="AS105">
            <v>1.4999999999999999E-2</v>
          </cell>
          <cell r="AT105">
            <v>1.6E-2</v>
          </cell>
          <cell r="AU105">
            <v>1.6E-2</v>
          </cell>
          <cell r="AV105">
            <v>1.7999999999999999E-2</v>
          </cell>
          <cell r="AW105">
            <v>1.7000000000000001E-2</v>
          </cell>
          <cell r="AX105">
            <v>1.7999999999999999E-2</v>
          </cell>
          <cell r="AY105">
            <v>1.9E-2</v>
          </cell>
          <cell r="AZ105">
            <v>1.9E-2</v>
          </cell>
          <cell r="BA105">
            <v>1.9E-2</v>
          </cell>
          <cell r="BB105">
            <v>1.9E-2</v>
          </cell>
          <cell r="BC105">
            <v>1.7999999999999999E-2</v>
          </cell>
          <cell r="BD105">
            <v>1.9E-2</v>
          </cell>
          <cell r="BE105">
            <v>1.7999999999999999E-2</v>
          </cell>
          <cell r="BF105">
            <v>1.7999999999999999E-2</v>
          </cell>
          <cell r="BG105">
            <v>1.7000000000000001E-2</v>
          </cell>
          <cell r="BH105">
            <v>1.6E-2</v>
          </cell>
          <cell r="BI105">
            <v>1.6E-2</v>
          </cell>
          <cell r="BJ105">
            <v>1.4999999999999999E-2</v>
          </cell>
          <cell r="BK105">
            <v>1.4999999999999999E-2</v>
          </cell>
          <cell r="BL105">
            <v>1.4E-2</v>
          </cell>
          <cell r="BM105">
            <v>1.4E-2</v>
          </cell>
          <cell r="BN105">
            <v>1.2999999999999999E-2</v>
          </cell>
          <cell r="BO105">
            <v>1.2E-2</v>
          </cell>
          <cell r="BP105">
            <v>1.2E-2</v>
          </cell>
          <cell r="BQ105">
            <v>1.2E-2</v>
          </cell>
          <cell r="BR105">
            <v>1.0999999999999999E-2</v>
          </cell>
          <cell r="BS105">
            <v>1.0999999999999999E-2</v>
          </cell>
          <cell r="BT105">
            <v>0.01</v>
          </cell>
          <cell r="BU105">
            <v>1.0999999999999999E-2</v>
          </cell>
          <cell r="BV105">
            <v>8.9999999999999993E-3</v>
          </cell>
          <cell r="BW105">
            <v>0.01</v>
          </cell>
          <cell r="BX105">
            <v>8.9999999999999993E-3</v>
          </cell>
          <cell r="BY105">
            <v>8.9999999999999993E-3</v>
          </cell>
          <cell r="BZ105">
            <v>8.9999999999999993E-3</v>
          </cell>
          <cell r="CA105">
            <v>8.0000000000000002E-3</v>
          </cell>
          <cell r="CB105">
            <v>8.0000000000000002E-3</v>
          </cell>
          <cell r="CC105">
            <v>8.0000000000000002E-3</v>
          </cell>
          <cell r="CD105">
            <v>8.0000000000000002E-3</v>
          </cell>
          <cell r="CE105">
            <v>8.0000000000000002E-3</v>
          </cell>
          <cell r="CF105">
            <v>7.0000000000000001E-3</v>
          </cell>
          <cell r="CG105">
            <v>7.0000000000000001E-3</v>
          </cell>
          <cell r="CH105">
            <v>8.0000000000000002E-3</v>
          </cell>
          <cell r="CI105">
            <v>6.0000000000000001E-3</v>
          </cell>
          <cell r="CJ105">
            <v>7.0000000000000001E-3</v>
          </cell>
          <cell r="CK105">
            <v>7.0000000000000001E-3</v>
          </cell>
          <cell r="CL105">
            <v>6.0000000000000001E-3</v>
          </cell>
          <cell r="CM105">
            <v>7.0000000000000001E-3</v>
          </cell>
          <cell r="CN105">
            <v>6.0000000000000001E-3</v>
          </cell>
          <cell r="CO105">
            <v>6.0000000000000001E-3</v>
          </cell>
          <cell r="CP105">
            <v>6.0000000000000001E-3</v>
          </cell>
          <cell r="CQ105">
            <v>6.0000000000000001E-3</v>
          </cell>
          <cell r="CR105">
            <v>6.0000000000000001E-3</v>
          </cell>
          <cell r="CS105">
            <v>6.0000000000000001E-3</v>
          </cell>
          <cell r="CT105">
            <v>5.0000000000000001E-3</v>
          </cell>
          <cell r="CU105">
            <v>6.0000000000000001E-3</v>
          </cell>
          <cell r="CV105">
            <v>5.0000000000000001E-3</v>
          </cell>
          <cell r="CW105">
            <v>6.0000000000000001E-3</v>
          </cell>
          <cell r="CX105">
            <v>5.0000000000000001E-3</v>
          </cell>
          <cell r="CY105">
            <v>5.0000000000000001E-3</v>
          </cell>
          <cell r="CZ105">
            <v>5.0000000000000001E-3</v>
          </cell>
          <cell r="DA105">
            <v>5.0000000000000001E-3</v>
          </cell>
        </row>
        <row r="106">
          <cell r="A106">
            <v>105</v>
          </cell>
          <cell r="B106">
            <v>0</v>
          </cell>
          <cell r="C106">
            <v>2E-3</v>
          </cell>
          <cell r="D106">
            <v>4.0000000000000001E-3</v>
          </cell>
          <cell r="E106">
            <v>5.0000000000000001E-3</v>
          </cell>
          <cell r="F106">
            <v>5.0000000000000001E-3</v>
          </cell>
          <cell r="G106">
            <v>5.0000000000000001E-3</v>
          </cell>
          <cell r="H106">
            <v>5.0000000000000001E-3</v>
          </cell>
          <cell r="I106">
            <v>5.0000000000000001E-3</v>
          </cell>
          <cell r="J106">
            <v>5.0000000000000001E-3</v>
          </cell>
          <cell r="K106">
            <v>5.0000000000000001E-3</v>
          </cell>
          <cell r="L106">
            <v>6.0000000000000001E-3</v>
          </cell>
          <cell r="M106">
            <v>6.0000000000000001E-3</v>
          </cell>
          <cell r="N106">
            <v>6.0000000000000001E-3</v>
          </cell>
          <cell r="O106">
            <v>6.0000000000000001E-3</v>
          </cell>
          <cell r="P106">
            <v>7.0000000000000001E-3</v>
          </cell>
          <cell r="Q106">
            <v>7.0000000000000001E-3</v>
          </cell>
          <cell r="R106">
            <v>7.0000000000000001E-3</v>
          </cell>
          <cell r="S106">
            <v>7.0000000000000001E-3</v>
          </cell>
          <cell r="T106">
            <v>7.0000000000000001E-3</v>
          </cell>
          <cell r="U106">
            <v>7.0000000000000001E-3</v>
          </cell>
          <cell r="V106">
            <v>7.0000000000000001E-3</v>
          </cell>
          <cell r="W106">
            <v>7.0000000000000001E-3</v>
          </cell>
          <cell r="X106">
            <v>8.0000000000000002E-3</v>
          </cell>
          <cell r="Y106">
            <v>8.0000000000000002E-3</v>
          </cell>
          <cell r="Z106">
            <v>8.0000000000000002E-3</v>
          </cell>
          <cell r="AA106">
            <v>8.0000000000000002E-3</v>
          </cell>
          <cell r="AB106">
            <v>8.0000000000000002E-3</v>
          </cell>
          <cell r="AC106">
            <v>8.0000000000000002E-3</v>
          </cell>
          <cell r="AD106">
            <v>8.0000000000000002E-3</v>
          </cell>
          <cell r="AE106">
            <v>8.0000000000000002E-3</v>
          </cell>
          <cell r="AF106">
            <v>8.9999999999999993E-3</v>
          </cell>
          <cell r="AG106">
            <v>8.9999999999999993E-3</v>
          </cell>
          <cell r="AH106">
            <v>8.9999999999999993E-3</v>
          </cell>
          <cell r="AI106">
            <v>0.01</v>
          </cell>
          <cell r="AJ106">
            <v>0.01</v>
          </cell>
          <cell r="AK106">
            <v>0.01</v>
          </cell>
          <cell r="AL106">
            <v>1.0999999999999999E-2</v>
          </cell>
          <cell r="AM106">
            <v>1.0999999999999999E-2</v>
          </cell>
          <cell r="AN106">
            <v>1.0999999999999999E-2</v>
          </cell>
          <cell r="AO106">
            <v>1.0999999999999999E-2</v>
          </cell>
          <cell r="AP106">
            <v>1.2E-2</v>
          </cell>
          <cell r="AQ106">
            <v>1.2E-2</v>
          </cell>
          <cell r="AR106">
            <v>1.2999999999999999E-2</v>
          </cell>
          <cell r="AS106">
            <v>1.2999999999999999E-2</v>
          </cell>
          <cell r="AT106">
            <v>1.2999999999999999E-2</v>
          </cell>
          <cell r="AU106">
            <v>1.4999999999999999E-2</v>
          </cell>
          <cell r="AV106">
            <v>1.4E-2</v>
          </cell>
          <cell r="AW106">
            <v>1.4999999999999999E-2</v>
          </cell>
          <cell r="AX106">
            <v>1.6E-2</v>
          </cell>
          <cell r="AY106">
            <v>1.7000000000000001E-2</v>
          </cell>
          <cell r="AZ106">
            <v>1.6E-2</v>
          </cell>
          <cell r="BA106">
            <v>1.7000000000000001E-2</v>
          </cell>
          <cell r="BB106">
            <v>1.7999999999999999E-2</v>
          </cell>
          <cell r="BC106">
            <v>1.7999999999999999E-2</v>
          </cell>
          <cell r="BD106">
            <v>1.7999999999999999E-2</v>
          </cell>
          <cell r="BE106">
            <v>1.7000000000000001E-2</v>
          </cell>
          <cell r="BF106">
            <v>1.7999999999999999E-2</v>
          </cell>
          <cell r="BG106">
            <v>1.7999999999999999E-2</v>
          </cell>
          <cell r="BH106">
            <v>1.7000000000000001E-2</v>
          </cell>
          <cell r="BI106">
            <v>1.7000000000000001E-2</v>
          </cell>
          <cell r="BJ106">
            <v>1.6E-2</v>
          </cell>
          <cell r="BK106">
            <v>1.6E-2</v>
          </cell>
          <cell r="BL106">
            <v>1.4999999999999999E-2</v>
          </cell>
          <cell r="BM106">
            <v>1.4999999999999999E-2</v>
          </cell>
          <cell r="BN106">
            <v>1.4E-2</v>
          </cell>
          <cell r="BO106">
            <v>1.4E-2</v>
          </cell>
          <cell r="BP106">
            <v>1.2999999999999999E-2</v>
          </cell>
          <cell r="BQ106">
            <v>1.2999999999999999E-2</v>
          </cell>
          <cell r="BR106">
            <v>1.2E-2</v>
          </cell>
          <cell r="BS106">
            <v>1.2E-2</v>
          </cell>
          <cell r="BT106">
            <v>1.0999999999999999E-2</v>
          </cell>
          <cell r="BU106">
            <v>1.0999999999999999E-2</v>
          </cell>
          <cell r="BV106">
            <v>1.0999999999999999E-2</v>
          </cell>
          <cell r="BW106">
            <v>0.01</v>
          </cell>
          <cell r="BX106">
            <v>0.01</v>
          </cell>
          <cell r="BY106">
            <v>0.01</v>
          </cell>
          <cell r="BZ106">
            <v>8.9999999999999993E-3</v>
          </cell>
          <cell r="CA106">
            <v>8.9999999999999993E-3</v>
          </cell>
          <cell r="CB106">
            <v>8.9999999999999993E-3</v>
          </cell>
          <cell r="CC106">
            <v>8.0000000000000002E-3</v>
          </cell>
          <cell r="CD106">
            <v>8.9999999999999993E-3</v>
          </cell>
          <cell r="CE106">
            <v>8.0000000000000002E-3</v>
          </cell>
          <cell r="CF106">
            <v>8.0000000000000002E-3</v>
          </cell>
          <cell r="CG106">
            <v>7.0000000000000001E-3</v>
          </cell>
          <cell r="CH106">
            <v>8.0000000000000002E-3</v>
          </cell>
          <cell r="CI106">
            <v>7.0000000000000001E-3</v>
          </cell>
          <cell r="CJ106">
            <v>7.0000000000000001E-3</v>
          </cell>
          <cell r="CK106">
            <v>7.0000000000000001E-3</v>
          </cell>
          <cell r="CL106">
            <v>7.0000000000000001E-3</v>
          </cell>
          <cell r="CM106">
            <v>7.0000000000000001E-3</v>
          </cell>
          <cell r="CN106">
            <v>6.0000000000000001E-3</v>
          </cell>
          <cell r="CO106">
            <v>7.0000000000000001E-3</v>
          </cell>
          <cell r="CP106">
            <v>6.0000000000000001E-3</v>
          </cell>
          <cell r="CQ106">
            <v>6.0000000000000001E-3</v>
          </cell>
          <cell r="CR106">
            <v>6.0000000000000001E-3</v>
          </cell>
          <cell r="CS106">
            <v>6.0000000000000001E-3</v>
          </cell>
          <cell r="CT106">
            <v>6.0000000000000001E-3</v>
          </cell>
          <cell r="CU106">
            <v>6.0000000000000001E-3</v>
          </cell>
          <cell r="CV106">
            <v>6.0000000000000001E-3</v>
          </cell>
          <cell r="CW106">
            <v>5.0000000000000001E-3</v>
          </cell>
          <cell r="CX106">
            <v>6.0000000000000001E-3</v>
          </cell>
          <cell r="CY106">
            <v>5.0000000000000001E-3</v>
          </cell>
          <cell r="CZ106">
            <v>5.0000000000000001E-3</v>
          </cell>
          <cell r="DA106">
            <v>6.0000000000000001E-3</v>
          </cell>
          <cell r="DB106">
            <v>5.0000000000000001E-3</v>
          </cell>
        </row>
        <row r="107">
          <cell r="A107">
            <v>106</v>
          </cell>
          <cell r="B107">
            <v>0</v>
          </cell>
          <cell r="C107">
            <v>1E-3</v>
          </cell>
          <cell r="D107">
            <v>1E-3</v>
          </cell>
          <cell r="E107">
            <v>5.0000000000000001E-3</v>
          </cell>
          <cell r="F107">
            <v>5.0000000000000001E-3</v>
          </cell>
          <cell r="G107">
            <v>5.0000000000000001E-3</v>
          </cell>
          <cell r="H107">
            <v>5.0000000000000001E-3</v>
          </cell>
          <cell r="I107">
            <v>5.0000000000000001E-3</v>
          </cell>
          <cell r="J107">
            <v>5.0000000000000001E-3</v>
          </cell>
          <cell r="K107">
            <v>5.0000000000000001E-3</v>
          </cell>
          <cell r="L107">
            <v>6.0000000000000001E-3</v>
          </cell>
          <cell r="M107">
            <v>6.0000000000000001E-3</v>
          </cell>
          <cell r="N107">
            <v>6.0000000000000001E-3</v>
          </cell>
          <cell r="O107">
            <v>6.0000000000000001E-3</v>
          </cell>
          <cell r="P107">
            <v>7.0000000000000001E-3</v>
          </cell>
          <cell r="Q107">
            <v>7.0000000000000001E-3</v>
          </cell>
          <cell r="R107">
            <v>7.0000000000000001E-3</v>
          </cell>
          <cell r="S107">
            <v>7.0000000000000001E-3</v>
          </cell>
          <cell r="T107">
            <v>7.0000000000000001E-3</v>
          </cell>
          <cell r="U107">
            <v>7.0000000000000001E-3</v>
          </cell>
          <cell r="V107">
            <v>7.0000000000000001E-3</v>
          </cell>
          <cell r="W107">
            <v>7.0000000000000001E-3</v>
          </cell>
          <cell r="X107">
            <v>8.0000000000000002E-3</v>
          </cell>
          <cell r="Y107">
            <v>8.0000000000000002E-3</v>
          </cell>
          <cell r="Z107">
            <v>8.0000000000000002E-3</v>
          </cell>
          <cell r="AA107">
            <v>8.0000000000000002E-3</v>
          </cell>
          <cell r="AB107">
            <v>8.0000000000000002E-3</v>
          </cell>
          <cell r="AC107">
            <v>8.0000000000000002E-3</v>
          </cell>
          <cell r="AD107">
            <v>8.0000000000000002E-3</v>
          </cell>
          <cell r="AE107">
            <v>8.0000000000000002E-3</v>
          </cell>
          <cell r="AF107">
            <v>8.9999999999999993E-3</v>
          </cell>
          <cell r="AG107">
            <v>8.9999999999999993E-3</v>
          </cell>
          <cell r="AH107">
            <v>8.9999999999999993E-3</v>
          </cell>
          <cell r="AI107">
            <v>0.01</v>
          </cell>
          <cell r="AJ107">
            <v>0.01</v>
          </cell>
          <cell r="AK107">
            <v>0.01</v>
          </cell>
          <cell r="AL107">
            <v>0.01</v>
          </cell>
          <cell r="AM107">
            <v>1.0999999999999999E-2</v>
          </cell>
          <cell r="AN107">
            <v>1.0999999999999999E-2</v>
          </cell>
          <cell r="AO107">
            <v>1.0999999999999999E-2</v>
          </cell>
          <cell r="AP107">
            <v>1.2E-2</v>
          </cell>
          <cell r="AQ107">
            <v>1.2E-2</v>
          </cell>
          <cell r="AR107">
            <v>1.2999999999999999E-2</v>
          </cell>
          <cell r="AS107">
            <v>1.2999999999999999E-2</v>
          </cell>
          <cell r="AT107">
            <v>1.2999999999999999E-2</v>
          </cell>
          <cell r="AU107">
            <v>1.4999999999999999E-2</v>
          </cell>
          <cell r="AV107">
            <v>1.4E-2</v>
          </cell>
          <cell r="AW107">
            <v>1.4999999999999999E-2</v>
          </cell>
          <cell r="AX107">
            <v>1.6E-2</v>
          </cell>
          <cell r="AY107">
            <v>1.7000000000000001E-2</v>
          </cell>
          <cell r="AZ107">
            <v>1.6E-2</v>
          </cell>
          <cell r="BA107">
            <v>1.7000000000000001E-2</v>
          </cell>
          <cell r="BB107">
            <v>1.7999999999999999E-2</v>
          </cell>
          <cell r="BC107">
            <v>1.7999999999999999E-2</v>
          </cell>
          <cell r="BD107">
            <v>1.7999999999999999E-2</v>
          </cell>
          <cell r="BE107">
            <v>1.7000000000000001E-2</v>
          </cell>
          <cell r="BF107">
            <v>1.7999999999999999E-2</v>
          </cell>
          <cell r="BG107">
            <v>1.7999999999999999E-2</v>
          </cell>
          <cell r="BH107">
            <v>1.7000000000000001E-2</v>
          </cell>
          <cell r="BI107">
            <v>1.7000000000000001E-2</v>
          </cell>
          <cell r="BJ107">
            <v>1.6E-2</v>
          </cell>
          <cell r="BK107">
            <v>1.6E-2</v>
          </cell>
          <cell r="BL107">
            <v>1.4999999999999999E-2</v>
          </cell>
          <cell r="BM107">
            <v>1.4999999999999999E-2</v>
          </cell>
          <cell r="BN107">
            <v>1.4E-2</v>
          </cell>
          <cell r="BO107">
            <v>1.4E-2</v>
          </cell>
          <cell r="BP107">
            <v>1.2999999999999999E-2</v>
          </cell>
          <cell r="BQ107">
            <v>1.2999999999999999E-2</v>
          </cell>
          <cell r="BR107">
            <v>1.2E-2</v>
          </cell>
          <cell r="BS107">
            <v>1.2E-2</v>
          </cell>
          <cell r="BT107">
            <v>1.0999999999999999E-2</v>
          </cell>
          <cell r="BU107">
            <v>1.0999999999999999E-2</v>
          </cell>
          <cell r="BV107">
            <v>1.0999999999999999E-2</v>
          </cell>
          <cell r="BW107">
            <v>0.01</v>
          </cell>
          <cell r="BX107">
            <v>0.01</v>
          </cell>
          <cell r="BY107">
            <v>0.01</v>
          </cell>
          <cell r="BZ107">
            <v>8.9999999999999993E-3</v>
          </cell>
          <cell r="CA107">
            <v>8.9999999999999993E-3</v>
          </cell>
          <cell r="CB107">
            <v>8.9999999999999993E-3</v>
          </cell>
          <cell r="CC107">
            <v>8.0000000000000002E-3</v>
          </cell>
          <cell r="CD107">
            <v>8.9999999999999993E-3</v>
          </cell>
          <cell r="CE107">
            <v>8.0000000000000002E-3</v>
          </cell>
          <cell r="CF107">
            <v>8.0000000000000002E-3</v>
          </cell>
          <cell r="CG107">
            <v>7.0000000000000001E-3</v>
          </cell>
          <cell r="CH107">
            <v>8.0000000000000002E-3</v>
          </cell>
          <cell r="CI107">
            <v>7.0000000000000001E-3</v>
          </cell>
          <cell r="CJ107">
            <v>7.0000000000000001E-3</v>
          </cell>
          <cell r="CK107">
            <v>7.0000000000000001E-3</v>
          </cell>
          <cell r="CL107">
            <v>7.0000000000000001E-3</v>
          </cell>
          <cell r="CM107">
            <v>7.0000000000000001E-3</v>
          </cell>
          <cell r="CN107">
            <v>6.0000000000000001E-3</v>
          </cell>
          <cell r="CO107">
            <v>7.0000000000000001E-3</v>
          </cell>
          <cell r="CP107">
            <v>6.0000000000000001E-3</v>
          </cell>
          <cell r="CQ107">
            <v>6.0000000000000001E-3</v>
          </cell>
          <cell r="CR107">
            <v>6.0000000000000001E-3</v>
          </cell>
          <cell r="CS107">
            <v>6.0000000000000001E-3</v>
          </cell>
          <cell r="CT107">
            <v>6.0000000000000001E-3</v>
          </cell>
          <cell r="CU107">
            <v>6.0000000000000001E-3</v>
          </cell>
          <cell r="CV107">
            <v>6.0000000000000001E-3</v>
          </cell>
          <cell r="CW107">
            <v>5.0000000000000001E-3</v>
          </cell>
          <cell r="CX107">
            <v>6.0000000000000001E-3</v>
          </cell>
          <cell r="CY107">
            <v>5.0000000000000001E-3</v>
          </cell>
          <cell r="CZ107">
            <v>5.0000000000000001E-3</v>
          </cell>
          <cell r="DA107">
            <v>6.0000000000000001E-3</v>
          </cell>
          <cell r="DB107">
            <v>5.0000000000000001E-3</v>
          </cell>
          <cell r="DC107">
            <v>5.0000000000000001E-3</v>
          </cell>
        </row>
        <row r="108">
          <cell r="A108">
            <v>107</v>
          </cell>
          <cell r="B108">
            <v>0</v>
          </cell>
          <cell r="C108">
            <v>1E-3</v>
          </cell>
          <cell r="D108">
            <v>1E-3</v>
          </cell>
          <cell r="E108">
            <v>5.0000000000000001E-3</v>
          </cell>
          <cell r="F108">
            <v>5.0000000000000001E-3</v>
          </cell>
          <cell r="G108">
            <v>5.0000000000000001E-3</v>
          </cell>
          <cell r="H108">
            <v>5.0000000000000001E-3</v>
          </cell>
          <cell r="I108">
            <v>6.0000000000000001E-3</v>
          </cell>
          <cell r="J108">
            <v>5.0000000000000001E-3</v>
          </cell>
          <cell r="K108">
            <v>5.0000000000000001E-3</v>
          </cell>
          <cell r="L108">
            <v>6.0000000000000001E-3</v>
          </cell>
          <cell r="M108">
            <v>6.0000000000000001E-3</v>
          </cell>
          <cell r="N108">
            <v>5.0000000000000001E-3</v>
          </cell>
          <cell r="O108">
            <v>6.0000000000000001E-3</v>
          </cell>
          <cell r="P108">
            <v>6.0000000000000001E-3</v>
          </cell>
          <cell r="Q108">
            <v>6.0000000000000001E-3</v>
          </cell>
          <cell r="R108">
            <v>6.0000000000000001E-3</v>
          </cell>
          <cell r="S108">
            <v>7.0000000000000001E-3</v>
          </cell>
          <cell r="T108">
            <v>7.0000000000000001E-3</v>
          </cell>
          <cell r="U108">
            <v>7.0000000000000001E-3</v>
          </cell>
          <cell r="V108">
            <v>7.0000000000000001E-3</v>
          </cell>
          <cell r="W108">
            <v>7.0000000000000001E-3</v>
          </cell>
          <cell r="X108">
            <v>7.0000000000000001E-3</v>
          </cell>
          <cell r="Y108">
            <v>7.0000000000000001E-3</v>
          </cell>
          <cell r="Z108">
            <v>8.0000000000000002E-3</v>
          </cell>
          <cell r="AA108">
            <v>8.0000000000000002E-3</v>
          </cell>
          <cell r="AB108">
            <v>8.0000000000000002E-3</v>
          </cell>
          <cell r="AC108">
            <v>8.0000000000000002E-3</v>
          </cell>
          <cell r="AD108">
            <v>8.0000000000000002E-3</v>
          </cell>
          <cell r="AE108">
            <v>8.0000000000000002E-3</v>
          </cell>
          <cell r="AF108">
            <v>8.0000000000000002E-3</v>
          </cell>
          <cell r="AG108">
            <v>8.9999999999999993E-3</v>
          </cell>
          <cell r="AH108">
            <v>8.9999999999999993E-3</v>
          </cell>
          <cell r="AI108">
            <v>0.01</v>
          </cell>
          <cell r="AJ108">
            <v>0.01</v>
          </cell>
          <cell r="AK108">
            <v>0.01</v>
          </cell>
          <cell r="AL108">
            <v>1.0999999999999999E-2</v>
          </cell>
          <cell r="AM108">
            <v>1.0999999999999999E-2</v>
          </cell>
          <cell r="AN108">
            <v>1.0999999999999999E-2</v>
          </cell>
          <cell r="AO108">
            <v>1.0999999999999999E-2</v>
          </cell>
          <cell r="AP108">
            <v>1.2E-2</v>
          </cell>
          <cell r="AQ108">
            <v>1.2E-2</v>
          </cell>
          <cell r="AR108">
            <v>1.2999999999999999E-2</v>
          </cell>
          <cell r="AS108">
            <v>1.2999999999999999E-2</v>
          </cell>
          <cell r="AT108">
            <v>1.2999999999999999E-2</v>
          </cell>
          <cell r="AU108">
            <v>1.4999999999999999E-2</v>
          </cell>
          <cell r="AV108">
            <v>1.4E-2</v>
          </cell>
          <cell r="AW108">
            <v>1.4999999999999999E-2</v>
          </cell>
          <cell r="AX108">
            <v>1.6E-2</v>
          </cell>
          <cell r="AY108">
            <v>1.7000000000000001E-2</v>
          </cell>
          <cell r="AZ108">
            <v>1.6E-2</v>
          </cell>
          <cell r="BA108">
            <v>1.7000000000000001E-2</v>
          </cell>
          <cell r="BB108">
            <v>1.7999999999999999E-2</v>
          </cell>
          <cell r="BC108">
            <v>1.7999999999999999E-2</v>
          </cell>
          <cell r="BD108">
            <v>1.7999999999999999E-2</v>
          </cell>
          <cell r="BE108">
            <v>1.7000000000000001E-2</v>
          </cell>
          <cell r="BF108">
            <v>1.7999999999999999E-2</v>
          </cell>
          <cell r="BG108">
            <v>1.7999999999999999E-2</v>
          </cell>
          <cell r="BH108">
            <v>1.7000000000000001E-2</v>
          </cell>
          <cell r="BI108">
            <v>1.7000000000000001E-2</v>
          </cell>
          <cell r="BJ108">
            <v>1.6E-2</v>
          </cell>
          <cell r="BK108">
            <v>1.6E-2</v>
          </cell>
          <cell r="BL108">
            <v>1.4999999999999999E-2</v>
          </cell>
          <cell r="BM108">
            <v>1.4999999999999999E-2</v>
          </cell>
          <cell r="BN108">
            <v>1.4E-2</v>
          </cell>
          <cell r="BO108">
            <v>1.4E-2</v>
          </cell>
          <cell r="BP108">
            <v>1.2999999999999999E-2</v>
          </cell>
          <cell r="BQ108">
            <v>1.2999999999999999E-2</v>
          </cell>
          <cell r="BR108">
            <v>1.2E-2</v>
          </cell>
          <cell r="BS108">
            <v>1.2E-2</v>
          </cell>
          <cell r="BT108">
            <v>1.0999999999999999E-2</v>
          </cell>
          <cell r="BU108">
            <v>1.0999999999999999E-2</v>
          </cell>
          <cell r="BV108">
            <v>1.0999999999999999E-2</v>
          </cell>
          <cell r="BW108">
            <v>0.01</v>
          </cell>
          <cell r="BX108">
            <v>0.01</v>
          </cell>
          <cell r="BY108">
            <v>0.01</v>
          </cell>
          <cell r="BZ108">
            <v>8.9999999999999993E-3</v>
          </cell>
          <cell r="CA108">
            <v>8.9999999999999993E-3</v>
          </cell>
          <cell r="CB108">
            <v>8.9999999999999993E-3</v>
          </cell>
          <cell r="CC108">
            <v>8.0000000000000002E-3</v>
          </cell>
          <cell r="CD108">
            <v>8.9999999999999993E-3</v>
          </cell>
          <cell r="CE108">
            <v>8.0000000000000002E-3</v>
          </cell>
          <cell r="CF108">
            <v>8.0000000000000002E-3</v>
          </cell>
          <cell r="CG108">
            <v>7.0000000000000001E-3</v>
          </cell>
          <cell r="CH108">
            <v>8.0000000000000002E-3</v>
          </cell>
          <cell r="CI108">
            <v>7.0000000000000001E-3</v>
          </cell>
          <cell r="CJ108">
            <v>7.0000000000000001E-3</v>
          </cell>
          <cell r="CK108">
            <v>7.0000000000000001E-3</v>
          </cell>
          <cell r="CL108">
            <v>7.0000000000000001E-3</v>
          </cell>
          <cell r="CM108">
            <v>7.0000000000000001E-3</v>
          </cell>
          <cell r="CN108">
            <v>6.0000000000000001E-3</v>
          </cell>
          <cell r="CO108">
            <v>7.0000000000000001E-3</v>
          </cell>
          <cell r="CP108">
            <v>6.0000000000000001E-3</v>
          </cell>
          <cell r="CQ108">
            <v>6.0000000000000001E-3</v>
          </cell>
          <cell r="CR108">
            <v>6.0000000000000001E-3</v>
          </cell>
          <cell r="CS108">
            <v>6.0000000000000001E-3</v>
          </cell>
          <cell r="CT108">
            <v>6.0000000000000001E-3</v>
          </cell>
          <cell r="CU108">
            <v>6.0000000000000001E-3</v>
          </cell>
          <cell r="CV108">
            <v>6.0000000000000001E-3</v>
          </cell>
          <cell r="CW108">
            <v>5.0000000000000001E-3</v>
          </cell>
          <cell r="CX108">
            <v>6.0000000000000001E-3</v>
          </cell>
          <cell r="CY108">
            <v>5.0000000000000001E-3</v>
          </cell>
          <cell r="CZ108">
            <v>5.0000000000000001E-3</v>
          </cell>
          <cell r="DA108">
            <v>6.0000000000000001E-3</v>
          </cell>
          <cell r="DB108">
            <v>5.0000000000000001E-3</v>
          </cell>
          <cell r="DC108">
            <v>5.0000000000000001E-3</v>
          </cell>
          <cell r="DD108">
            <v>5.0000000000000001E-3</v>
          </cell>
        </row>
        <row r="109">
          <cell r="A109">
            <v>108</v>
          </cell>
          <cell r="B109">
            <v>0</v>
          </cell>
          <cell r="C109">
            <v>1E-3</v>
          </cell>
          <cell r="D109">
            <v>1E-3</v>
          </cell>
          <cell r="E109">
            <v>5.0000000000000001E-3</v>
          </cell>
          <cell r="F109">
            <v>5.0000000000000001E-3</v>
          </cell>
          <cell r="G109">
            <v>5.0000000000000001E-3</v>
          </cell>
          <cell r="H109">
            <v>5.0000000000000001E-3</v>
          </cell>
          <cell r="I109">
            <v>6.0000000000000001E-3</v>
          </cell>
          <cell r="J109">
            <v>5.0000000000000001E-3</v>
          </cell>
          <cell r="K109">
            <v>5.0000000000000001E-3</v>
          </cell>
          <cell r="L109">
            <v>6.0000000000000001E-3</v>
          </cell>
          <cell r="M109">
            <v>6.0000000000000001E-3</v>
          </cell>
          <cell r="N109">
            <v>5.0000000000000001E-3</v>
          </cell>
          <cell r="O109">
            <v>6.0000000000000001E-3</v>
          </cell>
          <cell r="P109">
            <v>6.0000000000000001E-3</v>
          </cell>
          <cell r="Q109">
            <v>6.0000000000000001E-3</v>
          </cell>
          <cell r="R109">
            <v>6.0000000000000001E-3</v>
          </cell>
          <cell r="S109">
            <v>7.0000000000000001E-3</v>
          </cell>
          <cell r="T109">
            <v>6.0000000000000001E-3</v>
          </cell>
          <cell r="U109">
            <v>7.0000000000000001E-3</v>
          </cell>
          <cell r="V109">
            <v>6.0000000000000001E-3</v>
          </cell>
          <cell r="W109">
            <v>7.0000000000000001E-3</v>
          </cell>
          <cell r="X109">
            <v>7.0000000000000001E-3</v>
          </cell>
          <cell r="Y109">
            <v>7.0000000000000001E-3</v>
          </cell>
          <cell r="Z109">
            <v>8.0000000000000002E-3</v>
          </cell>
          <cell r="AA109">
            <v>7.0000000000000001E-3</v>
          </cell>
          <cell r="AB109">
            <v>8.0000000000000002E-3</v>
          </cell>
          <cell r="AC109">
            <v>8.0000000000000002E-3</v>
          </cell>
          <cell r="AD109">
            <v>8.0000000000000002E-3</v>
          </cell>
          <cell r="AE109">
            <v>8.0000000000000002E-3</v>
          </cell>
          <cell r="AF109">
            <v>8.0000000000000002E-3</v>
          </cell>
          <cell r="AG109">
            <v>8.9999999999999993E-3</v>
          </cell>
          <cell r="AH109">
            <v>8.9999999999999993E-3</v>
          </cell>
          <cell r="AI109">
            <v>0.01</v>
          </cell>
          <cell r="AJ109">
            <v>8.9999999999999993E-3</v>
          </cell>
          <cell r="AK109">
            <v>0.01</v>
          </cell>
          <cell r="AL109">
            <v>0.01</v>
          </cell>
          <cell r="AM109">
            <v>1.0999999999999999E-2</v>
          </cell>
          <cell r="AN109">
            <v>1.0999999999999999E-2</v>
          </cell>
          <cell r="AO109">
            <v>1.0999999999999999E-2</v>
          </cell>
          <cell r="AP109">
            <v>1.2E-2</v>
          </cell>
          <cell r="AQ109">
            <v>1.2E-2</v>
          </cell>
          <cell r="AR109">
            <v>1.2999999999999999E-2</v>
          </cell>
          <cell r="AS109">
            <v>1.2999999999999999E-2</v>
          </cell>
          <cell r="AT109">
            <v>1.2999999999999999E-2</v>
          </cell>
          <cell r="AU109">
            <v>1.4999999999999999E-2</v>
          </cell>
          <cell r="AV109">
            <v>1.4E-2</v>
          </cell>
          <cell r="AW109">
            <v>1.4999999999999999E-2</v>
          </cell>
          <cell r="AX109">
            <v>1.6E-2</v>
          </cell>
          <cell r="AY109">
            <v>1.7000000000000001E-2</v>
          </cell>
          <cell r="AZ109">
            <v>1.6E-2</v>
          </cell>
          <cell r="BA109">
            <v>1.7000000000000001E-2</v>
          </cell>
          <cell r="BB109">
            <v>1.7999999999999999E-2</v>
          </cell>
          <cell r="BC109">
            <v>1.7999999999999999E-2</v>
          </cell>
          <cell r="BD109">
            <v>1.7999999999999999E-2</v>
          </cell>
          <cell r="BE109">
            <v>1.7000000000000001E-2</v>
          </cell>
          <cell r="BF109">
            <v>1.7999999999999999E-2</v>
          </cell>
          <cell r="BG109">
            <v>1.7999999999999999E-2</v>
          </cell>
          <cell r="BH109">
            <v>1.7000000000000001E-2</v>
          </cell>
          <cell r="BI109">
            <v>1.7000000000000001E-2</v>
          </cell>
          <cell r="BJ109">
            <v>1.6E-2</v>
          </cell>
          <cell r="BK109">
            <v>1.6E-2</v>
          </cell>
          <cell r="BL109">
            <v>1.4999999999999999E-2</v>
          </cell>
          <cell r="BM109">
            <v>1.4999999999999999E-2</v>
          </cell>
          <cell r="BN109">
            <v>1.4E-2</v>
          </cell>
          <cell r="BO109">
            <v>1.4E-2</v>
          </cell>
          <cell r="BP109">
            <v>1.2999999999999999E-2</v>
          </cell>
          <cell r="BQ109">
            <v>1.2999999999999999E-2</v>
          </cell>
          <cell r="BR109">
            <v>1.2E-2</v>
          </cell>
          <cell r="BS109">
            <v>1.2E-2</v>
          </cell>
          <cell r="BT109">
            <v>1.0999999999999999E-2</v>
          </cell>
          <cell r="BU109">
            <v>1.0999999999999999E-2</v>
          </cell>
          <cell r="BV109">
            <v>1.0999999999999999E-2</v>
          </cell>
          <cell r="BW109">
            <v>0.01</v>
          </cell>
          <cell r="BX109">
            <v>0.01</v>
          </cell>
          <cell r="BY109">
            <v>0.01</v>
          </cell>
          <cell r="BZ109">
            <v>8.9999999999999993E-3</v>
          </cell>
          <cell r="CA109">
            <v>8.9999999999999993E-3</v>
          </cell>
          <cell r="CB109">
            <v>8.9999999999999993E-3</v>
          </cell>
          <cell r="CC109">
            <v>8.0000000000000002E-3</v>
          </cell>
          <cell r="CD109">
            <v>8.9999999999999993E-3</v>
          </cell>
          <cell r="CE109">
            <v>8.0000000000000002E-3</v>
          </cell>
          <cell r="CF109">
            <v>8.0000000000000002E-3</v>
          </cell>
          <cell r="CG109">
            <v>7.0000000000000001E-3</v>
          </cell>
          <cell r="CH109">
            <v>8.0000000000000002E-3</v>
          </cell>
          <cell r="CI109">
            <v>7.0000000000000001E-3</v>
          </cell>
          <cell r="CJ109">
            <v>7.0000000000000001E-3</v>
          </cell>
          <cell r="CK109">
            <v>7.0000000000000001E-3</v>
          </cell>
          <cell r="CL109">
            <v>7.0000000000000001E-3</v>
          </cell>
          <cell r="CM109">
            <v>7.0000000000000001E-3</v>
          </cell>
          <cell r="CN109">
            <v>6.0000000000000001E-3</v>
          </cell>
          <cell r="CO109">
            <v>7.0000000000000001E-3</v>
          </cell>
          <cell r="CP109">
            <v>6.0000000000000001E-3</v>
          </cell>
          <cell r="CQ109">
            <v>6.0000000000000001E-3</v>
          </cell>
          <cell r="CR109">
            <v>6.0000000000000001E-3</v>
          </cell>
          <cell r="CS109">
            <v>6.0000000000000001E-3</v>
          </cell>
          <cell r="CT109">
            <v>6.0000000000000001E-3</v>
          </cell>
          <cell r="CU109">
            <v>6.0000000000000001E-3</v>
          </cell>
          <cell r="CV109">
            <v>6.0000000000000001E-3</v>
          </cell>
          <cell r="CW109">
            <v>5.0000000000000001E-3</v>
          </cell>
          <cell r="CX109">
            <v>6.0000000000000001E-3</v>
          </cell>
          <cell r="CY109">
            <v>5.0000000000000001E-3</v>
          </cell>
          <cell r="CZ109">
            <v>5.0000000000000001E-3</v>
          </cell>
          <cell r="DA109">
            <v>6.0000000000000001E-3</v>
          </cell>
          <cell r="DB109">
            <v>5.0000000000000001E-3</v>
          </cell>
          <cell r="DC109">
            <v>5.0000000000000001E-3</v>
          </cell>
          <cell r="DD109">
            <v>5.0000000000000001E-3</v>
          </cell>
          <cell r="DE109">
            <v>5.0000000000000001E-3</v>
          </cell>
        </row>
      </sheetData>
      <sheetData sheetId="20">
        <row r="9">
          <cell r="A9" t="str">
            <v>Commerical</v>
          </cell>
        </row>
      </sheetData>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Sheet"/>
      <sheetName val="Summary"/>
      <sheetName val="Materials"/>
      <sheetName val="Subcontractors"/>
      <sheetName val="BQ Fly Sheet"/>
      <sheetName val="Analysis by Codes"/>
      <sheetName val="Bill (1)"/>
      <sheetName val="Lists"/>
      <sheetName val="Contract Sum Analysis"/>
      <sheetName val="Compare"/>
      <sheetName val="Dim Calcs"/>
      <sheetName val="Macros"/>
    </sheetNames>
    <sheetDataSet>
      <sheetData sheetId="0"/>
      <sheetData sheetId="1"/>
      <sheetData sheetId="2"/>
      <sheetData sheetId="3"/>
      <sheetData sheetId="4"/>
      <sheetData sheetId="5">
        <row r="5">
          <cell r="A5">
            <v>0</v>
          </cell>
          <cell r="B5" t="str">
            <v>uncoded</v>
          </cell>
          <cell r="D5">
            <v>0</v>
          </cell>
          <cell r="E5">
            <v>0</v>
          </cell>
          <cell r="F5">
            <v>0</v>
          </cell>
          <cell r="G5">
            <v>46252539.5</v>
          </cell>
          <cell r="H5">
            <v>2650000</v>
          </cell>
          <cell r="I5">
            <v>0</v>
          </cell>
          <cell r="J5">
            <v>0</v>
          </cell>
          <cell r="K5">
            <v>0</v>
          </cell>
          <cell r="O5">
            <v>0</v>
          </cell>
          <cell r="P5" t="str">
            <v>uncoded</v>
          </cell>
          <cell r="Q5">
            <v>0</v>
          </cell>
          <cell r="R5">
            <v>0</v>
          </cell>
        </row>
        <row r="6">
          <cell r="A6" t="str">
            <v>K1</v>
          </cell>
          <cell r="B6" t="str">
            <v>Kingspan</v>
          </cell>
          <cell r="D6">
            <v>0</v>
          </cell>
          <cell r="E6">
            <v>0</v>
          </cell>
          <cell r="F6">
            <v>0</v>
          </cell>
          <cell r="G6">
            <v>4416900</v>
          </cell>
          <cell r="H6">
            <v>0</v>
          </cell>
          <cell r="I6">
            <v>0</v>
          </cell>
          <cell r="J6">
            <v>0</v>
          </cell>
          <cell r="K6">
            <v>0</v>
          </cell>
          <cell r="M6">
            <v>5</v>
          </cell>
          <cell r="O6" t="str">
            <v>z_code</v>
          </cell>
          <cell r="P6" t="str">
            <v>description</v>
          </cell>
          <cell r="Q6">
            <v>0</v>
          </cell>
          <cell r="R6">
            <v>0</v>
          </cell>
          <cell r="T6">
            <v>6</v>
          </cell>
        </row>
        <row r="7">
          <cell r="A7" t="str">
            <v>s1</v>
          </cell>
          <cell r="B7" t="str">
            <v>Scaffolding</v>
          </cell>
          <cell r="D7">
            <v>0</v>
          </cell>
          <cell r="E7">
            <v>0</v>
          </cell>
          <cell r="F7">
            <v>0</v>
          </cell>
          <cell r="G7">
            <v>0</v>
          </cell>
          <cell r="H7">
            <v>0</v>
          </cell>
          <cell r="I7">
            <v>0</v>
          </cell>
          <cell r="J7">
            <v>0</v>
          </cell>
          <cell r="K7">
            <v>0</v>
          </cell>
          <cell r="M7">
            <v>5</v>
          </cell>
          <cell r="O7" t="str">
            <v>z_code</v>
          </cell>
          <cell r="P7" t="str">
            <v>description</v>
          </cell>
          <cell r="Q7">
            <v>0</v>
          </cell>
          <cell r="R7">
            <v>0</v>
          </cell>
          <cell r="T7">
            <v>6</v>
          </cell>
        </row>
        <row r="8">
          <cell r="A8" t="str">
            <v>z_code</v>
          </cell>
          <cell r="B8" t="str">
            <v>description</v>
          </cell>
          <cell r="D8">
            <v>0</v>
          </cell>
          <cell r="E8">
            <v>0</v>
          </cell>
          <cell r="F8">
            <v>0</v>
          </cell>
          <cell r="G8">
            <v>0</v>
          </cell>
          <cell r="H8">
            <v>0</v>
          </cell>
          <cell r="I8">
            <v>0</v>
          </cell>
          <cell r="J8">
            <v>0</v>
          </cell>
          <cell r="K8">
            <v>0</v>
          </cell>
          <cell r="M8">
            <v>5</v>
          </cell>
          <cell r="O8" t="str">
            <v>z_code</v>
          </cell>
          <cell r="P8" t="str">
            <v>description</v>
          </cell>
          <cell r="Q8">
            <v>0</v>
          </cell>
          <cell r="R8">
            <v>0</v>
          </cell>
          <cell r="T8">
            <v>6</v>
          </cell>
        </row>
        <row r="9">
          <cell r="A9" t="str">
            <v>z_code</v>
          </cell>
          <cell r="B9" t="str">
            <v>description</v>
          </cell>
          <cell r="D9">
            <v>0</v>
          </cell>
          <cell r="E9">
            <v>0</v>
          </cell>
          <cell r="F9">
            <v>0</v>
          </cell>
          <cell r="G9">
            <v>0</v>
          </cell>
          <cell r="H9">
            <v>0</v>
          </cell>
          <cell r="I9">
            <v>0</v>
          </cell>
          <cell r="J9">
            <v>0</v>
          </cell>
          <cell r="K9">
            <v>0</v>
          </cell>
          <cell r="M9">
            <v>5</v>
          </cell>
          <cell r="O9" t="str">
            <v>z_code</v>
          </cell>
          <cell r="P9" t="str">
            <v>description</v>
          </cell>
          <cell r="Q9">
            <v>0</v>
          </cell>
          <cell r="R9">
            <v>0</v>
          </cell>
          <cell r="T9">
            <v>6</v>
          </cell>
        </row>
        <row r="10">
          <cell r="A10" t="str">
            <v>z_code</v>
          </cell>
          <cell r="B10" t="str">
            <v>description</v>
          </cell>
          <cell r="D10">
            <v>0</v>
          </cell>
          <cell r="E10">
            <v>0</v>
          </cell>
          <cell r="F10">
            <v>0</v>
          </cell>
          <cell r="G10">
            <v>0</v>
          </cell>
          <cell r="H10">
            <v>0</v>
          </cell>
          <cell r="I10">
            <v>0</v>
          </cell>
          <cell r="J10">
            <v>0</v>
          </cell>
          <cell r="K10">
            <v>0</v>
          </cell>
          <cell r="M10">
            <v>5</v>
          </cell>
          <cell r="O10" t="str">
            <v>z_code</v>
          </cell>
          <cell r="P10" t="str">
            <v>description</v>
          </cell>
          <cell r="Q10">
            <v>0</v>
          </cell>
          <cell r="R10">
            <v>0</v>
          </cell>
          <cell r="T10">
            <v>6</v>
          </cell>
        </row>
        <row r="11">
          <cell r="A11" t="str">
            <v>z_code</v>
          </cell>
          <cell r="B11" t="str">
            <v>description</v>
          </cell>
          <cell r="D11">
            <v>0</v>
          </cell>
          <cell r="E11">
            <v>0</v>
          </cell>
          <cell r="F11">
            <v>0</v>
          </cell>
          <cell r="G11">
            <v>0</v>
          </cell>
          <cell r="H11">
            <v>0</v>
          </cell>
          <cell r="I11">
            <v>0</v>
          </cell>
          <cell r="J11">
            <v>0</v>
          </cell>
          <cell r="K11">
            <v>0</v>
          </cell>
          <cell r="M11">
            <v>5</v>
          </cell>
          <cell r="O11" t="str">
            <v>z_code</v>
          </cell>
          <cell r="P11" t="str">
            <v>description</v>
          </cell>
          <cell r="Q11">
            <v>0</v>
          </cell>
          <cell r="R11">
            <v>0</v>
          </cell>
          <cell r="T11">
            <v>6</v>
          </cell>
        </row>
        <row r="12">
          <cell r="A12" t="str">
            <v>z_code</v>
          </cell>
          <cell r="B12" t="str">
            <v>description</v>
          </cell>
          <cell r="D12">
            <v>0</v>
          </cell>
          <cell r="E12">
            <v>0</v>
          </cell>
          <cell r="F12">
            <v>0</v>
          </cell>
          <cell r="G12">
            <v>0</v>
          </cell>
          <cell r="H12">
            <v>0</v>
          </cell>
          <cell r="I12">
            <v>0</v>
          </cell>
          <cell r="J12">
            <v>0</v>
          </cell>
          <cell r="K12">
            <v>0</v>
          </cell>
          <cell r="M12">
            <v>5</v>
          </cell>
          <cell r="O12" t="str">
            <v>z_code</v>
          </cell>
          <cell r="P12" t="str">
            <v>description</v>
          </cell>
          <cell r="Q12">
            <v>0</v>
          </cell>
          <cell r="R12">
            <v>0</v>
          </cell>
          <cell r="T12">
            <v>6</v>
          </cell>
        </row>
        <row r="13">
          <cell r="A13" t="str">
            <v>z_code</v>
          </cell>
          <cell r="B13" t="str">
            <v>description</v>
          </cell>
          <cell r="D13">
            <v>0</v>
          </cell>
          <cell r="E13">
            <v>0</v>
          </cell>
          <cell r="F13">
            <v>0</v>
          </cell>
          <cell r="G13">
            <v>0</v>
          </cell>
          <cell r="H13">
            <v>0</v>
          </cell>
          <cell r="I13">
            <v>0</v>
          </cell>
          <cell r="J13">
            <v>0</v>
          </cell>
          <cell r="K13">
            <v>0</v>
          </cell>
          <cell r="M13">
            <v>5</v>
          </cell>
          <cell r="O13" t="str">
            <v>z_code</v>
          </cell>
          <cell r="P13" t="str">
            <v>description</v>
          </cell>
          <cell r="Q13">
            <v>0</v>
          </cell>
          <cell r="R13">
            <v>0</v>
          </cell>
          <cell r="T13">
            <v>6</v>
          </cell>
        </row>
        <row r="14">
          <cell r="A14" t="str">
            <v>z_code</v>
          </cell>
          <cell r="B14" t="str">
            <v>description</v>
          </cell>
          <cell r="D14">
            <v>0</v>
          </cell>
          <cell r="E14">
            <v>0</v>
          </cell>
          <cell r="F14">
            <v>0</v>
          </cell>
          <cell r="G14">
            <v>0</v>
          </cell>
          <cell r="H14">
            <v>0</v>
          </cell>
          <cell r="I14">
            <v>0</v>
          </cell>
          <cell r="J14">
            <v>0</v>
          </cell>
          <cell r="K14">
            <v>0</v>
          </cell>
          <cell r="M14">
            <v>5</v>
          </cell>
          <cell r="O14" t="str">
            <v>z_code</v>
          </cell>
          <cell r="P14" t="str">
            <v>description</v>
          </cell>
          <cell r="Q14">
            <v>0</v>
          </cell>
          <cell r="R14">
            <v>0</v>
          </cell>
          <cell r="T14">
            <v>6</v>
          </cell>
        </row>
        <row r="15">
          <cell r="A15" t="str">
            <v>z_code</v>
          </cell>
          <cell r="B15" t="str">
            <v>description</v>
          </cell>
          <cell r="D15">
            <v>0</v>
          </cell>
          <cell r="E15">
            <v>0</v>
          </cell>
          <cell r="F15">
            <v>0</v>
          </cell>
          <cell r="G15">
            <v>0</v>
          </cell>
          <cell r="H15">
            <v>0</v>
          </cell>
          <cell r="I15">
            <v>0</v>
          </cell>
          <cell r="J15">
            <v>0</v>
          </cell>
          <cell r="K15">
            <v>0</v>
          </cell>
          <cell r="M15">
            <v>5</v>
          </cell>
          <cell r="O15" t="str">
            <v>z_code</v>
          </cell>
          <cell r="P15" t="str">
            <v>description</v>
          </cell>
          <cell r="Q15">
            <v>0</v>
          </cell>
          <cell r="R15">
            <v>0</v>
          </cell>
          <cell r="T15">
            <v>6</v>
          </cell>
        </row>
        <row r="16">
          <cell r="A16" t="str">
            <v>z_code</v>
          </cell>
          <cell r="B16" t="str">
            <v>description</v>
          </cell>
          <cell r="D16">
            <v>0</v>
          </cell>
          <cell r="E16">
            <v>0</v>
          </cell>
          <cell r="F16">
            <v>0</v>
          </cell>
          <cell r="G16">
            <v>0</v>
          </cell>
          <cell r="H16">
            <v>0</v>
          </cell>
          <cell r="I16">
            <v>0</v>
          </cell>
          <cell r="J16">
            <v>0</v>
          </cell>
          <cell r="K16">
            <v>0</v>
          </cell>
          <cell r="M16">
            <v>5</v>
          </cell>
          <cell r="O16" t="str">
            <v>z_code</v>
          </cell>
          <cell r="P16" t="str">
            <v>description</v>
          </cell>
          <cell r="Q16">
            <v>0</v>
          </cell>
          <cell r="R16">
            <v>0</v>
          </cell>
          <cell r="T16">
            <v>6</v>
          </cell>
        </row>
        <row r="17">
          <cell r="A17" t="str">
            <v>z_code</v>
          </cell>
          <cell r="B17" t="str">
            <v>description</v>
          </cell>
          <cell r="D17">
            <v>0</v>
          </cell>
          <cell r="E17">
            <v>0</v>
          </cell>
          <cell r="F17">
            <v>0</v>
          </cell>
          <cell r="G17">
            <v>0</v>
          </cell>
          <cell r="H17">
            <v>0</v>
          </cell>
          <cell r="I17">
            <v>0</v>
          </cell>
          <cell r="J17">
            <v>0</v>
          </cell>
          <cell r="K17">
            <v>0</v>
          </cell>
          <cell r="M17">
            <v>5</v>
          </cell>
          <cell r="O17" t="str">
            <v>z_code</v>
          </cell>
          <cell r="P17" t="str">
            <v>description</v>
          </cell>
          <cell r="Q17">
            <v>0</v>
          </cell>
          <cell r="R17">
            <v>0</v>
          </cell>
          <cell r="T17">
            <v>6</v>
          </cell>
        </row>
        <row r="18">
          <cell r="A18" t="str">
            <v>z_code</v>
          </cell>
          <cell r="B18" t="str">
            <v>description</v>
          </cell>
          <cell r="D18">
            <v>0</v>
          </cell>
          <cell r="E18">
            <v>0</v>
          </cell>
          <cell r="F18">
            <v>0</v>
          </cell>
          <cell r="G18">
            <v>0</v>
          </cell>
          <cell r="H18">
            <v>0</v>
          </cell>
          <cell r="I18">
            <v>0</v>
          </cell>
          <cell r="J18">
            <v>0</v>
          </cell>
          <cell r="K18">
            <v>0</v>
          </cell>
          <cell r="M18">
            <v>5</v>
          </cell>
          <cell r="O18" t="str">
            <v>z_code</v>
          </cell>
          <cell r="P18" t="str">
            <v>description</v>
          </cell>
          <cell r="Q18">
            <v>0</v>
          </cell>
          <cell r="R18">
            <v>0</v>
          </cell>
          <cell r="T18">
            <v>6</v>
          </cell>
        </row>
        <row r="19">
          <cell r="A19" t="str">
            <v>z_code</v>
          </cell>
          <cell r="B19" t="str">
            <v>description</v>
          </cell>
          <cell r="D19">
            <v>0</v>
          </cell>
          <cell r="E19">
            <v>0</v>
          </cell>
          <cell r="F19">
            <v>0</v>
          </cell>
          <cell r="G19">
            <v>0</v>
          </cell>
          <cell r="H19">
            <v>0</v>
          </cell>
          <cell r="I19">
            <v>0</v>
          </cell>
          <cell r="J19">
            <v>0</v>
          </cell>
          <cell r="K19">
            <v>0</v>
          </cell>
          <cell r="M19">
            <v>5</v>
          </cell>
          <cell r="O19" t="str">
            <v>z_code</v>
          </cell>
          <cell r="P19" t="str">
            <v>description</v>
          </cell>
          <cell r="Q19">
            <v>0</v>
          </cell>
          <cell r="R19">
            <v>0</v>
          </cell>
          <cell r="T19">
            <v>6</v>
          </cell>
        </row>
        <row r="20">
          <cell r="A20" t="str">
            <v>z_code</v>
          </cell>
          <cell r="B20" t="str">
            <v>description</v>
          </cell>
          <cell r="D20">
            <v>0</v>
          </cell>
          <cell r="E20">
            <v>0</v>
          </cell>
          <cell r="F20">
            <v>0</v>
          </cell>
          <cell r="G20">
            <v>0</v>
          </cell>
          <cell r="H20">
            <v>0</v>
          </cell>
          <cell r="I20">
            <v>0</v>
          </cell>
          <cell r="J20">
            <v>0</v>
          </cell>
          <cell r="K20">
            <v>0</v>
          </cell>
          <cell r="M20">
            <v>5</v>
          </cell>
          <cell r="O20" t="str">
            <v>z_code</v>
          </cell>
          <cell r="P20" t="str">
            <v>description</v>
          </cell>
          <cell r="Q20">
            <v>0</v>
          </cell>
          <cell r="R20">
            <v>0</v>
          </cell>
          <cell r="T20">
            <v>6</v>
          </cell>
        </row>
        <row r="21">
          <cell r="A21" t="str">
            <v>z_code</v>
          </cell>
          <cell r="B21" t="str">
            <v>description</v>
          </cell>
          <cell r="D21">
            <v>0</v>
          </cell>
          <cell r="E21">
            <v>0</v>
          </cell>
          <cell r="F21">
            <v>0</v>
          </cell>
          <cell r="G21">
            <v>0</v>
          </cell>
          <cell r="H21">
            <v>0</v>
          </cell>
          <cell r="I21">
            <v>0</v>
          </cell>
          <cell r="J21">
            <v>0</v>
          </cell>
          <cell r="K21">
            <v>0</v>
          </cell>
          <cell r="M21">
            <v>5</v>
          </cell>
          <cell r="O21" t="str">
            <v>z_code</v>
          </cell>
          <cell r="P21" t="str">
            <v>description</v>
          </cell>
          <cell r="Q21">
            <v>0</v>
          </cell>
          <cell r="R21">
            <v>0</v>
          </cell>
          <cell r="T21">
            <v>6</v>
          </cell>
        </row>
        <row r="22">
          <cell r="A22" t="str">
            <v>z_code</v>
          </cell>
          <cell r="B22" t="str">
            <v>description</v>
          </cell>
          <cell r="D22">
            <v>0</v>
          </cell>
          <cell r="E22">
            <v>0</v>
          </cell>
          <cell r="F22">
            <v>0</v>
          </cell>
          <cell r="G22">
            <v>0</v>
          </cell>
          <cell r="H22">
            <v>0</v>
          </cell>
          <cell r="I22">
            <v>0</v>
          </cell>
          <cell r="J22">
            <v>0</v>
          </cell>
          <cell r="K22">
            <v>0</v>
          </cell>
          <cell r="M22">
            <v>5</v>
          </cell>
          <cell r="O22" t="str">
            <v>z_code</v>
          </cell>
          <cell r="P22" t="str">
            <v>description</v>
          </cell>
          <cell r="Q22">
            <v>0</v>
          </cell>
          <cell r="R22">
            <v>0</v>
          </cell>
          <cell r="T22">
            <v>6</v>
          </cell>
        </row>
        <row r="23">
          <cell r="A23" t="str">
            <v>z_code</v>
          </cell>
          <cell r="B23" t="str">
            <v>description</v>
          </cell>
          <cell r="D23">
            <v>0</v>
          </cell>
          <cell r="E23">
            <v>0</v>
          </cell>
          <cell r="F23">
            <v>0</v>
          </cell>
          <cell r="G23">
            <v>0</v>
          </cell>
          <cell r="H23">
            <v>0</v>
          </cell>
          <cell r="I23">
            <v>0</v>
          </cell>
          <cell r="J23">
            <v>0</v>
          </cell>
          <cell r="K23">
            <v>0</v>
          </cell>
          <cell r="M23">
            <v>5</v>
          </cell>
          <cell r="O23" t="str">
            <v>z_code</v>
          </cell>
          <cell r="P23" t="str">
            <v>description</v>
          </cell>
          <cell r="Q23">
            <v>0</v>
          </cell>
          <cell r="R23">
            <v>0</v>
          </cell>
          <cell r="T23">
            <v>6</v>
          </cell>
        </row>
        <row r="24">
          <cell r="A24" t="str">
            <v>z_code</v>
          </cell>
          <cell r="B24" t="str">
            <v>description</v>
          </cell>
          <cell r="D24">
            <v>0</v>
          </cell>
          <cell r="E24">
            <v>0</v>
          </cell>
          <cell r="F24">
            <v>0</v>
          </cell>
          <cell r="G24">
            <v>0</v>
          </cell>
          <cell r="H24">
            <v>0</v>
          </cell>
          <cell r="I24">
            <v>0</v>
          </cell>
          <cell r="J24">
            <v>0</v>
          </cell>
          <cell r="K24">
            <v>0</v>
          </cell>
          <cell r="M24">
            <v>5</v>
          </cell>
          <cell r="O24" t="str">
            <v>z_code</v>
          </cell>
          <cell r="P24" t="str">
            <v>description</v>
          </cell>
          <cell r="Q24">
            <v>0</v>
          </cell>
          <cell r="R24">
            <v>0</v>
          </cell>
          <cell r="T24">
            <v>6</v>
          </cell>
        </row>
        <row r="25">
          <cell r="A25" t="str">
            <v>z_code</v>
          </cell>
          <cell r="B25" t="str">
            <v>description</v>
          </cell>
          <cell r="D25">
            <v>0</v>
          </cell>
          <cell r="E25">
            <v>0</v>
          </cell>
          <cell r="F25">
            <v>0</v>
          </cell>
          <cell r="G25">
            <v>0</v>
          </cell>
          <cell r="H25">
            <v>0</v>
          </cell>
          <cell r="I25">
            <v>0</v>
          </cell>
          <cell r="J25">
            <v>0</v>
          </cell>
          <cell r="K25">
            <v>0</v>
          </cell>
          <cell r="M25">
            <v>5</v>
          </cell>
          <cell r="O25" t="str">
            <v>z_code</v>
          </cell>
          <cell r="P25" t="str">
            <v>description</v>
          </cell>
          <cell r="Q25">
            <v>0</v>
          </cell>
          <cell r="R25">
            <v>0</v>
          </cell>
          <cell r="T25">
            <v>6</v>
          </cell>
        </row>
        <row r="26">
          <cell r="A26" t="str">
            <v>z_code</v>
          </cell>
          <cell r="B26" t="str">
            <v>description</v>
          </cell>
          <cell r="D26">
            <v>0</v>
          </cell>
          <cell r="E26">
            <v>0</v>
          </cell>
          <cell r="F26">
            <v>0</v>
          </cell>
          <cell r="G26">
            <v>0</v>
          </cell>
          <cell r="H26">
            <v>0</v>
          </cell>
          <cell r="I26">
            <v>0</v>
          </cell>
          <cell r="J26">
            <v>0</v>
          </cell>
          <cell r="K26">
            <v>0</v>
          </cell>
          <cell r="M26">
            <v>5</v>
          </cell>
          <cell r="O26" t="str">
            <v>z_code</v>
          </cell>
          <cell r="P26" t="str">
            <v>description</v>
          </cell>
          <cell r="Q26">
            <v>0</v>
          </cell>
          <cell r="R26">
            <v>0</v>
          </cell>
          <cell r="T26">
            <v>6</v>
          </cell>
        </row>
        <row r="27">
          <cell r="A27" t="str">
            <v>z_code</v>
          </cell>
          <cell r="B27" t="str">
            <v>description</v>
          </cell>
          <cell r="D27">
            <v>0</v>
          </cell>
          <cell r="E27">
            <v>0</v>
          </cell>
          <cell r="F27">
            <v>0</v>
          </cell>
          <cell r="G27">
            <v>0</v>
          </cell>
          <cell r="H27">
            <v>0</v>
          </cell>
          <cell r="I27">
            <v>0</v>
          </cell>
          <cell r="J27">
            <v>0</v>
          </cell>
          <cell r="K27">
            <v>0</v>
          </cell>
          <cell r="M27">
            <v>5</v>
          </cell>
          <cell r="O27" t="str">
            <v>z_code</v>
          </cell>
          <cell r="P27" t="str">
            <v>description</v>
          </cell>
          <cell r="Q27">
            <v>0</v>
          </cell>
          <cell r="R27">
            <v>0</v>
          </cell>
          <cell r="T27">
            <v>6</v>
          </cell>
        </row>
        <row r="28">
          <cell r="A28" t="str">
            <v>z_code</v>
          </cell>
          <cell r="B28" t="str">
            <v>description</v>
          </cell>
          <cell r="D28">
            <v>0</v>
          </cell>
          <cell r="E28">
            <v>0</v>
          </cell>
          <cell r="F28">
            <v>0</v>
          </cell>
          <cell r="G28">
            <v>0</v>
          </cell>
          <cell r="H28">
            <v>0</v>
          </cell>
          <cell r="I28">
            <v>0</v>
          </cell>
          <cell r="J28">
            <v>0</v>
          </cell>
          <cell r="K28">
            <v>0</v>
          </cell>
          <cell r="M28">
            <v>5</v>
          </cell>
          <cell r="O28" t="str">
            <v>z_code</v>
          </cell>
          <cell r="P28" t="str">
            <v>description</v>
          </cell>
          <cell r="Q28">
            <v>0</v>
          </cell>
          <cell r="R28">
            <v>0</v>
          </cell>
          <cell r="T28">
            <v>6</v>
          </cell>
        </row>
        <row r="29">
          <cell r="A29" t="str">
            <v>z_code</v>
          </cell>
          <cell r="B29" t="str">
            <v>description</v>
          </cell>
          <cell r="D29">
            <v>0</v>
          </cell>
          <cell r="E29">
            <v>0</v>
          </cell>
          <cell r="F29">
            <v>0</v>
          </cell>
          <cell r="G29">
            <v>0</v>
          </cell>
          <cell r="H29">
            <v>0</v>
          </cell>
          <cell r="I29">
            <v>0</v>
          </cell>
          <cell r="J29">
            <v>0</v>
          </cell>
          <cell r="K29">
            <v>0</v>
          </cell>
          <cell r="M29">
            <v>5</v>
          </cell>
          <cell r="O29" t="str">
            <v>z_code</v>
          </cell>
          <cell r="P29" t="str">
            <v>description</v>
          </cell>
          <cell r="Q29">
            <v>0</v>
          </cell>
          <cell r="R29">
            <v>0</v>
          </cell>
          <cell r="T29">
            <v>6</v>
          </cell>
        </row>
        <row r="30">
          <cell r="A30" t="str">
            <v>z_code</v>
          </cell>
          <cell r="B30" t="str">
            <v>description</v>
          </cell>
          <cell r="D30">
            <v>0</v>
          </cell>
          <cell r="E30">
            <v>0</v>
          </cell>
          <cell r="F30">
            <v>0</v>
          </cell>
          <cell r="G30">
            <v>0</v>
          </cell>
          <cell r="H30">
            <v>0</v>
          </cell>
          <cell r="I30">
            <v>0</v>
          </cell>
          <cell r="J30">
            <v>0</v>
          </cell>
          <cell r="K30">
            <v>0</v>
          </cell>
          <cell r="M30">
            <v>5</v>
          </cell>
          <cell r="O30" t="str">
            <v>z_code</v>
          </cell>
          <cell r="P30" t="str">
            <v>description</v>
          </cell>
          <cell r="Q30">
            <v>0</v>
          </cell>
          <cell r="R30">
            <v>0</v>
          </cell>
          <cell r="T30">
            <v>6</v>
          </cell>
        </row>
        <row r="31">
          <cell r="A31" t="str">
            <v>z_code</v>
          </cell>
          <cell r="B31" t="str">
            <v>description</v>
          </cell>
          <cell r="D31">
            <v>0</v>
          </cell>
          <cell r="E31">
            <v>0</v>
          </cell>
          <cell r="F31">
            <v>0</v>
          </cell>
          <cell r="G31">
            <v>0</v>
          </cell>
          <cell r="H31">
            <v>0</v>
          </cell>
          <cell r="I31">
            <v>0</v>
          </cell>
          <cell r="J31">
            <v>0</v>
          </cell>
          <cell r="K31">
            <v>0</v>
          </cell>
          <cell r="M31">
            <v>5</v>
          </cell>
          <cell r="O31" t="str">
            <v>z_code</v>
          </cell>
          <cell r="P31" t="str">
            <v>description</v>
          </cell>
          <cell r="Q31">
            <v>0</v>
          </cell>
          <cell r="R31">
            <v>0</v>
          </cell>
          <cell r="T31">
            <v>6</v>
          </cell>
        </row>
        <row r="32">
          <cell r="A32" t="str">
            <v>z_code</v>
          </cell>
          <cell r="B32" t="str">
            <v>description</v>
          </cell>
          <cell r="D32">
            <v>0</v>
          </cell>
          <cell r="E32">
            <v>0</v>
          </cell>
          <cell r="F32">
            <v>0</v>
          </cell>
          <cell r="G32">
            <v>0</v>
          </cell>
          <cell r="H32">
            <v>0</v>
          </cell>
          <cell r="I32">
            <v>0</v>
          </cell>
          <cell r="J32">
            <v>0</v>
          </cell>
          <cell r="K32">
            <v>0</v>
          </cell>
          <cell r="M32">
            <v>5</v>
          </cell>
          <cell r="O32" t="str">
            <v>z_code</v>
          </cell>
          <cell r="P32" t="str">
            <v>description</v>
          </cell>
          <cell r="Q32">
            <v>0</v>
          </cell>
          <cell r="R32">
            <v>0</v>
          </cell>
          <cell r="T32">
            <v>6</v>
          </cell>
        </row>
        <row r="33">
          <cell r="A33" t="str">
            <v>z_code</v>
          </cell>
          <cell r="B33" t="str">
            <v>description</v>
          </cell>
          <cell r="D33">
            <v>0</v>
          </cell>
          <cell r="E33">
            <v>0</v>
          </cell>
          <cell r="F33">
            <v>0</v>
          </cell>
          <cell r="G33">
            <v>0</v>
          </cell>
          <cell r="H33">
            <v>0</v>
          </cell>
          <cell r="I33">
            <v>0</v>
          </cell>
          <cell r="J33">
            <v>0</v>
          </cell>
          <cell r="K33">
            <v>0</v>
          </cell>
          <cell r="M33">
            <v>5</v>
          </cell>
          <cell r="O33" t="str">
            <v>z_code</v>
          </cell>
          <cell r="P33" t="str">
            <v>description</v>
          </cell>
          <cell r="Q33">
            <v>0</v>
          </cell>
          <cell r="R33">
            <v>0</v>
          </cell>
          <cell r="T33">
            <v>6</v>
          </cell>
        </row>
        <row r="34">
          <cell r="A34" t="str">
            <v>z_code</v>
          </cell>
          <cell r="B34" t="str">
            <v>description</v>
          </cell>
          <cell r="D34">
            <v>0</v>
          </cell>
          <cell r="E34">
            <v>0</v>
          </cell>
          <cell r="F34">
            <v>0</v>
          </cell>
          <cell r="G34">
            <v>0</v>
          </cell>
          <cell r="H34">
            <v>0</v>
          </cell>
          <cell r="I34">
            <v>0</v>
          </cell>
          <cell r="J34">
            <v>0</v>
          </cell>
          <cell r="K34">
            <v>0</v>
          </cell>
          <cell r="M34">
            <v>5</v>
          </cell>
          <cell r="O34" t="str">
            <v>z_code</v>
          </cell>
          <cell r="P34" t="str">
            <v>description</v>
          </cell>
          <cell r="Q34">
            <v>0</v>
          </cell>
          <cell r="R34">
            <v>0</v>
          </cell>
          <cell r="T34">
            <v>6</v>
          </cell>
        </row>
        <row r="35">
          <cell r="A35" t="str">
            <v>z_code</v>
          </cell>
          <cell r="B35" t="str">
            <v>description</v>
          </cell>
          <cell r="D35">
            <v>0</v>
          </cell>
          <cell r="E35">
            <v>0</v>
          </cell>
          <cell r="F35">
            <v>0</v>
          </cell>
          <cell r="G35">
            <v>0</v>
          </cell>
          <cell r="H35">
            <v>0</v>
          </cell>
          <cell r="I35">
            <v>0</v>
          </cell>
          <cell r="J35">
            <v>0</v>
          </cell>
          <cell r="K35">
            <v>0</v>
          </cell>
          <cell r="M35">
            <v>5</v>
          </cell>
          <cell r="O35" t="str">
            <v>z_code</v>
          </cell>
          <cell r="P35" t="str">
            <v>description</v>
          </cell>
          <cell r="Q35">
            <v>0</v>
          </cell>
          <cell r="R35">
            <v>0</v>
          </cell>
          <cell r="T35">
            <v>6</v>
          </cell>
        </row>
        <row r="36">
          <cell r="A36" t="str">
            <v>z_code</v>
          </cell>
          <cell r="B36" t="str">
            <v>description</v>
          </cell>
          <cell r="D36">
            <v>0</v>
          </cell>
          <cell r="E36">
            <v>0</v>
          </cell>
          <cell r="F36">
            <v>0</v>
          </cell>
          <cell r="G36">
            <v>0</v>
          </cell>
          <cell r="H36">
            <v>0</v>
          </cell>
          <cell r="I36">
            <v>0</v>
          </cell>
          <cell r="J36">
            <v>0</v>
          </cell>
          <cell r="K36">
            <v>0</v>
          </cell>
          <cell r="M36">
            <v>5</v>
          </cell>
          <cell r="O36" t="str">
            <v>z_code</v>
          </cell>
          <cell r="P36" t="str">
            <v>description</v>
          </cell>
          <cell r="Q36">
            <v>0</v>
          </cell>
          <cell r="R36">
            <v>0</v>
          </cell>
          <cell r="T36">
            <v>6</v>
          </cell>
        </row>
        <row r="37">
          <cell r="A37" t="str">
            <v>z_code</v>
          </cell>
          <cell r="B37" t="str">
            <v>description</v>
          </cell>
          <cell r="D37">
            <v>0</v>
          </cell>
          <cell r="E37">
            <v>0</v>
          </cell>
          <cell r="F37">
            <v>0</v>
          </cell>
          <cell r="G37">
            <v>0</v>
          </cell>
          <cell r="H37">
            <v>0</v>
          </cell>
          <cell r="I37">
            <v>0</v>
          </cell>
          <cell r="J37">
            <v>0</v>
          </cell>
          <cell r="K37">
            <v>0</v>
          </cell>
          <cell r="M37">
            <v>5</v>
          </cell>
          <cell r="O37" t="str">
            <v>z_code</v>
          </cell>
          <cell r="P37" t="str">
            <v>description</v>
          </cell>
          <cell r="Q37">
            <v>0</v>
          </cell>
          <cell r="R37">
            <v>0</v>
          </cell>
          <cell r="T37">
            <v>6</v>
          </cell>
        </row>
        <row r="38">
          <cell r="A38" t="str">
            <v>z_code</v>
          </cell>
          <cell r="B38" t="str">
            <v>description</v>
          </cell>
          <cell r="D38">
            <v>0</v>
          </cell>
          <cell r="E38">
            <v>0</v>
          </cell>
          <cell r="F38">
            <v>0</v>
          </cell>
          <cell r="G38">
            <v>0</v>
          </cell>
          <cell r="H38">
            <v>0</v>
          </cell>
          <cell r="I38">
            <v>0</v>
          </cell>
          <cell r="J38">
            <v>0</v>
          </cell>
          <cell r="K38">
            <v>0</v>
          </cell>
          <cell r="M38">
            <v>5</v>
          </cell>
          <cell r="O38" t="str">
            <v>z_code</v>
          </cell>
          <cell r="P38" t="str">
            <v>description</v>
          </cell>
          <cell r="Q38">
            <v>0</v>
          </cell>
          <cell r="R38">
            <v>0</v>
          </cell>
          <cell r="T38">
            <v>6</v>
          </cell>
        </row>
        <row r="39">
          <cell r="A39" t="str">
            <v>z_code</v>
          </cell>
          <cell r="B39" t="str">
            <v>description</v>
          </cell>
          <cell r="D39">
            <v>0</v>
          </cell>
          <cell r="E39">
            <v>0</v>
          </cell>
          <cell r="F39">
            <v>0</v>
          </cell>
          <cell r="G39">
            <v>0</v>
          </cell>
          <cell r="H39">
            <v>0</v>
          </cell>
          <cell r="I39">
            <v>0</v>
          </cell>
          <cell r="J39">
            <v>0</v>
          </cell>
          <cell r="K39">
            <v>0</v>
          </cell>
          <cell r="M39">
            <v>5</v>
          </cell>
          <cell r="O39" t="str">
            <v>z_code</v>
          </cell>
          <cell r="P39" t="str">
            <v>description</v>
          </cell>
          <cell r="Q39">
            <v>0</v>
          </cell>
          <cell r="R39">
            <v>0</v>
          </cell>
          <cell r="T39">
            <v>6</v>
          </cell>
        </row>
        <row r="40">
          <cell r="A40" t="str">
            <v>z_code</v>
          </cell>
          <cell r="B40" t="str">
            <v>description</v>
          </cell>
          <cell r="D40">
            <v>0</v>
          </cell>
          <cell r="E40">
            <v>0</v>
          </cell>
          <cell r="F40">
            <v>0</v>
          </cell>
          <cell r="G40">
            <v>0</v>
          </cell>
          <cell r="H40">
            <v>0</v>
          </cell>
          <cell r="I40">
            <v>0</v>
          </cell>
          <cell r="J40">
            <v>0</v>
          </cell>
          <cell r="K40">
            <v>0</v>
          </cell>
          <cell r="M40">
            <v>5</v>
          </cell>
          <cell r="O40" t="str">
            <v>z_code</v>
          </cell>
          <cell r="P40" t="str">
            <v>description</v>
          </cell>
          <cell r="Q40">
            <v>0</v>
          </cell>
          <cell r="R40">
            <v>0</v>
          </cell>
          <cell r="T40">
            <v>6</v>
          </cell>
        </row>
        <row r="41">
          <cell r="A41" t="str">
            <v>z_code</v>
          </cell>
          <cell r="B41" t="str">
            <v>description</v>
          </cell>
          <cell r="D41">
            <v>0</v>
          </cell>
          <cell r="E41">
            <v>0</v>
          </cell>
          <cell r="F41">
            <v>0</v>
          </cell>
          <cell r="G41">
            <v>0</v>
          </cell>
          <cell r="H41">
            <v>0</v>
          </cell>
          <cell r="I41">
            <v>0</v>
          </cell>
          <cell r="J41">
            <v>0</v>
          </cell>
          <cell r="K41">
            <v>0</v>
          </cell>
          <cell r="M41">
            <v>5</v>
          </cell>
          <cell r="O41" t="str">
            <v>z_code</v>
          </cell>
          <cell r="P41" t="str">
            <v>description</v>
          </cell>
          <cell r="Q41">
            <v>0</v>
          </cell>
          <cell r="R41">
            <v>0</v>
          </cell>
          <cell r="T41">
            <v>6</v>
          </cell>
        </row>
        <row r="42">
          <cell r="A42" t="str">
            <v>z_code</v>
          </cell>
          <cell r="B42" t="str">
            <v>description</v>
          </cell>
          <cell r="D42">
            <v>0</v>
          </cell>
          <cell r="E42">
            <v>0</v>
          </cell>
          <cell r="F42">
            <v>0</v>
          </cell>
          <cell r="G42">
            <v>0</v>
          </cell>
          <cell r="H42">
            <v>0</v>
          </cell>
          <cell r="I42">
            <v>0</v>
          </cell>
          <cell r="J42">
            <v>0</v>
          </cell>
          <cell r="K42">
            <v>0</v>
          </cell>
          <cell r="M42">
            <v>5</v>
          </cell>
          <cell r="O42" t="str">
            <v>z_code</v>
          </cell>
          <cell r="P42" t="str">
            <v>description</v>
          </cell>
          <cell r="Q42">
            <v>0</v>
          </cell>
          <cell r="R42">
            <v>0</v>
          </cell>
          <cell r="T42">
            <v>6</v>
          </cell>
        </row>
        <row r="43">
          <cell r="A43" t="str">
            <v>z_code</v>
          </cell>
          <cell r="B43" t="str">
            <v>description</v>
          </cell>
          <cell r="D43">
            <v>0</v>
          </cell>
          <cell r="E43">
            <v>0</v>
          </cell>
          <cell r="F43">
            <v>0</v>
          </cell>
          <cell r="G43">
            <v>0</v>
          </cell>
          <cell r="H43">
            <v>0</v>
          </cell>
          <cell r="I43">
            <v>0</v>
          </cell>
          <cell r="J43">
            <v>0</v>
          </cell>
          <cell r="K43">
            <v>0</v>
          </cell>
          <cell r="M43">
            <v>5</v>
          </cell>
          <cell r="O43" t="str">
            <v>z_code</v>
          </cell>
          <cell r="P43" t="str">
            <v>description</v>
          </cell>
          <cell r="Q43">
            <v>0</v>
          </cell>
          <cell r="R43">
            <v>0</v>
          </cell>
          <cell r="T43">
            <v>6</v>
          </cell>
        </row>
        <row r="44">
          <cell r="A44" t="str">
            <v>z_code</v>
          </cell>
          <cell r="B44" t="str">
            <v>description</v>
          </cell>
          <cell r="D44">
            <v>0</v>
          </cell>
          <cell r="E44">
            <v>0</v>
          </cell>
          <cell r="F44">
            <v>0</v>
          </cell>
          <cell r="G44">
            <v>0</v>
          </cell>
          <cell r="H44">
            <v>0</v>
          </cell>
          <cell r="I44">
            <v>0</v>
          </cell>
          <cell r="J44">
            <v>0</v>
          </cell>
          <cell r="K44">
            <v>0</v>
          </cell>
          <cell r="M44">
            <v>5</v>
          </cell>
          <cell r="O44" t="str">
            <v>z_code</v>
          </cell>
          <cell r="P44" t="str">
            <v>description</v>
          </cell>
          <cell r="Q44">
            <v>0</v>
          </cell>
          <cell r="R44">
            <v>0</v>
          </cell>
          <cell r="T44">
            <v>6</v>
          </cell>
        </row>
        <row r="45">
          <cell r="A45" t="str">
            <v>z_code</v>
          </cell>
          <cell r="B45" t="str">
            <v>description</v>
          </cell>
          <cell r="D45">
            <v>0</v>
          </cell>
          <cell r="E45">
            <v>0</v>
          </cell>
          <cell r="F45">
            <v>0</v>
          </cell>
          <cell r="G45">
            <v>0</v>
          </cell>
          <cell r="H45">
            <v>0</v>
          </cell>
          <cell r="I45">
            <v>0</v>
          </cell>
          <cell r="J45">
            <v>0</v>
          </cell>
          <cell r="K45">
            <v>0</v>
          </cell>
          <cell r="M45">
            <v>5</v>
          </cell>
          <cell r="O45" t="str">
            <v>z_code</v>
          </cell>
          <cell r="P45" t="str">
            <v>description</v>
          </cell>
          <cell r="Q45">
            <v>0</v>
          </cell>
          <cell r="R45">
            <v>0</v>
          </cell>
          <cell r="T45">
            <v>6</v>
          </cell>
        </row>
        <row r="46">
          <cell r="A46" t="str">
            <v>z_code</v>
          </cell>
          <cell r="B46" t="str">
            <v>description</v>
          </cell>
          <cell r="D46">
            <v>0</v>
          </cell>
          <cell r="E46">
            <v>0</v>
          </cell>
          <cell r="F46">
            <v>0</v>
          </cell>
          <cell r="G46">
            <v>0</v>
          </cell>
          <cell r="H46">
            <v>0</v>
          </cell>
          <cell r="I46">
            <v>0</v>
          </cell>
          <cell r="J46">
            <v>0</v>
          </cell>
          <cell r="K46">
            <v>0</v>
          </cell>
          <cell r="M46">
            <v>5</v>
          </cell>
          <cell r="O46" t="str">
            <v>z_code</v>
          </cell>
          <cell r="P46" t="str">
            <v>description</v>
          </cell>
          <cell r="Q46">
            <v>0</v>
          </cell>
          <cell r="R46">
            <v>0</v>
          </cell>
          <cell r="T46">
            <v>6</v>
          </cell>
        </row>
        <row r="47">
          <cell r="A47" t="str">
            <v>z_code</v>
          </cell>
          <cell r="B47" t="str">
            <v>description</v>
          </cell>
          <cell r="D47">
            <v>0</v>
          </cell>
          <cell r="E47">
            <v>0</v>
          </cell>
          <cell r="F47">
            <v>0</v>
          </cell>
          <cell r="G47">
            <v>0</v>
          </cell>
          <cell r="H47">
            <v>0</v>
          </cell>
          <cell r="I47">
            <v>0</v>
          </cell>
          <cell r="J47">
            <v>0</v>
          </cell>
          <cell r="K47">
            <v>0</v>
          </cell>
          <cell r="M47">
            <v>5</v>
          </cell>
          <cell r="O47" t="str">
            <v>z_code</v>
          </cell>
          <cell r="P47" t="str">
            <v>description</v>
          </cell>
          <cell r="Q47">
            <v>0</v>
          </cell>
          <cell r="R47">
            <v>0</v>
          </cell>
          <cell r="T47">
            <v>6</v>
          </cell>
        </row>
        <row r="48">
          <cell r="A48" t="str">
            <v>z_code</v>
          </cell>
          <cell r="B48" t="str">
            <v>description</v>
          </cell>
          <cell r="D48">
            <v>0</v>
          </cell>
          <cell r="E48">
            <v>0</v>
          </cell>
          <cell r="F48">
            <v>0</v>
          </cell>
          <cell r="G48">
            <v>0</v>
          </cell>
          <cell r="H48">
            <v>0</v>
          </cell>
          <cell r="I48">
            <v>0</v>
          </cell>
          <cell r="J48">
            <v>0</v>
          </cell>
          <cell r="K48">
            <v>0</v>
          </cell>
          <cell r="M48">
            <v>5</v>
          </cell>
          <cell r="O48" t="str">
            <v>z_code</v>
          </cell>
          <cell r="P48" t="str">
            <v>description</v>
          </cell>
          <cell r="Q48">
            <v>0</v>
          </cell>
          <cell r="R48">
            <v>0</v>
          </cell>
          <cell r="T48">
            <v>6</v>
          </cell>
        </row>
        <row r="49">
          <cell r="A49" t="str">
            <v>z_code</v>
          </cell>
          <cell r="B49" t="str">
            <v>description</v>
          </cell>
          <cell r="D49">
            <v>0</v>
          </cell>
          <cell r="E49">
            <v>0</v>
          </cell>
          <cell r="F49">
            <v>0</v>
          </cell>
          <cell r="G49">
            <v>0</v>
          </cell>
          <cell r="H49">
            <v>0</v>
          </cell>
          <cell r="I49">
            <v>0</v>
          </cell>
          <cell r="J49">
            <v>0</v>
          </cell>
          <cell r="K49">
            <v>0</v>
          </cell>
          <cell r="M49">
            <v>5</v>
          </cell>
          <cell r="O49" t="str">
            <v>z_code</v>
          </cell>
          <cell r="P49" t="str">
            <v>description</v>
          </cell>
          <cell r="Q49">
            <v>0</v>
          </cell>
          <cell r="R49">
            <v>0</v>
          </cell>
          <cell r="T49">
            <v>6</v>
          </cell>
        </row>
        <row r="50">
          <cell r="A50" t="str">
            <v>z_code</v>
          </cell>
          <cell r="B50" t="str">
            <v>description</v>
          </cell>
          <cell r="D50">
            <v>0</v>
          </cell>
          <cell r="E50">
            <v>0</v>
          </cell>
          <cell r="F50">
            <v>0</v>
          </cell>
          <cell r="G50">
            <v>0</v>
          </cell>
          <cell r="H50">
            <v>0</v>
          </cell>
          <cell r="I50">
            <v>0</v>
          </cell>
          <cell r="J50">
            <v>0</v>
          </cell>
          <cell r="K50">
            <v>0</v>
          </cell>
          <cell r="M50">
            <v>5</v>
          </cell>
          <cell r="O50" t="str">
            <v>z_code</v>
          </cell>
          <cell r="P50" t="str">
            <v>description</v>
          </cell>
          <cell r="Q50">
            <v>0</v>
          </cell>
          <cell r="R50">
            <v>0</v>
          </cell>
          <cell r="T50">
            <v>6</v>
          </cell>
        </row>
        <row r="51">
          <cell r="A51" t="str">
            <v>z_code</v>
          </cell>
          <cell r="B51" t="str">
            <v>description</v>
          </cell>
          <cell r="D51">
            <v>0</v>
          </cell>
          <cell r="E51">
            <v>0</v>
          </cell>
          <cell r="F51">
            <v>0</v>
          </cell>
          <cell r="G51">
            <v>0</v>
          </cell>
          <cell r="H51">
            <v>0</v>
          </cell>
          <cell r="I51">
            <v>0</v>
          </cell>
          <cell r="J51">
            <v>0</v>
          </cell>
          <cell r="K51">
            <v>0</v>
          </cell>
          <cell r="M51">
            <v>5</v>
          </cell>
          <cell r="O51" t="str">
            <v>z_code</v>
          </cell>
          <cell r="P51" t="str">
            <v>description</v>
          </cell>
          <cell r="Q51">
            <v>0</v>
          </cell>
          <cell r="R51">
            <v>0</v>
          </cell>
          <cell r="T51">
            <v>6</v>
          </cell>
        </row>
        <row r="52">
          <cell r="A52" t="str">
            <v>z_code</v>
          </cell>
          <cell r="B52" t="str">
            <v>description</v>
          </cell>
          <cell r="D52">
            <v>0</v>
          </cell>
          <cell r="E52">
            <v>0</v>
          </cell>
          <cell r="F52">
            <v>0</v>
          </cell>
          <cell r="G52">
            <v>0</v>
          </cell>
          <cell r="H52">
            <v>0</v>
          </cell>
          <cell r="I52">
            <v>0</v>
          </cell>
          <cell r="J52">
            <v>0</v>
          </cell>
          <cell r="K52">
            <v>0</v>
          </cell>
          <cell r="M52">
            <v>5</v>
          </cell>
          <cell r="O52" t="str">
            <v>z_code</v>
          </cell>
          <cell r="P52" t="str">
            <v>description</v>
          </cell>
          <cell r="Q52">
            <v>0</v>
          </cell>
          <cell r="R52">
            <v>0</v>
          </cell>
          <cell r="T52">
            <v>6</v>
          </cell>
        </row>
        <row r="53">
          <cell r="A53" t="str">
            <v>z_code</v>
          </cell>
          <cell r="B53" t="str">
            <v>description</v>
          </cell>
          <cell r="D53">
            <v>0</v>
          </cell>
          <cell r="E53">
            <v>0</v>
          </cell>
          <cell r="F53">
            <v>0</v>
          </cell>
          <cell r="G53">
            <v>0</v>
          </cell>
          <cell r="H53">
            <v>0</v>
          </cell>
          <cell r="I53">
            <v>0</v>
          </cell>
          <cell r="J53">
            <v>0</v>
          </cell>
          <cell r="K53">
            <v>0</v>
          </cell>
          <cell r="M53">
            <v>5</v>
          </cell>
          <cell r="O53" t="str">
            <v>z_code</v>
          </cell>
          <cell r="P53" t="str">
            <v>description</v>
          </cell>
          <cell r="Q53">
            <v>0</v>
          </cell>
          <cell r="R53">
            <v>0</v>
          </cell>
          <cell r="T53">
            <v>6</v>
          </cell>
        </row>
        <row r="54">
          <cell r="A54" t="str">
            <v>z_code</v>
          </cell>
          <cell r="B54" t="str">
            <v>description</v>
          </cell>
          <cell r="D54">
            <v>0</v>
          </cell>
          <cell r="E54">
            <v>0</v>
          </cell>
          <cell r="F54">
            <v>0</v>
          </cell>
          <cell r="G54">
            <v>0</v>
          </cell>
          <cell r="H54">
            <v>0</v>
          </cell>
          <cell r="I54">
            <v>0</v>
          </cell>
          <cell r="J54">
            <v>0</v>
          </cell>
          <cell r="K54">
            <v>0</v>
          </cell>
          <cell r="M54">
            <v>5</v>
          </cell>
          <cell r="O54" t="str">
            <v>z_code</v>
          </cell>
          <cell r="P54" t="str">
            <v>description</v>
          </cell>
          <cell r="Q54">
            <v>0</v>
          </cell>
          <cell r="R54">
            <v>0</v>
          </cell>
          <cell r="T54">
            <v>6</v>
          </cell>
        </row>
        <row r="55">
          <cell r="A55" t="str">
            <v>z_code</v>
          </cell>
          <cell r="B55" t="str">
            <v>description</v>
          </cell>
          <cell r="D55">
            <v>0</v>
          </cell>
          <cell r="E55">
            <v>0</v>
          </cell>
          <cell r="F55">
            <v>0</v>
          </cell>
          <cell r="G55">
            <v>0</v>
          </cell>
          <cell r="H55">
            <v>0</v>
          </cell>
          <cell r="I55">
            <v>0</v>
          </cell>
          <cell r="J55">
            <v>0</v>
          </cell>
          <cell r="K55">
            <v>0</v>
          </cell>
          <cell r="M55">
            <v>5</v>
          </cell>
          <cell r="O55" t="str">
            <v>z_code</v>
          </cell>
          <cell r="P55" t="str">
            <v>description</v>
          </cell>
          <cell r="Q55">
            <v>0</v>
          </cell>
          <cell r="R55">
            <v>0</v>
          </cell>
          <cell r="T55">
            <v>6</v>
          </cell>
        </row>
        <row r="56">
          <cell r="A56" t="str">
            <v>z_code</v>
          </cell>
          <cell r="B56" t="str">
            <v>description</v>
          </cell>
          <cell r="D56">
            <v>0</v>
          </cell>
          <cell r="E56">
            <v>0</v>
          </cell>
          <cell r="F56">
            <v>0</v>
          </cell>
          <cell r="G56">
            <v>0</v>
          </cell>
          <cell r="H56">
            <v>0</v>
          </cell>
          <cell r="I56">
            <v>0</v>
          </cell>
          <cell r="J56">
            <v>0</v>
          </cell>
          <cell r="K56">
            <v>0</v>
          </cell>
          <cell r="M56">
            <v>5</v>
          </cell>
          <cell r="O56" t="str">
            <v>z_code</v>
          </cell>
          <cell r="P56" t="str">
            <v>description</v>
          </cell>
          <cell r="Q56">
            <v>0</v>
          </cell>
          <cell r="R56">
            <v>0</v>
          </cell>
          <cell r="T56">
            <v>6</v>
          </cell>
        </row>
        <row r="57">
          <cell r="A57" t="str">
            <v>z_code</v>
          </cell>
          <cell r="B57" t="str">
            <v>description</v>
          </cell>
          <cell r="D57">
            <v>0</v>
          </cell>
          <cell r="E57">
            <v>0</v>
          </cell>
          <cell r="F57">
            <v>0</v>
          </cell>
          <cell r="G57">
            <v>0</v>
          </cell>
          <cell r="H57">
            <v>0</v>
          </cell>
          <cell r="I57">
            <v>0</v>
          </cell>
          <cell r="J57">
            <v>0</v>
          </cell>
          <cell r="K57">
            <v>0</v>
          </cell>
          <cell r="M57">
            <v>5</v>
          </cell>
          <cell r="O57" t="str">
            <v>z_code</v>
          </cell>
          <cell r="P57" t="str">
            <v>description</v>
          </cell>
          <cell r="Q57">
            <v>0</v>
          </cell>
          <cell r="R57">
            <v>0</v>
          </cell>
          <cell r="T57">
            <v>6</v>
          </cell>
        </row>
        <row r="58">
          <cell r="A58" t="str">
            <v>z_code</v>
          </cell>
          <cell r="B58" t="str">
            <v>description</v>
          </cell>
          <cell r="D58">
            <v>0</v>
          </cell>
          <cell r="E58">
            <v>0</v>
          </cell>
          <cell r="F58">
            <v>0</v>
          </cell>
          <cell r="G58">
            <v>0</v>
          </cell>
          <cell r="H58">
            <v>0</v>
          </cell>
          <cell r="I58">
            <v>0</v>
          </cell>
          <cell r="J58">
            <v>0</v>
          </cell>
          <cell r="K58">
            <v>0</v>
          </cell>
          <cell r="M58">
            <v>5</v>
          </cell>
          <cell r="O58" t="str">
            <v>z_code</v>
          </cell>
          <cell r="P58" t="str">
            <v>description</v>
          </cell>
          <cell r="Q58">
            <v>0</v>
          </cell>
          <cell r="R58">
            <v>0</v>
          </cell>
          <cell r="T58">
            <v>6</v>
          </cell>
        </row>
        <row r="59">
          <cell r="A59" t="str">
            <v>z_code</v>
          </cell>
          <cell r="B59" t="str">
            <v>description</v>
          </cell>
          <cell r="D59">
            <v>0</v>
          </cell>
          <cell r="E59">
            <v>0</v>
          </cell>
          <cell r="F59">
            <v>0</v>
          </cell>
          <cell r="G59">
            <v>0</v>
          </cell>
          <cell r="H59">
            <v>0</v>
          </cell>
          <cell r="I59">
            <v>0</v>
          </cell>
          <cell r="J59">
            <v>0</v>
          </cell>
          <cell r="K59">
            <v>0</v>
          </cell>
          <cell r="M59">
            <v>5</v>
          </cell>
          <cell r="O59" t="str">
            <v>z_code</v>
          </cell>
          <cell r="P59" t="str">
            <v>description</v>
          </cell>
          <cell r="Q59">
            <v>0</v>
          </cell>
          <cell r="R59">
            <v>0</v>
          </cell>
          <cell r="T59">
            <v>6</v>
          </cell>
        </row>
        <row r="60">
          <cell r="A60" t="str">
            <v>z_code</v>
          </cell>
          <cell r="B60" t="str">
            <v>description</v>
          </cell>
          <cell r="D60">
            <v>0</v>
          </cell>
          <cell r="E60">
            <v>0</v>
          </cell>
          <cell r="F60">
            <v>0</v>
          </cell>
          <cell r="G60">
            <v>0</v>
          </cell>
          <cell r="H60">
            <v>0</v>
          </cell>
          <cell r="I60">
            <v>0</v>
          </cell>
          <cell r="J60">
            <v>0</v>
          </cell>
          <cell r="K60">
            <v>0</v>
          </cell>
          <cell r="M60">
            <v>5</v>
          </cell>
          <cell r="O60" t="str">
            <v>z_code</v>
          </cell>
          <cell r="P60" t="str">
            <v>description</v>
          </cell>
          <cell r="Q60">
            <v>0</v>
          </cell>
          <cell r="R60">
            <v>0</v>
          </cell>
          <cell r="T60">
            <v>6</v>
          </cell>
        </row>
        <row r="61">
          <cell r="A61" t="str">
            <v>z_code</v>
          </cell>
          <cell r="B61" t="str">
            <v>description</v>
          </cell>
          <cell r="D61">
            <v>0</v>
          </cell>
          <cell r="E61">
            <v>0</v>
          </cell>
          <cell r="F61">
            <v>0</v>
          </cell>
          <cell r="G61">
            <v>0</v>
          </cell>
          <cell r="H61">
            <v>0</v>
          </cell>
          <cell r="I61">
            <v>0</v>
          </cell>
          <cell r="J61">
            <v>0</v>
          </cell>
          <cell r="K61">
            <v>0</v>
          </cell>
          <cell r="M61">
            <v>5</v>
          </cell>
          <cell r="O61" t="str">
            <v>z_code</v>
          </cell>
          <cell r="P61" t="str">
            <v>description</v>
          </cell>
          <cell r="Q61">
            <v>0</v>
          </cell>
          <cell r="R61">
            <v>0</v>
          </cell>
          <cell r="T61">
            <v>6</v>
          </cell>
        </row>
        <row r="62">
          <cell r="A62" t="str">
            <v>z_code</v>
          </cell>
          <cell r="B62" t="str">
            <v>description</v>
          </cell>
          <cell r="D62">
            <v>0</v>
          </cell>
          <cell r="E62">
            <v>0</v>
          </cell>
          <cell r="F62">
            <v>0</v>
          </cell>
          <cell r="G62">
            <v>0</v>
          </cell>
          <cell r="H62">
            <v>0</v>
          </cell>
          <cell r="I62">
            <v>0</v>
          </cell>
          <cell r="J62">
            <v>0</v>
          </cell>
          <cell r="K62">
            <v>0</v>
          </cell>
          <cell r="M62">
            <v>5</v>
          </cell>
          <cell r="O62" t="str">
            <v>z_code</v>
          </cell>
          <cell r="P62" t="str">
            <v>description</v>
          </cell>
          <cell r="Q62">
            <v>0</v>
          </cell>
          <cell r="R62">
            <v>0</v>
          </cell>
          <cell r="T62">
            <v>6</v>
          </cell>
        </row>
        <row r="63">
          <cell r="A63" t="str">
            <v>z_code</v>
          </cell>
          <cell r="B63" t="str">
            <v>description</v>
          </cell>
          <cell r="D63">
            <v>0</v>
          </cell>
          <cell r="E63">
            <v>0</v>
          </cell>
          <cell r="F63">
            <v>0</v>
          </cell>
          <cell r="G63">
            <v>0</v>
          </cell>
          <cell r="H63">
            <v>0</v>
          </cell>
          <cell r="I63">
            <v>0</v>
          </cell>
          <cell r="J63">
            <v>0</v>
          </cell>
          <cell r="K63">
            <v>0</v>
          </cell>
          <cell r="M63">
            <v>5</v>
          </cell>
          <cell r="O63" t="str">
            <v>z_code</v>
          </cell>
          <cell r="P63" t="str">
            <v>description</v>
          </cell>
          <cell r="Q63">
            <v>0</v>
          </cell>
          <cell r="R63">
            <v>0</v>
          </cell>
          <cell r="T63">
            <v>6</v>
          </cell>
        </row>
        <row r="64">
          <cell r="A64" t="str">
            <v>z_code</v>
          </cell>
          <cell r="B64" t="str">
            <v>description</v>
          </cell>
          <cell r="D64">
            <v>0</v>
          </cell>
          <cell r="E64">
            <v>0</v>
          </cell>
          <cell r="F64">
            <v>0</v>
          </cell>
          <cell r="G64">
            <v>0</v>
          </cell>
          <cell r="H64">
            <v>0</v>
          </cell>
          <cell r="I64">
            <v>0</v>
          </cell>
          <cell r="J64">
            <v>0</v>
          </cell>
          <cell r="K64">
            <v>0</v>
          </cell>
          <cell r="M64">
            <v>5</v>
          </cell>
          <cell r="O64" t="str">
            <v>z_code</v>
          </cell>
          <cell r="P64" t="str">
            <v>description</v>
          </cell>
          <cell r="Q64">
            <v>0</v>
          </cell>
          <cell r="R64">
            <v>0</v>
          </cell>
          <cell r="T64">
            <v>6</v>
          </cell>
        </row>
        <row r="65">
          <cell r="A65" t="str">
            <v>z_code</v>
          </cell>
          <cell r="B65" t="str">
            <v>description</v>
          </cell>
          <cell r="D65">
            <v>0</v>
          </cell>
          <cell r="E65">
            <v>0</v>
          </cell>
          <cell r="F65">
            <v>0</v>
          </cell>
          <cell r="G65">
            <v>0</v>
          </cell>
          <cell r="H65">
            <v>0</v>
          </cell>
          <cell r="I65">
            <v>0</v>
          </cell>
          <cell r="J65">
            <v>0</v>
          </cell>
          <cell r="K65">
            <v>0</v>
          </cell>
          <cell r="M65">
            <v>5</v>
          </cell>
          <cell r="O65" t="str">
            <v>z_code</v>
          </cell>
          <cell r="P65" t="str">
            <v>description</v>
          </cell>
          <cell r="Q65">
            <v>0</v>
          </cell>
          <cell r="R65">
            <v>0</v>
          </cell>
          <cell r="T65">
            <v>6</v>
          </cell>
        </row>
        <row r="66">
          <cell r="A66" t="str">
            <v>z_code</v>
          </cell>
          <cell r="B66" t="str">
            <v>description</v>
          </cell>
          <cell r="D66">
            <v>0</v>
          </cell>
          <cell r="E66">
            <v>0</v>
          </cell>
          <cell r="F66">
            <v>0</v>
          </cell>
          <cell r="G66">
            <v>0</v>
          </cell>
          <cell r="H66">
            <v>0</v>
          </cell>
          <cell r="I66">
            <v>0</v>
          </cell>
          <cell r="J66">
            <v>0</v>
          </cell>
          <cell r="K66">
            <v>0</v>
          </cell>
          <cell r="M66">
            <v>5</v>
          </cell>
          <cell r="O66" t="str">
            <v>z_code</v>
          </cell>
          <cell r="P66" t="str">
            <v>description</v>
          </cell>
          <cell r="Q66">
            <v>0</v>
          </cell>
          <cell r="R66">
            <v>0</v>
          </cell>
          <cell r="T66">
            <v>6</v>
          </cell>
        </row>
        <row r="67">
          <cell r="A67" t="str">
            <v>z_code</v>
          </cell>
          <cell r="B67" t="str">
            <v>description</v>
          </cell>
          <cell r="D67">
            <v>0</v>
          </cell>
          <cell r="E67">
            <v>0</v>
          </cell>
          <cell r="F67">
            <v>0</v>
          </cell>
          <cell r="G67">
            <v>0</v>
          </cell>
          <cell r="H67">
            <v>0</v>
          </cell>
          <cell r="I67">
            <v>0</v>
          </cell>
          <cell r="J67">
            <v>0</v>
          </cell>
          <cell r="K67">
            <v>0</v>
          </cell>
          <cell r="M67">
            <v>5</v>
          </cell>
          <cell r="O67" t="str">
            <v>z_code</v>
          </cell>
          <cell r="P67" t="str">
            <v>description</v>
          </cell>
          <cell r="Q67">
            <v>0</v>
          </cell>
          <cell r="R67">
            <v>0</v>
          </cell>
          <cell r="T67">
            <v>6</v>
          </cell>
        </row>
        <row r="68">
          <cell r="A68" t="str">
            <v>z_code</v>
          </cell>
          <cell r="B68" t="str">
            <v>description</v>
          </cell>
          <cell r="D68">
            <v>0</v>
          </cell>
          <cell r="E68">
            <v>0</v>
          </cell>
          <cell r="F68">
            <v>0</v>
          </cell>
          <cell r="G68">
            <v>0</v>
          </cell>
          <cell r="H68">
            <v>0</v>
          </cell>
          <cell r="I68">
            <v>0</v>
          </cell>
          <cell r="J68">
            <v>0</v>
          </cell>
          <cell r="K68">
            <v>0</v>
          </cell>
          <cell r="M68">
            <v>5</v>
          </cell>
          <cell r="O68" t="str">
            <v>z_code</v>
          </cell>
          <cell r="P68" t="str">
            <v>description</v>
          </cell>
          <cell r="Q68">
            <v>0</v>
          </cell>
          <cell r="R68">
            <v>0</v>
          </cell>
          <cell r="T68">
            <v>6</v>
          </cell>
        </row>
        <row r="69">
          <cell r="A69" t="str">
            <v>z_code</v>
          </cell>
          <cell r="B69" t="str">
            <v>description</v>
          </cell>
          <cell r="D69">
            <v>0</v>
          </cell>
          <cell r="E69">
            <v>0</v>
          </cell>
          <cell r="F69">
            <v>0</v>
          </cell>
          <cell r="G69">
            <v>0</v>
          </cell>
          <cell r="H69">
            <v>0</v>
          </cell>
          <cell r="I69">
            <v>0</v>
          </cell>
          <cell r="J69">
            <v>0</v>
          </cell>
          <cell r="K69">
            <v>0</v>
          </cell>
          <cell r="M69">
            <v>5</v>
          </cell>
          <cell r="O69" t="str">
            <v>z_code</v>
          </cell>
          <cell r="P69" t="str">
            <v>description</v>
          </cell>
          <cell r="Q69">
            <v>0</v>
          </cell>
          <cell r="R69">
            <v>0</v>
          </cell>
          <cell r="T69">
            <v>6</v>
          </cell>
        </row>
        <row r="70">
          <cell r="A70" t="str">
            <v>z_code</v>
          </cell>
          <cell r="B70" t="str">
            <v>description</v>
          </cell>
          <cell r="D70">
            <v>0</v>
          </cell>
          <cell r="E70">
            <v>0</v>
          </cell>
          <cell r="F70">
            <v>0</v>
          </cell>
          <cell r="G70">
            <v>0</v>
          </cell>
          <cell r="H70">
            <v>0</v>
          </cell>
          <cell r="I70">
            <v>0</v>
          </cell>
          <cell r="J70">
            <v>0</v>
          </cell>
          <cell r="K70">
            <v>0</v>
          </cell>
          <cell r="M70">
            <v>5</v>
          </cell>
          <cell r="O70" t="str">
            <v>z_code</v>
          </cell>
          <cell r="P70" t="str">
            <v>description</v>
          </cell>
          <cell r="Q70">
            <v>0</v>
          </cell>
          <cell r="R70">
            <v>0</v>
          </cell>
          <cell r="T70">
            <v>6</v>
          </cell>
        </row>
      </sheetData>
      <sheetData sheetId="6"/>
      <sheetData sheetId="7">
        <row r="3">
          <cell r="A3" t="str">
            <v>m</v>
          </cell>
        </row>
      </sheetData>
      <sheetData sheetId="8">
        <row r="5">
          <cell r="A5">
            <v>0</v>
          </cell>
        </row>
        <row r="6">
          <cell r="A6" t="str">
            <v>Block A</v>
          </cell>
        </row>
        <row r="7">
          <cell r="A7" t="str">
            <v>Block B</v>
          </cell>
        </row>
        <row r="8">
          <cell r="A8" t="str">
            <v>Block F</v>
          </cell>
        </row>
        <row r="9">
          <cell r="A9" t="str">
            <v>Phase 1 External Works</v>
          </cell>
        </row>
        <row r="10">
          <cell r="A10" t="str">
            <v>Block C</v>
          </cell>
        </row>
        <row r="11">
          <cell r="A11" t="str">
            <v>Block D</v>
          </cell>
        </row>
        <row r="12">
          <cell r="A12" t="str">
            <v>Block E</v>
          </cell>
        </row>
        <row r="13">
          <cell r="A13" t="str">
            <v>Phase 2 External Works</v>
          </cell>
        </row>
        <row r="14">
          <cell r="A14" t="str">
            <v>Miscellaneous General Works/Facilitating Works</v>
          </cell>
        </row>
        <row r="15">
          <cell r="A15" t="str">
            <v>description</v>
          </cell>
        </row>
        <row r="16">
          <cell r="A16" t="str">
            <v>Sub-Total Measured Works</v>
          </cell>
        </row>
        <row r="17">
          <cell r="A17" t="str">
            <v>description</v>
          </cell>
        </row>
        <row r="18">
          <cell r="A18" t="str">
            <v>PRELIMINARIES</v>
          </cell>
        </row>
        <row r="19">
          <cell r="A19" t="str">
            <v>DESIGN FEE</v>
          </cell>
        </row>
        <row r="20">
          <cell r="A20" t="str">
            <v>description</v>
          </cell>
        </row>
        <row r="21">
          <cell r="A21" t="str">
            <v>CONTINGENCY SUM</v>
          </cell>
        </row>
        <row r="22">
          <cell r="A22" t="str">
            <v>PROVISIONAL SUMS</v>
          </cell>
        </row>
        <row r="23">
          <cell r="A23" t="str">
            <v>description</v>
          </cell>
        </row>
        <row r="24">
          <cell r="A24" t="str">
            <v>ON COSTS OVERHEADS</v>
          </cell>
        </row>
        <row r="25">
          <cell r="A25" t="str">
            <v>description</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Services"/>
      <sheetName val="Chart1"/>
      <sheetName val="13 Cat A"/>
      <sheetName val="Chart2"/>
      <sheetName val="Chart3"/>
    </sheetNames>
    <sheetDataSet>
      <sheetData sheetId="0" refreshError="1">
        <row r="3">
          <cell r="D3">
            <v>0.06</v>
          </cell>
        </row>
      </sheetData>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Option Summary"/>
      <sheetName val="Office + DFID"/>
      <sheetName val="Summary"/>
      <sheetName val="Cash Flow Forecast"/>
      <sheetName val="Risk Analysis"/>
      <sheetName val="Inflation"/>
      <sheetName val="Fees"/>
      <sheetName val="Travel"/>
      <sheetName val="Option analysis"/>
      <sheetName val="Elemental analysis"/>
      <sheetName val="Aug 08 Tuffrey estimate updated"/>
      <sheetName val="Furniture"/>
      <sheetName val="CFF 20078 and 20089"/>
      <sheetName val="Secure zone fit out"/>
      <sheetName val="Security"/>
      <sheetName val="Statement"/>
      <sheetName val="Final Account"/>
      <sheetName val="Variations and Risk Remaining"/>
      <sheetName val="Actual expenditure"/>
      <sheetName val="Notes"/>
      <sheetName val="DFID + Resid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Detail1"/>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modation Schedule"/>
      <sheetName val="Summary - (cost per ft2)"/>
      <sheetName val="Summary with breakdown"/>
      <sheetName val="Infrastructure"/>
      <sheetName val="Basement_Block_A"/>
      <sheetName val="Basement_Block_B"/>
      <sheetName val="Basement_Block_C"/>
      <sheetName val="Basement_Block_D"/>
      <sheetName val="Apartment Block A"/>
      <sheetName val="Apartment Block B"/>
      <sheetName val="Apartment Block C"/>
      <sheetName val="Apartment Block D"/>
      <sheetName val="Dimensions_Block_A"/>
      <sheetName val="3M Window Schedule_Block_A"/>
      <sheetName val="4E Door Schedule_Block_A"/>
      <sheetName val="Dimensions_Block_B"/>
      <sheetName val="3M Window Schedule_Block_B"/>
      <sheetName val="4E Door Schedule_Block_B"/>
      <sheetName val="Dimensions_Block_C"/>
      <sheetName val="3M Window Schedule_Block_C"/>
      <sheetName val="4E Door Schedule_Block_C"/>
      <sheetName val="STUDIO fit out"/>
      <sheetName val="STUDIO_V1 fit out"/>
      <sheetName val="1 BED fit out"/>
      <sheetName val="2 BED fit out"/>
      <sheetName val="2 BED_V1 fit out"/>
      <sheetName val="2 BED(NEW CONCEPT) fit out"/>
      <sheetName val="Labour"/>
      <sheetName val="Material"/>
      <sheetName val="Basic Plant"/>
      <sheetName val="Labour (Detailed)"/>
      <sheetName val="Notes-inclusions-exclusions"/>
      <sheetName val="Exceptional Works"/>
      <sheetName val="amendement to reduce budget"/>
      <sheetName val="Frame comparisions"/>
      <sheetName val="Pods Comparison"/>
      <sheetName val="Traditional v POD"/>
      <sheetName val="Acoustic Floor comparision"/>
      <sheetName val="Partition &amp; MF £m2 rates"/>
      <sheetName val="Electrical wiring access comp"/>
      <sheetName val="Kitchen Comparison"/>
      <sheetName val="Studio Screen Comp"/>
      <sheetName val="Sanitaryware Comparison"/>
      <sheetName val="Brassware Comparison"/>
      <sheetName val="Lift Comparison"/>
      <sheetName val="Internal Door comparison"/>
      <sheetName val="External window &amp; door comp"/>
      <sheetName val="Balcony Comparision"/>
      <sheetName val="Balustrade Comparision"/>
      <sheetName val="2.1 Steelwork BofQ's"/>
      <sheetName val="2.1 Conc column BofQ's - Podium"/>
      <sheetName val="2.1 Conc column BofQ's - Block"/>
      <sheetName val="2.2 Upper Floors"/>
      <sheetName val="2.2 decking BofQ's"/>
      <sheetName val="2.4 Internal stairs &amp; balustrad"/>
      <sheetName val="2.7 Internal Walls BofQ's"/>
      <sheetName val="I"/>
      <sheetName val="2.7 Core walls BofQ's"/>
      <sheetName val="2.8 Internal doors BofQ's"/>
      <sheetName val="Studio"/>
      <sheetName val="1 Bed"/>
      <sheetName val="2 Bed"/>
      <sheetName val="3.1 Wall Finishes"/>
      <sheetName val="3.2 iternal ceiling finishes"/>
      <sheetName val="3.3 Floor Finishes"/>
      <sheetName val="Section 1.2 Foundation BofQ's"/>
      <sheetName val="RC frame (Dandara)"/>
      <sheetName val="Buchan Concrete comp"/>
      <sheetName val="Precast Concrete comp"/>
      <sheetName val="Creagh Concrete comp"/>
      <sheetName val="Section 1.1 Exc &amp; Fill BofQ's"/>
      <sheetName val="Rainscreen cladding BofQ's"/>
      <sheetName val="Cladding BofQ's rev windows"/>
      <sheetName val="Cedar SIPS &amp; Cladding Rate"/>
      <sheetName val="Sheet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23">
          <cell r="D123">
            <v>5.708333333333333</v>
          </cell>
        </row>
        <row r="124">
          <cell r="D124">
            <v>265</v>
          </cell>
        </row>
        <row r="142">
          <cell r="D142">
            <v>5.75</v>
          </cell>
        </row>
        <row r="148">
          <cell r="D148">
            <v>5.53</v>
          </cell>
        </row>
        <row r="152">
          <cell r="D152">
            <v>1.78</v>
          </cell>
        </row>
        <row r="153">
          <cell r="D153">
            <v>2.73</v>
          </cell>
        </row>
        <row r="155">
          <cell r="D155">
            <v>2.2222222222222223E-2</v>
          </cell>
        </row>
        <row r="156">
          <cell r="D156">
            <v>9.6000000000000002E-2</v>
          </cell>
        </row>
        <row r="157">
          <cell r="D157">
            <v>5.25</v>
          </cell>
        </row>
        <row r="209">
          <cell r="D209">
            <v>3.1960000000000002</v>
          </cell>
        </row>
        <row r="217">
          <cell r="D217">
            <v>3.75</v>
          </cell>
        </row>
        <row r="219">
          <cell r="D219">
            <v>7.87</v>
          </cell>
        </row>
        <row r="220">
          <cell r="D220">
            <v>4.8499999999999996</v>
          </cell>
        </row>
        <row r="226">
          <cell r="D226">
            <v>3.66</v>
          </cell>
        </row>
        <row r="227">
          <cell r="D227">
            <v>2.99</v>
          </cell>
        </row>
        <row r="228">
          <cell r="D228">
            <v>55</v>
          </cell>
        </row>
        <row r="229">
          <cell r="D229">
            <v>0.33760000000000001</v>
          </cell>
        </row>
        <row r="231">
          <cell r="D231">
            <v>5.5</v>
          </cell>
        </row>
        <row r="232">
          <cell r="D232">
            <v>1.5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Cover (A4-P) (2)"/>
      <sheetName val="A. Level 1 Summary (O 2) "/>
      <sheetName val="Exclusions and Qualifications"/>
    </sheetNames>
    <definedNames>
      <definedName name="ddd" refersTo="#REF!" sheetId="1"/>
      <definedName name="df243r" refersTo="#REF!" sheetId="1"/>
      <definedName name="drg" refersTo="#REF!" sheetId="1"/>
      <definedName name="fg" refersTo="#REF!" sheetId="1"/>
      <definedName name="fgd" refersTo="#REF!" sheetId="1"/>
      <definedName name="Macro1" refersTo="#REF!" sheetId="1"/>
      <definedName name="Macro2" refersTo="#REF!" sheetId="1"/>
      <definedName name="mc" refersTo="#REF!" sheetId="1"/>
      <definedName name="PRNTCON" refersTo="#REF!" sheetId="1"/>
      <definedName name="PRNTPRE" refersTo="#REF!" sheetId="1"/>
      <definedName name="site" refersTo="#REF!" sheetId="1"/>
      <definedName name="summary2" refersTo="#REF!" sheetId="1"/>
      <definedName name="summary3" refersTo="#REF!" sheetId="1"/>
      <definedName name="Total" refersTo="#REF!" sheetId="1"/>
      <definedName name="v" refersTo="#REF!" sheetId="1"/>
      <definedName name="V004B" refersTo="#REF!" sheetId="1"/>
      <definedName name="V016A" refersTo="#REF!" sheetId="1"/>
    </defined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denhead Actual @1.65"/>
      <sheetName val="Maidenhead RCEstimating @ 1.5 "/>
    </sheetNames>
    <sheetDataSet>
      <sheetData sheetId="0"/>
      <sheetData sheetId="1">
        <row r="4">
          <cell r="D4">
            <v>4950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Plan_Summary"/>
      <sheetName val="Cost_Head_Summary"/>
      <sheetName val="House Areas"/>
      <sheetName val="Labour Rates"/>
      <sheetName val="Basic Materials"/>
      <sheetName val="Plant Rates"/>
      <sheetName val="Bill of Quants"/>
      <sheetName val="2DA"/>
      <sheetName val="2EA"/>
      <sheetName val="2FA"/>
      <sheetName val="2GA"/>
      <sheetName val="2HA"/>
      <sheetName val="2JA"/>
      <sheetName val="2KA"/>
      <sheetName val="3BA"/>
      <sheetName val="3FA"/>
      <sheetName val="3GA"/>
      <sheetName val="3KA"/>
      <sheetName val="3LA"/>
      <sheetName val="3MA"/>
      <sheetName val="3MA Schedule"/>
      <sheetName val="3NA"/>
      <sheetName val="3PA"/>
      <sheetName val="3RA"/>
      <sheetName val="3TA"/>
      <sheetName val="4AA"/>
      <sheetName val="4BA"/>
      <sheetName val="4EA"/>
      <sheetName val="4EA Door Schedule"/>
      <sheetName val="4FA"/>
      <sheetName val="4JA"/>
      <sheetName val="4KA"/>
      <sheetName val="4MA"/>
      <sheetName val="4PA"/>
      <sheetName val="4QA"/>
      <sheetName val="5AA"/>
      <sheetName val="5BA"/>
      <sheetName val="5HA"/>
      <sheetName val="5NA"/>
    </sheetNames>
    <sheetDataSet>
      <sheetData sheetId="0"/>
      <sheetData sheetId="1"/>
      <sheetData sheetId="2"/>
      <sheetData sheetId="3">
        <row r="11">
          <cell r="J11">
            <v>12.4</v>
          </cell>
        </row>
      </sheetData>
      <sheetData sheetId="4">
        <row r="81">
          <cell r="C81">
            <v>14.36</v>
          </cell>
        </row>
        <row r="82">
          <cell r="C82">
            <v>19.87</v>
          </cell>
        </row>
      </sheetData>
      <sheetData sheetId="5">
        <row r="19">
          <cell r="G19">
            <v>0.38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Services"/>
      <sheetName val="Chart1"/>
      <sheetName val="13 Cat A"/>
      <sheetName val="Chart2"/>
      <sheetName val="Chart3"/>
    </sheetNames>
    <sheetDataSet>
      <sheetData sheetId="0" refreshError="1">
        <row r="3">
          <cell r="D3">
            <v>0.06</v>
          </cell>
        </row>
      </sheetData>
      <sheetData sheetId="1" refreshError="1"/>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Front Cover (A4-P)"/>
      <sheetName val="Cover Contents"/>
      <sheetName val="Version Control"/>
      <sheetName val="1. Exec Summary"/>
      <sheetName val="Tender Summary"/>
      <sheetName val="Tender Return"/>
      <sheetName val="CSA Front Cover"/>
      <sheetName val="CSA Summary"/>
      <sheetName val="CSA - Detail"/>
      <sheetName val="Contents"/>
      <sheetName val="Approval Notes"/>
      <sheetName val="PEA Part 1_Summary"/>
      <sheetName val="PEA Part 2_Cost Plan"/>
      <sheetName val="PEA Part 3_Variation"/>
      <sheetName val="Siemens Tender Return"/>
      <sheetName val="ABC Tender"/>
      <sheetName val="AVIC Review"/>
      <sheetName val="Flysheet"/>
      <sheetName val="Business Case Cost Plan Est."/>
      <sheetName val=" Budget Configuration 2"/>
      <sheetName val="M&amp;E Schedule of Works"/>
      <sheetName val="ABC Build Up"/>
      <sheetName val="2-4. Notes"/>
      <sheetName val="5. Notes"/>
      <sheetName val="6. Accommodation"/>
      <sheetName val="7. Summary"/>
      <sheetName val="RIBA 3"/>
      <sheetName val="RIBA 1"/>
      <sheetName val="Budget Configuration"/>
      <sheetName val="Pricing Document  Summary"/>
      <sheetName val="Pricing Document "/>
      <sheetName val="Summary (2)"/>
      <sheetName val="Seminar Block (Revised)"/>
      <sheetName val="SL Summary Schedule"/>
      <sheetName val="Stable Block"/>
      <sheetName val="Landscaping Works"/>
      <sheetName val="Cousins Summary Schedule"/>
      <sheetName val="Conservatory Estimate 16-12-20"/>
      <sheetName val="I. Cashflow"/>
      <sheetName val="SDC Tender for Cam BSF"/>
      <sheetName val="Spec Costs"/>
      <sheetName val="1. Financial Summary"/>
      <sheetName val="A. Level 1 Summary"/>
      <sheetName val="Summary"/>
      <sheetName val="A. Level 2 Package"/>
      <sheetName val="A. (i) Unit £ per m²"/>
      <sheetName val="A. (ii) Elem £ per m²"/>
      <sheetName val="4,5,7 Ridge Costs"/>
      <sheetName val="A. Approx Quants Full"/>
      <sheetName val="B. Movement"/>
      <sheetName val="C. VE Items"/>
      <sheetName val="D. Risk Register"/>
      <sheetName val="E. Info Sheets"/>
      <sheetName val="F. Spec Notes"/>
      <sheetName val="G. Area Schedule"/>
      <sheetName val="H. Register"/>
      <sheetName val="Estim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H2" t="str">
            <v>GLAM</v>
          </cell>
          <cell r="AI2" t="str">
            <v>Continuing_Education</v>
          </cell>
          <cell r="AJ2" t="str">
            <v>Humanities</v>
          </cell>
          <cell r="AK2" t="str">
            <v>MPLS</v>
          </cell>
          <cell r="AL2" t="str">
            <v>Medical_Sciences</v>
          </cell>
          <cell r="AM2" t="str">
            <v>Social_Sciences</v>
          </cell>
          <cell r="AN2" t="str">
            <v>Societies_and_Companies</v>
          </cell>
          <cell r="AO2" t="str">
            <v>UAS</v>
          </cell>
        </row>
        <row r="8">
          <cell r="B8" t="str">
            <v>ADMINISTRATION SUMMARY</v>
          </cell>
        </row>
        <row r="9">
          <cell r="B9" t="str">
            <v>Project Name</v>
          </cell>
          <cell r="F9" t="str">
            <v>Oracle Project Ref</v>
          </cell>
        </row>
        <row r="10">
          <cell r="B10" t="str">
            <v>Estates Services Department  
[Drop-down menu]</v>
          </cell>
          <cell r="F10" t="str">
            <v>Estates Project Reference</v>
          </cell>
        </row>
        <row r="11">
          <cell r="B11" t="str">
            <v>Project Stage 
[Drop-down menu]</v>
          </cell>
          <cell r="F11" t="str">
            <v>Project Manager</v>
          </cell>
        </row>
        <row r="12">
          <cell r="B12" t="str">
            <v>Key Departmental Contact</v>
          </cell>
          <cell r="F12" t="str">
            <v>Capital Plan Reference 
[Leave blank if not known]</v>
          </cell>
        </row>
        <row r="13">
          <cell r="B13" t="str">
            <v>Sponsoring Division 
[Drop-down menu]</v>
          </cell>
          <cell r="F13" t="str">
            <v>Original PEA or Variation? 
[Drop-down menu]</v>
          </cell>
        </row>
        <row r="14">
          <cell r="B14" t="str">
            <v>Sponsoring Department
[Drop-down menu. List appears when Division is selected]</v>
          </cell>
          <cell r="F14" t="str">
            <v>Project funded to end of RIBA Stage [Drop-down menu]</v>
          </cell>
        </row>
        <row r="15">
          <cell r="B15" t="str">
            <v>Tax Activity Purpose - see PVR Line 32 /
[Drop-down menu]</v>
          </cell>
          <cell r="F15" t="str">
            <v>Project subject to OJEU / State Aid / Funding requirement?</v>
          </cell>
        </row>
        <row r="16">
          <cell r="B16" t="str">
            <v>Tax Recovery Type - see PVR Line 33 /
[Drop-down menu]</v>
          </cell>
        </row>
        <row r="17">
          <cell r="B17" t="str">
            <v>Project costs are capitalised or revenue expensed 
see Capitalisation form [Drop-down menu] /</v>
          </cell>
          <cell r="F17" t="str">
            <v>Target PC Date</v>
          </cell>
        </row>
        <row r="20">
          <cell r="B20" t="str">
            <v>FINANCIAL SUMMARY</v>
          </cell>
          <cell r="C20" t="str">
            <v>2020/21</v>
          </cell>
          <cell r="D20" t="str">
            <v>2021/22</v>
          </cell>
          <cell r="E20" t="str">
            <v>2022/23</v>
          </cell>
          <cell r="F20" t="str">
            <v>2023/24</v>
          </cell>
          <cell r="G20" t="str">
            <v>2024/25</v>
          </cell>
          <cell r="H20" t="str">
            <v>2025/26</v>
          </cell>
          <cell r="I20" t="str">
            <v>Total</v>
          </cell>
        </row>
        <row r="21">
          <cell r="C21" t="str">
            <v>1 Aug - 31 Jul</v>
          </cell>
          <cell r="D21" t="str">
            <v>1 Aug - 31 Jul</v>
          </cell>
          <cell r="E21" t="str">
            <v>1 Aug - 31 Jul</v>
          </cell>
          <cell r="F21" t="str">
            <v>1 Aug - 31 Jul</v>
          </cell>
          <cell r="G21" t="str">
            <v>1 Aug - 31 Jul</v>
          </cell>
          <cell r="H21" t="str">
            <v>1 Aug - 31 Jul</v>
          </cell>
        </row>
        <row r="22">
          <cell r="B22" t="str">
            <v>COST BUDGET</v>
          </cell>
          <cell r="C22" t="str">
            <v>£</v>
          </cell>
          <cell r="D22" t="str">
            <v>£</v>
          </cell>
          <cell r="E22" t="str">
            <v>£</v>
          </cell>
          <cell r="F22" t="str">
            <v>£</v>
          </cell>
          <cell r="G22" t="str">
            <v>£</v>
          </cell>
          <cell r="H22" t="str">
            <v>£</v>
          </cell>
          <cell r="I22" t="str">
            <v>£</v>
          </cell>
        </row>
        <row r="23">
          <cell r="B23" t="str">
            <v>Land &amp; Buildings Purchase</v>
          </cell>
          <cell r="C23">
            <v>0</v>
          </cell>
          <cell r="D23">
            <v>0</v>
          </cell>
          <cell r="E23">
            <v>0</v>
          </cell>
          <cell r="F23">
            <v>0</v>
          </cell>
          <cell r="G23">
            <v>0</v>
          </cell>
          <cell r="H23">
            <v>0</v>
          </cell>
          <cell r="I23">
            <v>0</v>
          </cell>
        </row>
        <row r="24">
          <cell r="B24" t="str">
            <v xml:space="preserve">Design Team </v>
          </cell>
          <cell r="C24">
            <v>152825.76</v>
          </cell>
          <cell r="D24">
            <v>47700.45</v>
          </cell>
          <cell r="E24">
            <v>0</v>
          </cell>
          <cell r="F24">
            <v>0</v>
          </cell>
          <cell r="G24">
            <v>0</v>
          </cell>
          <cell r="H24">
            <v>0</v>
          </cell>
          <cell r="I24">
            <v>200526.21000000002</v>
          </cell>
        </row>
        <row r="25">
          <cell r="B25" t="str">
            <v>Survey</v>
          </cell>
          <cell r="C25">
            <v>0</v>
          </cell>
          <cell r="D25">
            <v>0</v>
          </cell>
          <cell r="E25">
            <v>0</v>
          </cell>
          <cell r="F25">
            <v>0</v>
          </cell>
          <cell r="G25">
            <v>0</v>
          </cell>
          <cell r="H25">
            <v>0</v>
          </cell>
          <cell r="I25">
            <v>0</v>
          </cell>
        </row>
        <row r="26">
          <cell r="B26" t="str">
            <v>Professional Fees</v>
          </cell>
          <cell r="C26">
            <v>0</v>
          </cell>
          <cell r="D26">
            <v>0</v>
          </cell>
          <cell r="E26">
            <v>0</v>
          </cell>
          <cell r="F26">
            <v>0</v>
          </cell>
          <cell r="G26">
            <v>0</v>
          </cell>
          <cell r="H26">
            <v>0</v>
          </cell>
          <cell r="I26">
            <v>0</v>
          </cell>
        </row>
        <row r="27">
          <cell r="B27" t="str">
            <v>Statutory Fees</v>
          </cell>
          <cell r="C27">
            <v>0</v>
          </cell>
          <cell r="D27">
            <v>0</v>
          </cell>
          <cell r="E27">
            <v>0</v>
          </cell>
          <cell r="F27">
            <v>0</v>
          </cell>
          <cell r="G27">
            <v>0</v>
          </cell>
          <cell r="H27">
            <v>0</v>
          </cell>
          <cell r="I27">
            <v>0</v>
          </cell>
        </row>
        <row r="28">
          <cell r="B28" t="str">
            <v xml:space="preserve">Construction </v>
          </cell>
          <cell r="C28">
            <v>0</v>
          </cell>
          <cell r="D28">
            <v>735878.71800000011</v>
          </cell>
          <cell r="E28">
            <v>0</v>
          </cell>
          <cell r="F28">
            <v>0</v>
          </cell>
          <cell r="G28">
            <v>0</v>
          </cell>
          <cell r="H28">
            <v>0</v>
          </cell>
          <cell r="I28">
            <v>735878.71799999999</v>
          </cell>
        </row>
        <row r="29">
          <cell r="B29" t="str">
            <v xml:space="preserve">Direct Contracts </v>
          </cell>
          <cell r="C29">
            <v>6000</v>
          </cell>
          <cell r="D29">
            <v>18000</v>
          </cell>
          <cell r="E29">
            <v>0</v>
          </cell>
          <cell r="F29">
            <v>0</v>
          </cell>
          <cell r="G29">
            <v>0</v>
          </cell>
          <cell r="H29">
            <v>0</v>
          </cell>
          <cell r="I29">
            <v>24000</v>
          </cell>
        </row>
        <row r="30">
          <cell r="B30" t="str">
            <v>Project Procurement Items</v>
          </cell>
          <cell r="C30">
            <v>0</v>
          </cell>
          <cell r="D30">
            <v>0</v>
          </cell>
          <cell r="E30">
            <v>0</v>
          </cell>
          <cell r="F30">
            <v>0</v>
          </cell>
          <cell r="G30">
            <v>0</v>
          </cell>
          <cell r="H30">
            <v>0</v>
          </cell>
          <cell r="I30">
            <v>0</v>
          </cell>
        </row>
        <row r="31">
          <cell r="B31" t="str">
            <v xml:space="preserve">Miscellaneous Costs </v>
          </cell>
          <cell r="C31">
            <v>0</v>
          </cell>
          <cell r="D31">
            <v>0</v>
          </cell>
          <cell r="E31">
            <v>0</v>
          </cell>
          <cell r="F31">
            <v>0</v>
          </cell>
          <cell r="G31">
            <v>0</v>
          </cell>
          <cell r="H31">
            <v>0</v>
          </cell>
          <cell r="I31">
            <v>0</v>
          </cell>
        </row>
        <row r="32">
          <cell r="B32" t="str">
            <v>SUB TOTAL</v>
          </cell>
          <cell r="C32">
            <v>158825.76</v>
          </cell>
          <cell r="D32">
            <v>801579.16800000006</v>
          </cell>
          <cell r="E32">
            <v>0</v>
          </cell>
          <cell r="F32">
            <v>0</v>
          </cell>
          <cell r="G32">
            <v>0</v>
          </cell>
          <cell r="H32">
            <v>0</v>
          </cell>
          <cell r="I32">
            <v>960404.92800000007</v>
          </cell>
        </row>
        <row r="33">
          <cell r="B33" t="str">
            <v>Contingency</v>
          </cell>
          <cell r="C33">
            <v>0</v>
          </cell>
          <cell r="D33">
            <v>50640.18</v>
          </cell>
          <cell r="E33">
            <v>0</v>
          </cell>
          <cell r="F33">
            <v>0</v>
          </cell>
          <cell r="G33">
            <v>0</v>
          </cell>
          <cell r="H33">
            <v>0</v>
          </cell>
          <cell r="I33">
            <v>50640.18</v>
          </cell>
        </row>
        <row r="34">
          <cell r="B34" t="str">
            <v>TOTAL COST BUDGET [a]</v>
          </cell>
          <cell r="C34">
            <v>158825.76</v>
          </cell>
          <cell r="D34">
            <v>852219.34800000011</v>
          </cell>
          <cell r="E34">
            <v>0</v>
          </cell>
          <cell r="F34">
            <v>0</v>
          </cell>
          <cell r="G34">
            <v>0</v>
          </cell>
          <cell r="H34">
            <v>0</v>
          </cell>
          <cell r="I34">
            <v>1011045.1080000001</v>
          </cell>
        </row>
        <row r="36">
          <cell r="B36" t="str">
            <v>PROJECT FUNDING SOURCES</v>
          </cell>
        </row>
        <row r="37">
          <cell r="B37" t="str">
            <v>EXTERNAL FUNDING SOURCES</v>
          </cell>
        </row>
        <row r="41">
          <cell r="B41" t="str">
            <v>TOTAL EXTERNAL FUNDING [b]</v>
          </cell>
          <cell r="C41">
            <v>158825.76</v>
          </cell>
          <cell r="D41">
            <v>852219.35</v>
          </cell>
          <cell r="E41">
            <v>0</v>
          </cell>
          <cell r="F41">
            <v>0</v>
          </cell>
          <cell r="G41">
            <v>0</v>
          </cell>
          <cell r="H41">
            <v>0</v>
          </cell>
          <cell r="I41">
            <v>1011045.11</v>
          </cell>
        </row>
        <row r="43">
          <cell r="B43" t="str">
            <v>INTERNAL FUNDING SOURCES</v>
          </cell>
        </row>
        <row r="44">
          <cell r="B44" t="str">
            <v>University Capital Fund - Investment  /</v>
          </cell>
        </row>
        <row r="45">
          <cell r="B45" t="str">
            <v>University Capital Fund - Underwrite /</v>
          </cell>
        </row>
        <row r="46">
          <cell r="B46" t="str">
            <v>University Capital Fund - Loan /</v>
          </cell>
        </row>
        <row r="49">
          <cell r="B49" t="str">
            <v>Capital Investment Plan Pre-Feasibility Fund /</v>
          </cell>
        </row>
        <row r="54">
          <cell r="B54" t="str">
            <v>TOTAL INTERNAL FUNDING [c]</v>
          </cell>
          <cell r="C54">
            <v>0</v>
          </cell>
          <cell r="D54">
            <v>0</v>
          </cell>
          <cell r="E54">
            <v>0</v>
          </cell>
          <cell r="F54">
            <v>0</v>
          </cell>
          <cell r="G54">
            <v>0</v>
          </cell>
          <cell r="H54">
            <v>0</v>
          </cell>
          <cell r="I54">
            <v>0</v>
          </cell>
        </row>
        <row r="56">
          <cell r="B56" t="str">
            <v>TOTAL FUNDING  [d] = ([b] + [c])</v>
          </cell>
          <cell r="C56">
            <v>158825.76</v>
          </cell>
          <cell r="D56">
            <v>852219.35</v>
          </cell>
          <cell r="E56">
            <v>0</v>
          </cell>
          <cell r="F56">
            <v>0</v>
          </cell>
          <cell r="G56">
            <v>0</v>
          </cell>
          <cell r="H56">
            <v>0</v>
          </cell>
          <cell r="I56">
            <v>1011045.11</v>
          </cell>
        </row>
        <row r="58">
          <cell r="B58" t="str">
            <v>FUNDING BALANCE 
(FUNDING less COST BUDGET) [d] - [a]</v>
          </cell>
          <cell r="C58">
            <v>0</v>
          </cell>
          <cell r="D58">
            <v>1.999999862164259E-3</v>
          </cell>
          <cell r="E58">
            <v>0</v>
          </cell>
          <cell r="F58">
            <v>0</v>
          </cell>
          <cell r="G58">
            <v>0</v>
          </cell>
          <cell r="H58">
            <v>0</v>
          </cell>
          <cell r="I58">
            <v>1.999999862164259E-3</v>
          </cell>
        </row>
        <row r="60">
          <cell r="I60" t="str">
            <v>OK</v>
          </cell>
        </row>
        <row r="62">
          <cell r="B62" t="str">
            <v>INTERNAL FUNDING DETAIL</v>
          </cell>
          <cell r="C62" t="str">
            <v>Funding details available from Department and/or Division</v>
          </cell>
        </row>
        <row r="63">
          <cell r="B63" t="str">
            <v>Funding Department/Division 
(as per cost centre code)</v>
          </cell>
          <cell r="C63" t="str">
            <v>Funding Value</v>
          </cell>
          <cell r="D63" t="str">
            <v>Cost centre</v>
          </cell>
          <cell r="E63" t="str">
            <v>Natural Account type of funding</v>
          </cell>
          <cell r="G63" t="str">
            <v>Activity</v>
          </cell>
          <cell r="H63" t="str">
            <v>Source of funds</v>
          </cell>
          <cell r="I63" t="str">
            <v>Organisation</v>
          </cell>
        </row>
        <row r="64">
          <cell r="G64">
            <v>0</v>
          </cell>
          <cell r="H64">
            <v>0</v>
          </cell>
          <cell r="I64">
            <v>10</v>
          </cell>
        </row>
        <row r="65">
          <cell r="G65">
            <v>0</v>
          </cell>
          <cell r="H65">
            <v>0</v>
          </cell>
          <cell r="I65">
            <v>10</v>
          </cell>
        </row>
        <row r="66">
          <cell r="G66">
            <v>0</v>
          </cell>
          <cell r="H66">
            <v>0</v>
          </cell>
          <cell r="I66">
            <v>10</v>
          </cell>
        </row>
        <row r="67">
          <cell r="G67">
            <v>0</v>
          </cell>
          <cell r="H67">
            <v>0</v>
          </cell>
          <cell r="I67">
            <v>10</v>
          </cell>
        </row>
        <row r="68">
          <cell r="G68">
            <v>0</v>
          </cell>
          <cell r="H68">
            <v>0</v>
          </cell>
          <cell r="I68">
            <v>10</v>
          </cell>
        </row>
        <row r="69">
          <cell r="G69">
            <v>0</v>
          </cell>
          <cell r="H69">
            <v>0</v>
          </cell>
          <cell r="I69">
            <v>10</v>
          </cell>
        </row>
        <row r="74">
          <cell r="B74" t="str">
            <v>ADMINISTRATION SUMMARY [extracted from page 1]</v>
          </cell>
        </row>
        <row r="75">
          <cell r="B75" t="str">
            <v>Project Name</v>
          </cell>
          <cell r="C75" t="str">
            <v>AVIC new Cardiovascular CT</v>
          </cell>
        </row>
        <row r="76">
          <cell r="B76" t="str">
            <v>Estates Project Reference</v>
          </cell>
          <cell r="C76" t="str">
            <v>679-20-028</v>
          </cell>
          <cell r="F76" t="str">
            <v>Oracle Project Ref</v>
          </cell>
          <cell r="H76" t="str">
            <v>JWCBUO01</v>
          </cell>
        </row>
        <row r="77">
          <cell r="B77" t="str">
            <v>Key Departmental Contact</v>
          </cell>
          <cell r="C77" t="str">
            <v>Linda Naughton</v>
          </cell>
          <cell r="F77" t="str">
            <v>Project Manager</v>
          </cell>
          <cell r="H77" t="str">
            <v>Tim Leigh</v>
          </cell>
        </row>
        <row r="78">
          <cell r="B78" t="str">
            <v>Sponsoring Department</v>
          </cell>
          <cell r="C78" t="str">
            <v>Radcliffe_Department_of_Medicine</v>
          </cell>
          <cell r="F78" t="str">
            <v>Sponsoring Division</v>
          </cell>
          <cell r="H78" t="str">
            <v>Medical_Sciences</v>
          </cell>
        </row>
        <row r="79">
          <cell r="B79" t="str">
            <v>Target Practical Completion Date</v>
          </cell>
          <cell r="C79">
            <v>44553</v>
          </cell>
          <cell r="F79" t="str">
            <v>Capital Plan Reference</v>
          </cell>
          <cell r="H79">
            <v>0</v>
          </cell>
        </row>
        <row r="80">
          <cell r="B80" t="str">
            <v>Total Cost Budget</v>
          </cell>
          <cell r="C80">
            <v>1011045.1080000001</v>
          </cell>
          <cell r="F80" t="str">
            <v>Total Variance</v>
          </cell>
          <cell r="H80">
            <v>881045.10800000012</v>
          </cell>
        </row>
        <row r="83">
          <cell r="B83" t="str">
            <v>GOVERNANCE - APPROVALS &amp; SIGN-OFF</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rchase"/>
      <sheetName val="BoQ_Summary"/>
      <sheetName val="Cost_Plan_Summary"/>
      <sheetName val="Cost_Head_Summary"/>
      <sheetName val="Bill of Quants"/>
      <sheetName val="Labour Rates"/>
      <sheetName val="Basic Materials"/>
      <sheetName val="1AA_Summary"/>
      <sheetName val="1AA - Build Up"/>
      <sheetName val="5NA"/>
      <sheetName val="5PA"/>
      <sheetName val="8BA"/>
      <sheetName val="8HA_Summary"/>
      <sheetName val="8HA - Build Up"/>
      <sheetName val="Block E"/>
      <sheetName val="Manhole_Schedule"/>
      <sheetName val="7-11-K"/>
      <sheetName val="7-11-L"/>
      <sheetName val="7-11-M"/>
      <sheetName val="7-11-N"/>
      <sheetName val="7-11-P"/>
      <sheetName val="7-11-Q"/>
      <sheetName val="7-11-R"/>
      <sheetName val="7-11-S"/>
      <sheetName val="7-11-T"/>
      <sheetName val="7-11-U"/>
      <sheetName val="7-11-V"/>
      <sheetName val="7-11-V-BD"/>
      <sheetName val="7-12-F"/>
      <sheetName val="7-13-A"/>
      <sheetName val="7-14-A"/>
      <sheetName val="7-16-A"/>
      <sheetName val="7-16-B"/>
      <sheetName val="7-16-C"/>
      <sheetName val="7-16-D"/>
    </sheetNames>
    <sheetDataSet>
      <sheetData sheetId="0"/>
      <sheetData sheetId="1"/>
      <sheetData sheetId="2"/>
      <sheetData sheetId="3"/>
      <sheetData sheetId="4"/>
      <sheetData sheetId="5">
        <row r="37">
          <cell r="H37">
            <v>13.04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l"/>
      <sheetName val="Purchase"/>
      <sheetName val="Office Areas"/>
      <sheetName val="Cost_Plan_Summary"/>
      <sheetName val="Cost_Head_Summary"/>
      <sheetName val="Resources"/>
      <sheetName val="Bill of Quants"/>
      <sheetName val="Labour Rates"/>
      <sheetName val="Basic Materials"/>
      <sheetName val="Plant Rates"/>
      <sheetName val="CH CVR"/>
      <sheetName val="CP_Adjust"/>
      <sheetName val="CVR"/>
      <sheetName val="1AA_Summary"/>
      <sheetName val="1AA - Build Up"/>
      <sheetName val="1AA - Scaffold"/>
      <sheetName val="5PA"/>
      <sheetName val="8AA"/>
      <sheetName val="8BA"/>
      <sheetName val="8HA_Summary"/>
      <sheetName val="8HA - Build Up"/>
      <sheetName val="8JA"/>
      <sheetName val="2FA"/>
      <sheetName val="3BA"/>
      <sheetName val="3BA Measure"/>
      <sheetName val="3DA"/>
      <sheetName val="3EA"/>
      <sheetName val="3FA"/>
      <sheetName val="3GA"/>
      <sheetName val="3JA"/>
      <sheetName val="3KA"/>
      <sheetName val="3LA"/>
      <sheetName val="3MA"/>
      <sheetName val="3MA Schedule"/>
      <sheetName val="3NA"/>
      <sheetName val="3PA"/>
      <sheetName val="4AA"/>
      <sheetName val="4BA"/>
      <sheetName val="4CA"/>
      <sheetName val="4DA"/>
      <sheetName val="4DA - Pricing"/>
      <sheetName val="4EA"/>
      <sheetName val="4FA"/>
      <sheetName val="4HA"/>
      <sheetName val="4JA"/>
      <sheetName val="4KA"/>
      <sheetName val="4LA"/>
      <sheetName val="4MA"/>
      <sheetName val="4NA"/>
      <sheetName val="4PA"/>
      <sheetName val="4QA"/>
      <sheetName val="4RA"/>
      <sheetName val="4TA"/>
      <sheetName val="5AA"/>
      <sheetName val="5BA"/>
      <sheetName val="5CA"/>
      <sheetName val="5HA"/>
      <sheetName val="5JA"/>
      <sheetName val="5KA"/>
      <sheetName val="5LA"/>
      <sheetName val="5NA"/>
      <sheetName val="2AA"/>
      <sheetName val="2BA"/>
      <sheetName val="2CA"/>
      <sheetName val="6AA"/>
      <sheetName val="6BA"/>
      <sheetName val="6EA"/>
      <sheetName val="6FA"/>
      <sheetName val="6FA Run Schedule"/>
      <sheetName val="6FA MH Schedule"/>
      <sheetName val="6FA PC MH"/>
      <sheetName val="6FA PC MH &amp; BD"/>
      <sheetName val="6FA Brick MH"/>
      <sheetName val="6GA"/>
      <sheetName val="6JA"/>
    </sheetNames>
    <sheetDataSet>
      <sheetData sheetId="0"/>
      <sheetData sheetId="1"/>
      <sheetData sheetId="2"/>
      <sheetData sheetId="3"/>
      <sheetData sheetId="4"/>
      <sheetData sheetId="5"/>
      <sheetData sheetId="6"/>
      <sheetData sheetId="7" refreshError="1">
        <row r="13">
          <cell r="J13">
            <v>8.76</v>
          </cell>
        </row>
      </sheetData>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rop Down List Sources"/>
      <sheetName val="CPS &amp; SCA Sheets &gt;&gt;"/>
      <sheetName val="Project Details"/>
      <sheetName val="Cost Plan Summary - Base"/>
      <sheetName val="Cost Plan Summary-Alternate Bid"/>
      <sheetName val="SUMMARY"/>
      <sheetName val="Design Fees"/>
      <sheetName val="Prelims Sheets &gt;&gt;"/>
      <sheetName val="2. MC Prelims"/>
      <sheetName val="Preconstruction"/>
      <sheetName val="Construction"/>
      <sheetName val="Calculation Sheet"/>
      <sheetName val="PPP Sheets &gt;&gt;"/>
      <sheetName val="Financial Summary"/>
      <sheetName val="PPP Summary"/>
      <sheetName val="PPP Working Sheet"/>
      <sheetName val="RISK PAGES &gt;&gt;"/>
      <sheetName val="OPP's PAGES &gt;&gt;"/>
      <sheetName val="Suggestions &amp; Guiding Principle"/>
    </sheetNames>
    <sheetDataSet>
      <sheetData sheetId="0"/>
      <sheetData sheetId="1"/>
      <sheetData sheetId="2"/>
      <sheetData sheetId="3">
        <row r="8">
          <cell r="C8" t="str">
            <v>TBA</v>
          </cell>
        </row>
      </sheetData>
      <sheetData sheetId="4"/>
      <sheetData sheetId="5"/>
      <sheetData sheetId="6"/>
      <sheetData sheetId="7"/>
      <sheetData sheetId="8"/>
      <sheetData sheetId="9">
        <row r="34">
          <cell r="G34">
            <v>0</v>
          </cell>
        </row>
        <row r="40">
          <cell r="G40">
            <v>65</v>
          </cell>
        </row>
        <row r="44">
          <cell r="G44">
            <v>6400000</v>
          </cell>
        </row>
        <row r="46">
          <cell r="G46">
            <v>10000000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Plan_Summary"/>
      <sheetName val="Cost_Head_Summary"/>
      <sheetName val="House Areas"/>
      <sheetName val="Labour Rates"/>
      <sheetName val="Basic Materials"/>
      <sheetName val="Plant Rates"/>
      <sheetName val="Bill of Quants"/>
      <sheetName val="2DA"/>
      <sheetName val="2EA"/>
      <sheetName val="2FA"/>
      <sheetName val="2GA"/>
      <sheetName val="2HA"/>
      <sheetName val="2JA"/>
      <sheetName val="2KA"/>
      <sheetName val="3BA"/>
      <sheetName val="3FA"/>
      <sheetName val="3GA"/>
      <sheetName val="3KA"/>
      <sheetName val="3LA"/>
      <sheetName val="3MA"/>
      <sheetName val="3MA Schedule"/>
      <sheetName val="3NA"/>
      <sheetName val="3PA"/>
      <sheetName val="3RA"/>
      <sheetName val="3TA"/>
      <sheetName val="4AA"/>
      <sheetName val="4BA"/>
      <sheetName val="4EA"/>
      <sheetName val="4EA Door Schedule"/>
      <sheetName val="4FA"/>
      <sheetName val="4JA"/>
      <sheetName val="4KA"/>
      <sheetName val="4MA"/>
      <sheetName val="4PA"/>
      <sheetName val="4QA"/>
      <sheetName val="5AA"/>
      <sheetName val="5BA"/>
      <sheetName val="5HA"/>
      <sheetName val="5NA"/>
    </sheetNames>
    <sheetDataSet>
      <sheetData sheetId="0"/>
      <sheetData sheetId="1"/>
      <sheetData sheetId="2"/>
      <sheetData sheetId="3">
        <row r="14">
          <cell r="J14">
            <v>11.78</v>
          </cell>
        </row>
        <row r="15">
          <cell r="J15">
            <v>9.3699999999999992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Plan_Summary"/>
      <sheetName val="Cost_Head_Summary"/>
      <sheetName val="House Areas"/>
      <sheetName val="Labour Rates"/>
      <sheetName val="Basic Materials"/>
      <sheetName val="Plant Rates"/>
      <sheetName val="Bill of Quants"/>
      <sheetName val="2DA"/>
      <sheetName val="2EA"/>
      <sheetName val="2FA"/>
      <sheetName val="2GA"/>
      <sheetName val="2HA"/>
      <sheetName val="2JA"/>
      <sheetName val="2KA"/>
      <sheetName val="3BA"/>
      <sheetName val="3FA"/>
      <sheetName val="3GA"/>
      <sheetName val="3KA"/>
      <sheetName val="3LA"/>
      <sheetName val="3MA"/>
      <sheetName val="3MA Schedule"/>
      <sheetName val="3NA"/>
      <sheetName val="3PA"/>
      <sheetName val="3RA"/>
      <sheetName val="4AA"/>
      <sheetName val="4BA"/>
      <sheetName val="4EA"/>
      <sheetName val="4EA Door Schedule"/>
      <sheetName val="4FA"/>
      <sheetName val="4KA"/>
      <sheetName val="4MA"/>
      <sheetName val="4PA"/>
      <sheetName val="4QA"/>
      <sheetName val="5AA"/>
      <sheetName val="5BA"/>
      <sheetName val="5HA"/>
      <sheetName val="5NA"/>
    </sheetNames>
    <sheetDataSet>
      <sheetData sheetId="0"/>
      <sheetData sheetId="1"/>
      <sheetData sheetId="2"/>
      <sheetData sheetId="3"/>
      <sheetData sheetId="4"/>
      <sheetData sheetId="5">
        <row r="18">
          <cell r="G18">
            <v>0.33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MPTC Summary"/>
      <sheetName val="Linear Bill"/>
      <sheetName val="Sub-contracts"/>
      <sheetName val="CNB Summary"/>
      <sheetName val="MPTC calculator"/>
      <sheetName val="Graph Points"/>
      <sheetName val="Cost v Profit"/>
      <sheetName val="Facilities breakdown"/>
      <sheetName val="Comm risk"/>
      <sheetName val="Raw data"/>
      <sheetName val="@RISK Correlations"/>
      <sheetName val="WLC inputs"/>
      <sheetName val="Areas"/>
      <sheetName val="Prelims"/>
      <sheetName val="Design fees"/>
      <sheetName val="Inflation "/>
      <sheetName val="FF &amp; E"/>
      <sheetName val="Clarifications"/>
      <sheetName val="Input Stats Report"/>
      <sheetName val="Output Stats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7">
          <cell r="D67">
            <v>0.35</v>
          </cell>
        </row>
      </sheetData>
      <sheetData sheetId="10" refreshError="1"/>
      <sheetData sheetId="11" refreshError="1"/>
      <sheetData sheetId="12" refreshError="1">
        <row r="5">
          <cell r="C5">
            <v>1</v>
          </cell>
        </row>
        <row r="6">
          <cell r="C6">
            <v>0.35</v>
          </cell>
          <cell r="D6">
            <v>1</v>
          </cell>
        </row>
        <row r="7">
          <cell r="C7">
            <v>0.35</v>
          </cell>
          <cell r="D7">
            <v>0.35</v>
          </cell>
          <cell r="E7">
            <v>1</v>
          </cell>
        </row>
        <row r="8">
          <cell r="C8">
            <v>0.35</v>
          </cell>
          <cell r="D8">
            <v>0.35</v>
          </cell>
          <cell r="E8">
            <v>0.35</v>
          </cell>
          <cell r="F8">
            <v>1</v>
          </cell>
        </row>
        <row r="9">
          <cell r="C9">
            <v>0.35</v>
          </cell>
          <cell r="D9">
            <v>0.35</v>
          </cell>
          <cell r="E9">
            <v>0.35</v>
          </cell>
          <cell r="F9">
            <v>0.35</v>
          </cell>
          <cell r="G9">
            <v>1</v>
          </cell>
        </row>
        <row r="10">
          <cell r="C10">
            <v>0.35</v>
          </cell>
          <cell r="D10">
            <v>0.35</v>
          </cell>
          <cell r="E10">
            <v>0.35</v>
          </cell>
          <cell r="F10">
            <v>0.35</v>
          </cell>
          <cell r="G10">
            <v>0.35</v>
          </cell>
          <cell r="H10">
            <v>1</v>
          </cell>
        </row>
        <row r="11">
          <cell r="C11">
            <v>0.35</v>
          </cell>
          <cell r="D11">
            <v>0.35</v>
          </cell>
          <cell r="E11">
            <v>0.35</v>
          </cell>
          <cell r="F11">
            <v>0.35</v>
          </cell>
          <cell r="G11">
            <v>0.35</v>
          </cell>
          <cell r="H11">
            <v>0.35</v>
          </cell>
          <cell r="I11">
            <v>1</v>
          </cell>
        </row>
        <row r="12">
          <cell r="C12">
            <v>0.35</v>
          </cell>
          <cell r="D12">
            <v>0.35</v>
          </cell>
          <cell r="E12">
            <v>0.35</v>
          </cell>
          <cell r="F12">
            <v>0.35</v>
          </cell>
          <cell r="G12">
            <v>0.35</v>
          </cell>
          <cell r="H12">
            <v>0.35</v>
          </cell>
          <cell r="I12">
            <v>0.35</v>
          </cell>
          <cell r="J12">
            <v>1</v>
          </cell>
        </row>
        <row r="13">
          <cell r="C13">
            <v>0.35</v>
          </cell>
          <cell r="D13">
            <v>0.35</v>
          </cell>
          <cell r="E13">
            <v>0.35</v>
          </cell>
          <cell r="F13">
            <v>0.35</v>
          </cell>
          <cell r="G13">
            <v>0.35</v>
          </cell>
          <cell r="H13">
            <v>0.35</v>
          </cell>
          <cell r="I13">
            <v>0.35</v>
          </cell>
          <cell r="J13">
            <v>0.35</v>
          </cell>
          <cell r="K13">
            <v>1</v>
          </cell>
        </row>
        <row r="14">
          <cell r="C14">
            <v>0.35</v>
          </cell>
          <cell r="D14">
            <v>0.35</v>
          </cell>
          <cell r="E14">
            <v>0.35</v>
          </cell>
          <cell r="F14">
            <v>0.35</v>
          </cell>
          <cell r="G14">
            <v>0.35</v>
          </cell>
          <cell r="H14">
            <v>0.35</v>
          </cell>
          <cell r="I14">
            <v>0.35</v>
          </cell>
          <cell r="J14">
            <v>0.35</v>
          </cell>
          <cell r="K14">
            <v>0.35</v>
          </cell>
          <cell r="L14">
            <v>1</v>
          </cell>
        </row>
        <row r="15">
          <cell r="C15">
            <v>0.35</v>
          </cell>
          <cell r="D15">
            <v>0.35</v>
          </cell>
          <cell r="E15">
            <v>0.35</v>
          </cell>
          <cell r="F15">
            <v>0.35</v>
          </cell>
          <cell r="G15">
            <v>0.35</v>
          </cell>
          <cell r="H15">
            <v>0.35</v>
          </cell>
          <cell r="I15">
            <v>0.35</v>
          </cell>
          <cell r="J15">
            <v>0.35</v>
          </cell>
          <cell r="K15">
            <v>0.35</v>
          </cell>
          <cell r="L15">
            <v>0.35</v>
          </cell>
          <cell r="M15">
            <v>1</v>
          </cell>
        </row>
        <row r="16">
          <cell r="C16">
            <v>0.35</v>
          </cell>
          <cell r="D16">
            <v>0.35</v>
          </cell>
          <cell r="E16">
            <v>0.35</v>
          </cell>
          <cell r="F16">
            <v>0.35</v>
          </cell>
          <cell r="G16">
            <v>0.35</v>
          </cell>
          <cell r="H16">
            <v>0.35</v>
          </cell>
          <cell r="I16">
            <v>0.35</v>
          </cell>
          <cell r="J16">
            <v>0.35</v>
          </cell>
          <cell r="K16">
            <v>0.35</v>
          </cell>
          <cell r="L16">
            <v>0.35</v>
          </cell>
          <cell r="M16">
            <v>0.35</v>
          </cell>
          <cell r="N16">
            <v>1</v>
          </cell>
        </row>
        <row r="17">
          <cell r="C17">
            <v>0.35</v>
          </cell>
          <cell r="D17">
            <v>0.35</v>
          </cell>
          <cell r="E17">
            <v>0.35</v>
          </cell>
          <cell r="F17">
            <v>0.35</v>
          </cell>
          <cell r="G17">
            <v>0.35</v>
          </cell>
          <cell r="H17">
            <v>0.35</v>
          </cell>
          <cell r="I17">
            <v>0.35</v>
          </cell>
          <cell r="J17">
            <v>0.35</v>
          </cell>
          <cell r="K17">
            <v>0.35</v>
          </cell>
          <cell r="L17">
            <v>0.35</v>
          </cell>
          <cell r="M17">
            <v>0.35</v>
          </cell>
          <cell r="N17">
            <v>0.35</v>
          </cell>
          <cell r="O17">
            <v>1</v>
          </cell>
        </row>
        <row r="18">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1</v>
          </cell>
        </row>
        <row r="19">
          <cell r="C19">
            <v>0.35</v>
          </cell>
          <cell r="D19">
            <v>0.35</v>
          </cell>
          <cell r="E19">
            <v>0.35</v>
          </cell>
          <cell r="F19">
            <v>0.35</v>
          </cell>
          <cell r="G19">
            <v>0.35</v>
          </cell>
          <cell r="H19">
            <v>0.35</v>
          </cell>
          <cell r="I19">
            <v>0.35</v>
          </cell>
          <cell r="J19">
            <v>0.35</v>
          </cell>
          <cell r="K19">
            <v>0.35</v>
          </cell>
          <cell r="L19">
            <v>0.35</v>
          </cell>
          <cell r="M19">
            <v>0.35</v>
          </cell>
          <cell r="N19">
            <v>0.35</v>
          </cell>
          <cell r="O19">
            <v>0.35</v>
          </cell>
          <cell r="P19">
            <v>0.35</v>
          </cell>
          <cell r="Q19">
            <v>1</v>
          </cell>
        </row>
        <row r="20">
          <cell r="C20">
            <v>0.35</v>
          </cell>
          <cell r="D20">
            <v>0.35</v>
          </cell>
          <cell r="E20">
            <v>0.35</v>
          </cell>
          <cell r="F20">
            <v>0.35</v>
          </cell>
          <cell r="G20">
            <v>0.35</v>
          </cell>
          <cell r="H20">
            <v>0.35</v>
          </cell>
          <cell r="I20">
            <v>0.35</v>
          </cell>
          <cell r="J20">
            <v>0.35</v>
          </cell>
          <cell r="K20">
            <v>0.35</v>
          </cell>
          <cell r="L20">
            <v>0.35</v>
          </cell>
          <cell r="M20">
            <v>0.35</v>
          </cell>
          <cell r="N20">
            <v>0.35</v>
          </cell>
          <cell r="O20">
            <v>0.35</v>
          </cell>
          <cell r="P20">
            <v>0.35</v>
          </cell>
          <cell r="Q20">
            <v>0.35</v>
          </cell>
          <cell r="R20">
            <v>1</v>
          </cell>
        </row>
        <row r="21">
          <cell r="C21">
            <v>0.35</v>
          </cell>
          <cell r="D21">
            <v>0.35</v>
          </cell>
          <cell r="E21">
            <v>0.35</v>
          </cell>
          <cell r="F21">
            <v>0.35</v>
          </cell>
          <cell r="G21">
            <v>0.35</v>
          </cell>
          <cell r="H21">
            <v>0.35</v>
          </cell>
          <cell r="I21">
            <v>0.35</v>
          </cell>
          <cell r="J21">
            <v>0.35</v>
          </cell>
          <cell r="K21">
            <v>0.35</v>
          </cell>
          <cell r="L21">
            <v>0.35</v>
          </cell>
          <cell r="M21">
            <v>0.35</v>
          </cell>
          <cell r="N21">
            <v>0.35</v>
          </cell>
          <cell r="O21">
            <v>0.35</v>
          </cell>
          <cell r="P21">
            <v>0.35</v>
          </cell>
          <cell r="Q21">
            <v>0.35</v>
          </cell>
          <cell r="R21">
            <v>0.35</v>
          </cell>
          <cell r="S21">
            <v>1</v>
          </cell>
        </row>
        <row r="22">
          <cell r="C22">
            <v>0.35</v>
          </cell>
          <cell r="D22">
            <v>0.35</v>
          </cell>
          <cell r="E22">
            <v>0.35</v>
          </cell>
          <cell r="F22">
            <v>0.35</v>
          </cell>
          <cell r="G22">
            <v>0.35</v>
          </cell>
          <cell r="H22">
            <v>0.35</v>
          </cell>
          <cell r="I22">
            <v>0.35</v>
          </cell>
          <cell r="J22">
            <v>0.35</v>
          </cell>
          <cell r="K22">
            <v>0.35</v>
          </cell>
          <cell r="L22">
            <v>0.35</v>
          </cell>
          <cell r="M22">
            <v>0.35</v>
          </cell>
          <cell r="N22">
            <v>0.35</v>
          </cell>
          <cell r="O22">
            <v>0.35</v>
          </cell>
          <cell r="P22">
            <v>0.35</v>
          </cell>
          <cell r="Q22">
            <v>0.35</v>
          </cell>
          <cell r="R22">
            <v>0.35</v>
          </cell>
          <cell r="S22">
            <v>0.35</v>
          </cell>
          <cell r="T22">
            <v>1</v>
          </cell>
        </row>
        <row r="23">
          <cell r="C23">
            <v>0.35</v>
          </cell>
          <cell r="D23">
            <v>0.35</v>
          </cell>
          <cell r="E23">
            <v>0.35</v>
          </cell>
          <cell r="F23">
            <v>0.35</v>
          </cell>
          <cell r="G23">
            <v>0.35</v>
          </cell>
          <cell r="H23">
            <v>0.35</v>
          </cell>
          <cell r="I23">
            <v>0.35</v>
          </cell>
          <cell r="J23">
            <v>0.35</v>
          </cell>
          <cell r="K23">
            <v>0.35</v>
          </cell>
          <cell r="L23">
            <v>0.35</v>
          </cell>
          <cell r="M23">
            <v>0.35</v>
          </cell>
          <cell r="N23">
            <v>0.35</v>
          </cell>
          <cell r="O23">
            <v>0.35</v>
          </cell>
          <cell r="P23">
            <v>0.35</v>
          </cell>
          <cell r="Q23">
            <v>0.35</v>
          </cell>
          <cell r="R23">
            <v>0.35</v>
          </cell>
          <cell r="S23">
            <v>0.35</v>
          </cell>
          <cell r="T23">
            <v>0.35</v>
          </cell>
          <cell r="U23">
            <v>1</v>
          </cell>
        </row>
        <row r="24">
          <cell r="C24">
            <v>0.35</v>
          </cell>
          <cell r="D24">
            <v>0.35</v>
          </cell>
          <cell r="E24">
            <v>0.35</v>
          </cell>
          <cell r="F24">
            <v>0.35</v>
          </cell>
          <cell r="G24">
            <v>0.35</v>
          </cell>
          <cell r="H24">
            <v>0.35</v>
          </cell>
          <cell r="I24">
            <v>0.35</v>
          </cell>
          <cell r="J24">
            <v>0.35</v>
          </cell>
          <cell r="K24">
            <v>0.35</v>
          </cell>
          <cell r="L24">
            <v>0.35</v>
          </cell>
          <cell r="M24">
            <v>0.35</v>
          </cell>
          <cell r="N24">
            <v>0.35</v>
          </cell>
          <cell r="O24">
            <v>0.35</v>
          </cell>
          <cell r="P24">
            <v>0.35</v>
          </cell>
          <cell r="Q24">
            <v>0.35</v>
          </cell>
          <cell r="R24">
            <v>0.35</v>
          </cell>
          <cell r="S24">
            <v>0.35</v>
          </cell>
          <cell r="T24">
            <v>0.35</v>
          </cell>
          <cell r="U24">
            <v>0.35</v>
          </cell>
          <cell r="V24">
            <v>1</v>
          </cell>
        </row>
        <row r="25">
          <cell r="C25">
            <v>0.35</v>
          </cell>
          <cell r="D25">
            <v>0.35</v>
          </cell>
          <cell r="E25">
            <v>0.35</v>
          </cell>
          <cell r="F25">
            <v>0.35</v>
          </cell>
          <cell r="G25">
            <v>0.35</v>
          </cell>
          <cell r="H25">
            <v>0.35</v>
          </cell>
          <cell r="I25">
            <v>0.35</v>
          </cell>
          <cell r="J25">
            <v>0.35</v>
          </cell>
          <cell r="K25">
            <v>0.35</v>
          </cell>
          <cell r="L25">
            <v>0.35</v>
          </cell>
          <cell r="M25">
            <v>0.35</v>
          </cell>
          <cell r="N25">
            <v>0.35</v>
          </cell>
          <cell r="O25">
            <v>0.35</v>
          </cell>
          <cell r="P25">
            <v>0.35</v>
          </cell>
          <cell r="Q25">
            <v>0.35</v>
          </cell>
          <cell r="R25">
            <v>0.35</v>
          </cell>
          <cell r="S25">
            <v>0.35</v>
          </cell>
          <cell r="T25">
            <v>0.35</v>
          </cell>
          <cell r="U25">
            <v>0.35</v>
          </cell>
          <cell r="V25">
            <v>0.35</v>
          </cell>
          <cell r="W25">
            <v>1</v>
          </cell>
        </row>
        <row r="26">
          <cell r="C26">
            <v>0.35</v>
          </cell>
          <cell r="D26">
            <v>0.35</v>
          </cell>
          <cell r="E26">
            <v>0.35</v>
          </cell>
          <cell r="F26">
            <v>0.35</v>
          </cell>
          <cell r="G26">
            <v>0.35</v>
          </cell>
          <cell r="H26">
            <v>0.35</v>
          </cell>
          <cell r="I26">
            <v>0.35</v>
          </cell>
          <cell r="J26">
            <v>0.35</v>
          </cell>
          <cell r="K26">
            <v>0.35</v>
          </cell>
          <cell r="L26">
            <v>0.35</v>
          </cell>
          <cell r="M26">
            <v>0.35</v>
          </cell>
          <cell r="N26">
            <v>0.35</v>
          </cell>
          <cell r="O26">
            <v>0.35</v>
          </cell>
          <cell r="P26">
            <v>0.35</v>
          </cell>
          <cell r="Q26">
            <v>0.35</v>
          </cell>
          <cell r="R26">
            <v>0.35</v>
          </cell>
          <cell r="S26">
            <v>0.35</v>
          </cell>
          <cell r="T26">
            <v>0.35</v>
          </cell>
          <cell r="U26">
            <v>0.35</v>
          </cell>
          <cell r="V26">
            <v>0.35</v>
          </cell>
          <cell r="W26">
            <v>0.35</v>
          </cell>
          <cell r="X26">
            <v>1</v>
          </cell>
        </row>
        <row r="27">
          <cell r="C27">
            <v>0.35</v>
          </cell>
          <cell r="D27">
            <v>0.35</v>
          </cell>
          <cell r="E27">
            <v>0.35</v>
          </cell>
          <cell r="F27">
            <v>0.35</v>
          </cell>
          <cell r="G27">
            <v>0.35</v>
          </cell>
          <cell r="H27">
            <v>0.35</v>
          </cell>
          <cell r="I27">
            <v>0.35</v>
          </cell>
          <cell r="J27">
            <v>0.35</v>
          </cell>
          <cell r="K27">
            <v>0.35</v>
          </cell>
          <cell r="L27">
            <v>0.35</v>
          </cell>
          <cell r="M27">
            <v>0.35</v>
          </cell>
          <cell r="N27">
            <v>0.35</v>
          </cell>
          <cell r="O27">
            <v>0.35</v>
          </cell>
          <cell r="P27">
            <v>0.35</v>
          </cell>
          <cell r="Q27">
            <v>0.35</v>
          </cell>
          <cell r="R27">
            <v>0.35</v>
          </cell>
          <cell r="S27">
            <v>0.35</v>
          </cell>
          <cell r="T27">
            <v>0.35</v>
          </cell>
          <cell r="U27">
            <v>0.35</v>
          </cell>
          <cell r="V27">
            <v>0.35</v>
          </cell>
          <cell r="W27">
            <v>0.35</v>
          </cell>
          <cell r="X27">
            <v>0.35</v>
          </cell>
          <cell r="Y27">
            <v>1</v>
          </cell>
        </row>
        <row r="28">
          <cell r="C28">
            <v>0.35</v>
          </cell>
          <cell r="D28">
            <v>0.35</v>
          </cell>
          <cell r="E28">
            <v>0.35</v>
          </cell>
          <cell r="F28">
            <v>0.35</v>
          </cell>
          <cell r="G28">
            <v>0.35</v>
          </cell>
          <cell r="H28">
            <v>0.35</v>
          </cell>
          <cell r="I28">
            <v>0.35</v>
          </cell>
          <cell r="J28">
            <v>0.35</v>
          </cell>
          <cell r="K28">
            <v>0.35</v>
          </cell>
          <cell r="L28">
            <v>0.35</v>
          </cell>
          <cell r="M28">
            <v>0.35</v>
          </cell>
          <cell r="N28">
            <v>0.35</v>
          </cell>
          <cell r="O28">
            <v>0.35</v>
          </cell>
          <cell r="P28">
            <v>0.35</v>
          </cell>
          <cell r="Q28">
            <v>0.35</v>
          </cell>
          <cell r="R28">
            <v>0.35</v>
          </cell>
          <cell r="S28">
            <v>0.35</v>
          </cell>
          <cell r="T28">
            <v>0.35</v>
          </cell>
          <cell r="U28">
            <v>0.35</v>
          </cell>
          <cell r="V28">
            <v>0.35</v>
          </cell>
          <cell r="W28">
            <v>0.35</v>
          </cell>
          <cell r="X28">
            <v>0.35</v>
          </cell>
          <cell r="Y28">
            <v>0.35</v>
          </cell>
          <cell r="Z28">
            <v>1</v>
          </cell>
        </row>
        <row r="29">
          <cell r="C29">
            <v>0.35</v>
          </cell>
          <cell r="D29">
            <v>0.35</v>
          </cell>
          <cell r="E29">
            <v>0.35</v>
          </cell>
          <cell r="F29">
            <v>0.35</v>
          </cell>
          <cell r="G29">
            <v>0.35</v>
          </cell>
          <cell r="H29">
            <v>0.35</v>
          </cell>
          <cell r="I29">
            <v>0.35</v>
          </cell>
          <cell r="J29">
            <v>0.35</v>
          </cell>
          <cell r="K29">
            <v>0.35</v>
          </cell>
          <cell r="L29">
            <v>0.35</v>
          </cell>
          <cell r="M29">
            <v>0.35</v>
          </cell>
          <cell r="N29">
            <v>0.35</v>
          </cell>
          <cell r="O29">
            <v>0.35</v>
          </cell>
          <cell r="P29">
            <v>0.35</v>
          </cell>
          <cell r="Q29">
            <v>0.35</v>
          </cell>
          <cell r="R29">
            <v>0.35</v>
          </cell>
          <cell r="S29">
            <v>0.35</v>
          </cell>
          <cell r="T29">
            <v>0.35</v>
          </cell>
          <cell r="U29">
            <v>0.35</v>
          </cell>
          <cell r="V29">
            <v>0.35</v>
          </cell>
          <cell r="W29">
            <v>0.35</v>
          </cell>
          <cell r="X29">
            <v>0.35</v>
          </cell>
          <cell r="Y29">
            <v>0.35</v>
          </cell>
          <cell r="Z29">
            <v>0.35</v>
          </cell>
          <cell r="AA29">
            <v>1</v>
          </cell>
        </row>
        <row r="30">
          <cell r="C30">
            <v>0.35</v>
          </cell>
          <cell r="D30">
            <v>0.35</v>
          </cell>
          <cell r="E30">
            <v>0.35</v>
          </cell>
          <cell r="F30">
            <v>0.35</v>
          </cell>
          <cell r="G30">
            <v>0.35</v>
          </cell>
          <cell r="H30">
            <v>0.35</v>
          </cell>
          <cell r="I30">
            <v>0.35</v>
          </cell>
          <cell r="J30">
            <v>0.35</v>
          </cell>
          <cell r="K30">
            <v>0.35</v>
          </cell>
          <cell r="L30">
            <v>0.35</v>
          </cell>
          <cell r="M30">
            <v>0.35</v>
          </cell>
          <cell r="N30">
            <v>0.35</v>
          </cell>
          <cell r="O30">
            <v>0.35</v>
          </cell>
          <cell r="P30">
            <v>0.35</v>
          </cell>
          <cell r="Q30">
            <v>0.35</v>
          </cell>
          <cell r="R30">
            <v>0.35</v>
          </cell>
          <cell r="S30">
            <v>0.35</v>
          </cell>
          <cell r="T30">
            <v>0.35</v>
          </cell>
          <cell r="U30">
            <v>0.35</v>
          </cell>
          <cell r="V30">
            <v>0.35</v>
          </cell>
          <cell r="W30">
            <v>0.35</v>
          </cell>
          <cell r="X30">
            <v>0.35</v>
          </cell>
          <cell r="Y30">
            <v>0.35</v>
          </cell>
          <cell r="Z30">
            <v>0.35</v>
          </cell>
          <cell r="AA30">
            <v>0.35</v>
          </cell>
          <cell r="AB30">
            <v>1</v>
          </cell>
        </row>
        <row r="31">
          <cell r="C31">
            <v>0.35</v>
          </cell>
          <cell r="D31">
            <v>0.35</v>
          </cell>
          <cell r="E31">
            <v>0.35</v>
          </cell>
          <cell r="F31">
            <v>0.35</v>
          </cell>
          <cell r="G31">
            <v>0.35</v>
          </cell>
          <cell r="H31">
            <v>0.35</v>
          </cell>
          <cell r="I31">
            <v>0.35</v>
          </cell>
          <cell r="J31">
            <v>0.35</v>
          </cell>
          <cell r="K31">
            <v>0.35</v>
          </cell>
          <cell r="L31">
            <v>0.35</v>
          </cell>
          <cell r="M31">
            <v>0.35</v>
          </cell>
          <cell r="N31">
            <v>0.35</v>
          </cell>
          <cell r="O31">
            <v>0.35</v>
          </cell>
          <cell r="P31">
            <v>0.35</v>
          </cell>
          <cell r="Q31">
            <v>0.35</v>
          </cell>
          <cell r="R31">
            <v>0.35</v>
          </cell>
          <cell r="S31">
            <v>0.35</v>
          </cell>
          <cell r="T31">
            <v>0.35</v>
          </cell>
          <cell r="U31">
            <v>0.35</v>
          </cell>
          <cell r="V31">
            <v>0.35</v>
          </cell>
          <cell r="W31">
            <v>0.35</v>
          </cell>
          <cell r="X31">
            <v>0.35</v>
          </cell>
          <cell r="Y31">
            <v>0.35</v>
          </cell>
          <cell r="Z31">
            <v>0.35</v>
          </cell>
          <cell r="AA31">
            <v>0.35</v>
          </cell>
          <cell r="AB31">
            <v>0.35</v>
          </cell>
          <cell r="AC31">
            <v>1</v>
          </cell>
        </row>
        <row r="32">
          <cell r="C32">
            <v>0.35</v>
          </cell>
          <cell r="D32">
            <v>0.35</v>
          </cell>
          <cell r="E32">
            <v>0.35</v>
          </cell>
          <cell r="F32">
            <v>0.35</v>
          </cell>
          <cell r="G32">
            <v>0.35</v>
          </cell>
          <cell r="H32">
            <v>0.35</v>
          </cell>
          <cell r="I32">
            <v>0.35</v>
          </cell>
          <cell r="J32">
            <v>0.35</v>
          </cell>
          <cell r="K32">
            <v>0.35</v>
          </cell>
          <cell r="L32">
            <v>0.35</v>
          </cell>
          <cell r="M32">
            <v>0.35</v>
          </cell>
          <cell r="N32">
            <v>0.35</v>
          </cell>
          <cell r="O32">
            <v>0.35</v>
          </cell>
          <cell r="P32">
            <v>0.35</v>
          </cell>
          <cell r="Q32">
            <v>0.35</v>
          </cell>
          <cell r="R32">
            <v>0.35</v>
          </cell>
          <cell r="S32">
            <v>0.35</v>
          </cell>
          <cell r="T32">
            <v>0.35</v>
          </cell>
          <cell r="U32">
            <v>0.35</v>
          </cell>
          <cell r="V32">
            <v>0.35</v>
          </cell>
          <cell r="W32">
            <v>0.35</v>
          </cell>
          <cell r="X32">
            <v>0.35</v>
          </cell>
          <cell r="Y32">
            <v>0.35</v>
          </cell>
          <cell r="Z32">
            <v>0.35</v>
          </cell>
          <cell r="AA32">
            <v>0.35</v>
          </cell>
          <cell r="AB32">
            <v>0.35</v>
          </cell>
          <cell r="AC32">
            <v>0.35</v>
          </cell>
          <cell r="AD32">
            <v>1</v>
          </cell>
        </row>
        <row r="33">
          <cell r="C33">
            <v>0.35</v>
          </cell>
          <cell r="D33">
            <v>0.35</v>
          </cell>
          <cell r="E33">
            <v>0.35</v>
          </cell>
          <cell r="F33">
            <v>0.35</v>
          </cell>
          <cell r="G33">
            <v>0.35</v>
          </cell>
          <cell r="H33">
            <v>0.35</v>
          </cell>
          <cell r="I33">
            <v>0.35</v>
          </cell>
          <cell r="J33">
            <v>0.35</v>
          </cell>
          <cell r="K33">
            <v>0.35</v>
          </cell>
          <cell r="L33">
            <v>0.35</v>
          </cell>
          <cell r="M33">
            <v>0.35</v>
          </cell>
          <cell r="N33">
            <v>0.35</v>
          </cell>
          <cell r="O33">
            <v>0.35</v>
          </cell>
          <cell r="P33">
            <v>0.35</v>
          </cell>
          <cell r="Q33">
            <v>0.35</v>
          </cell>
          <cell r="R33">
            <v>0.35</v>
          </cell>
          <cell r="S33">
            <v>0.35</v>
          </cell>
          <cell r="T33">
            <v>0.35</v>
          </cell>
          <cell r="U33">
            <v>0.35</v>
          </cell>
          <cell r="V33">
            <v>0.35</v>
          </cell>
          <cell r="W33">
            <v>0.35</v>
          </cell>
          <cell r="X33">
            <v>0.35</v>
          </cell>
          <cell r="Y33">
            <v>0.35</v>
          </cell>
          <cell r="Z33">
            <v>0.35</v>
          </cell>
          <cell r="AA33">
            <v>0.35</v>
          </cell>
          <cell r="AB33">
            <v>0.35</v>
          </cell>
          <cell r="AC33">
            <v>0.35</v>
          </cell>
          <cell r="AD33">
            <v>0.35</v>
          </cell>
          <cell r="AE33">
            <v>1</v>
          </cell>
        </row>
        <row r="34">
          <cell r="C34">
            <v>0.35</v>
          </cell>
          <cell r="D34">
            <v>0.35</v>
          </cell>
          <cell r="E34">
            <v>0.35</v>
          </cell>
          <cell r="F34">
            <v>0.35</v>
          </cell>
          <cell r="G34">
            <v>0.35</v>
          </cell>
          <cell r="H34">
            <v>0.35</v>
          </cell>
          <cell r="I34">
            <v>0.35</v>
          </cell>
          <cell r="J34">
            <v>0.35</v>
          </cell>
          <cell r="K34">
            <v>0.35</v>
          </cell>
          <cell r="L34">
            <v>0.35</v>
          </cell>
          <cell r="M34">
            <v>0.35</v>
          </cell>
          <cell r="N34">
            <v>0.35</v>
          </cell>
          <cell r="O34">
            <v>0.35</v>
          </cell>
          <cell r="P34">
            <v>0.35</v>
          </cell>
          <cell r="Q34">
            <v>0.35</v>
          </cell>
          <cell r="R34">
            <v>0.35</v>
          </cell>
          <cell r="S34">
            <v>0.35</v>
          </cell>
          <cell r="T34">
            <v>0.35</v>
          </cell>
          <cell r="U34">
            <v>0.35</v>
          </cell>
          <cell r="V34">
            <v>0.35</v>
          </cell>
          <cell r="W34">
            <v>0.35</v>
          </cell>
          <cell r="X34">
            <v>0.35</v>
          </cell>
          <cell r="Y34">
            <v>0.35</v>
          </cell>
          <cell r="Z34">
            <v>0.35</v>
          </cell>
          <cell r="AA34">
            <v>0.35</v>
          </cell>
          <cell r="AB34">
            <v>0.35</v>
          </cell>
          <cell r="AC34">
            <v>0.35</v>
          </cell>
          <cell r="AD34">
            <v>0.35</v>
          </cell>
          <cell r="AE34">
            <v>0.35</v>
          </cell>
          <cell r="AF34">
            <v>1</v>
          </cell>
        </row>
        <row r="35">
          <cell r="C35">
            <v>0.35</v>
          </cell>
          <cell r="D35">
            <v>0.35</v>
          </cell>
          <cell r="E35">
            <v>0.35</v>
          </cell>
          <cell r="F35">
            <v>0.35</v>
          </cell>
          <cell r="G35">
            <v>0.35</v>
          </cell>
          <cell r="H35">
            <v>0.35</v>
          </cell>
          <cell r="I35">
            <v>0.35</v>
          </cell>
          <cell r="J35">
            <v>0.35</v>
          </cell>
          <cell r="K35">
            <v>0.35</v>
          </cell>
          <cell r="L35">
            <v>0.35</v>
          </cell>
          <cell r="M35">
            <v>0.35</v>
          </cell>
          <cell r="N35">
            <v>0.35</v>
          </cell>
          <cell r="O35">
            <v>0.35</v>
          </cell>
          <cell r="P35">
            <v>0.35</v>
          </cell>
          <cell r="Q35">
            <v>0.35</v>
          </cell>
          <cell r="R35">
            <v>0.35</v>
          </cell>
          <cell r="S35">
            <v>0.35</v>
          </cell>
          <cell r="T35">
            <v>0.35</v>
          </cell>
          <cell r="U35">
            <v>0.35</v>
          </cell>
          <cell r="V35">
            <v>0.35</v>
          </cell>
          <cell r="W35">
            <v>0.35</v>
          </cell>
          <cell r="X35">
            <v>0.35</v>
          </cell>
          <cell r="Y35">
            <v>0.35</v>
          </cell>
          <cell r="Z35">
            <v>0.35</v>
          </cell>
          <cell r="AA35">
            <v>0.35</v>
          </cell>
          <cell r="AB35">
            <v>0.35</v>
          </cell>
          <cell r="AC35">
            <v>0.35</v>
          </cell>
          <cell r="AD35">
            <v>0.35</v>
          </cell>
          <cell r="AE35">
            <v>0.35</v>
          </cell>
          <cell r="AF35">
            <v>0.35</v>
          </cell>
          <cell r="AG35">
            <v>1</v>
          </cell>
        </row>
        <row r="36">
          <cell r="C36">
            <v>0.35</v>
          </cell>
          <cell r="D36">
            <v>0.35</v>
          </cell>
          <cell r="E36">
            <v>0.35</v>
          </cell>
          <cell r="F36">
            <v>0.35</v>
          </cell>
          <cell r="G36">
            <v>0.35</v>
          </cell>
          <cell r="H36">
            <v>0.35</v>
          </cell>
          <cell r="I36">
            <v>0.35</v>
          </cell>
          <cell r="J36">
            <v>0.35</v>
          </cell>
          <cell r="K36">
            <v>0.35</v>
          </cell>
          <cell r="L36">
            <v>0.35</v>
          </cell>
          <cell r="M36">
            <v>0.35</v>
          </cell>
          <cell r="N36">
            <v>0.35</v>
          </cell>
          <cell r="O36">
            <v>0.35</v>
          </cell>
          <cell r="P36">
            <v>0.35</v>
          </cell>
          <cell r="Q36">
            <v>0.35</v>
          </cell>
          <cell r="R36">
            <v>0.35</v>
          </cell>
          <cell r="S36">
            <v>0.35</v>
          </cell>
          <cell r="T36">
            <v>0.35</v>
          </cell>
          <cell r="U36">
            <v>0.35</v>
          </cell>
          <cell r="V36">
            <v>0.35</v>
          </cell>
          <cell r="W36">
            <v>0.35</v>
          </cell>
          <cell r="X36">
            <v>0.35</v>
          </cell>
          <cell r="Y36">
            <v>0.35</v>
          </cell>
          <cell r="Z36">
            <v>0.35</v>
          </cell>
          <cell r="AA36">
            <v>0.35</v>
          </cell>
          <cell r="AB36">
            <v>0.35</v>
          </cell>
          <cell r="AC36">
            <v>0.35</v>
          </cell>
          <cell r="AD36">
            <v>0.35</v>
          </cell>
          <cell r="AE36">
            <v>0.35</v>
          </cell>
          <cell r="AF36">
            <v>0.35</v>
          </cell>
          <cell r="AG36">
            <v>0.35</v>
          </cell>
          <cell r="AH36">
            <v>1</v>
          </cell>
        </row>
        <row r="37">
          <cell r="C37">
            <v>0.35</v>
          </cell>
          <cell r="D37">
            <v>0.35</v>
          </cell>
          <cell r="E37">
            <v>0.35</v>
          </cell>
          <cell r="F37">
            <v>0.35</v>
          </cell>
          <cell r="G37">
            <v>0.35</v>
          </cell>
          <cell r="H37">
            <v>0.35</v>
          </cell>
          <cell r="I37">
            <v>0.35</v>
          </cell>
          <cell r="J37">
            <v>0.35</v>
          </cell>
          <cell r="K37">
            <v>0.35</v>
          </cell>
          <cell r="L37">
            <v>0.35</v>
          </cell>
          <cell r="M37">
            <v>0.35</v>
          </cell>
          <cell r="N37">
            <v>0.35</v>
          </cell>
          <cell r="O37">
            <v>0.35</v>
          </cell>
          <cell r="P37">
            <v>0.35</v>
          </cell>
          <cell r="Q37">
            <v>0.35</v>
          </cell>
          <cell r="R37">
            <v>0.35</v>
          </cell>
          <cell r="S37">
            <v>0.35</v>
          </cell>
          <cell r="T37">
            <v>0.35</v>
          </cell>
          <cell r="U37">
            <v>0.35</v>
          </cell>
          <cell r="V37">
            <v>0.35</v>
          </cell>
          <cell r="W37">
            <v>0.35</v>
          </cell>
          <cell r="X37">
            <v>0.35</v>
          </cell>
          <cell r="Y37">
            <v>0.35</v>
          </cell>
          <cell r="Z37">
            <v>0.35</v>
          </cell>
          <cell r="AA37">
            <v>0.35</v>
          </cell>
          <cell r="AB37">
            <v>0.35</v>
          </cell>
          <cell r="AC37">
            <v>0.35</v>
          </cell>
          <cell r="AD37">
            <v>0.35</v>
          </cell>
          <cell r="AE37">
            <v>0.35</v>
          </cell>
          <cell r="AF37">
            <v>0.35</v>
          </cell>
          <cell r="AG37">
            <v>0.35</v>
          </cell>
          <cell r="AH37">
            <v>0.35</v>
          </cell>
          <cell r="AI37">
            <v>1</v>
          </cell>
        </row>
        <row r="38">
          <cell r="C38">
            <v>0.35</v>
          </cell>
          <cell r="D38">
            <v>0.35</v>
          </cell>
          <cell r="E38">
            <v>0.35</v>
          </cell>
          <cell r="F38">
            <v>0.35</v>
          </cell>
          <cell r="G38">
            <v>0.35</v>
          </cell>
          <cell r="H38">
            <v>0.35</v>
          </cell>
          <cell r="I38">
            <v>0.35</v>
          </cell>
          <cell r="J38">
            <v>0.35</v>
          </cell>
          <cell r="K38">
            <v>0.35</v>
          </cell>
          <cell r="L38">
            <v>0.35</v>
          </cell>
          <cell r="M38">
            <v>0.35</v>
          </cell>
          <cell r="N38">
            <v>0.35</v>
          </cell>
          <cell r="O38">
            <v>0.35</v>
          </cell>
          <cell r="P38">
            <v>0.35</v>
          </cell>
          <cell r="Q38">
            <v>0.35</v>
          </cell>
          <cell r="R38">
            <v>0.35</v>
          </cell>
          <cell r="S38">
            <v>0.35</v>
          </cell>
          <cell r="T38">
            <v>0.35</v>
          </cell>
          <cell r="U38">
            <v>0.35</v>
          </cell>
          <cell r="V38">
            <v>0.35</v>
          </cell>
          <cell r="W38">
            <v>0.35</v>
          </cell>
          <cell r="X38">
            <v>0.35</v>
          </cell>
          <cell r="Y38">
            <v>0.35</v>
          </cell>
          <cell r="Z38">
            <v>0.35</v>
          </cell>
          <cell r="AA38">
            <v>0.35</v>
          </cell>
          <cell r="AB38">
            <v>0.35</v>
          </cell>
          <cell r="AC38">
            <v>0.35</v>
          </cell>
          <cell r="AD38">
            <v>0.35</v>
          </cell>
          <cell r="AE38">
            <v>0.35</v>
          </cell>
          <cell r="AF38">
            <v>0.35</v>
          </cell>
          <cell r="AG38">
            <v>0.35</v>
          </cell>
          <cell r="AH38">
            <v>0.35</v>
          </cell>
          <cell r="AI38">
            <v>0.35</v>
          </cell>
          <cell r="AJ38">
            <v>1</v>
          </cell>
        </row>
        <row r="39">
          <cell r="C39">
            <v>0.35</v>
          </cell>
          <cell r="D39">
            <v>0.35</v>
          </cell>
          <cell r="E39">
            <v>0.35</v>
          </cell>
          <cell r="F39">
            <v>0.35</v>
          </cell>
          <cell r="G39">
            <v>0.35</v>
          </cell>
          <cell r="H39">
            <v>0.35</v>
          </cell>
          <cell r="I39">
            <v>0.35</v>
          </cell>
          <cell r="J39">
            <v>0.35</v>
          </cell>
          <cell r="K39">
            <v>0.35</v>
          </cell>
          <cell r="L39">
            <v>0.35</v>
          </cell>
          <cell r="M39">
            <v>0.35</v>
          </cell>
          <cell r="N39">
            <v>0.35</v>
          </cell>
          <cell r="O39">
            <v>0.35</v>
          </cell>
          <cell r="P39">
            <v>0.35</v>
          </cell>
          <cell r="Q39">
            <v>0.35</v>
          </cell>
          <cell r="R39">
            <v>0.35</v>
          </cell>
          <cell r="S39">
            <v>0.35</v>
          </cell>
          <cell r="T39">
            <v>0.35</v>
          </cell>
          <cell r="U39">
            <v>0.35</v>
          </cell>
          <cell r="V39">
            <v>0.35</v>
          </cell>
          <cell r="W39">
            <v>0.35</v>
          </cell>
          <cell r="X39">
            <v>0.35</v>
          </cell>
          <cell r="Y39">
            <v>0.35</v>
          </cell>
          <cell r="Z39">
            <v>0.35</v>
          </cell>
          <cell r="AA39">
            <v>0.35</v>
          </cell>
          <cell r="AB39">
            <v>0.35</v>
          </cell>
          <cell r="AC39">
            <v>0.35</v>
          </cell>
          <cell r="AD39">
            <v>0.35</v>
          </cell>
          <cell r="AE39">
            <v>0.35</v>
          </cell>
          <cell r="AF39">
            <v>0.35</v>
          </cell>
          <cell r="AG39">
            <v>0.35</v>
          </cell>
          <cell r="AH39">
            <v>0.35</v>
          </cell>
          <cell r="AI39">
            <v>0.35</v>
          </cell>
          <cell r="AJ39">
            <v>0.35</v>
          </cell>
          <cell r="AK39">
            <v>1</v>
          </cell>
        </row>
        <row r="40">
          <cell r="C40">
            <v>0.35</v>
          </cell>
          <cell r="D40">
            <v>0.35</v>
          </cell>
          <cell r="E40">
            <v>0.35</v>
          </cell>
          <cell r="F40">
            <v>0.35</v>
          </cell>
          <cell r="G40">
            <v>0.35</v>
          </cell>
          <cell r="H40">
            <v>0.35</v>
          </cell>
          <cell r="I40">
            <v>0.35</v>
          </cell>
          <cell r="J40">
            <v>0.35</v>
          </cell>
          <cell r="K40">
            <v>0.35</v>
          </cell>
          <cell r="L40">
            <v>0.35</v>
          </cell>
          <cell r="M40">
            <v>0.35</v>
          </cell>
          <cell r="N40">
            <v>0.35</v>
          </cell>
          <cell r="O40">
            <v>0.35</v>
          </cell>
          <cell r="P40">
            <v>0.35</v>
          </cell>
          <cell r="Q40">
            <v>0.35</v>
          </cell>
          <cell r="R40">
            <v>0.35</v>
          </cell>
          <cell r="S40">
            <v>0.35</v>
          </cell>
          <cell r="T40">
            <v>0.35</v>
          </cell>
          <cell r="U40">
            <v>0.35</v>
          </cell>
          <cell r="V40">
            <v>0.35</v>
          </cell>
          <cell r="W40">
            <v>0.35</v>
          </cell>
          <cell r="X40">
            <v>0.35</v>
          </cell>
          <cell r="Y40">
            <v>0.35</v>
          </cell>
          <cell r="Z40">
            <v>0.35</v>
          </cell>
          <cell r="AA40">
            <v>0.35</v>
          </cell>
          <cell r="AB40">
            <v>0.35</v>
          </cell>
          <cell r="AC40">
            <v>0.35</v>
          </cell>
          <cell r="AD40">
            <v>0.35</v>
          </cell>
          <cell r="AE40">
            <v>0.35</v>
          </cell>
          <cell r="AF40">
            <v>0.35</v>
          </cell>
          <cell r="AG40">
            <v>0.35</v>
          </cell>
          <cell r="AH40">
            <v>0.35</v>
          </cell>
          <cell r="AI40">
            <v>0.35</v>
          </cell>
          <cell r="AJ40">
            <v>0.35</v>
          </cell>
          <cell r="AK40">
            <v>0.35</v>
          </cell>
          <cell r="AL40">
            <v>1</v>
          </cell>
        </row>
        <row r="41">
          <cell r="C41">
            <v>0.35</v>
          </cell>
          <cell r="D41">
            <v>0.35</v>
          </cell>
          <cell r="E41">
            <v>0.35</v>
          </cell>
          <cell r="F41">
            <v>0.35</v>
          </cell>
          <cell r="G41">
            <v>0.35</v>
          </cell>
          <cell r="H41">
            <v>0.35</v>
          </cell>
          <cell r="I41">
            <v>0.35</v>
          </cell>
          <cell r="J41">
            <v>0.35</v>
          </cell>
          <cell r="K41">
            <v>0.35</v>
          </cell>
          <cell r="L41">
            <v>0.35</v>
          </cell>
          <cell r="M41">
            <v>0.35</v>
          </cell>
          <cell r="N41">
            <v>0.35</v>
          </cell>
          <cell r="O41">
            <v>0.35</v>
          </cell>
          <cell r="P41">
            <v>0.35</v>
          </cell>
          <cell r="Q41">
            <v>0.35</v>
          </cell>
          <cell r="R41">
            <v>0.35</v>
          </cell>
          <cell r="S41">
            <v>0.35</v>
          </cell>
          <cell r="T41">
            <v>0.35</v>
          </cell>
          <cell r="U41">
            <v>0.35</v>
          </cell>
          <cell r="V41">
            <v>0.35</v>
          </cell>
          <cell r="W41">
            <v>0.35</v>
          </cell>
          <cell r="X41">
            <v>0.35</v>
          </cell>
          <cell r="Y41">
            <v>0.35</v>
          </cell>
          <cell r="Z41">
            <v>0.35</v>
          </cell>
          <cell r="AA41">
            <v>0.35</v>
          </cell>
          <cell r="AB41">
            <v>0.35</v>
          </cell>
          <cell r="AC41">
            <v>0.35</v>
          </cell>
          <cell r="AD41">
            <v>0.35</v>
          </cell>
          <cell r="AE41">
            <v>0.35</v>
          </cell>
          <cell r="AF41">
            <v>0.35</v>
          </cell>
          <cell r="AG41">
            <v>0.35</v>
          </cell>
          <cell r="AH41">
            <v>0.35</v>
          </cell>
          <cell r="AI41">
            <v>0.35</v>
          </cell>
          <cell r="AJ41">
            <v>0.35</v>
          </cell>
          <cell r="AK41">
            <v>0.35</v>
          </cell>
          <cell r="AL41">
            <v>0.35</v>
          </cell>
          <cell r="AM41">
            <v>1</v>
          </cell>
        </row>
        <row r="42">
          <cell r="C42">
            <v>0.35</v>
          </cell>
          <cell r="D42">
            <v>0.35</v>
          </cell>
          <cell r="E42">
            <v>0.35</v>
          </cell>
          <cell r="F42">
            <v>0.35</v>
          </cell>
          <cell r="G42">
            <v>0.35</v>
          </cell>
          <cell r="H42">
            <v>0.35</v>
          </cell>
          <cell r="I42">
            <v>0.35</v>
          </cell>
          <cell r="J42">
            <v>0.35</v>
          </cell>
          <cell r="K42">
            <v>0.35</v>
          </cell>
          <cell r="L42">
            <v>0.35</v>
          </cell>
          <cell r="M42">
            <v>0.35</v>
          </cell>
          <cell r="N42">
            <v>0.35</v>
          </cell>
          <cell r="O42">
            <v>0.35</v>
          </cell>
          <cell r="P42">
            <v>0.35</v>
          </cell>
          <cell r="Q42">
            <v>0.35</v>
          </cell>
          <cell r="R42">
            <v>0.35</v>
          </cell>
          <cell r="S42">
            <v>0.35</v>
          </cell>
          <cell r="T42">
            <v>0.35</v>
          </cell>
          <cell r="U42">
            <v>0.35</v>
          </cell>
          <cell r="V42">
            <v>0.35</v>
          </cell>
          <cell r="W42">
            <v>0.35</v>
          </cell>
          <cell r="X42">
            <v>0.35</v>
          </cell>
          <cell r="Y42">
            <v>0.35</v>
          </cell>
          <cell r="Z42">
            <v>0.35</v>
          </cell>
          <cell r="AA42">
            <v>0.35</v>
          </cell>
          <cell r="AB42">
            <v>0.35</v>
          </cell>
          <cell r="AC42">
            <v>0.35</v>
          </cell>
          <cell r="AD42">
            <v>0.35</v>
          </cell>
          <cell r="AE42">
            <v>0.35</v>
          </cell>
          <cell r="AF42">
            <v>0.35</v>
          </cell>
          <cell r="AG42">
            <v>0.35</v>
          </cell>
          <cell r="AH42">
            <v>0.35</v>
          </cell>
          <cell r="AI42">
            <v>0.35</v>
          </cell>
          <cell r="AJ42">
            <v>0.35</v>
          </cell>
          <cell r="AK42">
            <v>0.35</v>
          </cell>
          <cell r="AL42">
            <v>0.35</v>
          </cell>
          <cell r="AM42">
            <v>0.35</v>
          </cell>
          <cell r="AN42">
            <v>1</v>
          </cell>
        </row>
        <row r="43">
          <cell r="C43">
            <v>0.35</v>
          </cell>
          <cell r="D43">
            <v>0.35</v>
          </cell>
          <cell r="E43">
            <v>0.35</v>
          </cell>
          <cell r="F43">
            <v>0.35</v>
          </cell>
          <cell r="G43">
            <v>0.35</v>
          </cell>
          <cell r="H43">
            <v>0.35</v>
          </cell>
          <cell r="I43">
            <v>0.35</v>
          </cell>
          <cell r="J43">
            <v>0.35</v>
          </cell>
          <cell r="K43">
            <v>0.35</v>
          </cell>
          <cell r="L43">
            <v>0.35</v>
          </cell>
          <cell r="M43">
            <v>0.35</v>
          </cell>
          <cell r="N43">
            <v>0.35</v>
          </cell>
          <cell r="O43">
            <v>0.35</v>
          </cell>
          <cell r="P43">
            <v>0.35</v>
          </cell>
          <cell r="Q43">
            <v>0.35</v>
          </cell>
          <cell r="R43">
            <v>0.35</v>
          </cell>
          <cell r="S43">
            <v>0.35</v>
          </cell>
          <cell r="T43">
            <v>0.35</v>
          </cell>
          <cell r="U43">
            <v>0.35</v>
          </cell>
          <cell r="V43">
            <v>0.35</v>
          </cell>
          <cell r="W43">
            <v>0.35</v>
          </cell>
          <cell r="X43">
            <v>0.35</v>
          </cell>
          <cell r="Y43">
            <v>0.35</v>
          </cell>
          <cell r="Z43">
            <v>0.35</v>
          </cell>
          <cell r="AA43">
            <v>0.35</v>
          </cell>
          <cell r="AB43">
            <v>0.35</v>
          </cell>
          <cell r="AC43">
            <v>0.35</v>
          </cell>
          <cell r="AD43">
            <v>0.35</v>
          </cell>
          <cell r="AE43">
            <v>0.35</v>
          </cell>
          <cell r="AF43">
            <v>0.35</v>
          </cell>
          <cell r="AG43">
            <v>0.35</v>
          </cell>
          <cell r="AH43">
            <v>0.35</v>
          </cell>
          <cell r="AI43">
            <v>0.35</v>
          </cell>
          <cell r="AJ43">
            <v>0.35</v>
          </cell>
          <cell r="AK43">
            <v>0.35</v>
          </cell>
          <cell r="AL43">
            <v>0.35</v>
          </cell>
          <cell r="AM43">
            <v>0.35</v>
          </cell>
          <cell r="AN43">
            <v>0.35</v>
          </cell>
          <cell r="AO43">
            <v>1</v>
          </cell>
        </row>
        <row r="44">
          <cell r="C44">
            <v>0.35</v>
          </cell>
          <cell r="D44">
            <v>0.35</v>
          </cell>
          <cell r="E44">
            <v>0.35</v>
          </cell>
          <cell r="F44">
            <v>0.35</v>
          </cell>
          <cell r="G44">
            <v>0.35</v>
          </cell>
          <cell r="H44">
            <v>0.35</v>
          </cell>
          <cell r="I44">
            <v>0.35</v>
          </cell>
          <cell r="J44">
            <v>0.35</v>
          </cell>
          <cell r="K44">
            <v>0.35</v>
          </cell>
          <cell r="L44">
            <v>0.35</v>
          </cell>
          <cell r="M44">
            <v>0.35</v>
          </cell>
          <cell r="N44">
            <v>0.35</v>
          </cell>
          <cell r="O44">
            <v>0.35</v>
          </cell>
          <cell r="P44">
            <v>0.35</v>
          </cell>
          <cell r="Q44">
            <v>0.35</v>
          </cell>
          <cell r="R44">
            <v>0.35</v>
          </cell>
          <cell r="S44">
            <v>0.35</v>
          </cell>
          <cell r="T44">
            <v>0.35</v>
          </cell>
          <cell r="U44">
            <v>0.35</v>
          </cell>
          <cell r="V44">
            <v>0.35</v>
          </cell>
          <cell r="W44">
            <v>0.35</v>
          </cell>
          <cell r="X44">
            <v>0.35</v>
          </cell>
          <cell r="Y44">
            <v>0.35</v>
          </cell>
          <cell r="Z44">
            <v>0.35</v>
          </cell>
          <cell r="AA44">
            <v>0.35</v>
          </cell>
          <cell r="AB44">
            <v>0.35</v>
          </cell>
          <cell r="AC44">
            <v>0.35</v>
          </cell>
          <cell r="AD44">
            <v>0.35</v>
          </cell>
          <cell r="AE44">
            <v>0.35</v>
          </cell>
          <cell r="AF44">
            <v>0.35</v>
          </cell>
          <cell r="AG44">
            <v>0.35</v>
          </cell>
          <cell r="AH44">
            <v>0.35</v>
          </cell>
          <cell r="AI44">
            <v>0.35</v>
          </cell>
          <cell r="AJ44">
            <v>0.35</v>
          </cell>
          <cell r="AK44">
            <v>0.35</v>
          </cell>
          <cell r="AL44">
            <v>0.35</v>
          </cell>
          <cell r="AM44">
            <v>0.35</v>
          </cell>
          <cell r="AN44">
            <v>0.35</v>
          </cell>
          <cell r="AO44">
            <v>0.35</v>
          </cell>
          <cell r="AP44">
            <v>1</v>
          </cell>
        </row>
        <row r="45">
          <cell r="C45">
            <v>0.35</v>
          </cell>
          <cell r="D45">
            <v>0.35</v>
          </cell>
          <cell r="E45">
            <v>0.35</v>
          </cell>
          <cell r="F45">
            <v>0.35</v>
          </cell>
          <cell r="G45">
            <v>0.35</v>
          </cell>
          <cell r="H45">
            <v>0.35</v>
          </cell>
          <cell r="I45">
            <v>0.35</v>
          </cell>
          <cell r="J45">
            <v>0.35</v>
          </cell>
          <cell r="K45">
            <v>0.35</v>
          </cell>
          <cell r="L45">
            <v>0.35</v>
          </cell>
          <cell r="M45">
            <v>0.35</v>
          </cell>
          <cell r="N45">
            <v>0.35</v>
          </cell>
          <cell r="O45">
            <v>0.35</v>
          </cell>
          <cell r="P45">
            <v>0.35</v>
          </cell>
          <cell r="Q45">
            <v>0.35</v>
          </cell>
          <cell r="R45">
            <v>0.35</v>
          </cell>
          <cell r="S45">
            <v>0.35</v>
          </cell>
          <cell r="T45">
            <v>0.35</v>
          </cell>
          <cell r="U45">
            <v>0.35</v>
          </cell>
          <cell r="V45">
            <v>0.35</v>
          </cell>
          <cell r="W45">
            <v>0.35</v>
          </cell>
          <cell r="X45">
            <v>0.35</v>
          </cell>
          <cell r="Y45">
            <v>0.35</v>
          </cell>
          <cell r="Z45">
            <v>0.35</v>
          </cell>
          <cell r="AA45">
            <v>0.35</v>
          </cell>
          <cell r="AB45">
            <v>0.35</v>
          </cell>
          <cell r="AC45">
            <v>0.35</v>
          </cell>
          <cell r="AD45">
            <v>0.35</v>
          </cell>
          <cell r="AE45">
            <v>0.35</v>
          </cell>
          <cell r="AF45">
            <v>0.35</v>
          </cell>
          <cell r="AG45">
            <v>0.35</v>
          </cell>
          <cell r="AH45">
            <v>0.35</v>
          </cell>
          <cell r="AI45">
            <v>0.35</v>
          </cell>
          <cell r="AJ45">
            <v>0.35</v>
          </cell>
          <cell r="AK45">
            <v>0.35</v>
          </cell>
          <cell r="AL45">
            <v>0.35</v>
          </cell>
          <cell r="AM45">
            <v>0.35</v>
          </cell>
          <cell r="AN45">
            <v>0.35</v>
          </cell>
          <cell r="AO45">
            <v>0.35</v>
          </cell>
          <cell r="AP45">
            <v>0.35</v>
          </cell>
          <cell r="AQ45">
            <v>1</v>
          </cell>
        </row>
        <row r="46">
          <cell r="C46">
            <v>0.35</v>
          </cell>
          <cell r="D46">
            <v>0.35</v>
          </cell>
          <cell r="E46">
            <v>0.35</v>
          </cell>
          <cell r="F46">
            <v>0.35</v>
          </cell>
          <cell r="G46">
            <v>0.35</v>
          </cell>
          <cell r="H46">
            <v>0.35</v>
          </cell>
          <cell r="I46">
            <v>0.35</v>
          </cell>
          <cell r="J46">
            <v>0.35</v>
          </cell>
          <cell r="K46">
            <v>0.35</v>
          </cell>
          <cell r="L46">
            <v>0.35</v>
          </cell>
          <cell r="M46">
            <v>0.35</v>
          </cell>
          <cell r="N46">
            <v>0.35</v>
          </cell>
          <cell r="O46">
            <v>0.35</v>
          </cell>
          <cell r="P46">
            <v>0.35</v>
          </cell>
          <cell r="Q46">
            <v>0.35</v>
          </cell>
          <cell r="R46">
            <v>0.35</v>
          </cell>
          <cell r="S46">
            <v>0.35</v>
          </cell>
          <cell r="T46">
            <v>0.35</v>
          </cell>
          <cell r="U46">
            <v>0.35</v>
          </cell>
          <cell r="V46">
            <v>0.35</v>
          </cell>
          <cell r="W46">
            <v>0.35</v>
          </cell>
          <cell r="X46">
            <v>0.35</v>
          </cell>
          <cell r="Y46">
            <v>0.35</v>
          </cell>
          <cell r="Z46">
            <v>0.35</v>
          </cell>
          <cell r="AA46">
            <v>0.35</v>
          </cell>
          <cell r="AB46">
            <v>0.35</v>
          </cell>
          <cell r="AC46">
            <v>0.35</v>
          </cell>
          <cell r="AD46">
            <v>0.35</v>
          </cell>
          <cell r="AE46">
            <v>0.35</v>
          </cell>
          <cell r="AF46">
            <v>0.35</v>
          </cell>
          <cell r="AG46">
            <v>0.35</v>
          </cell>
          <cell r="AH46">
            <v>0.35</v>
          </cell>
          <cell r="AI46">
            <v>0.35</v>
          </cell>
          <cell r="AJ46">
            <v>0.35</v>
          </cell>
          <cell r="AK46">
            <v>0.35</v>
          </cell>
          <cell r="AL46">
            <v>0.35</v>
          </cell>
          <cell r="AM46">
            <v>0.35</v>
          </cell>
          <cell r="AN46">
            <v>0.35</v>
          </cell>
          <cell r="AO46">
            <v>0.35</v>
          </cell>
          <cell r="AP46">
            <v>0.35</v>
          </cell>
          <cell r="AQ46">
            <v>0.35</v>
          </cell>
          <cell r="AR46">
            <v>1</v>
          </cell>
        </row>
        <row r="47">
          <cell r="C47">
            <v>0.35</v>
          </cell>
          <cell r="D47">
            <v>0.35</v>
          </cell>
          <cell r="E47">
            <v>0.35</v>
          </cell>
          <cell r="F47">
            <v>0.35</v>
          </cell>
          <cell r="G47">
            <v>0.35</v>
          </cell>
          <cell r="H47">
            <v>0.35</v>
          </cell>
          <cell r="I47">
            <v>0.35</v>
          </cell>
          <cell r="J47">
            <v>0.35</v>
          </cell>
          <cell r="K47">
            <v>0.35</v>
          </cell>
          <cell r="L47">
            <v>0.35</v>
          </cell>
          <cell r="M47">
            <v>0.35</v>
          </cell>
          <cell r="N47">
            <v>0.35</v>
          </cell>
          <cell r="O47">
            <v>0.35</v>
          </cell>
          <cell r="P47">
            <v>0.35</v>
          </cell>
          <cell r="Q47">
            <v>0.35</v>
          </cell>
          <cell r="R47">
            <v>0.35</v>
          </cell>
          <cell r="S47">
            <v>0.35</v>
          </cell>
          <cell r="T47">
            <v>0.35</v>
          </cell>
          <cell r="U47">
            <v>0.35</v>
          </cell>
          <cell r="V47">
            <v>0.35</v>
          </cell>
          <cell r="W47">
            <v>0.35</v>
          </cell>
          <cell r="X47">
            <v>0.35</v>
          </cell>
          <cell r="Y47">
            <v>0.35</v>
          </cell>
          <cell r="Z47">
            <v>0.35</v>
          </cell>
          <cell r="AA47">
            <v>0.35</v>
          </cell>
          <cell r="AB47">
            <v>0.35</v>
          </cell>
          <cell r="AC47">
            <v>0.35</v>
          </cell>
          <cell r="AD47">
            <v>0.35</v>
          </cell>
          <cell r="AE47">
            <v>0.35</v>
          </cell>
          <cell r="AF47">
            <v>0.35</v>
          </cell>
          <cell r="AG47">
            <v>0.35</v>
          </cell>
          <cell r="AH47">
            <v>0.35</v>
          </cell>
          <cell r="AI47">
            <v>0.35</v>
          </cell>
          <cell r="AJ47">
            <v>0.35</v>
          </cell>
          <cell r="AK47">
            <v>0.35</v>
          </cell>
          <cell r="AL47">
            <v>0.35</v>
          </cell>
          <cell r="AM47">
            <v>0.35</v>
          </cell>
          <cell r="AN47">
            <v>0.35</v>
          </cell>
          <cell r="AO47">
            <v>0.35</v>
          </cell>
          <cell r="AP47">
            <v>0.35</v>
          </cell>
          <cell r="AQ47">
            <v>0.35</v>
          </cell>
          <cell r="AR47">
            <v>0.35</v>
          </cell>
          <cell r="AS47">
            <v>1</v>
          </cell>
        </row>
        <row r="48">
          <cell r="C48">
            <v>0.35</v>
          </cell>
          <cell r="D48">
            <v>0.35</v>
          </cell>
          <cell r="E48">
            <v>0.35</v>
          </cell>
          <cell r="F48">
            <v>0.35</v>
          </cell>
          <cell r="G48">
            <v>0.35</v>
          </cell>
          <cell r="H48">
            <v>0.35</v>
          </cell>
          <cell r="I48">
            <v>0.35</v>
          </cell>
          <cell r="J48">
            <v>0.35</v>
          </cell>
          <cell r="K48">
            <v>0.35</v>
          </cell>
          <cell r="L48">
            <v>0.35</v>
          </cell>
          <cell r="M48">
            <v>0.35</v>
          </cell>
          <cell r="N48">
            <v>0.35</v>
          </cell>
          <cell r="O48">
            <v>0.35</v>
          </cell>
          <cell r="P48">
            <v>0.35</v>
          </cell>
          <cell r="Q48">
            <v>0.35</v>
          </cell>
          <cell r="R48">
            <v>0.35</v>
          </cell>
          <cell r="S48">
            <v>0.35</v>
          </cell>
          <cell r="T48">
            <v>0.35</v>
          </cell>
          <cell r="U48">
            <v>0.35</v>
          </cell>
          <cell r="V48">
            <v>0.35</v>
          </cell>
          <cell r="W48">
            <v>0.35</v>
          </cell>
          <cell r="X48">
            <v>0.35</v>
          </cell>
          <cell r="Y48">
            <v>0.35</v>
          </cell>
          <cell r="Z48">
            <v>0.35</v>
          </cell>
          <cell r="AA48">
            <v>0.35</v>
          </cell>
          <cell r="AB48">
            <v>0.35</v>
          </cell>
          <cell r="AC48">
            <v>0.35</v>
          </cell>
          <cell r="AD48">
            <v>0.35</v>
          </cell>
          <cell r="AE48">
            <v>0.35</v>
          </cell>
          <cell r="AF48">
            <v>0.35</v>
          </cell>
          <cell r="AG48">
            <v>0.35</v>
          </cell>
          <cell r="AH48">
            <v>0.35</v>
          </cell>
          <cell r="AI48">
            <v>0.35</v>
          </cell>
          <cell r="AJ48">
            <v>0.35</v>
          </cell>
          <cell r="AK48">
            <v>0.35</v>
          </cell>
          <cell r="AL48">
            <v>0.35</v>
          </cell>
          <cell r="AM48">
            <v>0.35</v>
          </cell>
          <cell r="AN48">
            <v>0.35</v>
          </cell>
          <cell r="AO48">
            <v>0.35</v>
          </cell>
          <cell r="AP48">
            <v>0.35</v>
          </cell>
          <cell r="AQ48">
            <v>0.35</v>
          </cell>
          <cell r="AR48">
            <v>0.35</v>
          </cell>
          <cell r="AS48">
            <v>0.35</v>
          </cell>
          <cell r="AT48">
            <v>1</v>
          </cell>
        </row>
        <row r="49">
          <cell r="C49">
            <v>0.35</v>
          </cell>
          <cell r="D49">
            <v>0.35</v>
          </cell>
          <cell r="E49">
            <v>0.35</v>
          </cell>
          <cell r="F49">
            <v>0.35</v>
          </cell>
          <cell r="G49">
            <v>0.35</v>
          </cell>
          <cell r="H49">
            <v>0.35</v>
          </cell>
          <cell r="I49">
            <v>0.35</v>
          </cell>
          <cell r="J49">
            <v>0.35</v>
          </cell>
          <cell r="K49">
            <v>0.35</v>
          </cell>
          <cell r="L49">
            <v>0.35</v>
          </cell>
          <cell r="M49">
            <v>0.35</v>
          </cell>
          <cell r="N49">
            <v>0.35</v>
          </cell>
          <cell r="O49">
            <v>0.35</v>
          </cell>
          <cell r="P49">
            <v>0.35</v>
          </cell>
          <cell r="Q49">
            <v>0.35</v>
          </cell>
          <cell r="R49">
            <v>0.35</v>
          </cell>
          <cell r="S49">
            <v>0.35</v>
          </cell>
          <cell r="T49">
            <v>0.35</v>
          </cell>
          <cell r="U49">
            <v>0.35</v>
          </cell>
          <cell r="V49">
            <v>0.35</v>
          </cell>
          <cell r="W49">
            <v>0.35</v>
          </cell>
          <cell r="X49">
            <v>0.35</v>
          </cell>
          <cell r="Y49">
            <v>0.35</v>
          </cell>
          <cell r="Z49">
            <v>0.35</v>
          </cell>
          <cell r="AA49">
            <v>0.35</v>
          </cell>
          <cell r="AB49">
            <v>0.35</v>
          </cell>
          <cell r="AC49">
            <v>0.35</v>
          </cell>
          <cell r="AD49">
            <v>0.35</v>
          </cell>
          <cell r="AE49">
            <v>0.35</v>
          </cell>
          <cell r="AF49">
            <v>0.35</v>
          </cell>
          <cell r="AG49">
            <v>0.35</v>
          </cell>
          <cell r="AH49">
            <v>0.35</v>
          </cell>
          <cell r="AI49">
            <v>0.35</v>
          </cell>
          <cell r="AJ49">
            <v>0.35</v>
          </cell>
          <cell r="AK49">
            <v>0.35</v>
          </cell>
          <cell r="AL49">
            <v>0.35</v>
          </cell>
          <cell r="AM49">
            <v>0.35</v>
          </cell>
          <cell r="AN49">
            <v>0.35</v>
          </cell>
          <cell r="AO49">
            <v>0.35</v>
          </cell>
          <cell r="AP49">
            <v>0.35</v>
          </cell>
          <cell r="AQ49">
            <v>0.35</v>
          </cell>
          <cell r="AR49">
            <v>0.35</v>
          </cell>
          <cell r="AS49">
            <v>0.35</v>
          </cell>
          <cell r="AT49">
            <v>0.35</v>
          </cell>
          <cell r="AU49">
            <v>1</v>
          </cell>
        </row>
        <row r="50">
          <cell r="C50">
            <v>0.35</v>
          </cell>
          <cell r="D50">
            <v>0.35</v>
          </cell>
          <cell r="E50">
            <v>0.35</v>
          </cell>
          <cell r="F50">
            <v>0.35</v>
          </cell>
          <cell r="G50">
            <v>0.35</v>
          </cell>
          <cell r="H50">
            <v>0.35</v>
          </cell>
          <cell r="I50">
            <v>0.35</v>
          </cell>
          <cell r="J50">
            <v>0.35</v>
          </cell>
          <cell r="K50">
            <v>0.35</v>
          </cell>
          <cell r="L50">
            <v>0.35</v>
          </cell>
          <cell r="M50">
            <v>0.35</v>
          </cell>
          <cell r="N50">
            <v>0.35</v>
          </cell>
          <cell r="O50">
            <v>0.35</v>
          </cell>
          <cell r="P50">
            <v>0.35</v>
          </cell>
          <cell r="Q50">
            <v>0.35</v>
          </cell>
          <cell r="R50">
            <v>0.35</v>
          </cell>
          <cell r="S50">
            <v>0.35</v>
          </cell>
          <cell r="T50">
            <v>0.35</v>
          </cell>
          <cell r="U50">
            <v>0.35</v>
          </cell>
          <cell r="V50">
            <v>0.35</v>
          </cell>
          <cell r="W50">
            <v>0.35</v>
          </cell>
          <cell r="X50">
            <v>0.35</v>
          </cell>
          <cell r="Y50">
            <v>0.35</v>
          </cell>
          <cell r="Z50">
            <v>0.35</v>
          </cell>
          <cell r="AA50">
            <v>0.35</v>
          </cell>
          <cell r="AB50">
            <v>0.35</v>
          </cell>
          <cell r="AC50">
            <v>0.35</v>
          </cell>
          <cell r="AD50">
            <v>0.35</v>
          </cell>
          <cell r="AE50">
            <v>0.35</v>
          </cell>
          <cell r="AF50">
            <v>0.35</v>
          </cell>
          <cell r="AG50">
            <v>0.35</v>
          </cell>
          <cell r="AH50">
            <v>0.35</v>
          </cell>
          <cell r="AI50">
            <v>0.35</v>
          </cell>
          <cell r="AJ50">
            <v>0.35</v>
          </cell>
          <cell r="AK50">
            <v>0.35</v>
          </cell>
          <cell r="AL50">
            <v>0.35</v>
          </cell>
          <cell r="AM50">
            <v>0.35</v>
          </cell>
          <cell r="AN50">
            <v>0.35</v>
          </cell>
          <cell r="AO50">
            <v>0.35</v>
          </cell>
          <cell r="AP50">
            <v>0.35</v>
          </cell>
          <cell r="AQ50">
            <v>0.35</v>
          </cell>
          <cell r="AR50">
            <v>0.35</v>
          </cell>
          <cell r="AS50">
            <v>0.35</v>
          </cell>
          <cell r="AT50">
            <v>0.35</v>
          </cell>
          <cell r="AU50">
            <v>0.35</v>
          </cell>
          <cell r="AV50">
            <v>1</v>
          </cell>
        </row>
        <row r="51">
          <cell r="C51">
            <v>0.35</v>
          </cell>
          <cell r="D51">
            <v>0.35</v>
          </cell>
          <cell r="E51">
            <v>0.35</v>
          </cell>
          <cell r="F51">
            <v>0.35</v>
          </cell>
          <cell r="G51">
            <v>0.35</v>
          </cell>
          <cell r="H51">
            <v>0.35</v>
          </cell>
          <cell r="I51">
            <v>0.35</v>
          </cell>
          <cell r="J51">
            <v>0.35</v>
          </cell>
          <cell r="K51">
            <v>0.35</v>
          </cell>
          <cell r="L51">
            <v>0.35</v>
          </cell>
          <cell r="M51">
            <v>0.35</v>
          </cell>
          <cell r="N51">
            <v>0.35</v>
          </cell>
          <cell r="O51">
            <v>0.35</v>
          </cell>
          <cell r="P51">
            <v>0.35</v>
          </cell>
          <cell r="Q51">
            <v>0.35</v>
          </cell>
          <cell r="R51">
            <v>0.35</v>
          </cell>
          <cell r="S51">
            <v>0.35</v>
          </cell>
          <cell r="T51">
            <v>0.35</v>
          </cell>
          <cell r="U51">
            <v>0.35</v>
          </cell>
          <cell r="V51">
            <v>0.35</v>
          </cell>
          <cell r="W51">
            <v>0.35</v>
          </cell>
          <cell r="X51">
            <v>0.35</v>
          </cell>
          <cell r="Y51">
            <v>0.35</v>
          </cell>
          <cell r="Z51">
            <v>0.35</v>
          </cell>
          <cell r="AA51">
            <v>0.35</v>
          </cell>
          <cell r="AB51">
            <v>0.35</v>
          </cell>
          <cell r="AC51">
            <v>0.35</v>
          </cell>
          <cell r="AD51">
            <v>0.35</v>
          </cell>
          <cell r="AE51">
            <v>0.35</v>
          </cell>
          <cell r="AF51">
            <v>0.35</v>
          </cell>
          <cell r="AG51">
            <v>0.35</v>
          </cell>
          <cell r="AH51">
            <v>0.35</v>
          </cell>
          <cell r="AI51">
            <v>0.35</v>
          </cell>
          <cell r="AJ51">
            <v>0.35</v>
          </cell>
          <cell r="AK51">
            <v>0.35</v>
          </cell>
          <cell r="AL51">
            <v>0.35</v>
          </cell>
          <cell r="AM51">
            <v>0.35</v>
          </cell>
          <cell r="AN51">
            <v>0.35</v>
          </cell>
          <cell r="AO51">
            <v>0.35</v>
          </cell>
          <cell r="AP51">
            <v>0.35</v>
          </cell>
          <cell r="AQ51">
            <v>0.35</v>
          </cell>
          <cell r="AR51">
            <v>0.35</v>
          </cell>
          <cell r="AS51">
            <v>0.35</v>
          </cell>
          <cell r="AT51">
            <v>0.35</v>
          </cell>
          <cell r="AU51">
            <v>0.35</v>
          </cell>
          <cell r="AV51">
            <v>0.35</v>
          </cell>
          <cell r="AW51">
            <v>1</v>
          </cell>
        </row>
        <row r="52">
          <cell r="C52">
            <v>0.35</v>
          </cell>
          <cell r="D52">
            <v>0.35</v>
          </cell>
          <cell r="E52">
            <v>0.35</v>
          </cell>
          <cell r="F52">
            <v>0.35</v>
          </cell>
          <cell r="G52">
            <v>0.35</v>
          </cell>
          <cell r="H52">
            <v>0.35</v>
          </cell>
          <cell r="I52">
            <v>0.35</v>
          </cell>
          <cell r="J52">
            <v>0.35</v>
          </cell>
          <cell r="K52">
            <v>0.35</v>
          </cell>
          <cell r="L52">
            <v>0.35</v>
          </cell>
          <cell r="M52">
            <v>0.35</v>
          </cell>
          <cell r="N52">
            <v>0.35</v>
          </cell>
          <cell r="O52">
            <v>0.35</v>
          </cell>
          <cell r="P52">
            <v>0.35</v>
          </cell>
          <cell r="Q52">
            <v>0.35</v>
          </cell>
          <cell r="R52">
            <v>0.35</v>
          </cell>
          <cell r="S52">
            <v>0.35</v>
          </cell>
          <cell r="T52">
            <v>0.35</v>
          </cell>
          <cell r="U52">
            <v>0.35</v>
          </cell>
          <cell r="V52">
            <v>0.35</v>
          </cell>
          <cell r="W52">
            <v>0.35</v>
          </cell>
          <cell r="X52">
            <v>0.35</v>
          </cell>
          <cell r="Y52">
            <v>0.35</v>
          </cell>
          <cell r="Z52">
            <v>0.35</v>
          </cell>
          <cell r="AA52">
            <v>0.35</v>
          </cell>
          <cell r="AB52">
            <v>0.35</v>
          </cell>
          <cell r="AC52">
            <v>0.35</v>
          </cell>
          <cell r="AD52">
            <v>0.35</v>
          </cell>
          <cell r="AE52">
            <v>0.35</v>
          </cell>
          <cell r="AF52">
            <v>0.35</v>
          </cell>
          <cell r="AG52">
            <v>0.35</v>
          </cell>
          <cell r="AH52">
            <v>0.35</v>
          </cell>
          <cell r="AI52">
            <v>0.35</v>
          </cell>
          <cell r="AJ52">
            <v>0.35</v>
          </cell>
          <cell r="AK52">
            <v>0.35</v>
          </cell>
          <cell r="AL52">
            <v>0.35</v>
          </cell>
          <cell r="AM52">
            <v>0.35</v>
          </cell>
          <cell r="AN52">
            <v>0.35</v>
          </cell>
          <cell r="AO52">
            <v>0.35</v>
          </cell>
          <cell r="AP52">
            <v>0.35</v>
          </cell>
          <cell r="AQ52">
            <v>0.35</v>
          </cell>
          <cell r="AR52">
            <v>0.35</v>
          </cell>
          <cell r="AS52">
            <v>0.35</v>
          </cell>
          <cell r="AT52">
            <v>0.35</v>
          </cell>
          <cell r="AU52">
            <v>0.35</v>
          </cell>
          <cell r="AV52">
            <v>0.35</v>
          </cell>
          <cell r="AW52">
            <v>0.35</v>
          </cell>
          <cell r="AX52">
            <v>1</v>
          </cell>
        </row>
        <row r="53">
          <cell r="C53">
            <v>0.35</v>
          </cell>
          <cell r="D53">
            <v>0.35</v>
          </cell>
          <cell r="E53">
            <v>0.35</v>
          </cell>
          <cell r="F53">
            <v>0.35</v>
          </cell>
          <cell r="G53">
            <v>0.35</v>
          </cell>
          <cell r="H53">
            <v>0.35</v>
          </cell>
          <cell r="I53">
            <v>0.35</v>
          </cell>
          <cell r="J53">
            <v>0.35</v>
          </cell>
          <cell r="K53">
            <v>0.35</v>
          </cell>
          <cell r="L53">
            <v>0.35</v>
          </cell>
          <cell r="M53">
            <v>0.35</v>
          </cell>
          <cell r="N53">
            <v>0.35</v>
          </cell>
          <cell r="O53">
            <v>0.35</v>
          </cell>
          <cell r="P53">
            <v>0.35</v>
          </cell>
          <cell r="Q53">
            <v>0.35</v>
          </cell>
          <cell r="R53">
            <v>0.35</v>
          </cell>
          <cell r="S53">
            <v>0.35</v>
          </cell>
          <cell r="T53">
            <v>0.35</v>
          </cell>
          <cell r="U53">
            <v>0.35</v>
          </cell>
          <cell r="V53">
            <v>0.35</v>
          </cell>
          <cell r="W53">
            <v>0.35</v>
          </cell>
          <cell r="X53">
            <v>0.35</v>
          </cell>
          <cell r="Y53">
            <v>0.35</v>
          </cell>
          <cell r="Z53">
            <v>0.35</v>
          </cell>
          <cell r="AA53">
            <v>0.35</v>
          </cell>
          <cell r="AB53">
            <v>0.35</v>
          </cell>
          <cell r="AC53">
            <v>0.35</v>
          </cell>
          <cell r="AD53">
            <v>0.35</v>
          </cell>
          <cell r="AE53">
            <v>0.35</v>
          </cell>
          <cell r="AF53">
            <v>0.35</v>
          </cell>
          <cell r="AG53">
            <v>0.35</v>
          </cell>
          <cell r="AH53">
            <v>0.35</v>
          </cell>
          <cell r="AI53">
            <v>0.35</v>
          </cell>
          <cell r="AJ53">
            <v>0.35</v>
          </cell>
          <cell r="AK53">
            <v>0.35</v>
          </cell>
          <cell r="AL53">
            <v>0.35</v>
          </cell>
          <cell r="AM53">
            <v>0.35</v>
          </cell>
          <cell r="AN53">
            <v>0.35</v>
          </cell>
          <cell r="AO53">
            <v>0.35</v>
          </cell>
          <cell r="AP53">
            <v>0.35</v>
          </cell>
          <cell r="AQ53">
            <v>0.35</v>
          </cell>
          <cell r="AR53">
            <v>0.35</v>
          </cell>
          <cell r="AS53">
            <v>0.35</v>
          </cell>
          <cell r="AT53">
            <v>0.35</v>
          </cell>
          <cell r="AU53">
            <v>0.35</v>
          </cell>
          <cell r="AV53">
            <v>0.35</v>
          </cell>
          <cell r="AW53">
            <v>0.35</v>
          </cell>
          <cell r="AX53">
            <v>0.35</v>
          </cell>
          <cell r="AY53">
            <v>1</v>
          </cell>
        </row>
        <row r="54">
          <cell r="C54">
            <v>0.35</v>
          </cell>
          <cell r="D54">
            <v>0.35</v>
          </cell>
          <cell r="E54">
            <v>0.35</v>
          </cell>
          <cell r="F54">
            <v>0.35</v>
          </cell>
          <cell r="G54">
            <v>0.35</v>
          </cell>
          <cell r="H54">
            <v>0.35</v>
          </cell>
          <cell r="I54">
            <v>0.35</v>
          </cell>
          <cell r="J54">
            <v>0.35</v>
          </cell>
          <cell r="K54">
            <v>0.35</v>
          </cell>
          <cell r="L54">
            <v>0.35</v>
          </cell>
          <cell r="M54">
            <v>0.35</v>
          </cell>
          <cell r="N54">
            <v>0.35</v>
          </cell>
          <cell r="O54">
            <v>0.35</v>
          </cell>
          <cell r="P54">
            <v>0.35</v>
          </cell>
          <cell r="Q54">
            <v>0.35</v>
          </cell>
          <cell r="R54">
            <v>0.35</v>
          </cell>
          <cell r="S54">
            <v>0.35</v>
          </cell>
          <cell r="T54">
            <v>0.35</v>
          </cell>
          <cell r="U54">
            <v>0.35</v>
          </cell>
          <cell r="V54">
            <v>0.35</v>
          </cell>
          <cell r="W54">
            <v>0.35</v>
          </cell>
          <cell r="X54">
            <v>0.35</v>
          </cell>
          <cell r="Y54">
            <v>0.35</v>
          </cell>
          <cell r="Z54">
            <v>0.35</v>
          </cell>
          <cell r="AA54">
            <v>0.35</v>
          </cell>
          <cell r="AB54">
            <v>0.35</v>
          </cell>
          <cell r="AC54">
            <v>0.35</v>
          </cell>
          <cell r="AD54">
            <v>0.35</v>
          </cell>
          <cell r="AE54">
            <v>0.35</v>
          </cell>
          <cell r="AF54">
            <v>0.35</v>
          </cell>
          <cell r="AG54">
            <v>0.35</v>
          </cell>
          <cell r="AH54">
            <v>0.35</v>
          </cell>
          <cell r="AI54">
            <v>0.35</v>
          </cell>
          <cell r="AJ54">
            <v>0.35</v>
          </cell>
          <cell r="AK54">
            <v>0.35</v>
          </cell>
          <cell r="AL54">
            <v>0.35</v>
          </cell>
          <cell r="AM54">
            <v>0.35</v>
          </cell>
          <cell r="AN54">
            <v>0.35</v>
          </cell>
          <cell r="AO54">
            <v>0.35</v>
          </cell>
          <cell r="AP54">
            <v>0.35</v>
          </cell>
          <cell r="AQ54">
            <v>0.35</v>
          </cell>
          <cell r="AR54">
            <v>0.35</v>
          </cell>
          <cell r="AS54">
            <v>0.35</v>
          </cell>
          <cell r="AT54">
            <v>0.35</v>
          </cell>
          <cell r="AU54">
            <v>0.35</v>
          </cell>
          <cell r="AV54">
            <v>0.35</v>
          </cell>
          <cell r="AW54">
            <v>0.35</v>
          </cell>
          <cell r="AX54">
            <v>0.35</v>
          </cell>
          <cell r="AY54">
            <v>0.35</v>
          </cell>
          <cell r="AZ54">
            <v>1</v>
          </cell>
        </row>
        <row r="55">
          <cell r="C55">
            <v>0.35</v>
          </cell>
          <cell r="D55">
            <v>0.35</v>
          </cell>
          <cell r="E55">
            <v>0.35</v>
          </cell>
          <cell r="F55">
            <v>0.35</v>
          </cell>
          <cell r="G55">
            <v>0.35</v>
          </cell>
          <cell r="H55">
            <v>0.35</v>
          </cell>
          <cell r="I55">
            <v>0.35</v>
          </cell>
          <cell r="J55">
            <v>0.35</v>
          </cell>
          <cell r="K55">
            <v>0.35</v>
          </cell>
          <cell r="L55">
            <v>0.35</v>
          </cell>
          <cell r="M55">
            <v>0.35</v>
          </cell>
          <cell r="N55">
            <v>0.35</v>
          </cell>
          <cell r="O55">
            <v>0.35</v>
          </cell>
          <cell r="P55">
            <v>0.35</v>
          </cell>
          <cell r="Q55">
            <v>0.35</v>
          </cell>
          <cell r="R55">
            <v>0.35</v>
          </cell>
          <cell r="S55">
            <v>0.35</v>
          </cell>
          <cell r="T55">
            <v>0.35</v>
          </cell>
          <cell r="U55">
            <v>0.35</v>
          </cell>
          <cell r="V55">
            <v>0.35</v>
          </cell>
          <cell r="W55">
            <v>0.35</v>
          </cell>
          <cell r="X55">
            <v>0.35</v>
          </cell>
          <cell r="Y55">
            <v>0.35</v>
          </cell>
          <cell r="Z55">
            <v>0.35</v>
          </cell>
          <cell r="AA55">
            <v>0.35</v>
          </cell>
          <cell r="AB55">
            <v>0.35</v>
          </cell>
          <cell r="AC55">
            <v>0.35</v>
          </cell>
          <cell r="AD55">
            <v>0.35</v>
          </cell>
          <cell r="AE55">
            <v>0.35</v>
          </cell>
          <cell r="AF55">
            <v>0.35</v>
          </cell>
          <cell r="AG55">
            <v>0.35</v>
          </cell>
          <cell r="AH55">
            <v>0.35</v>
          </cell>
          <cell r="AI55">
            <v>0.35</v>
          </cell>
          <cell r="AJ55">
            <v>0.35</v>
          </cell>
          <cell r="AK55">
            <v>0.35</v>
          </cell>
          <cell r="AL55">
            <v>0.35</v>
          </cell>
          <cell r="AM55">
            <v>0.35</v>
          </cell>
          <cell r="AN55">
            <v>0.35</v>
          </cell>
          <cell r="AO55">
            <v>0.35</v>
          </cell>
          <cell r="AP55">
            <v>0.35</v>
          </cell>
          <cell r="AQ55">
            <v>0.35</v>
          </cell>
          <cell r="AR55">
            <v>0.35</v>
          </cell>
          <cell r="AS55">
            <v>0.35</v>
          </cell>
          <cell r="AT55">
            <v>0.35</v>
          </cell>
          <cell r="AU55">
            <v>0.35</v>
          </cell>
          <cell r="AV55">
            <v>0.35</v>
          </cell>
          <cell r="AW55">
            <v>0.35</v>
          </cell>
          <cell r="AX55">
            <v>0.35</v>
          </cell>
          <cell r="AY55">
            <v>0.35</v>
          </cell>
          <cell r="AZ55">
            <v>0.35</v>
          </cell>
          <cell r="BA55">
            <v>1</v>
          </cell>
        </row>
        <row r="56">
          <cell r="C56">
            <v>0.35</v>
          </cell>
          <cell r="D56">
            <v>0.35</v>
          </cell>
          <cell r="E56">
            <v>0.35</v>
          </cell>
          <cell r="F56">
            <v>0.35</v>
          </cell>
          <cell r="G56">
            <v>0.35</v>
          </cell>
          <cell r="H56">
            <v>0.35</v>
          </cell>
          <cell r="I56">
            <v>0.35</v>
          </cell>
          <cell r="J56">
            <v>0.35</v>
          </cell>
          <cell r="K56">
            <v>0.35</v>
          </cell>
          <cell r="L56">
            <v>0.35</v>
          </cell>
          <cell r="M56">
            <v>0.35</v>
          </cell>
          <cell r="N56">
            <v>0.35</v>
          </cell>
          <cell r="O56">
            <v>0.35</v>
          </cell>
          <cell r="P56">
            <v>0.35</v>
          </cell>
          <cell r="Q56">
            <v>0.35</v>
          </cell>
          <cell r="R56">
            <v>0.35</v>
          </cell>
          <cell r="S56">
            <v>0.35</v>
          </cell>
          <cell r="T56">
            <v>0.35</v>
          </cell>
          <cell r="U56">
            <v>0.35</v>
          </cell>
          <cell r="V56">
            <v>0.35</v>
          </cell>
          <cell r="W56">
            <v>0.35</v>
          </cell>
          <cell r="X56">
            <v>0.35</v>
          </cell>
          <cell r="Y56">
            <v>0.35</v>
          </cell>
          <cell r="Z56">
            <v>0.35</v>
          </cell>
          <cell r="AA56">
            <v>0.35</v>
          </cell>
          <cell r="AB56">
            <v>0.35</v>
          </cell>
          <cell r="AC56">
            <v>0.35</v>
          </cell>
          <cell r="AD56">
            <v>0.35</v>
          </cell>
          <cell r="AE56">
            <v>0.35</v>
          </cell>
          <cell r="AF56">
            <v>0.35</v>
          </cell>
          <cell r="AG56">
            <v>0.35</v>
          </cell>
          <cell r="AH56">
            <v>0.35</v>
          </cell>
          <cell r="AI56">
            <v>0.35</v>
          </cell>
          <cell r="AJ56">
            <v>0.35</v>
          </cell>
          <cell r="AK56">
            <v>0.35</v>
          </cell>
          <cell r="AL56">
            <v>0.35</v>
          </cell>
          <cell r="AM56">
            <v>0.35</v>
          </cell>
          <cell r="AN56">
            <v>0.35</v>
          </cell>
          <cell r="AO56">
            <v>0.35</v>
          </cell>
          <cell r="AP56">
            <v>0.35</v>
          </cell>
          <cell r="AQ56">
            <v>0.35</v>
          </cell>
          <cell r="AR56">
            <v>0.35</v>
          </cell>
          <cell r="AS56">
            <v>0.35</v>
          </cell>
          <cell r="AT56">
            <v>0.35</v>
          </cell>
          <cell r="AU56">
            <v>0.35</v>
          </cell>
          <cell r="AV56">
            <v>0.35</v>
          </cell>
          <cell r="AW56">
            <v>0.35</v>
          </cell>
          <cell r="AX56">
            <v>0.35</v>
          </cell>
          <cell r="AY56">
            <v>0.35</v>
          </cell>
          <cell r="AZ56">
            <v>0.35</v>
          </cell>
          <cell r="BA56">
            <v>0.35</v>
          </cell>
          <cell r="BB56">
            <v>1</v>
          </cell>
        </row>
        <row r="57">
          <cell r="C57">
            <v>0.35</v>
          </cell>
          <cell r="D57">
            <v>0.35</v>
          </cell>
          <cell r="E57">
            <v>0.35</v>
          </cell>
          <cell r="F57">
            <v>0.35</v>
          </cell>
          <cell r="G57">
            <v>0.35</v>
          </cell>
          <cell r="H57">
            <v>0.35</v>
          </cell>
          <cell r="I57">
            <v>0.35</v>
          </cell>
          <cell r="J57">
            <v>0.35</v>
          </cell>
          <cell r="K57">
            <v>0.35</v>
          </cell>
          <cell r="L57">
            <v>0.35</v>
          </cell>
          <cell r="M57">
            <v>0.35</v>
          </cell>
          <cell r="N57">
            <v>0.35</v>
          </cell>
          <cell r="O57">
            <v>0.35</v>
          </cell>
          <cell r="P57">
            <v>0.35</v>
          </cell>
          <cell r="Q57">
            <v>0.35</v>
          </cell>
          <cell r="R57">
            <v>0.35</v>
          </cell>
          <cell r="S57">
            <v>0.35</v>
          </cell>
          <cell r="T57">
            <v>0.35</v>
          </cell>
          <cell r="U57">
            <v>0.35</v>
          </cell>
          <cell r="V57">
            <v>0.35</v>
          </cell>
          <cell r="W57">
            <v>0.35</v>
          </cell>
          <cell r="X57">
            <v>0.35</v>
          </cell>
          <cell r="Y57">
            <v>0.35</v>
          </cell>
          <cell r="Z57">
            <v>0.35</v>
          </cell>
          <cell r="AA57">
            <v>0.35</v>
          </cell>
          <cell r="AB57">
            <v>0.35</v>
          </cell>
          <cell r="AC57">
            <v>0.35</v>
          </cell>
          <cell r="AD57">
            <v>0.35</v>
          </cell>
          <cell r="AE57">
            <v>0.35</v>
          </cell>
          <cell r="AF57">
            <v>0.35</v>
          </cell>
          <cell r="AG57">
            <v>0.35</v>
          </cell>
          <cell r="AH57">
            <v>0.35</v>
          </cell>
          <cell r="AI57">
            <v>0.35</v>
          </cell>
          <cell r="AJ57">
            <v>0.35</v>
          </cell>
          <cell r="AK57">
            <v>0.35</v>
          </cell>
          <cell r="AL57">
            <v>0.35</v>
          </cell>
          <cell r="AM57">
            <v>0.35</v>
          </cell>
          <cell r="AN57">
            <v>0.35</v>
          </cell>
          <cell r="AO57">
            <v>0.35</v>
          </cell>
          <cell r="AP57">
            <v>0.35</v>
          </cell>
          <cell r="AQ57">
            <v>0.35</v>
          </cell>
          <cell r="AR57">
            <v>0.35</v>
          </cell>
          <cell r="AS57">
            <v>0.35</v>
          </cell>
          <cell r="AT57">
            <v>0.35</v>
          </cell>
          <cell r="AU57">
            <v>0.35</v>
          </cell>
          <cell r="AV57">
            <v>0.35</v>
          </cell>
          <cell r="AW57">
            <v>0.35</v>
          </cell>
          <cell r="AX57">
            <v>0.35</v>
          </cell>
          <cell r="AY57">
            <v>0.35</v>
          </cell>
          <cell r="AZ57">
            <v>0.35</v>
          </cell>
          <cell r="BA57">
            <v>0.35</v>
          </cell>
          <cell r="BB57">
            <v>0.35</v>
          </cell>
          <cell r="BC57">
            <v>1</v>
          </cell>
        </row>
        <row r="58">
          <cell r="C58">
            <v>0.35</v>
          </cell>
          <cell r="D58">
            <v>0.35</v>
          </cell>
          <cell r="E58">
            <v>0.35</v>
          </cell>
          <cell r="F58">
            <v>0.35</v>
          </cell>
          <cell r="G58">
            <v>0.35</v>
          </cell>
          <cell r="H58">
            <v>0.35</v>
          </cell>
          <cell r="I58">
            <v>0.35</v>
          </cell>
          <cell r="J58">
            <v>0.35</v>
          </cell>
          <cell r="K58">
            <v>0.35</v>
          </cell>
          <cell r="L58">
            <v>0.35</v>
          </cell>
          <cell r="M58">
            <v>0.35</v>
          </cell>
          <cell r="N58">
            <v>0.35</v>
          </cell>
          <cell r="O58">
            <v>0.35</v>
          </cell>
          <cell r="P58">
            <v>0.35</v>
          </cell>
          <cell r="Q58">
            <v>0.35</v>
          </cell>
          <cell r="R58">
            <v>0.35</v>
          </cell>
          <cell r="S58">
            <v>0.35</v>
          </cell>
          <cell r="T58">
            <v>0.35</v>
          </cell>
          <cell r="U58">
            <v>0.35</v>
          </cell>
          <cell r="V58">
            <v>0.35</v>
          </cell>
          <cell r="W58">
            <v>0.35</v>
          </cell>
          <cell r="X58">
            <v>0.35</v>
          </cell>
          <cell r="Y58">
            <v>0.35</v>
          </cell>
          <cell r="Z58">
            <v>0.35</v>
          </cell>
          <cell r="AA58">
            <v>0.35</v>
          </cell>
          <cell r="AB58">
            <v>0.35</v>
          </cell>
          <cell r="AC58">
            <v>0.35</v>
          </cell>
          <cell r="AD58">
            <v>0.35</v>
          </cell>
          <cell r="AE58">
            <v>0.35</v>
          </cell>
          <cell r="AF58">
            <v>0.35</v>
          </cell>
          <cell r="AG58">
            <v>0.35</v>
          </cell>
          <cell r="AH58">
            <v>0.35</v>
          </cell>
          <cell r="AI58">
            <v>0.35</v>
          </cell>
          <cell r="AJ58">
            <v>0.35</v>
          </cell>
          <cell r="AK58">
            <v>0.35</v>
          </cell>
          <cell r="AL58">
            <v>0.35</v>
          </cell>
          <cell r="AM58">
            <v>0.35</v>
          </cell>
          <cell r="AN58">
            <v>0.35</v>
          </cell>
          <cell r="AO58">
            <v>0.35</v>
          </cell>
          <cell r="AP58">
            <v>0.35</v>
          </cell>
          <cell r="AQ58">
            <v>0.35</v>
          </cell>
          <cell r="AR58">
            <v>0.35</v>
          </cell>
          <cell r="AS58">
            <v>0.35</v>
          </cell>
          <cell r="AT58">
            <v>0.35</v>
          </cell>
          <cell r="AU58">
            <v>0.35</v>
          </cell>
          <cell r="AV58">
            <v>0.35</v>
          </cell>
          <cell r="AW58">
            <v>0.35</v>
          </cell>
          <cell r="AX58">
            <v>0.35</v>
          </cell>
          <cell r="AY58">
            <v>0.35</v>
          </cell>
          <cell r="AZ58">
            <v>0.35</v>
          </cell>
          <cell r="BA58">
            <v>0.35</v>
          </cell>
          <cell r="BB58">
            <v>0.35</v>
          </cell>
          <cell r="BC58">
            <v>0.35</v>
          </cell>
          <cell r="BD58">
            <v>1</v>
          </cell>
        </row>
        <row r="59">
          <cell r="C59">
            <v>0.35</v>
          </cell>
          <cell r="D59">
            <v>0.35</v>
          </cell>
          <cell r="E59">
            <v>0.35</v>
          </cell>
          <cell r="F59">
            <v>0.35</v>
          </cell>
          <cell r="G59">
            <v>0.35</v>
          </cell>
          <cell r="H59">
            <v>0.35</v>
          </cell>
          <cell r="I59">
            <v>0.35</v>
          </cell>
          <cell r="J59">
            <v>0.35</v>
          </cell>
          <cell r="K59">
            <v>0.35</v>
          </cell>
          <cell r="L59">
            <v>0.35</v>
          </cell>
          <cell r="M59">
            <v>0.35</v>
          </cell>
          <cell r="N59">
            <v>0.35</v>
          </cell>
          <cell r="O59">
            <v>0.35</v>
          </cell>
          <cell r="P59">
            <v>0.35</v>
          </cell>
          <cell r="Q59">
            <v>0.35</v>
          </cell>
          <cell r="R59">
            <v>0.35</v>
          </cell>
          <cell r="S59">
            <v>0.35</v>
          </cell>
          <cell r="T59">
            <v>0.35</v>
          </cell>
          <cell r="U59">
            <v>0.35</v>
          </cell>
          <cell r="V59">
            <v>0.35</v>
          </cell>
          <cell r="W59">
            <v>0.35</v>
          </cell>
          <cell r="X59">
            <v>0.35</v>
          </cell>
          <cell r="Y59">
            <v>0.35</v>
          </cell>
          <cell r="Z59">
            <v>0.35</v>
          </cell>
          <cell r="AA59">
            <v>0.35</v>
          </cell>
          <cell r="AB59">
            <v>0.35</v>
          </cell>
          <cell r="AC59">
            <v>0.35</v>
          </cell>
          <cell r="AD59">
            <v>0.35</v>
          </cell>
          <cell r="AE59">
            <v>0.35</v>
          </cell>
          <cell r="AF59">
            <v>0.35</v>
          </cell>
          <cell r="AG59">
            <v>0.35</v>
          </cell>
          <cell r="AH59">
            <v>0.35</v>
          </cell>
          <cell r="AI59">
            <v>0.35</v>
          </cell>
          <cell r="AJ59">
            <v>0.35</v>
          </cell>
          <cell r="AK59">
            <v>0.35</v>
          </cell>
          <cell r="AL59">
            <v>0.35</v>
          </cell>
          <cell r="AM59">
            <v>0.35</v>
          </cell>
          <cell r="AN59">
            <v>0.35</v>
          </cell>
          <cell r="AO59">
            <v>0.35</v>
          </cell>
          <cell r="AP59">
            <v>0.35</v>
          </cell>
          <cell r="AQ59">
            <v>0.35</v>
          </cell>
          <cell r="AR59">
            <v>0.35</v>
          </cell>
          <cell r="AS59">
            <v>0.35</v>
          </cell>
          <cell r="AT59">
            <v>0.35</v>
          </cell>
          <cell r="AU59">
            <v>0.35</v>
          </cell>
          <cell r="AV59">
            <v>0.35</v>
          </cell>
          <cell r="AW59">
            <v>0.35</v>
          </cell>
          <cell r="AX59">
            <v>0.35</v>
          </cell>
          <cell r="AY59">
            <v>0.35</v>
          </cell>
          <cell r="AZ59">
            <v>0.35</v>
          </cell>
          <cell r="BA59">
            <v>0.35</v>
          </cell>
          <cell r="BB59">
            <v>0.35</v>
          </cell>
          <cell r="BC59">
            <v>0.35</v>
          </cell>
          <cell r="BD59">
            <v>0.35</v>
          </cell>
          <cell r="BE59">
            <v>1</v>
          </cell>
        </row>
        <row r="60">
          <cell r="C60">
            <v>0.35</v>
          </cell>
          <cell r="D60">
            <v>0.35</v>
          </cell>
          <cell r="E60">
            <v>0.35</v>
          </cell>
          <cell r="F60">
            <v>0.35</v>
          </cell>
          <cell r="G60">
            <v>0.35</v>
          </cell>
          <cell r="H60">
            <v>0.35</v>
          </cell>
          <cell r="I60">
            <v>0.35</v>
          </cell>
          <cell r="J60">
            <v>0.35</v>
          </cell>
          <cell r="K60">
            <v>0.35</v>
          </cell>
          <cell r="L60">
            <v>0.35</v>
          </cell>
          <cell r="M60">
            <v>0.35</v>
          </cell>
          <cell r="N60">
            <v>0.35</v>
          </cell>
          <cell r="O60">
            <v>0.35</v>
          </cell>
          <cell r="P60">
            <v>0.35</v>
          </cell>
          <cell r="Q60">
            <v>0.35</v>
          </cell>
          <cell r="R60">
            <v>0.35</v>
          </cell>
          <cell r="S60">
            <v>0.35</v>
          </cell>
          <cell r="T60">
            <v>0.35</v>
          </cell>
          <cell r="U60">
            <v>0.35</v>
          </cell>
          <cell r="V60">
            <v>0.35</v>
          </cell>
          <cell r="W60">
            <v>0.35</v>
          </cell>
          <cell r="X60">
            <v>0.35</v>
          </cell>
          <cell r="Y60">
            <v>0.35</v>
          </cell>
          <cell r="Z60">
            <v>0.35</v>
          </cell>
          <cell r="AA60">
            <v>0.35</v>
          </cell>
          <cell r="AB60">
            <v>0.35</v>
          </cell>
          <cell r="AC60">
            <v>0.35</v>
          </cell>
          <cell r="AD60">
            <v>0.35</v>
          </cell>
          <cell r="AE60">
            <v>0.35</v>
          </cell>
          <cell r="AF60">
            <v>0.35</v>
          </cell>
          <cell r="AG60">
            <v>0.35</v>
          </cell>
          <cell r="AH60">
            <v>0.35</v>
          </cell>
          <cell r="AI60">
            <v>0.35</v>
          </cell>
          <cell r="AJ60">
            <v>0.35</v>
          </cell>
          <cell r="AK60">
            <v>0.35</v>
          </cell>
          <cell r="AL60">
            <v>0.35</v>
          </cell>
          <cell r="AM60">
            <v>0.35</v>
          </cell>
          <cell r="AN60">
            <v>0.35</v>
          </cell>
          <cell r="AO60">
            <v>0.35</v>
          </cell>
          <cell r="AP60">
            <v>0.35</v>
          </cell>
          <cell r="AQ60">
            <v>0.35</v>
          </cell>
          <cell r="AR60">
            <v>0.35</v>
          </cell>
          <cell r="AS60">
            <v>0.35</v>
          </cell>
          <cell r="AT60">
            <v>0.35</v>
          </cell>
          <cell r="AU60">
            <v>0.35</v>
          </cell>
          <cell r="AV60">
            <v>0.35</v>
          </cell>
          <cell r="AW60">
            <v>0.35</v>
          </cell>
          <cell r="AX60">
            <v>0.35</v>
          </cell>
          <cell r="AY60">
            <v>0.35</v>
          </cell>
          <cell r="AZ60">
            <v>0.35</v>
          </cell>
          <cell r="BA60">
            <v>0.35</v>
          </cell>
          <cell r="BB60">
            <v>0.35</v>
          </cell>
          <cell r="BC60">
            <v>0.35</v>
          </cell>
          <cell r="BD60">
            <v>0.35</v>
          </cell>
          <cell r="BE60">
            <v>0.35</v>
          </cell>
          <cell r="BF60">
            <v>1</v>
          </cell>
        </row>
        <row r="61">
          <cell r="C61">
            <v>0.35</v>
          </cell>
          <cell r="D61">
            <v>0.35</v>
          </cell>
          <cell r="E61">
            <v>0.35</v>
          </cell>
          <cell r="F61">
            <v>0.35</v>
          </cell>
          <cell r="G61">
            <v>0.35</v>
          </cell>
          <cell r="H61">
            <v>0.35</v>
          </cell>
          <cell r="I61">
            <v>0.35</v>
          </cell>
          <cell r="J61">
            <v>0.35</v>
          </cell>
          <cell r="K61">
            <v>0.35</v>
          </cell>
          <cell r="L61">
            <v>0.35</v>
          </cell>
          <cell r="M61">
            <v>0.35</v>
          </cell>
          <cell r="N61">
            <v>0.35</v>
          </cell>
          <cell r="O61">
            <v>0.35</v>
          </cell>
          <cell r="P61">
            <v>0.35</v>
          </cell>
          <cell r="Q61">
            <v>0.35</v>
          </cell>
          <cell r="R61">
            <v>0.35</v>
          </cell>
          <cell r="S61">
            <v>0.35</v>
          </cell>
          <cell r="T61">
            <v>0.35</v>
          </cell>
          <cell r="U61">
            <v>0.35</v>
          </cell>
          <cell r="V61">
            <v>0.35</v>
          </cell>
          <cell r="W61">
            <v>0.35</v>
          </cell>
          <cell r="X61">
            <v>0.35</v>
          </cell>
          <cell r="Y61">
            <v>0.35</v>
          </cell>
          <cell r="Z61">
            <v>0.35</v>
          </cell>
          <cell r="AA61">
            <v>0.35</v>
          </cell>
          <cell r="AB61">
            <v>0.35</v>
          </cell>
          <cell r="AC61">
            <v>0.35</v>
          </cell>
          <cell r="AD61">
            <v>0.35</v>
          </cell>
          <cell r="AE61">
            <v>0.35</v>
          </cell>
          <cell r="AF61">
            <v>0.35</v>
          </cell>
          <cell r="AG61">
            <v>0.35</v>
          </cell>
          <cell r="AH61">
            <v>0.35</v>
          </cell>
          <cell r="AI61">
            <v>0.35</v>
          </cell>
          <cell r="AJ61">
            <v>0.35</v>
          </cell>
          <cell r="AK61">
            <v>0.35</v>
          </cell>
          <cell r="AL61">
            <v>0.35</v>
          </cell>
          <cell r="AM61">
            <v>0.35</v>
          </cell>
          <cell r="AN61">
            <v>0.35</v>
          </cell>
          <cell r="AO61">
            <v>0.35</v>
          </cell>
          <cell r="AP61">
            <v>0.35</v>
          </cell>
          <cell r="AQ61">
            <v>0.35</v>
          </cell>
          <cell r="AR61">
            <v>0.35</v>
          </cell>
          <cell r="AS61">
            <v>0.35</v>
          </cell>
          <cell r="AT61">
            <v>0.35</v>
          </cell>
          <cell r="AU61">
            <v>0.35</v>
          </cell>
          <cell r="AV61">
            <v>0.35</v>
          </cell>
          <cell r="AW61">
            <v>0.35</v>
          </cell>
          <cell r="AX61">
            <v>0.35</v>
          </cell>
          <cell r="AY61">
            <v>0.35</v>
          </cell>
          <cell r="AZ61">
            <v>0.35</v>
          </cell>
          <cell r="BA61">
            <v>0.35</v>
          </cell>
          <cell r="BB61">
            <v>0.35</v>
          </cell>
          <cell r="BC61">
            <v>0.35</v>
          </cell>
          <cell r="BD61">
            <v>0.35</v>
          </cell>
          <cell r="BE61">
            <v>0.35</v>
          </cell>
          <cell r="BF61">
            <v>0.35</v>
          </cell>
          <cell r="BG61">
            <v>1</v>
          </cell>
        </row>
        <row r="62">
          <cell r="C62">
            <v>0.35</v>
          </cell>
          <cell r="D62">
            <v>0.35</v>
          </cell>
          <cell r="E62">
            <v>0.35</v>
          </cell>
          <cell r="F62">
            <v>0.35</v>
          </cell>
          <cell r="G62">
            <v>0.35</v>
          </cell>
          <cell r="H62">
            <v>0.35</v>
          </cell>
          <cell r="I62">
            <v>0.35</v>
          </cell>
          <cell r="J62">
            <v>0.35</v>
          </cell>
          <cell r="K62">
            <v>0.35</v>
          </cell>
          <cell r="L62">
            <v>0.35</v>
          </cell>
          <cell r="M62">
            <v>0.35</v>
          </cell>
          <cell r="N62">
            <v>0.35</v>
          </cell>
          <cell r="O62">
            <v>0.35</v>
          </cell>
          <cell r="P62">
            <v>0.35</v>
          </cell>
          <cell r="Q62">
            <v>0.35</v>
          </cell>
          <cell r="R62">
            <v>0.35</v>
          </cell>
          <cell r="S62">
            <v>0.35</v>
          </cell>
          <cell r="T62">
            <v>0.35</v>
          </cell>
          <cell r="U62">
            <v>0.35</v>
          </cell>
          <cell r="V62">
            <v>0.35</v>
          </cell>
          <cell r="W62">
            <v>0.35</v>
          </cell>
          <cell r="X62">
            <v>0.35</v>
          </cell>
          <cell r="Y62">
            <v>0.35</v>
          </cell>
          <cell r="Z62">
            <v>0.35</v>
          </cell>
          <cell r="AA62">
            <v>0.35</v>
          </cell>
          <cell r="AB62">
            <v>0.35</v>
          </cell>
          <cell r="AC62">
            <v>0.35</v>
          </cell>
          <cell r="AD62">
            <v>0.35</v>
          </cell>
          <cell r="AE62">
            <v>0.35</v>
          </cell>
          <cell r="AF62">
            <v>0.35</v>
          </cell>
          <cell r="AG62">
            <v>0.35</v>
          </cell>
          <cell r="AH62">
            <v>0.35</v>
          </cell>
          <cell r="AI62">
            <v>0.35</v>
          </cell>
          <cell r="AJ62">
            <v>0.35</v>
          </cell>
          <cell r="AK62">
            <v>0.35</v>
          </cell>
          <cell r="AL62">
            <v>0.35</v>
          </cell>
          <cell r="AM62">
            <v>0.35</v>
          </cell>
          <cell r="AN62">
            <v>0.35</v>
          </cell>
          <cell r="AO62">
            <v>0.35</v>
          </cell>
          <cell r="AP62">
            <v>0.35</v>
          </cell>
          <cell r="AQ62">
            <v>0.35</v>
          </cell>
          <cell r="AR62">
            <v>0.35</v>
          </cell>
          <cell r="AS62">
            <v>0.35</v>
          </cell>
          <cell r="AT62">
            <v>0.35</v>
          </cell>
          <cell r="AU62">
            <v>0.35</v>
          </cell>
          <cell r="AV62">
            <v>0.35</v>
          </cell>
          <cell r="AW62">
            <v>0.35</v>
          </cell>
          <cell r="AX62">
            <v>0.35</v>
          </cell>
          <cell r="AY62">
            <v>0.35</v>
          </cell>
          <cell r="AZ62">
            <v>0.35</v>
          </cell>
          <cell r="BA62">
            <v>0.35</v>
          </cell>
          <cell r="BB62">
            <v>0.35</v>
          </cell>
          <cell r="BC62">
            <v>0.35</v>
          </cell>
          <cell r="BD62">
            <v>0.35</v>
          </cell>
          <cell r="BE62">
            <v>0.35</v>
          </cell>
          <cell r="BF62">
            <v>0.35</v>
          </cell>
          <cell r="BG62">
            <v>0.35</v>
          </cell>
          <cell r="BH62">
            <v>1</v>
          </cell>
        </row>
        <row r="63">
          <cell r="C63">
            <v>0.35</v>
          </cell>
          <cell r="D63">
            <v>0.35</v>
          </cell>
          <cell r="E63">
            <v>0.35</v>
          </cell>
          <cell r="F63">
            <v>0.35</v>
          </cell>
          <cell r="G63">
            <v>0.35</v>
          </cell>
          <cell r="H63">
            <v>0.35</v>
          </cell>
          <cell r="I63">
            <v>0.35</v>
          </cell>
          <cell r="J63">
            <v>0.35</v>
          </cell>
          <cell r="K63">
            <v>0.35</v>
          </cell>
          <cell r="L63">
            <v>0.35</v>
          </cell>
          <cell r="M63">
            <v>0.35</v>
          </cell>
          <cell r="N63">
            <v>0.35</v>
          </cell>
          <cell r="O63">
            <v>0.35</v>
          </cell>
          <cell r="P63">
            <v>0.35</v>
          </cell>
          <cell r="Q63">
            <v>0.35</v>
          </cell>
          <cell r="R63">
            <v>0.35</v>
          </cell>
          <cell r="S63">
            <v>0.35</v>
          </cell>
          <cell r="T63">
            <v>0.35</v>
          </cell>
          <cell r="U63">
            <v>0.35</v>
          </cell>
          <cell r="V63">
            <v>0.35</v>
          </cell>
          <cell r="W63">
            <v>0.35</v>
          </cell>
          <cell r="X63">
            <v>0.35</v>
          </cell>
          <cell r="Y63">
            <v>0.35</v>
          </cell>
          <cell r="Z63">
            <v>0.35</v>
          </cell>
          <cell r="AA63">
            <v>0.35</v>
          </cell>
          <cell r="AB63">
            <v>0.35</v>
          </cell>
          <cell r="AC63">
            <v>0.35</v>
          </cell>
          <cell r="AD63">
            <v>0.35</v>
          </cell>
          <cell r="AE63">
            <v>0.35</v>
          </cell>
          <cell r="AF63">
            <v>0.35</v>
          </cell>
          <cell r="AG63">
            <v>0.35</v>
          </cell>
          <cell r="AH63">
            <v>0.35</v>
          </cell>
          <cell r="AI63">
            <v>0.35</v>
          </cell>
          <cell r="AJ63">
            <v>0.35</v>
          </cell>
          <cell r="AK63">
            <v>0.35</v>
          </cell>
          <cell r="AL63">
            <v>0.35</v>
          </cell>
          <cell r="AM63">
            <v>0.35</v>
          </cell>
          <cell r="AN63">
            <v>0.35</v>
          </cell>
          <cell r="AO63">
            <v>0.35</v>
          </cell>
          <cell r="AP63">
            <v>0.35</v>
          </cell>
          <cell r="AQ63">
            <v>0.35</v>
          </cell>
          <cell r="AR63">
            <v>0.35</v>
          </cell>
          <cell r="AS63">
            <v>0.35</v>
          </cell>
          <cell r="AT63">
            <v>0.35</v>
          </cell>
          <cell r="AU63">
            <v>0.35</v>
          </cell>
          <cell r="AV63">
            <v>0.35</v>
          </cell>
          <cell r="AW63">
            <v>0.35</v>
          </cell>
          <cell r="AX63">
            <v>0.35</v>
          </cell>
          <cell r="AY63">
            <v>0.35</v>
          </cell>
          <cell r="AZ63">
            <v>0.35</v>
          </cell>
          <cell r="BA63">
            <v>0.35</v>
          </cell>
          <cell r="BB63">
            <v>0.35</v>
          </cell>
          <cell r="BC63">
            <v>0.35</v>
          </cell>
          <cell r="BD63">
            <v>0.35</v>
          </cell>
          <cell r="BE63">
            <v>0.35</v>
          </cell>
          <cell r="BF63">
            <v>0.35</v>
          </cell>
          <cell r="BG63">
            <v>0.35</v>
          </cell>
          <cell r="BH63">
            <v>0.35</v>
          </cell>
          <cell r="BI63">
            <v>1</v>
          </cell>
        </row>
        <row r="64">
          <cell r="C64">
            <v>0.35</v>
          </cell>
          <cell r="D64">
            <v>0.35</v>
          </cell>
          <cell r="E64">
            <v>0.35</v>
          </cell>
          <cell r="F64">
            <v>0.35</v>
          </cell>
          <cell r="G64">
            <v>0.35</v>
          </cell>
          <cell r="H64">
            <v>0.35</v>
          </cell>
          <cell r="I64">
            <v>0.35</v>
          </cell>
          <cell r="J64">
            <v>0.35</v>
          </cell>
          <cell r="K64">
            <v>0.35</v>
          </cell>
          <cell r="L64">
            <v>0.35</v>
          </cell>
          <cell r="M64">
            <v>0.35</v>
          </cell>
          <cell r="N64">
            <v>0.35</v>
          </cell>
          <cell r="O64">
            <v>0.35</v>
          </cell>
          <cell r="P64">
            <v>0.35</v>
          </cell>
          <cell r="Q64">
            <v>0.35</v>
          </cell>
          <cell r="R64">
            <v>0.35</v>
          </cell>
          <cell r="S64">
            <v>0.35</v>
          </cell>
          <cell r="T64">
            <v>0.35</v>
          </cell>
          <cell r="U64">
            <v>0.35</v>
          </cell>
          <cell r="V64">
            <v>0.35</v>
          </cell>
          <cell r="W64">
            <v>0.35</v>
          </cell>
          <cell r="X64">
            <v>0.35</v>
          </cell>
          <cell r="Y64">
            <v>0.35</v>
          </cell>
          <cell r="Z64">
            <v>0.35</v>
          </cell>
          <cell r="AA64">
            <v>0.35</v>
          </cell>
          <cell r="AB64">
            <v>0.35</v>
          </cell>
          <cell r="AC64">
            <v>0.35</v>
          </cell>
          <cell r="AD64">
            <v>0.35</v>
          </cell>
          <cell r="AE64">
            <v>0.35</v>
          </cell>
          <cell r="AF64">
            <v>0.35</v>
          </cell>
          <cell r="AG64">
            <v>0.35</v>
          </cell>
          <cell r="AH64">
            <v>0.35</v>
          </cell>
          <cell r="AI64">
            <v>0.35</v>
          </cell>
          <cell r="AJ64">
            <v>0.35</v>
          </cell>
          <cell r="AK64">
            <v>0.35</v>
          </cell>
          <cell r="AL64">
            <v>0.35</v>
          </cell>
          <cell r="AM64">
            <v>0.35</v>
          </cell>
          <cell r="AN64">
            <v>0.35</v>
          </cell>
          <cell r="AO64">
            <v>0.35</v>
          </cell>
          <cell r="AP64">
            <v>0.35</v>
          </cell>
          <cell r="AQ64">
            <v>0.35</v>
          </cell>
          <cell r="AR64">
            <v>0.35</v>
          </cell>
          <cell r="AS64">
            <v>0.35</v>
          </cell>
          <cell r="AT64">
            <v>0.35</v>
          </cell>
          <cell r="AU64">
            <v>0.35</v>
          </cell>
          <cell r="AV64">
            <v>0.35</v>
          </cell>
          <cell r="AW64">
            <v>0.35</v>
          </cell>
          <cell r="AX64">
            <v>0.35</v>
          </cell>
          <cell r="AY64">
            <v>0.35</v>
          </cell>
          <cell r="AZ64">
            <v>0.35</v>
          </cell>
          <cell r="BA64">
            <v>0.35</v>
          </cell>
          <cell r="BB64">
            <v>0.35</v>
          </cell>
          <cell r="BC64">
            <v>0.35</v>
          </cell>
          <cell r="BD64">
            <v>0.35</v>
          </cell>
          <cell r="BE64">
            <v>0.35</v>
          </cell>
          <cell r="BF64">
            <v>0.35</v>
          </cell>
          <cell r="BG64">
            <v>0.35</v>
          </cell>
          <cell r="BH64">
            <v>0.35</v>
          </cell>
          <cell r="BI64">
            <v>0.35</v>
          </cell>
          <cell r="BJ64">
            <v>1</v>
          </cell>
        </row>
        <row r="65">
          <cell r="C65">
            <v>0.35</v>
          </cell>
          <cell r="D65">
            <v>0.35</v>
          </cell>
          <cell r="E65">
            <v>0.35</v>
          </cell>
          <cell r="F65">
            <v>0.35</v>
          </cell>
          <cell r="G65">
            <v>0.35</v>
          </cell>
          <cell r="H65">
            <v>0.35</v>
          </cell>
          <cell r="I65">
            <v>0.35</v>
          </cell>
          <cell r="J65">
            <v>0.35</v>
          </cell>
          <cell r="K65">
            <v>0.35</v>
          </cell>
          <cell r="L65">
            <v>0.35</v>
          </cell>
          <cell r="M65">
            <v>0.35</v>
          </cell>
          <cell r="N65">
            <v>0.35</v>
          </cell>
          <cell r="O65">
            <v>0.35</v>
          </cell>
          <cell r="P65">
            <v>0.35</v>
          </cell>
          <cell r="Q65">
            <v>0.35</v>
          </cell>
          <cell r="R65">
            <v>0.35</v>
          </cell>
          <cell r="S65">
            <v>0.35</v>
          </cell>
          <cell r="T65">
            <v>0.35</v>
          </cell>
          <cell r="U65">
            <v>0.35</v>
          </cell>
          <cell r="V65">
            <v>0.35</v>
          </cell>
          <cell r="W65">
            <v>0.35</v>
          </cell>
          <cell r="X65">
            <v>0.35</v>
          </cell>
          <cell r="Y65">
            <v>0.35</v>
          </cell>
          <cell r="Z65">
            <v>0.35</v>
          </cell>
          <cell r="AA65">
            <v>0.35</v>
          </cell>
          <cell r="AB65">
            <v>0.35</v>
          </cell>
          <cell r="AC65">
            <v>0.35</v>
          </cell>
          <cell r="AD65">
            <v>0.35</v>
          </cell>
          <cell r="AE65">
            <v>0.35</v>
          </cell>
          <cell r="AF65">
            <v>0.35</v>
          </cell>
          <cell r="AG65">
            <v>0.35</v>
          </cell>
          <cell r="AH65">
            <v>0.35</v>
          </cell>
          <cell r="AI65">
            <v>0.35</v>
          </cell>
          <cell r="AJ65">
            <v>0.35</v>
          </cell>
          <cell r="AK65">
            <v>0.35</v>
          </cell>
          <cell r="AL65">
            <v>0.35</v>
          </cell>
          <cell r="AM65">
            <v>0.35</v>
          </cell>
          <cell r="AN65">
            <v>0.35</v>
          </cell>
          <cell r="AO65">
            <v>0.35</v>
          </cell>
          <cell r="AP65">
            <v>0.35</v>
          </cell>
          <cell r="AQ65">
            <v>0.35</v>
          </cell>
          <cell r="AR65">
            <v>0.35</v>
          </cell>
          <cell r="AS65">
            <v>0.35</v>
          </cell>
          <cell r="AT65">
            <v>0.35</v>
          </cell>
          <cell r="AU65">
            <v>0.35</v>
          </cell>
          <cell r="AV65">
            <v>0.35</v>
          </cell>
          <cell r="AW65">
            <v>0.35</v>
          </cell>
          <cell r="AX65">
            <v>0.35</v>
          </cell>
          <cell r="AY65">
            <v>0.35</v>
          </cell>
          <cell r="AZ65">
            <v>0.35</v>
          </cell>
          <cell r="BA65">
            <v>0.35</v>
          </cell>
          <cell r="BB65">
            <v>0.35</v>
          </cell>
          <cell r="BC65">
            <v>0.35</v>
          </cell>
          <cell r="BD65">
            <v>0.35</v>
          </cell>
          <cell r="BE65">
            <v>0.35</v>
          </cell>
          <cell r="BF65">
            <v>0.35</v>
          </cell>
          <cell r="BG65">
            <v>0.35</v>
          </cell>
          <cell r="BH65">
            <v>0.35</v>
          </cell>
          <cell r="BI65">
            <v>0.35</v>
          </cell>
          <cell r="BJ65">
            <v>0.35</v>
          </cell>
          <cell r="BK65">
            <v>1</v>
          </cell>
        </row>
        <row r="66">
          <cell r="C66">
            <v>0.35</v>
          </cell>
          <cell r="D66">
            <v>0.35</v>
          </cell>
          <cell r="E66">
            <v>0.35</v>
          </cell>
          <cell r="F66">
            <v>0.35</v>
          </cell>
          <cell r="G66">
            <v>0.35</v>
          </cell>
          <cell r="H66">
            <v>0.35</v>
          </cell>
          <cell r="I66">
            <v>0.35</v>
          </cell>
          <cell r="J66">
            <v>0.35</v>
          </cell>
          <cell r="K66">
            <v>0.35</v>
          </cell>
          <cell r="L66">
            <v>0.35</v>
          </cell>
          <cell r="M66">
            <v>0.35</v>
          </cell>
          <cell r="N66">
            <v>0.35</v>
          </cell>
          <cell r="O66">
            <v>0.35</v>
          </cell>
          <cell r="P66">
            <v>0.35</v>
          </cell>
          <cell r="Q66">
            <v>0.35</v>
          </cell>
          <cell r="R66">
            <v>0.35</v>
          </cell>
          <cell r="S66">
            <v>0.35</v>
          </cell>
          <cell r="T66">
            <v>0.35</v>
          </cell>
          <cell r="U66">
            <v>0.35</v>
          </cell>
          <cell r="V66">
            <v>0.35</v>
          </cell>
          <cell r="W66">
            <v>0.35</v>
          </cell>
          <cell r="X66">
            <v>0.35</v>
          </cell>
          <cell r="Y66">
            <v>0.35</v>
          </cell>
          <cell r="Z66">
            <v>0.35</v>
          </cell>
          <cell r="AA66">
            <v>0.35</v>
          </cell>
          <cell r="AB66">
            <v>0.35</v>
          </cell>
          <cell r="AC66">
            <v>0.35</v>
          </cell>
          <cell r="AD66">
            <v>0.35</v>
          </cell>
          <cell r="AE66">
            <v>0.35</v>
          </cell>
          <cell r="AF66">
            <v>0.35</v>
          </cell>
          <cell r="AG66">
            <v>0.35</v>
          </cell>
          <cell r="AH66">
            <v>0.35</v>
          </cell>
          <cell r="AI66">
            <v>0.35</v>
          </cell>
          <cell r="AJ66">
            <v>0.35</v>
          </cell>
          <cell r="AK66">
            <v>0.35</v>
          </cell>
          <cell r="AL66">
            <v>0.35</v>
          </cell>
          <cell r="AM66">
            <v>0.35</v>
          </cell>
          <cell r="AN66">
            <v>0.35</v>
          </cell>
          <cell r="AO66">
            <v>0.35</v>
          </cell>
          <cell r="AP66">
            <v>0.35</v>
          </cell>
          <cell r="AQ66">
            <v>0.35</v>
          </cell>
          <cell r="AR66">
            <v>0.35</v>
          </cell>
          <cell r="AS66">
            <v>0.35</v>
          </cell>
          <cell r="AT66">
            <v>0.35</v>
          </cell>
          <cell r="AU66">
            <v>0.35</v>
          </cell>
          <cell r="AV66">
            <v>0.35</v>
          </cell>
          <cell r="AW66">
            <v>0.35</v>
          </cell>
          <cell r="AX66">
            <v>0.35</v>
          </cell>
          <cell r="AY66">
            <v>0.35</v>
          </cell>
          <cell r="AZ66">
            <v>0.35</v>
          </cell>
          <cell r="BA66">
            <v>0.35</v>
          </cell>
          <cell r="BB66">
            <v>0.35</v>
          </cell>
          <cell r="BC66">
            <v>0.35</v>
          </cell>
          <cell r="BD66">
            <v>0.35</v>
          </cell>
          <cell r="BE66">
            <v>0.35</v>
          </cell>
          <cell r="BF66">
            <v>0.35</v>
          </cell>
          <cell r="BG66">
            <v>0.35</v>
          </cell>
          <cell r="BH66">
            <v>0.35</v>
          </cell>
          <cell r="BI66">
            <v>0.35</v>
          </cell>
          <cell r="BJ66">
            <v>0.35</v>
          </cell>
          <cell r="BK66">
            <v>0.35</v>
          </cell>
          <cell r="BL66">
            <v>1</v>
          </cell>
        </row>
        <row r="67">
          <cell r="C67">
            <v>0.35</v>
          </cell>
          <cell r="D67">
            <v>0.35</v>
          </cell>
          <cell r="E67">
            <v>0.35</v>
          </cell>
          <cell r="F67">
            <v>0.35</v>
          </cell>
          <cell r="G67">
            <v>0.35</v>
          </cell>
          <cell r="H67">
            <v>0.35</v>
          </cell>
          <cell r="I67">
            <v>0.35</v>
          </cell>
          <cell r="J67">
            <v>0.35</v>
          </cell>
          <cell r="K67">
            <v>0.35</v>
          </cell>
          <cell r="L67">
            <v>0.35</v>
          </cell>
          <cell r="M67">
            <v>0.35</v>
          </cell>
          <cell r="N67">
            <v>0.35</v>
          </cell>
          <cell r="O67">
            <v>0.35</v>
          </cell>
          <cell r="P67">
            <v>0.35</v>
          </cell>
          <cell r="Q67">
            <v>0.35</v>
          </cell>
          <cell r="R67">
            <v>0.35</v>
          </cell>
          <cell r="S67">
            <v>0.35</v>
          </cell>
          <cell r="T67">
            <v>0.35</v>
          </cell>
          <cell r="U67">
            <v>0.35</v>
          </cell>
          <cell r="V67">
            <v>0.35</v>
          </cell>
          <cell r="W67">
            <v>0.35</v>
          </cell>
          <cell r="X67">
            <v>0.35</v>
          </cell>
          <cell r="Y67">
            <v>0.35</v>
          </cell>
          <cell r="Z67">
            <v>0.35</v>
          </cell>
          <cell r="AA67">
            <v>0.35</v>
          </cell>
          <cell r="AB67">
            <v>0.35</v>
          </cell>
          <cell r="AC67">
            <v>0.35</v>
          </cell>
          <cell r="AD67">
            <v>0.35</v>
          </cell>
          <cell r="AE67">
            <v>0.35</v>
          </cell>
          <cell r="AF67">
            <v>0.35</v>
          </cell>
          <cell r="AG67">
            <v>0.35</v>
          </cell>
          <cell r="AH67">
            <v>0.35</v>
          </cell>
          <cell r="AI67">
            <v>0.35</v>
          </cell>
          <cell r="AJ67">
            <v>0.35</v>
          </cell>
          <cell r="AK67">
            <v>0.35</v>
          </cell>
          <cell r="AL67">
            <v>0.35</v>
          </cell>
          <cell r="AM67">
            <v>0.35</v>
          </cell>
          <cell r="AN67">
            <v>0.35</v>
          </cell>
          <cell r="AO67">
            <v>0.35</v>
          </cell>
          <cell r="AP67">
            <v>0.35</v>
          </cell>
          <cell r="AQ67">
            <v>0.35</v>
          </cell>
          <cell r="AR67">
            <v>0.35</v>
          </cell>
          <cell r="AS67">
            <v>0.35</v>
          </cell>
          <cell r="AT67">
            <v>0.35</v>
          </cell>
          <cell r="AU67">
            <v>0.35</v>
          </cell>
          <cell r="AV67">
            <v>0.35</v>
          </cell>
          <cell r="AW67">
            <v>0.35</v>
          </cell>
          <cell r="AX67">
            <v>0.35</v>
          </cell>
          <cell r="AY67">
            <v>0.35</v>
          </cell>
          <cell r="AZ67">
            <v>0.35</v>
          </cell>
          <cell r="BA67">
            <v>0.35</v>
          </cell>
          <cell r="BB67">
            <v>0.35</v>
          </cell>
          <cell r="BC67">
            <v>0.35</v>
          </cell>
          <cell r="BD67">
            <v>0.35</v>
          </cell>
          <cell r="BE67">
            <v>0.35</v>
          </cell>
          <cell r="BF67">
            <v>0.35</v>
          </cell>
          <cell r="BG67">
            <v>0.35</v>
          </cell>
          <cell r="BH67">
            <v>0.35</v>
          </cell>
          <cell r="BI67">
            <v>0.35</v>
          </cell>
          <cell r="BJ67">
            <v>0.35</v>
          </cell>
          <cell r="BK67">
            <v>0.35</v>
          </cell>
          <cell r="BL67">
            <v>0.35</v>
          </cell>
          <cell r="BM67">
            <v>1</v>
          </cell>
        </row>
        <row r="68">
          <cell r="C68">
            <v>0.35</v>
          </cell>
          <cell r="D68">
            <v>0.35</v>
          </cell>
          <cell r="E68">
            <v>0.35</v>
          </cell>
          <cell r="F68">
            <v>0.35</v>
          </cell>
          <cell r="G68">
            <v>0.35</v>
          </cell>
          <cell r="H68">
            <v>0.35</v>
          </cell>
          <cell r="I68">
            <v>0.35</v>
          </cell>
          <cell r="J68">
            <v>0.35</v>
          </cell>
          <cell r="K68">
            <v>0.35</v>
          </cell>
          <cell r="L68">
            <v>0.35</v>
          </cell>
          <cell r="M68">
            <v>0.35</v>
          </cell>
          <cell r="N68">
            <v>0.35</v>
          </cell>
          <cell r="O68">
            <v>0.35</v>
          </cell>
          <cell r="P68">
            <v>0.35</v>
          </cell>
          <cell r="Q68">
            <v>0.35</v>
          </cell>
          <cell r="R68">
            <v>0.35</v>
          </cell>
          <cell r="S68">
            <v>0.35</v>
          </cell>
          <cell r="T68">
            <v>0.35</v>
          </cell>
          <cell r="U68">
            <v>0.35</v>
          </cell>
          <cell r="V68">
            <v>0.35</v>
          </cell>
          <cell r="W68">
            <v>0.35</v>
          </cell>
          <cell r="X68">
            <v>0.35</v>
          </cell>
          <cell r="Y68">
            <v>0.35</v>
          </cell>
          <cell r="Z68">
            <v>0.35</v>
          </cell>
          <cell r="AA68">
            <v>0.35</v>
          </cell>
          <cell r="AB68">
            <v>0.35</v>
          </cell>
          <cell r="AC68">
            <v>0.35</v>
          </cell>
          <cell r="AD68">
            <v>0.35</v>
          </cell>
          <cell r="AE68">
            <v>0.35</v>
          </cell>
          <cell r="AF68">
            <v>0.35</v>
          </cell>
          <cell r="AG68">
            <v>0.35</v>
          </cell>
          <cell r="AH68">
            <v>0.35</v>
          </cell>
          <cell r="AI68">
            <v>0.35</v>
          </cell>
          <cell r="AJ68">
            <v>0.35</v>
          </cell>
          <cell r="AK68">
            <v>0.35</v>
          </cell>
          <cell r="AL68">
            <v>0.35</v>
          </cell>
          <cell r="AM68">
            <v>0.35</v>
          </cell>
          <cell r="AN68">
            <v>0.35</v>
          </cell>
          <cell r="AO68">
            <v>0.35</v>
          </cell>
          <cell r="AP68">
            <v>0.35</v>
          </cell>
          <cell r="AQ68">
            <v>0.35</v>
          </cell>
          <cell r="AR68">
            <v>0.35</v>
          </cell>
          <cell r="AS68">
            <v>0.35</v>
          </cell>
          <cell r="AT68">
            <v>0.35</v>
          </cell>
          <cell r="AU68">
            <v>0.35</v>
          </cell>
          <cell r="AV68">
            <v>0.35</v>
          </cell>
          <cell r="AW68">
            <v>0.35</v>
          </cell>
          <cell r="AX68">
            <v>0.35</v>
          </cell>
          <cell r="AY68">
            <v>0.35</v>
          </cell>
          <cell r="AZ68">
            <v>0.35</v>
          </cell>
          <cell r="BA68">
            <v>0.35</v>
          </cell>
          <cell r="BB68">
            <v>0.35</v>
          </cell>
          <cell r="BC68">
            <v>0.35</v>
          </cell>
          <cell r="BD68">
            <v>0.35</v>
          </cell>
          <cell r="BE68">
            <v>0.35</v>
          </cell>
          <cell r="BF68">
            <v>0.35</v>
          </cell>
          <cell r="BG68">
            <v>0.35</v>
          </cell>
          <cell r="BH68">
            <v>0.35</v>
          </cell>
          <cell r="BI68">
            <v>0.35</v>
          </cell>
          <cell r="BJ68">
            <v>0.35</v>
          </cell>
          <cell r="BK68">
            <v>0.35</v>
          </cell>
          <cell r="BL68">
            <v>0.35</v>
          </cell>
          <cell r="BM68">
            <v>0.35</v>
          </cell>
          <cell r="BN68">
            <v>1</v>
          </cell>
        </row>
        <row r="69">
          <cell r="C69">
            <v>0.35</v>
          </cell>
          <cell r="D69">
            <v>0.35</v>
          </cell>
          <cell r="E69">
            <v>0.35</v>
          </cell>
          <cell r="F69">
            <v>0.35</v>
          </cell>
          <cell r="G69">
            <v>0.35</v>
          </cell>
          <cell r="H69">
            <v>0.35</v>
          </cell>
          <cell r="I69">
            <v>0.35</v>
          </cell>
          <cell r="J69">
            <v>0.35</v>
          </cell>
          <cell r="K69">
            <v>0.35</v>
          </cell>
          <cell r="L69">
            <v>0.35</v>
          </cell>
          <cell r="M69">
            <v>0.35</v>
          </cell>
          <cell r="N69">
            <v>0.35</v>
          </cell>
          <cell r="O69">
            <v>0.35</v>
          </cell>
          <cell r="P69">
            <v>0.35</v>
          </cell>
          <cell r="Q69">
            <v>0.35</v>
          </cell>
          <cell r="R69">
            <v>0.35</v>
          </cell>
          <cell r="S69">
            <v>0.35</v>
          </cell>
          <cell r="T69">
            <v>0.35</v>
          </cell>
          <cell r="U69">
            <v>0.35</v>
          </cell>
          <cell r="V69">
            <v>0.35</v>
          </cell>
          <cell r="W69">
            <v>0.35</v>
          </cell>
          <cell r="X69">
            <v>0.35</v>
          </cell>
          <cell r="Y69">
            <v>0.35</v>
          </cell>
          <cell r="Z69">
            <v>0.35</v>
          </cell>
          <cell r="AA69">
            <v>0.35</v>
          </cell>
          <cell r="AB69">
            <v>0.35</v>
          </cell>
          <cell r="AC69">
            <v>0.35</v>
          </cell>
          <cell r="AD69">
            <v>0.35</v>
          </cell>
          <cell r="AE69">
            <v>0.35</v>
          </cell>
          <cell r="AF69">
            <v>0.35</v>
          </cell>
          <cell r="AG69">
            <v>0.35</v>
          </cell>
          <cell r="AH69">
            <v>0.35</v>
          </cell>
          <cell r="AI69">
            <v>0.35</v>
          </cell>
          <cell r="AJ69">
            <v>0.35</v>
          </cell>
          <cell r="AK69">
            <v>0.35</v>
          </cell>
          <cell r="AL69">
            <v>0.35</v>
          </cell>
          <cell r="AM69">
            <v>0.35</v>
          </cell>
          <cell r="AN69">
            <v>0.35</v>
          </cell>
          <cell r="AO69">
            <v>0.35</v>
          </cell>
          <cell r="AP69">
            <v>0.35</v>
          </cell>
          <cell r="AQ69">
            <v>0.35</v>
          </cell>
          <cell r="AR69">
            <v>0.35</v>
          </cell>
          <cell r="AS69">
            <v>0.35</v>
          </cell>
          <cell r="AT69">
            <v>0.35</v>
          </cell>
          <cell r="AU69">
            <v>0.35</v>
          </cell>
          <cell r="AV69">
            <v>0.35</v>
          </cell>
          <cell r="AW69">
            <v>0.35</v>
          </cell>
          <cell r="AX69">
            <v>0.35</v>
          </cell>
          <cell r="AY69">
            <v>0.35</v>
          </cell>
          <cell r="AZ69">
            <v>0.35</v>
          </cell>
          <cell r="BA69">
            <v>0.35</v>
          </cell>
          <cell r="BB69">
            <v>0.35</v>
          </cell>
          <cell r="BC69">
            <v>0.35</v>
          </cell>
          <cell r="BD69">
            <v>0.35</v>
          </cell>
          <cell r="BE69">
            <v>0.35</v>
          </cell>
          <cell r="BF69">
            <v>0.35</v>
          </cell>
          <cell r="BG69">
            <v>0.35</v>
          </cell>
          <cell r="BH69">
            <v>0.35</v>
          </cell>
          <cell r="BI69">
            <v>0.35</v>
          </cell>
          <cell r="BJ69">
            <v>0.35</v>
          </cell>
          <cell r="BK69">
            <v>0.35</v>
          </cell>
          <cell r="BL69">
            <v>0.35</v>
          </cell>
          <cell r="BM69">
            <v>0.35</v>
          </cell>
          <cell r="BN69">
            <v>0.35</v>
          </cell>
          <cell r="BO69">
            <v>1</v>
          </cell>
        </row>
        <row r="70">
          <cell r="C70">
            <v>0.35</v>
          </cell>
          <cell r="D70">
            <v>0.35</v>
          </cell>
          <cell r="E70">
            <v>0.35</v>
          </cell>
          <cell r="F70">
            <v>0.35</v>
          </cell>
          <cell r="G70">
            <v>0.35</v>
          </cell>
          <cell r="H70">
            <v>0.35</v>
          </cell>
          <cell r="I70">
            <v>0.35</v>
          </cell>
          <cell r="J70">
            <v>0.35</v>
          </cell>
          <cell r="K70">
            <v>0.35</v>
          </cell>
          <cell r="L70">
            <v>0.35</v>
          </cell>
          <cell r="M70">
            <v>0.35</v>
          </cell>
          <cell r="N70">
            <v>0.35</v>
          </cell>
          <cell r="O70">
            <v>0.35</v>
          </cell>
          <cell r="P70">
            <v>0.35</v>
          </cell>
          <cell r="Q70">
            <v>0.35</v>
          </cell>
          <cell r="R70">
            <v>0.35</v>
          </cell>
          <cell r="S70">
            <v>0.35</v>
          </cell>
          <cell r="T70">
            <v>0.35</v>
          </cell>
          <cell r="U70">
            <v>0.35</v>
          </cell>
          <cell r="V70">
            <v>0.35</v>
          </cell>
          <cell r="W70">
            <v>0.35</v>
          </cell>
          <cell r="X70">
            <v>0.35</v>
          </cell>
          <cell r="Y70">
            <v>0.35</v>
          </cell>
          <cell r="Z70">
            <v>0.35</v>
          </cell>
          <cell r="AA70">
            <v>0.35</v>
          </cell>
          <cell r="AB70">
            <v>0.35</v>
          </cell>
          <cell r="AC70">
            <v>0.35</v>
          </cell>
          <cell r="AD70">
            <v>0.35</v>
          </cell>
          <cell r="AE70">
            <v>0.35</v>
          </cell>
          <cell r="AF70">
            <v>0.35</v>
          </cell>
          <cell r="AG70">
            <v>0.35</v>
          </cell>
          <cell r="AH70">
            <v>0.35</v>
          </cell>
          <cell r="AI70">
            <v>0.35</v>
          </cell>
          <cell r="AJ70">
            <v>0.35</v>
          </cell>
          <cell r="AK70">
            <v>0.35</v>
          </cell>
          <cell r="AL70">
            <v>0.35</v>
          </cell>
          <cell r="AM70">
            <v>0.35</v>
          </cell>
          <cell r="AN70">
            <v>0.35</v>
          </cell>
          <cell r="AO70">
            <v>0.35</v>
          </cell>
          <cell r="AP70">
            <v>0.35</v>
          </cell>
          <cell r="AQ70">
            <v>0.35</v>
          </cell>
          <cell r="AR70">
            <v>0.35</v>
          </cell>
          <cell r="AS70">
            <v>0.35</v>
          </cell>
          <cell r="AT70">
            <v>0.35</v>
          </cell>
          <cell r="AU70">
            <v>0.35</v>
          </cell>
          <cell r="AV70">
            <v>0.35</v>
          </cell>
          <cell r="AW70">
            <v>0.35</v>
          </cell>
          <cell r="AX70">
            <v>0.35</v>
          </cell>
          <cell r="AY70">
            <v>0.35</v>
          </cell>
          <cell r="AZ70">
            <v>0.35</v>
          </cell>
          <cell r="BA70">
            <v>0.35</v>
          </cell>
          <cell r="BB70">
            <v>0.35</v>
          </cell>
          <cell r="BC70">
            <v>0.35</v>
          </cell>
          <cell r="BD70">
            <v>0.35</v>
          </cell>
          <cell r="BE70">
            <v>0.35</v>
          </cell>
          <cell r="BF70">
            <v>0.35</v>
          </cell>
          <cell r="BG70">
            <v>0.35</v>
          </cell>
          <cell r="BH70">
            <v>0.35</v>
          </cell>
          <cell r="BI70">
            <v>0.35</v>
          </cell>
          <cell r="BJ70">
            <v>0.35</v>
          </cell>
          <cell r="BK70">
            <v>0.35</v>
          </cell>
          <cell r="BL70">
            <v>0.35</v>
          </cell>
          <cell r="BM70">
            <v>0.35</v>
          </cell>
          <cell r="BN70">
            <v>0.35</v>
          </cell>
          <cell r="BO70">
            <v>0.35</v>
          </cell>
          <cell r="BP70">
            <v>1</v>
          </cell>
        </row>
        <row r="71">
          <cell r="C71">
            <v>0.35</v>
          </cell>
          <cell r="D71">
            <v>0.35</v>
          </cell>
          <cell r="E71">
            <v>0.35</v>
          </cell>
          <cell r="F71">
            <v>0.35</v>
          </cell>
          <cell r="G71">
            <v>0.35</v>
          </cell>
          <cell r="H71">
            <v>0.35</v>
          </cell>
          <cell r="I71">
            <v>0.35</v>
          </cell>
          <cell r="J71">
            <v>0.35</v>
          </cell>
          <cell r="K71">
            <v>0.35</v>
          </cell>
          <cell r="L71">
            <v>0.35</v>
          </cell>
          <cell r="M71">
            <v>0.35</v>
          </cell>
          <cell r="N71">
            <v>0.35</v>
          </cell>
          <cell r="O71">
            <v>0.35</v>
          </cell>
          <cell r="P71">
            <v>0.35</v>
          </cell>
          <cell r="Q71">
            <v>0.35</v>
          </cell>
          <cell r="R71">
            <v>0.35</v>
          </cell>
          <cell r="S71">
            <v>0.35</v>
          </cell>
          <cell r="T71">
            <v>0.35</v>
          </cell>
          <cell r="U71">
            <v>0.35</v>
          </cell>
          <cell r="V71">
            <v>0.35</v>
          </cell>
          <cell r="W71">
            <v>0.35</v>
          </cell>
          <cell r="X71">
            <v>0.35</v>
          </cell>
          <cell r="Y71">
            <v>0.35</v>
          </cell>
          <cell r="Z71">
            <v>0.35</v>
          </cell>
          <cell r="AA71">
            <v>0.35</v>
          </cell>
          <cell r="AB71">
            <v>0.35</v>
          </cell>
          <cell r="AC71">
            <v>0.35</v>
          </cell>
          <cell r="AD71">
            <v>0.35</v>
          </cell>
          <cell r="AE71">
            <v>0.35</v>
          </cell>
          <cell r="AF71">
            <v>0.35</v>
          </cell>
          <cell r="AG71">
            <v>0.35</v>
          </cell>
          <cell r="AH71">
            <v>0.35</v>
          </cell>
          <cell r="AI71">
            <v>0.35</v>
          </cell>
          <cell r="AJ71">
            <v>0.35</v>
          </cell>
          <cell r="AK71">
            <v>0.35</v>
          </cell>
          <cell r="AL71">
            <v>0.35</v>
          </cell>
          <cell r="AM71">
            <v>0.35</v>
          </cell>
          <cell r="AN71">
            <v>0.35</v>
          </cell>
          <cell r="AO71">
            <v>0.35</v>
          </cell>
          <cell r="AP71">
            <v>0.35</v>
          </cell>
          <cell r="AQ71">
            <v>0.35</v>
          </cell>
          <cell r="AR71">
            <v>0.35</v>
          </cell>
          <cell r="AS71">
            <v>0.35</v>
          </cell>
          <cell r="AT71">
            <v>0.35</v>
          </cell>
          <cell r="AU71">
            <v>0.35</v>
          </cell>
          <cell r="AV71">
            <v>0.35</v>
          </cell>
          <cell r="AW71">
            <v>0.35</v>
          </cell>
          <cell r="AX71">
            <v>0.35</v>
          </cell>
          <cell r="AY71">
            <v>0.35</v>
          </cell>
          <cell r="AZ71">
            <v>0.35</v>
          </cell>
          <cell r="BA71">
            <v>0.35</v>
          </cell>
          <cell r="BB71">
            <v>0.35</v>
          </cell>
          <cell r="BC71">
            <v>0.35</v>
          </cell>
          <cell r="BD71">
            <v>0.35</v>
          </cell>
          <cell r="BE71">
            <v>0.35</v>
          </cell>
          <cell r="BF71">
            <v>0.35</v>
          </cell>
          <cell r="BG71">
            <v>0.35</v>
          </cell>
          <cell r="BH71">
            <v>0.35</v>
          </cell>
          <cell r="BI71">
            <v>0.35</v>
          </cell>
          <cell r="BJ71">
            <v>0.35</v>
          </cell>
          <cell r="BK71">
            <v>0.35</v>
          </cell>
          <cell r="BL71">
            <v>0.35</v>
          </cell>
          <cell r="BM71">
            <v>0.35</v>
          </cell>
          <cell r="BN71">
            <v>0.35</v>
          </cell>
          <cell r="BO71">
            <v>0.35</v>
          </cell>
          <cell r="BP71">
            <v>0.35</v>
          </cell>
          <cell r="BQ71">
            <v>1</v>
          </cell>
        </row>
        <row r="72">
          <cell r="C72">
            <v>0.35</v>
          </cell>
          <cell r="D72">
            <v>0.35</v>
          </cell>
          <cell r="E72">
            <v>0.35</v>
          </cell>
          <cell r="F72">
            <v>0.35</v>
          </cell>
          <cell r="G72">
            <v>0.35</v>
          </cell>
          <cell r="H72">
            <v>0.35</v>
          </cell>
          <cell r="I72">
            <v>0.35</v>
          </cell>
          <cell r="J72">
            <v>0.35</v>
          </cell>
          <cell r="K72">
            <v>0.35</v>
          </cell>
          <cell r="L72">
            <v>0.35</v>
          </cell>
          <cell r="M72">
            <v>0.35</v>
          </cell>
          <cell r="N72">
            <v>0.35</v>
          </cell>
          <cell r="O72">
            <v>0.35</v>
          </cell>
          <cell r="P72">
            <v>0.35</v>
          </cell>
          <cell r="Q72">
            <v>0.35</v>
          </cell>
          <cell r="R72">
            <v>0.35</v>
          </cell>
          <cell r="S72">
            <v>0.35</v>
          </cell>
          <cell r="T72">
            <v>0.35</v>
          </cell>
          <cell r="U72">
            <v>0.35</v>
          </cell>
          <cell r="V72">
            <v>0.35</v>
          </cell>
          <cell r="W72">
            <v>0.35</v>
          </cell>
          <cell r="X72">
            <v>0.35</v>
          </cell>
          <cell r="Y72">
            <v>0.35</v>
          </cell>
          <cell r="Z72">
            <v>0.35</v>
          </cell>
          <cell r="AA72">
            <v>0.35</v>
          </cell>
          <cell r="AB72">
            <v>0.35</v>
          </cell>
          <cell r="AC72">
            <v>0.35</v>
          </cell>
          <cell r="AD72">
            <v>0.35</v>
          </cell>
          <cell r="AE72">
            <v>0.35</v>
          </cell>
          <cell r="AF72">
            <v>0.35</v>
          </cell>
          <cell r="AG72">
            <v>0.35</v>
          </cell>
          <cell r="AH72">
            <v>0.35</v>
          </cell>
          <cell r="AI72">
            <v>0.35</v>
          </cell>
          <cell r="AJ72">
            <v>0.35</v>
          </cell>
          <cell r="AK72">
            <v>0.35</v>
          </cell>
          <cell r="AL72">
            <v>0.35</v>
          </cell>
          <cell r="AM72">
            <v>0.35</v>
          </cell>
          <cell r="AN72">
            <v>0.35</v>
          </cell>
          <cell r="AO72">
            <v>0.35</v>
          </cell>
          <cell r="AP72">
            <v>0.35</v>
          </cell>
          <cell r="AQ72">
            <v>0.35</v>
          </cell>
          <cell r="AR72">
            <v>0.35</v>
          </cell>
          <cell r="AS72">
            <v>0.35</v>
          </cell>
          <cell r="AT72">
            <v>0.35</v>
          </cell>
          <cell r="AU72">
            <v>0.35</v>
          </cell>
          <cell r="AV72">
            <v>0.35</v>
          </cell>
          <cell r="AW72">
            <v>0.35</v>
          </cell>
          <cell r="AX72">
            <v>0.35</v>
          </cell>
          <cell r="AY72">
            <v>0.35</v>
          </cell>
          <cell r="AZ72">
            <v>0.35</v>
          </cell>
          <cell r="BA72">
            <v>0.35</v>
          </cell>
          <cell r="BB72">
            <v>0.35</v>
          </cell>
          <cell r="BC72">
            <v>0.35</v>
          </cell>
          <cell r="BD72">
            <v>0.35</v>
          </cell>
          <cell r="BE72">
            <v>0.35</v>
          </cell>
          <cell r="BF72">
            <v>0.35</v>
          </cell>
          <cell r="BG72">
            <v>0.35</v>
          </cell>
          <cell r="BH72">
            <v>0.35</v>
          </cell>
          <cell r="BI72">
            <v>0.35</v>
          </cell>
          <cell r="BJ72">
            <v>0.35</v>
          </cell>
          <cell r="BK72">
            <v>0.35</v>
          </cell>
          <cell r="BL72">
            <v>0.35</v>
          </cell>
          <cell r="BM72">
            <v>0.35</v>
          </cell>
          <cell r="BN72">
            <v>0.35</v>
          </cell>
          <cell r="BO72">
            <v>0.35</v>
          </cell>
          <cell r="BP72">
            <v>0.35</v>
          </cell>
          <cell r="BQ72">
            <v>0.35</v>
          </cell>
          <cell r="BR72">
            <v>1</v>
          </cell>
        </row>
        <row r="73">
          <cell r="C73">
            <v>0.35</v>
          </cell>
          <cell r="D73">
            <v>0.35</v>
          </cell>
          <cell r="E73">
            <v>0.35</v>
          </cell>
          <cell r="F73">
            <v>0.35</v>
          </cell>
          <cell r="G73">
            <v>0.35</v>
          </cell>
          <cell r="H73">
            <v>0.35</v>
          </cell>
          <cell r="I73">
            <v>0.35</v>
          </cell>
          <cell r="J73">
            <v>0.35</v>
          </cell>
          <cell r="K73">
            <v>0.35</v>
          </cell>
          <cell r="L73">
            <v>0.35</v>
          </cell>
          <cell r="M73">
            <v>0.35</v>
          </cell>
          <cell r="N73">
            <v>0.35</v>
          </cell>
          <cell r="O73">
            <v>0.35</v>
          </cell>
          <cell r="P73">
            <v>0.35</v>
          </cell>
          <cell r="Q73">
            <v>0.35</v>
          </cell>
          <cell r="R73">
            <v>0.35</v>
          </cell>
          <cell r="S73">
            <v>0.35</v>
          </cell>
          <cell r="T73">
            <v>0.35</v>
          </cell>
          <cell r="U73">
            <v>0.35</v>
          </cell>
          <cell r="V73">
            <v>0.35</v>
          </cell>
          <cell r="W73">
            <v>0.35</v>
          </cell>
          <cell r="X73">
            <v>0.35</v>
          </cell>
          <cell r="Y73">
            <v>0.35</v>
          </cell>
          <cell r="Z73">
            <v>0.35</v>
          </cell>
          <cell r="AA73">
            <v>0.35</v>
          </cell>
          <cell r="AB73">
            <v>0.35</v>
          </cell>
          <cell r="AC73">
            <v>0.35</v>
          </cell>
          <cell r="AD73">
            <v>0.35</v>
          </cell>
          <cell r="AE73">
            <v>0.35</v>
          </cell>
          <cell r="AF73">
            <v>0.35</v>
          </cell>
          <cell r="AG73">
            <v>0.35</v>
          </cell>
          <cell r="AH73">
            <v>0.35</v>
          </cell>
          <cell r="AI73">
            <v>0.35</v>
          </cell>
          <cell r="AJ73">
            <v>0.35</v>
          </cell>
          <cell r="AK73">
            <v>0.35</v>
          </cell>
          <cell r="AL73">
            <v>0.35</v>
          </cell>
          <cell r="AM73">
            <v>0.35</v>
          </cell>
          <cell r="AN73">
            <v>0.35</v>
          </cell>
          <cell r="AO73">
            <v>0.35</v>
          </cell>
          <cell r="AP73">
            <v>0.35</v>
          </cell>
          <cell r="AQ73">
            <v>0.35</v>
          </cell>
          <cell r="AR73">
            <v>0.35</v>
          </cell>
          <cell r="AS73">
            <v>0.35</v>
          </cell>
          <cell r="AT73">
            <v>0.35</v>
          </cell>
          <cell r="AU73">
            <v>0.35</v>
          </cell>
          <cell r="AV73">
            <v>0.35</v>
          </cell>
          <cell r="AW73">
            <v>0.35</v>
          </cell>
          <cell r="AX73">
            <v>0.35</v>
          </cell>
          <cell r="AY73">
            <v>0.35</v>
          </cell>
          <cell r="AZ73">
            <v>0.35</v>
          </cell>
          <cell r="BA73">
            <v>0.35</v>
          </cell>
          <cell r="BB73">
            <v>0.35</v>
          </cell>
          <cell r="BC73">
            <v>0.35</v>
          </cell>
          <cell r="BD73">
            <v>0.35</v>
          </cell>
          <cell r="BE73">
            <v>0.35</v>
          </cell>
          <cell r="BF73">
            <v>0.35</v>
          </cell>
          <cell r="BG73">
            <v>0.35</v>
          </cell>
          <cell r="BH73">
            <v>0.35</v>
          </cell>
          <cell r="BI73">
            <v>0.35</v>
          </cell>
          <cell r="BJ73">
            <v>0.35</v>
          </cell>
          <cell r="BK73">
            <v>0.35</v>
          </cell>
          <cell r="BL73">
            <v>0.35</v>
          </cell>
          <cell r="BM73">
            <v>0.35</v>
          </cell>
          <cell r="BN73">
            <v>0.35</v>
          </cell>
          <cell r="BO73">
            <v>0.35</v>
          </cell>
          <cell r="BP73">
            <v>0.35</v>
          </cell>
          <cell r="BQ73">
            <v>0.35</v>
          </cell>
          <cell r="BR73">
            <v>0.35</v>
          </cell>
          <cell r="BS73">
            <v>1</v>
          </cell>
        </row>
        <row r="74">
          <cell r="C74">
            <v>0.35</v>
          </cell>
          <cell r="D74">
            <v>0.35</v>
          </cell>
          <cell r="E74">
            <v>0.35</v>
          </cell>
          <cell r="F74">
            <v>0.35</v>
          </cell>
          <cell r="G74">
            <v>0.35</v>
          </cell>
          <cell r="H74">
            <v>0.35</v>
          </cell>
          <cell r="I74">
            <v>0.35</v>
          </cell>
          <cell r="J74">
            <v>0.35</v>
          </cell>
          <cell r="K74">
            <v>0.35</v>
          </cell>
          <cell r="L74">
            <v>0.35</v>
          </cell>
          <cell r="M74">
            <v>0.35</v>
          </cell>
          <cell r="N74">
            <v>0.35</v>
          </cell>
          <cell r="O74">
            <v>0.35</v>
          </cell>
          <cell r="P74">
            <v>0.35</v>
          </cell>
          <cell r="Q74">
            <v>0.35</v>
          </cell>
          <cell r="R74">
            <v>0.35</v>
          </cell>
          <cell r="S74">
            <v>0.35</v>
          </cell>
          <cell r="T74">
            <v>0.35</v>
          </cell>
          <cell r="U74">
            <v>0.35</v>
          </cell>
          <cell r="V74">
            <v>0.35</v>
          </cell>
          <cell r="W74">
            <v>0.35</v>
          </cell>
          <cell r="X74">
            <v>0.35</v>
          </cell>
          <cell r="Y74">
            <v>0.35</v>
          </cell>
          <cell r="Z74">
            <v>0.35</v>
          </cell>
          <cell r="AA74">
            <v>0.35</v>
          </cell>
          <cell r="AB74">
            <v>0.35</v>
          </cell>
          <cell r="AC74">
            <v>0.35</v>
          </cell>
          <cell r="AD74">
            <v>0.35</v>
          </cell>
          <cell r="AE74">
            <v>0.35</v>
          </cell>
          <cell r="AF74">
            <v>0.35</v>
          </cell>
          <cell r="AG74">
            <v>0.35</v>
          </cell>
          <cell r="AH74">
            <v>0.35</v>
          </cell>
          <cell r="AI74">
            <v>0.35</v>
          </cell>
          <cell r="AJ74">
            <v>0.35</v>
          </cell>
          <cell r="AK74">
            <v>0.35</v>
          </cell>
          <cell r="AL74">
            <v>0.35</v>
          </cell>
          <cell r="AM74">
            <v>0.35</v>
          </cell>
          <cell r="AN74">
            <v>0.35</v>
          </cell>
          <cell r="AO74">
            <v>0.35</v>
          </cell>
          <cell r="AP74">
            <v>0.35</v>
          </cell>
          <cell r="AQ74">
            <v>0.35</v>
          </cell>
          <cell r="AR74">
            <v>0.35</v>
          </cell>
          <cell r="AS74">
            <v>0.35</v>
          </cell>
          <cell r="AT74">
            <v>0.35</v>
          </cell>
          <cell r="AU74">
            <v>0.35</v>
          </cell>
          <cell r="AV74">
            <v>0.35</v>
          </cell>
          <cell r="AW74">
            <v>0.35</v>
          </cell>
          <cell r="AX74">
            <v>0.35</v>
          </cell>
          <cell r="AY74">
            <v>0.35</v>
          </cell>
          <cell r="AZ74">
            <v>0.35</v>
          </cell>
          <cell r="BA74">
            <v>0.35</v>
          </cell>
          <cell r="BB74">
            <v>0.35</v>
          </cell>
          <cell r="BC74">
            <v>0.35</v>
          </cell>
          <cell r="BD74">
            <v>0.35</v>
          </cell>
          <cell r="BE74">
            <v>0.35</v>
          </cell>
          <cell r="BF74">
            <v>0.35</v>
          </cell>
          <cell r="BG74">
            <v>0.35</v>
          </cell>
          <cell r="BH74">
            <v>0.35</v>
          </cell>
          <cell r="BI74">
            <v>0.35</v>
          </cell>
          <cell r="BJ74">
            <v>0.35</v>
          </cell>
          <cell r="BK74">
            <v>0.35</v>
          </cell>
          <cell r="BL74">
            <v>0.35</v>
          </cell>
          <cell r="BM74">
            <v>0.35</v>
          </cell>
          <cell r="BN74">
            <v>0.35</v>
          </cell>
          <cell r="BO74">
            <v>0.35</v>
          </cell>
          <cell r="BP74">
            <v>0.35</v>
          </cell>
          <cell r="BQ74">
            <v>0.35</v>
          </cell>
          <cell r="BR74">
            <v>0.35</v>
          </cell>
          <cell r="BS74">
            <v>0.35</v>
          </cell>
          <cell r="BT74">
            <v>1</v>
          </cell>
        </row>
        <row r="75">
          <cell r="C75">
            <v>0.35</v>
          </cell>
          <cell r="D75">
            <v>0.35</v>
          </cell>
          <cell r="E75">
            <v>0.35</v>
          </cell>
          <cell r="F75">
            <v>0.35</v>
          </cell>
          <cell r="G75">
            <v>0.35</v>
          </cell>
          <cell r="H75">
            <v>0.35</v>
          </cell>
          <cell r="I75">
            <v>0.35</v>
          </cell>
          <cell r="J75">
            <v>0.35</v>
          </cell>
          <cell r="K75">
            <v>0.35</v>
          </cell>
          <cell r="L75">
            <v>0.35</v>
          </cell>
          <cell r="M75">
            <v>0.35</v>
          </cell>
          <cell r="N75">
            <v>0.35</v>
          </cell>
          <cell r="O75">
            <v>0.35</v>
          </cell>
          <cell r="P75">
            <v>0.35</v>
          </cell>
          <cell r="Q75">
            <v>0.35</v>
          </cell>
          <cell r="R75">
            <v>0.35</v>
          </cell>
          <cell r="S75">
            <v>0.35</v>
          </cell>
          <cell r="T75">
            <v>0.35</v>
          </cell>
          <cell r="U75">
            <v>0.35</v>
          </cell>
          <cell r="V75">
            <v>0.35</v>
          </cell>
          <cell r="W75">
            <v>0.35</v>
          </cell>
          <cell r="X75">
            <v>0.35</v>
          </cell>
          <cell r="Y75">
            <v>0.35</v>
          </cell>
          <cell r="Z75">
            <v>0.35</v>
          </cell>
          <cell r="AA75">
            <v>0.35</v>
          </cell>
          <cell r="AB75">
            <v>0.35</v>
          </cell>
          <cell r="AC75">
            <v>0.35</v>
          </cell>
          <cell r="AD75">
            <v>0.35</v>
          </cell>
          <cell r="AE75">
            <v>0.35</v>
          </cell>
          <cell r="AF75">
            <v>0.35</v>
          </cell>
          <cell r="AG75">
            <v>0.35</v>
          </cell>
          <cell r="AH75">
            <v>0.35</v>
          </cell>
          <cell r="AI75">
            <v>0.35</v>
          </cell>
          <cell r="AJ75">
            <v>0.35</v>
          </cell>
          <cell r="AK75">
            <v>0.35</v>
          </cell>
          <cell r="AL75">
            <v>0.35</v>
          </cell>
          <cell r="AM75">
            <v>0.35</v>
          </cell>
          <cell r="AN75">
            <v>0.35</v>
          </cell>
          <cell r="AO75">
            <v>0.35</v>
          </cell>
          <cell r="AP75">
            <v>0.35</v>
          </cell>
          <cell r="AQ75">
            <v>0.35</v>
          </cell>
          <cell r="AR75">
            <v>0.35</v>
          </cell>
          <cell r="AS75">
            <v>0.35</v>
          </cell>
          <cell r="AT75">
            <v>0.35</v>
          </cell>
          <cell r="AU75">
            <v>0.35</v>
          </cell>
          <cell r="AV75">
            <v>0.35</v>
          </cell>
          <cell r="AW75">
            <v>0.35</v>
          </cell>
          <cell r="AX75">
            <v>0.35</v>
          </cell>
          <cell r="AY75">
            <v>0.35</v>
          </cell>
          <cell r="AZ75">
            <v>0.35</v>
          </cell>
          <cell r="BA75">
            <v>0.35</v>
          </cell>
          <cell r="BB75">
            <v>0.35</v>
          </cell>
          <cell r="BC75">
            <v>0.35</v>
          </cell>
          <cell r="BD75">
            <v>0.35</v>
          </cell>
          <cell r="BE75">
            <v>0.35</v>
          </cell>
          <cell r="BF75">
            <v>0.35</v>
          </cell>
          <cell r="BG75">
            <v>0.35</v>
          </cell>
          <cell r="BH75">
            <v>0.35</v>
          </cell>
          <cell r="BI75">
            <v>0.35</v>
          </cell>
          <cell r="BJ75">
            <v>0.35</v>
          </cell>
          <cell r="BK75">
            <v>0.35</v>
          </cell>
          <cell r="BL75">
            <v>0.35</v>
          </cell>
          <cell r="BM75">
            <v>0.35</v>
          </cell>
          <cell r="BN75">
            <v>0.35</v>
          </cell>
          <cell r="BO75">
            <v>0.35</v>
          </cell>
          <cell r="BP75">
            <v>0.35</v>
          </cell>
          <cell r="BQ75">
            <v>0.35</v>
          </cell>
          <cell r="BR75">
            <v>0.35</v>
          </cell>
          <cell r="BS75">
            <v>0.35</v>
          </cell>
          <cell r="BT75">
            <v>0.35</v>
          </cell>
          <cell r="BU75">
            <v>1</v>
          </cell>
        </row>
        <row r="76">
          <cell r="C76">
            <v>0.35</v>
          </cell>
          <cell r="D76">
            <v>0.35</v>
          </cell>
          <cell r="E76">
            <v>0.35</v>
          </cell>
          <cell r="F76">
            <v>0.35</v>
          </cell>
          <cell r="G76">
            <v>0.35</v>
          </cell>
          <cell r="H76">
            <v>0.35</v>
          </cell>
          <cell r="I76">
            <v>0.35</v>
          </cell>
          <cell r="J76">
            <v>0.35</v>
          </cell>
          <cell r="K76">
            <v>0.35</v>
          </cell>
          <cell r="L76">
            <v>0.35</v>
          </cell>
          <cell r="M76">
            <v>0.35</v>
          </cell>
          <cell r="N76">
            <v>0.35</v>
          </cell>
          <cell r="O76">
            <v>0.35</v>
          </cell>
          <cell r="P76">
            <v>0.35</v>
          </cell>
          <cell r="Q76">
            <v>0.35</v>
          </cell>
          <cell r="R76">
            <v>0.35</v>
          </cell>
          <cell r="S76">
            <v>0.35</v>
          </cell>
          <cell r="T76">
            <v>0.35</v>
          </cell>
          <cell r="U76">
            <v>0.35</v>
          </cell>
          <cell r="V76">
            <v>0.35</v>
          </cell>
          <cell r="W76">
            <v>0.35</v>
          </cell>
          <cell r="X76">
            <v>0.35</v>
          </cell>
          <cell r="Y76">
            <v>0.35</v>
          </cell>
          <cell r="Z76">
            <v>0.35</v>
          </cell>
          <cell r="AA76">
            <v>0.35</v>
          </cell>
          <cell r="AB76">
            <v>0.35</v>
          </cell>
          <cell r="AC76">
            <v>0.35</v>
          </cell>
          <cell r="AD76">
            <v>0.35</v>
          </cell>
          <cell r="AE76">
            <v>0.35</v>
          </cell>
          <cell r="AF76">
            <v>0.35</v>
          </cell>
          <cell r="AG76">
            <v>0.35</v>
          </cell>
          <cell r="AH76">
            <v>0.35</v>
          </cell>
          <cell r="AI76">
            <v>0.35</v>
          </cell>
          <cell r="AJ76">
            <v>0.35</v>
          </cell>
          <cell r="AK76">
            <v>0.35</v>
          </cell>
          <cell r="AL76">
            <v>0.35</v>
          </cell>
          <cell r="AM76">
            <v>0.35</v>
          </cell>
          <cell r="AN76">
            <v>0.35</v>
          </cell>
          <cell r="AO76">
            <v>0.35</v>
          </cell>
          <cell r="AP76">
            <v>0.35</v>
          </cell>
          <cell r="AQ76">
            <v>0.35</v>
          </cell>
          <cell r="AR76">
            <v>0.35</v>
          </cell>
          <cell r="AS76">
            <v>0.35</v>
          </cell>
          <cell r="AT76">
            <v>0.35</v>
          </cell>
          <cell r="AU76">
            <v>0.35</v>
          </cell>
          <cell r="AV76">
            <v>0.35</v>
          </cell>
          <cell r="AW76">
            <v>0.35</v>
          </cell>
          <cell r="AX76">
            <v>0.35</v>
          </cell>
          <cell r="AY76">
            <v>0.35</v>
          </cell>
          <cell r="AZ76">
            <v>0.35</v>
          </cell>
          <cell r="BA76">
            <v>0.35</v>
          </cell>
          <cell r="BB76">
            <v>0.35</v>
          </cell>
          <cell r="BC76">
            <v>0.35</v>
          </cell>
          <cell r="BD76">
            <v>0.35</v>
          </cell>
          <cell r="BE76">
            <v>0.35</v>
          </cell>
          <cell r="BF76">
            <v>0.35</v>
          </cell>
          <cell r="BG76">
            <v>0.35</v>
          </cell>
          <cell r="BH76">
            <v>0.35</v>
          </cell>
          <cell r="BI76">
            <v>0.35</v>
          </cell>
          <cell r="BJ76">
            <v>0.35</v>
          </cell>
          <cell r="BK76">
            <v>0.35</v>
          </cell>
          <cell r="BL76">
            <v>0.35</v>
          </cell>
          <cell r="BM76">
            <v>0.35</v>
          </cell>
          <cell r="BN76">
            <v>0.35</v>
          </cell>
          <cell r="BO76">
            <v>0.35</v>
          </cell>
          <cell r="BP76">
            <v>0.35</v>
          </cell>
          <cell r="BQ76">
            <v>0.35</v>
          </cell>
          <cell r="BR76">
            <v>0.35</v>
          </cell>
          <cell r="BS76">
            <v>0.35</v>
          </cell>
          <cell r="BT76">
            <v>0.35</v>
          </cell>
          <cell r="BU76">
            <v>0.35</v>
          </cell>
          <cell r="BV76">
            <v>1</v>
          </cell>
        </row>
        <row r="77">
          <cell r="C77">
            <v>0.35</v>
          </cell>
          <cell r="D77">
            <v>0.35</v>
          </cell>
          <cell r="E77">
            <v>0.35</v>
          </cell>
          <cell r="F77">
            <v>0.35</v>
          </cell>
          <cell r="G77">
            <v>0.35</v>
          </cell>
          <cell r="H77">
            <v>0.35</v>
          </cell>
          <cell r="I77">
            <v>0.35</v>
          </cell>
          <cell r="J77">
            <v>0.35</v>
          </cell>
          <cell r="K77">
            <v>0.35</v>
          </cell>
          <cell r="L77">
            <v>0.35</v>
          </cell>
          <cell r="M77">
            <v>0.35</v>
          </cell>
          <cell r="N77">
            <v>0.35</v>
          </cell>
          <cell r="O77">
            <v>0.35</v>
          </cell>
          <cell r="P77">
            <v>0.35</v>
          </cell>
          <cell r="Q77">
            <v>0.35</v>
          </cell>
          <cell r="R77">
            <v>0.35</v>
          </cell>
          <cell r="S77">
            <v>0.35</v>
          </cell>
          <cell r="T77">
            <v>0.35</v>
          </cell>
          <cell r="U77">
            <v>0.35</v>
          </cell>
          <cell r="V77">
            <v>0.35</v>
          </cell>
          <cell r="W77">
            <v>0.35</v>
          </cell>
          <cell r="X77">
            <v>0.35</v>
          </cell>
          <cell r="Y77">
            <v>0.35</v>
          </cell>
          <cell r="Z77">
            <v>0.35</v>
          </cell>
          <cell r="AA77">
            <v>0.35</v>
          </cell>
          <cell r="AB77">
            <v>0.35</v>
          </cell>
          <cell r="AC77">
            <v>0.35</v>
          </cell>
          <cell r="AD77">
            <v>0.35</v>
          </cell>
          <cell r="AE77">
            <v>0.35</v>
          </cell>
          <cell r="AF77">
            <v>0.35</v>
          </cell>
          <cell r="AG77">
            <v>0.35</v>
          </cell>
          <cell r="AH77">
            <v>0.35</v>
          </cell>
          <cell r="AI77">
            <v>0.35</v>
          </cell>
          <cell r="AJ77">
            <v>0.35</v>
          </cell>
          <cell r="AK77">
            <v>0.35</v>
          </cell>
          <cell r="AL77">
            <v>0.35</v>
          </cell>
          <cell r="AM77">
            <v>0.35</v>
          </cell>
          <cell r="AN77">
            <v>0.35</v>
          </cell>
          <cell r="AO77">
            <v>0.35</v>
          </cell>
          <cell r="AP77">
            <v>0.35</v>
          </cell>
          <cell r="AQ77">
            <v>0.35</v>
          </cell>
          <cell r="AR77">
            <v>0.35</v>
          </cell>
          <cell r="AS77">
            <v>0.35</v>
          </cell>
          <cell r="AT77">
            <v>0.35</v>
          </cell>
          <cell r="AU77">
            <v>0.35</v>
          </cell>
          <cell r="AV77">
            <v>0.35</v>
          </cell>
          <cell r="AW77">
            <v>0.35</v>
          </cell>
          <cell r="AX77">
            <v>0.35</v>
          </cell>
          <cell r="AY77">
            <v>0.35</v>
          </cell>
          <cell r="AZ77">
            <v>0.35</v>
          </cell>
          <cell r="BA77">
            <v>0.35</v>
          </cell>
          <cell r="BB77">
            <v>0.35</v>
          </cell>
          <cell r="BC77">
            <v>0.35</v>
          </cell>
          <cell r="BD77">
            <v>0.35</v>
          </cell>
          <cell r="BE77">
            <v>0.35</v>
          </cell>
          <cell r="BF77">
            <v>0.35</v>
          </cell>
          <cell r="BG77">
            <v>0.35</v>
          </cell>
          <cell r="BH77">
            <v>0.35</v>
          </cell>
          <cell r="BI77">
            <v>0.35</v>
          </cell>
          <cell r="BJ77">
            <v>0.35</v>
          </cell>
          <cell r="BK77">
            <v>0.35</v>
          </cell>
          <cell r="BL77">
            <v>0.35</v>
          </cell>
          <cell r="BM77">
            <v>0.35</v>
          </cell>
          <cell r="BN77">
            <v>0.35</v>
          </cell>
          <cell r="BO77">
            <v>0.35</v>
          </cell>
          <cell r="BP77">
            <v>0.35</v>
          </cell>
          <cell r="BQ77">
            <v>0.35</v>
          </cell>
          <cell r="BR77">
            <v>0.35</v>
          </cell>
          <cell r="BS77">
            <v>0.35</v>
          </cell>
          <cell r="BT77">
            <v>0.35</v>
          </cell>
          <cell r="BU77">
            <v>0.35</v>
          </cell>
          <cell r="BV77">
            <v>0.35</v>
          </cell>
          <cell r="BW77">
            <v>1</v>
          </cell>
        </row>
        <row r="78">
          <cell r="C78">
            <v>0.35</v>
          </cell>
          <cell r="D78">
            <v>0.35</v>
          </cell>
          <cell r="E78">
            <v>0.35</v>
          </cell>
          <cell r="F78">
            <v>0.35</v>
          </cell>
          <cell r="G78">
            <v>0.35</v>
          </cell>
          <cell r="H78">
            <v>0.35</v>
          </cell>
          <cell r="I78">
            <v>0.35</v>
          </cell>
          <cell r="J78">
            <v>0.35</v>
          </cell>
          <cell r="K78">
            <v>0.35</v>
          </cell>
          <cell r="L78">
            <v>0.35</v>
          </cell>
          <cell r="M78">
            <v>0.35</v>
          </cell>
          <cell r="N78">
            <v>0.35</v>
          </cell>
          <cell r="O78">
            <v>0.35</v>
          </cell>
          <cell r="P78">
            <v>0.35</v>
          </cell>
          <cell r="Q78">
            <v>0.35</v>
          </cell>
          <cell r="R78">
            <v>0.35</v>
          </cell>
          <cell r="S78">
            <v>0.35</v>
          </cell>
          <cell r="T78">
            <v>0.35</v>
          </cell>
          <cell r="U78">
            <v>0.35</v>
          </cell>
          <cell r="V78">
            <v>0.35</v>
          </cell>
          <cell r="W78">
            <v>0.35</v>
          </cell>
          <cell r="X78">
            <v>0.35</v>
          </cell>
          <cell r="Y78">
            <v>0.35</v>
          </cell>
          <cell r="Z78">
            <v>0.35</v>
          </cell>
          <cell r="AA78">
            <v>0.35</v>
          </cell>
          <cell r="AB78">
            <v>0.35</v>
          </cell>
          <cell r="AC78">
            <v>0.35</v>
          </cell>
          <cell r="AD78">
            <v>0.35</v>
          </cell>
          <cell r="AE78">
            <v>0.35</v>
          </cell>
          <cell r="AF78">
            <v>0.35</v>
          </cell>
          <cell r="AG78">
            <v>0.35</v>
          </cell>
          <cell r="AH78">
            <v>0.35</v>
          </cell>
          <cell r="AI78">
            <v>0.35</v>
          </cell>
          <cell r="AJ78">
            <v>0.35</v>
          </cell>
          <cell r="AK78">
            <v>0.35</v>
          </cell>
          <cell r="AL78">
            <v>0.35</v>
          </cell>
          <cell r="AM78">
            <v>0.35</v>
          </cell>
          <cell r="AN78">
            <v>0.35</v>
          </cell>
          <cell r="AO78">
            <v>0.35</v>
          </cell>
          <cell r="AP78">
            <v>0.35</v>
          </cell>
          <cell r="AQ78">
            <v>0.35</v>
          </cell>
          <cell r="AR78">
            <v>0.35</v>
          </cell>
          <cell r="AS78">
            <v>0.35</v>
          </cell>
          <cell r="AT78">
            <v>0.35</v>
          </cell>
          <cell r="AU78">
            <v>0.35</v>
          </cell>
          <cell r="AV78">
            <v>0.35</v>
          </cell>
          <cell r="AW78">
            <v>0.35</v>
          </cell>
          <cell r="AX78">
            <v>0.35</v>
          </cell>
          <cell r="AY78">
            <v>0.35</v>
          </cell>
          <cell r="AZ78">
            <v>0.35</v>
          </cell>
          <cell r="BA78">
            <v>0.35</v>
          </cell>
          <cell r="BB78">
            <v>0.35</v>
          </cell>
          <cell r="BC78">
            <v>0.35</v>
          </cell>
          <cell r="BD78">
            <v>0.35</v>
          </cell>
          <cell r="BE78">
            <v>0.35</v>
          </cell>
          <cell r="BF78">
            <v>0.35</v>
          </cell>
          <cell r="BG78">
            <v>0.35</v>
          </cell>
          <cell r="BH78">
            <v>0.35</v>
          </cell>
          <cell r="BI78">
            <v>0.35</v>
          </cell>
          <cell r="BJ78">
            <v>0.35</v>
          </cell>
          <cell r="BK78">
            <v>0.35</v>
          </cell>
          <cell r="BL78">
            <v>0.35</v>
          </cell>
          <cell r="BM78">
            <v>0.35</v>
          </cell>
          <cell r="BN78">
            <v>0.35</v>
          </cell>
          <cell r="BO78">
            <v>0.35</v>
          </cell>
          <cell r="BP78">
            <v>0.35</v>
          </cell>
          <cell r="BQ78">
            <v>0.35</v>
          </cell>
          <cell r="BR78">
            <v>0.35</v>
          </cell>
          <cell r="BS78">
            <v>0.35</v>
          </cell>
          <cell r="BT78">
            <v>0.35</v>
          </cell>
          <cell r="BU78">
            <v>0.35</v>
          </cell>
          <cell r="BV78">
            <v>0.35</v>
          </cell>
          <cell r="BW78">
            <v>0.35</v>
          </cell>
          <cell r="BX78">
            <v>1</v>
          </cell>
        </row>
        <row r="83">
          <cell r="C83">
            <v>1</v>
          </cell>
        </row>
        <row r="84">
          <cell r="C84">
            <v>0.35</v>
          </cell>
          <cell r="D84">
            <v>1</v>
          </cell>
        </row>
        <row r="85">
          <cell r="C85">
            <v>0.35</v>
          </cell>
          <cell r="D85">
            <v>0.35</v>
          </cell>
          <cell r="E85">
            <v>1</v>
          </cell>
        </row>
        <row r="86">
          <cell r="C86">
            <v>0.35</v>
          </cell>
          <cell r="D86">
            <v>0.35</v>
          </cell>
          <cell r="E86">
            <v>0.35</v>
          </cell>
          <cell r="F86">
            <v>1</v>
          </cell>
        </row>
        <row r="87">
          <cell r="C87">
            <v>0.35</v>
          </cell>
          <cell r="D87">
            <v>0.35</v>
          </cell>
          <cell r="E87">
            <v>0.35</v>
          </cell>
          <cell r="F87">
            <v>0.35</v>
          </cell>
          <cell r="G87">
            <v>1</v>
          </cell>
        </row>
        <row r="88">
          <cell r="C88">
            <v>0.35</v>
          </cell>
          <cell r="D88">
            <v>0.35</v>
          </cell>
          <cell r="E88">
            <v>0.35</v>
          </cell>
          <cell r="F88">
            <v>0.35</v>
          </cell>
          <cell r="G88">
            <v>0.35</v>
          </cell>
          <cell r="H88">
            <v>1</v>
          </cell>
        </row>
        <row r="89">
          <cell r="C89">
            <v>0.35</v>
          </cell>
          <cell r="D89">
            <v>0.35</v>
          </cell>
          <cell r="E89">
            <v>0.35</v>
          </cell>
          <cell r="F89">
            <v>0.35</v>
          </cell>
          <cell r="G89">
            <v>0.35</v>
          </cell>
          <cell r="H89">
            <v>0.35</v>
          </cell>
          <cell r="I89">
            <v>1</v>
          </cell>
        </row>
        <row r="90">
          <cell r="C90">
            <v>0.35</v>
          </cell>
          <cell r="D90">
            <v>0.35</v>
          </cell>
          <cell r="E90">
            <v>0.35</v>
          </cell>
          <cell r="F90">
            <v>0.35</v>
          </cell>
          <cell r="G90">
            <v>0.35</v>
          </cell>
          <cell r="H90">
            <v>0.35</v>
          </cell>
          <cell r="I90">
            <v>0.35</v>
          </cell>
          <cell r="J90">
            <v>1</v>
          </cell>
        </row>
        <row r="91">
          <cell r="C91">
            <v>0.35</v>
          </cell>
          <cell r="D91">
            <v>0.35</v>
          </cell>
          <cell r="E91">
            <v>0.35</v>
          </cell>
          <cell r="F91">
            <v>0.35</v>
          </cell>
          <cell r="G91">
            <v>0.35</v>
          </cell>
          <cell r="H91">
            <v>0.35</v>
          </cell>
          <cell r="I91">
            <v>0.35</v>
          </cell>
          <cell r="J91">
            <v>0.35</v>
          </cell>
          <cell r="K91">
            <v>1</v>
          </cell>
        </row>
        <row r="92">
          <cell r="C92">
            <v>0.35</v>
          </cell>
          <cell r="D92">
            <v>0.35</v>
          </cell>
          <cell r="E92">
            <v>0.35</v>
          </cell>
          <cell r="F92">
            <v>0.35</v>
          </cell>
          <cell r="G92">
            <v>0.35</v>
          </cell>
          <cell r="H92">
            <v>0.35</v>
          </cell>
          <cell r="I92">
            <v>0.35</v>
          </cell>
          <cell r="J92">
            <v>0.35</v>
          </cell>
          <cell r="K92">
            <v>0.35</v>
          </cell>
          <cell r="L92">
            <v>1</v>
          </cell>
        </row>
        <row r="93">
          <cell r="C93">
            <v>0.35</v>
          </cell>
          <cell r="D93">
            <v>0.35</v>
          </cell>
          <cell r="E93">
            <v>0.35</v>
          </cell>
          <cell r="F93">
            <v>0.35</v>
          </cell>
          <cell r="G93">
            <v>0.35</v>
          </cell>
          <cell r="H93">
            <v>0.35</v>
          </cell>
          <cell r="I93">
            <v>0.35</v>
          </cell>
          <cell r="J93">
            <v>0.35</v>
          </cell>
          <cell r="K93">
            <v>0.35</v>
          </cell>
          <cell r="L93">
            <v>0.35</v>
          </cell>
          <cell r="M93">
            <v>1</v>
          </cell>
        </row>
        <row r="94">
          <cell r="C94">
            <v>0.35</v>
          </cell>
          <cell r="D94">
            <v>0.35</v>
          </cell>
          <cell r="E94">
            <v>0.35</v>
          </cell>
          <cell r="F94">
            <v>0.35</v>
          </cell>
          <cell r="G94">
            <v>0.35</v>
          </cell>
          <cell r="H94">
            <v>0.35</v>
          </cell>
          <cell r="I94">
            <v>0.35</v>
          </cell>
          <cell r="J94">
            <v>0.35</v>
          </cell>
          <cell r="K94">
            <v>0.35</v>
          </cell>
          <cell r="L94">
            <v>0.35</v>
          </cell>
          <cell r="M94">
            <v>0.35</v>
          </cell>
          <cell r="N94">
            <v>1</v>
          </cell>
        </row>
        <row r="95">
          <cell r="C95">
            <v>0.35</v>
          </cell>
          <cell r="D95">
            <v>0.35</v>
          </cell>
          <cell r="E95">
            <v>0.35</v>
          </cell>
          <cell r="F95">
            <v>0.35</v>
          </cell>
          <cell r="G95">
            <v>0.35</v>
          </cell>
          <cell r="H95">
            <v>0.35</v>
          </cell>
          <cell r="I95">
            <v>0.35</v>
          </cell>
          <cell r="J95">
            <v>0.35</v>
          </cell>
          <cell r="K95">
            <v>0.35</v>
          </cell>
          <cell r="L95">
            <v>0.35</v>
          </cell>
          <cell r="M95">
            <v>0.35</v>
          </cell>
          <cell r="N95">
            <v>0.35</v>
          </cell>
          <cell r="O95">
            <v>1</v>
          </cell>
        </row>
        <row r="96">
          <cell r="C96">
            <v>0.35</v>
          </cell>
          <cell r="D96">
            <v>0.35</v>
          </cell>
          <cell r="E96">
            <v>0.35</v>
          </cell>
          <cell r="F96">
            <v>0.35</v>
          </cell>
          <cell r="G96">
            <v>0.35</v>
          </cell>
          <cell r="H96">
            <v>0.35</v>
          </cell>
          <cell r="I96">
            <v>0.35</v>
          </cell>
          <cell r="J96">
            <v>0.35</v>
          </cell>
          <cell r="K96">
            <v>0.35</v>
          </cell>
          <cell r="L96">
            <v>0.35</v>
          </cell>
          <cell r="M96">
            <v>0.35</v>
          </cell>
          <cell r="N96">
            <v>0.35</v>
          </cell>
          <cell r="O96">
            <v>0.35</v>
          </cell>
          <cell r="P96">
            <v>1</v>
          </cell>
        </row>
        <row r="97">
          <cell r="C97">
            <v>0.35</v>
          </cell>
          <cell r="D97">
            <v>0.35</v>
          </cell>
          <cell r="E97">
            <v>0.35</v>
          </cell>
          <cell r="F97">
            <v>0.35</v>
          </cell>
          <cell r="G97">
            <v>0.35</v>
          </cell>
          <cell r="H97">
            <v>0.35</v>
          </cell>
          <cell r="I97">
            <v>0.35</v>
          </cell>
          <cell r="J97">
            <v>0.35</v>
          </cell>
          <cell r="K97">
            <v>0.35</v>
          </cell>
          <cell r="L97">
            <v>0.35</v>
          </cell>
          <cell r="M97">
            <v>0.35</v>
          </cell>
          <cell r="N97">
            <v>0.35</v>
          </cell>
          <cell r="O97">
            <v>0.35</v>
          </cell>
          <cell r="P97">
            <v>0.35</v>
          </cell>
          <cell r="Q97">
            <v>1</v>
          </cell>
        </row>
        <row r="98">
          <cell r="C98">
            <v>0.35</v>
          </cell>
          <cell r="D98">
            <v>0.35</v>
          </cell>
          <cell r="E98">
            <v>0.35</v>
          </cell>
          <cell r="F98">
            <v>0.35</v>
          </cell>
          <cell r="G98">
            <v>0.35</v>
          </cell>
          <cell r="H98">
            <v>0.35</v>
          </cell>
          <cell r="I98">
            <v>0.35</v>
          </cell>
          <cell r="J98">
            <v>0.35</v>
          </cell>
          <cell r="K98">
            <v>0.35</v>
          </cell>
          <cell r="L98">
            <v>0.35</v>
          </cell>
          <cell r="M98">
            <v>0.35</v>
          </cell>
          <cell r="N98">
            <v>0.35</v>
          </cell>
          <cell r="O98">
            <v>0.35</v>
          </cell>
          <cell r="P98">
            <v>0.35</v>
          </cell>
          <cell r="Q98">
            <v>0.35</v>
          </cell>
          <cell r="R98">
            <v>1</v>
          </cell>
        </row>
        <row r="99">
          <cell r="C99">
            <v>0.35</v>
          </cell>
          <cell r="D99">
            <v>0.35</v>
          </cell>
          <cell r="E99">
            <v>0.35</v>
          </cell>
          <cell r="F99">
            <v>0.35</v>
          </cell>
          <cell r="G99">
            <v>0.35</v>
          </cell>
          <cell r="H99">
            <v>0.35</v>
          </cell>
          <cell r="I99">
            <v>0.35</v>
          </cell>
          <cell r="J99">
            <v>0.35</v>
          </cell>
          <cell r="K99">
            <v>0.35</v>
          </cell>
          <cell r="L99">
            <v>0.35</v>
          </cell>
          <cell r="M99">
            <v>0.35</v>
          </cell>
          <cell r="N99">
            <v>0.35</v>
          </cell>
          <cell r="O99">
            <v>0.35</v>
          </cell>
          <cell r="P99">
            <v>0.35</v>
          </cell>
          <cell r="Q99">
            <v>0.35</v>
          </cell>
          <cell r="R99">
            <v>0.35</v>
          </cell>
          <cell r="S99">
            <v>1</v>
          </cell>
        </row>
        <row r="100">
          <cell r="C100">
            <v>0.35</v>
          </cell>
          <cell r="D100">
            <v>0.35</v>
          </cell>
          <cell r="E100">
            <v>0.35</v>
          </cell>
          <cell r="F100">
            <v>0.35</v>
          </cell>
          <cell r="G100">
            <v>0.35</v>
          </cell>
          <cell r="H100">
            <v>0.35</v>
          </cell>
          <cell r="I100">
            <v>0.35</v>
          </cell>
          <cell r="J100">
            <v>0.35</v>
          </cell>
          <cell r="K100">
            <v>0.35</v>
          </cell>
          <cell r="L100">
            <v>0.35</v>
          </cell>
          <cell r="M100">
            <v>0.35</v>
          </cell>
          <cell r="N100">
            <v>0.35</v>
          </cell>
          <cell r="O100">
            <v>0.35</v>
          </cell>
          <cell r="P100">
            <v>0.35</v>
          </cell>
          <cell r="Q100">
            <v>0.35</v>
          </cell>
          <cell r="R100">
            <v>0.35</v>
          </cell>
          <cell r="S100">
            <v>0.35</v>
          </cell>
          <cell r="T100">
            <v>1</v>
          </cell>
        </row>
        <row r="101">
          <cell r="C101">
            <v>0.35</v>
          </cell>
          <cell r="D101">
            <v>0.35</v>
          </cell>
          <cell r="E101">
            <v>0.35</v>
          </cell>
          <cell r="F101">
            <v>0.35</v>
          </cell>
          <cell r="G101">
            <v>0.35</v>
          </cell>
          <cell r="H101">
            <v>0.35</v>
          </cell>
          <cell r="I101">
            <v>0.35</v>
          </cell>
          <cell r="J101">
            <v>0.35</v>
          </cell>
          <cell r="K101">
            <v>0.35</v>
          </cell>
          <cell r="L101">
            <v>0.35</v>
          </cell>
          <cell r="M101">
            <v>0.35</v>
          </cell>
          <cell r="N101">
            <v>0.35</v>
          </cell>
          <cell r="O101">
            <v>0.35</v>
          </cell>
          <cell r="P101">
            <v>0.35</v>
          </cell>
          <cell r="Q101">
            <v>0.35</v>
          </cell>
          <cell r="R101">
            <v>0.35</v>
          </cell>
          <cell r="S101">
            <v>0.35</v>
          </cell>
          <cell r="T101">
            <v>0.35</v>
          </cell>
          <cell r="U101">
            <v>1</v>
          </cell>
        </row>
        <row r="102">
          <cell r="C102">
            <v>0.35</v>
          </cell>
          <cell r="D102">
            <v>0.35</v>
          </cell>
          <cell r="E102">
            <v>0.35</v>
          </cell>
          <cell r="F102">
            <v>0.35</v>
          </cell>
          <cell r="G102">
            <v>0.35</v>
          </cell>
          <cell r="H102">
            <v>0.35</v>
          </cell>
          <cell r="I102">
            <v>0.35</v>
          </cell>
          <cell r="J102">
            <v>0.35</v>
          </cell>
          <cell r="K102">
            <v>0.35</v>
          </cell>
          <cell r="L102">
            <v>0.35</v>
          </cell>
          <cell r="M102">
            <v>0.35</v>
          </cell>
          <cell r="N102">
            <v>0.35</v>
          </cell>
          <cell r="O102">
            <v>0.35</v>
          </cell>
          <cell r="P102">
            <v>0.35</v>
          </cell>
          <cell r="Q102">
            <v>0.35</v>
          </cell>
          <cell r="R102">
            <v>0.35</v>
          </cell>
          <cell r="S102">
            <v>0.35</v>
          </cell>
          <cell r="T102">
            <v>0.35</v>
          </cell>
          <cell r="U102">
            <v>0.35</v>
          </cell>
          <cell r="V102">
            <v>1</v>
          </cell>
        </row>
        <row r="103">
          <cell r="C103">
            <v>0.35</v>
          </cell>
          <cell r="D103">
            <v>0.35</v>
          </cell>
          <cell r="E103">
            <v>0.35</v>
          </cell>
          <cell r="F103">
            <v>0.35</v>
          </cell>
          <cell r="G103">
            <v>0.35</v>
          </cell>
          <cell r="H103">
            <v>0.35</v>
          </cell>
          <cell r="I103">
            <v>0.35</v>
          </cell>
          <cell r="J103">
            <v>0.35</v>
          </cell>
          <cell r="K103">
            <v>0.35</v>
          </cell>
          <cell r="L103">
            <v>0.35</v>
          </cell>
          <cell r="M103">
            <v>0.35</v>
          </cell>
          <cell r="N103">
            <v>0.35</v>
          </cell>
          <cell r="O103">
            <v>0.35</v>
          </cell>
          <cell r="P103">
            <v>0.35</v>
          </cell>
          <cell r="Q103">
            <v>0.35</v>
          </cell>
          <cell r="R103">
            <v>0.35</v>
          </cell>
          <cell r="S103">
            <v>0.35</v>
          </cell>
          <cell r="T103">
            <v>0.35</v>
          </cell>
          <cell r="U103">
            <v>0.35</v>
          </cell>
          <cell r="V103">
            <v>0.35</v>
          </cell>
          <cell r="W103">
            <v>1</v>
          </cell>
        </row>
        <row r="104">
          <cell r="C104">
            <v>0.35</v>
          </cell>
          <cell r="D104">
            <v>0.35</v>
          </cell>
          <cell r="E104">
            <v>0.35</v>
          </cell>
          <cell r="F104">
            <v>0.35</v>
          </cell>
          <cell r="G104">
            <v>0.35</v>
          </cell>
          <cell r="H104">
            <v>0.35</v>
          </cell>
          <cell r="I104">
            <v>0.35</v>
          </cell>
          <cell r="J104">
            <v>0.35</v>
          </cell>
          <cell r="K104">
            <v>0.35</v>
          </cell>
          <cell r="L104">
            <v>0.35</v>
          </cell>
          <cell r="M104">
            <v>0.35</v>
          </cell>
          <cell r="N104">
            <v>0.35</v>
          </cell>
          <cell r="O104">
            <v>0.35</v>
          </cell>
          <cell r="P104">
            <v>0.35</v>
          </cell>
          <cell r="Q104">
            <v>0.35</v>
          </cell>
          <cell r="R104">
            <v>0.35</v>
          </cell>
          <cell r="S104">
            <v>0.35</v>
          </cell>
          <cell r="T104">
            <v>0.35</v>
          </cell>
          <cell r="U104">
            <v>0.35</v>
          </cell>
          <cell r="V104">
            <v>0.35</v>
          </cell>
          <cell r="W104">
            <v>0.35</v>
          </cell>
          <cell r="X104">
            <v>1</v>
          </cell>
        </row>
        <row r="105">
          <cell r="C105">
            <v>0.35</v>
          </cell>
          <cell r="D105">
            <v>0.35</v>
          </cell>
          <cell r="E105">
            <v>0.35</v>
          </cell>
          <cell r="F105">
            <v>0.35</v>
          </cell>
          <cell r="G105">
            <v>0.35</v>
          </cell>
          <cell r="H105">
            <v>0.35</v>
          </cell>
          <cell r="I105">
            <v>0.35</v>
          </cell>
          <cell r="J105">
            <v>0.35</v>
          </cell>
          <cell r="K105">
            <v>0.35</v>
          </cell>
          <cell r="L105">
            <v>0.35</v>
          </cell>
          <cell r="M105">
            <v>0.35</v>
          </cell>
          <cell r="N105">
            <v>0.35</v>
          </cell>
          <cell r="O105">
            <v>0.35</v>
          </cell>
          <cell r="P105">
            <v>0.35</v>
          </cell>
          <cell r="Q105">
            <v>0.35</v>
          </cell>
          <cell r="R105">
            <v>0.35</v>
          </cell>
          <cell r="S105">
            <v>0.35</v>
          </cell>
          <cell r="T105">
            <v>0.35</v>
          </cell>
          <cell r="U105">
            <v>0.35</v>
          </cell>
          <cell r="V105">
            <v>0.35</v>
          </cell>
          <cell r="W105">
            <v>0.35</v>
          </cell>
          <cell r="X105">
            <v>0.35</v>
          </cell>
          <cell r="Y105">
            <v>1</v>
          </cell>
        </row>
        <row r="106">
          <cell r="C106">
            <v>0.35</v>
          </cell>
          <cell r="D106">
            <v>0.35</v>
          </cell>
          <cell r="E106">
            <v>0.35</v>
          </cell>
          <cell r="F106">
            <v>0.35</v>
          </cell>
          <cell r="G106">
            <v>0.35</v>
          </cell>
          <cell r="H106">
            <v>0.35</v>
          </cell>
          <cell r="I106">
            <v>0.35</v>
          </cell>
          <cell r="J106">
            <v>0.35</v>
          </cell>
          <cell r="K106">
            <v>0.35</v>
          </cell>
          <cell r="L106">
            <v>0.35</v>
          </cell>
          <cell r="M106">
            <v>0.35</v>
          </cell>
          <cell r="N106">
            <v>0.35</v>
          </cell>
          <cell r="O106">
            <v>0.35</v>
          </cell>
          <cell r="P106">
            <v>0.35</v>
          </cell>
          <cell r="Q106">
            <v>0.35</v>
          </cell>
          <cell r="R106">
            <v>0.35</v>
          </cell>
          <cell r="S106">
            <v>0.35</v>
          </cell>
          <cell r="T106">
            <v>0.35</v>
          </cell>
          <cell r="U106">
            <v>0.35</v>
          </cell>
          <cell r="V106">
            <v>0.35</v>
          </cell>
          <cell r="W106">
            <v>0.35</v>
          </cell>
          <cell r="X106">
            <v>0.35</v>
          </cell>
          <cell r="Y106">
            <v>0.35</v>
          </cell>
          <cell r="Z106">
            <v>1</v>
          </cell>
        </row>
        <row r="107">
          <cell r="C107">
            <v>0.35</v>
          </cell>
          <cell r="D107">
            <v>0.35</v>
          </cell>
          <cell r="E107">
            <v>0.35</v>
          </cell>
          <cell r="F107">
            <v>0.35</v>
          </cell>
          <cell r="G107">
            <v>0.35</v>
          </cell>
          <cell r="H107">
            <v>0.35</v>
          </cell>
          <cell r="I107">
            <v>0.35</v>
          </cell>
          <cell r="J107">
            <v>0.35</v>
          </cell>
          <cell r="K107">
            <v>0.35</v>
          </cell>
          <cell r="L107">
            <v>0.35</v>
          </cell>
          <cell r="M107">
            <v>0.35</v>
          </cell>
          <cell r="N107">
            <v>0.35</v>
          </cell>
          <cell r="O107">
            <v>0.35</v>
          </cell>
          <cell r="P107">
            <v>0.35</v>
          </cell>
          <cell r="Q107">
            <v>0.35</v>
          </cell>
          <cell r="R107">
            <v>0.35</v>
          </cell>
          <cell r="S107">
            <v>0.35</v>
          </cell>
          <cell r="T107">
            <v>0.35</v>
          </cell>
          <cell r="U107">
            <v>0.35</v>
          </cell>
          <cell r="V107">
            <v>0.35</v>
          </cell>
          <cell r="W107">
            <v>0.35</v>
          </cell>
          <cell r="X107">
            <v>0.35</v>
          </cell>
          <cell r="Y107">
            <v>0.35</v>
          </cell>
          <cell r="Z107">
            <v>0.35</v>
          </cell>
          <cell r="AA107">
            <v>1</v>
          </cell>
        </row>
        <row r="108">
          <cell r="C108">
            <v>0.35</v>
          </cell>
          <cell r="D108">
            <v>0.35</v>
          </cell>
          <cell r="E108">
            <v>0.35</v>
          </cell>
          <cell r="F108">
            <v>0.35</v>
          </cell>
          <cell r="G108">
            <v>0.35</v>
          </cell>
          <cell r="H108">
            <v>0.35</v>
          </cell>
          <cell r="I108">
            <v>0.35</v>
          </cell>
          <cell r="J108">
            <v>0.35</v>
          </cell>
          <cell r="K108">
            <v>0.35</v>
          </cell>
          <cell r="L108">
            <v>0.35</v>
          </cell>
          <cell r="M108">
            <v>0.35</v>
          </cell>
          <cell r="N108">
            <v>0.35</v>
          </cell>
          <cell r="O108">
            <v>0.35</v>
          </cell>
          <cell r="P108">
            <v>0.35</v>
          </cell>
          <cell r="Q108">
            <v>0.35</v>
          </cell>
          <cell r="R108">
            <v>0.35</v>
          </cell>
          <cell r="S108">
            <v>0.35</v>
          </cell>
          <cell r="T108">
            <v>0.35</v>
          </cell>
          <cell r="U108">
            <v>0.35</v>
          </cell>
          <cell r="V108">
            <v>0.35</v>
          </cell>
          <cell r="W108">
            <v>0.35</v>
          </cell>
          <cell r="X108">
            <v>0.35</v>
          </cell>
          <cell r="Y108">
            <v>0.35</v>
          </cell>
          <cell r="Z108">
            <v>0.35</v>
          </cell>
          <cell r="AA108">
            <v>0.35</v>
          </cell>
          <cell r="AB108">
            <v>1</v>
          </cell>
        </row>
        <row r="109">
          <cell r="C109">
            <v>0.35</v>
          </cell>
          <cell r="D109">
            <v>0.35</v>
          </cell>
          <cell r="E109">
            <v>0.35</v>
          </cell>
          <cell r="F109">
            <v>0.35</v>
          </cell>
          <cell r="G109">
            <v>0.35</v>
          </cell>
          <cell r="H109">
            <v>0.35</v>
          </cell>
          <cell r="I109">
            <v>0.35</v>
          </cell>
          <cell r="J109">
            <v>0.35</v>
          </cell>
          <cell r="K109">
            <v>0.35</v>
          </cell>
          <cell r="L109">
            <v>0.35</v>
          </cell>
          <cell r="M109">
            <v>0.35</v>
          </cell>
          <cell r="N109">
            <v>0.35</v>
          </cell>
          <cell r="O109">
            <v>0.35</v>
          </cell>
          <cell r="P109">
            <v>0.35</v>
          </cell>
          <cell r="Q109">
            <v>0.35</v>
          </cell>
          <cell r="R109">
            <v>0.35</v>
          </cell>
          <cell r="S109">
            <v>0.35</v>
          </cell>
          <cell r="T109">
            <v>0.35</v>
          </cell>
          <cell r="U109">
            <v>0.35</v>
          </cell>
          <cell r="V109">
            <v>0.35</v>
          </cell>
          <cell r="W109">
            <v>0.35</v>
          </cell>
          <cell r="X109">
            <v>0.35</v>
          </cell>
          <cell r="Y109">
            <v>0.35</v>
          </cell>
          <cell r="Z109">
            <v>0.35</v>
          </cell>
          <cell r="AA109">
            <v>0.35</v>
          </cell>
          <cell r="AB109">
            <v>0.35</v>
          </cell>
          <cell r="AC109">
            <v>1</v>
          </cell>
        </row>
        <row r="110">
          <cell r="C110">
            <v>0.35</v>
          </cell>
          <cell r="D110">
            <v>0.35</v>
          </cell>
          <cell r="E110">
            <v>0.35</v>
          </cell>
          <cell r="F110">
            <v>0.35</v>
          </cell>
          <cell r="G110">
            <v>0.35</v>
          </cell>
          <cell r="H110">
            <v>0.35</v>
          </cell>
          <cell r="I110">
            <v>0.35</v>
          </cell>
          <cell r="J110">
            <v>0.35</v>
          </cell>
          <cell r="K110">
            <v>0.35</v>
          </cell>
          <cell r="L110">
            <v>0.35</v>
          </cell>
          <cell r="M110">
            <v>0.35</v>
          </cell>
          <cell r="N110">
            <v>0.35</v>
          </cell>
          <cell r="O110">
            <v>0.35</v>
          </cell>
          <cell r="P110">
            <v>0.35</v>
          </cell>
          <cell r="Q110">
            <v>0.35</v>
          </cell>
          <cell r="R110">
            <v>0.35</v>
          </cell>
          <cell r="S110">
            <v>0.35</v>
          </cell>
          <cell r="T110">
            <v>0.35</v>
          </cell>
          <cell r="U110">
            <v>0.35</v>
          </cell>
          <cell r="V110">
            <v>0.35</v>
          </cell>
          <cell r="W110">
            <v>0.35</v>
          </cell>
          <cell r="X110">
            <v>0.35</v>
          </cell>
          <cell r="Y110">
            <v>0.35</v>
          </cell>
          <cell r="Z110">
            <v>0.35</v>
          </cell>
          <cell r="AA110">
            <v>0.35</v>
          </cell>
          <cell r="AB110">
            <v>0.35</v>
          </cell>
          <cell r="AC110">
            <v>0.35</v>
          </cell>
          <cell r="AD110">
            <v>1</v>
          </cell>
        </row>
        <row r="111">
          <cell r="C111">
            <v>0.35</v>
          </cell>
          <cell r="D111">
            <v>0.35</v>
          </cell>
          <cell r="E111">
            <v>0.35</v>
          </cell>
          <cell r="F111">
            <v>0.35</v>
          </cell>
          <cell r="G111">
            <v>0.35</v>
          </cell>
          <cell r="H111">
            <v>0.35</v>
          </cell>
          <cell r="I111">
            <v>0.35</v>
          </cell>
          <cell r="J111">
            <v>0.35</v>
          </cell>
          <cell r="K111">
            <v>0.35</v>
          </cell>
          <cell r="L111">
            <v>0.35</v>
          </cell>
          <cell r="M111">
            <v>0.35</v>
          </cell>
          <cell r="N111">
            <v>0.35</v>
          </cell>
          <cell r="O111">
            <v>0.35</v>
          </cell>
          <cell r="P111">
            <v>0.35</v>
          </cell>
          <cell r="Q111">
            <v>0.35</v>
          </cell>
          <cell r="R111">
            <v>0.35</v>
          </cell>
          <cell r="S111">
            <v>0.35</v>
          </cell>
          <cell r="T111">
            <v>0.35</v>
          </cell>
          <cell r="U111">
            <v>0.35</v>
          </cell>
          <cell r="V111">
            <v>0.35</v>
          </cell>
          <cell r="W111">
            <v>0.35</v>
          </cell>
          <cell r="X111">
            <v>0.35</v>
          </cell>
          <cell r="Y111">
            <v>0.35</v>
          </cell>
          <cell r="Z111">
            <v>0.35</v>
          </cell>
          <cell r="AA111">
            <v>0.35</v>
          </cell>
          <cell r="AB111">
            <v>0.35</v>
          </cell>
          <cell r="AC111">
            <v>0.35</v>
          </cell>
          <cell r="AD111">
            <v>0.35</v>
          </cell>
          <cell r="AE111">
            <v>1</v>
          </cell>
        </row>
        <row r="112">
          <cell r="C112">
            <v>0.35</v>
          </cell>
          <cell r="D112">
            <v>0.35</v>
          </cell>
          <cell r="E112">
            <v>0.35</v>
          </cell>
          <cell r="F112">
            <v>0.35</v>
          </cell>
          <cell r="G112">
            <v>0.35</v>
          </cell>
          <cell r="H112">
            <v>0.35</v>
          </cell>
          <cell r="I112">
            <v>0.35</v>
          </cell>
          <cell r="J112">
            <v>0.35</v>
          </cell>
          <cell r="K112">
            <v>0.35</v>
          </cell>
          <cell r="L112">
            <v>0.35</v>
          </cell>
          <cell r="M112">
            <v>0.35</v>
          </cell>
          <cell r="N112">
            <v>0.35</v>
          </cell>
          <cell r="O112">
            <v>0.35</v>
          </cell>
          <cell r="P112">
            <v>0.35</v>
          </cell>
          <cell r="Q112">
            <v>0.35</v>
          </cell>
          <cell r="R112">
            <v>0.35</v>
          </cell>
          <cell r="S112">
            <v>0.35</v>
          </cell>
          <cell r="T112">
            <v>0.35</v>
          </cell>
          <cell r="U112">
            <v>0.35</v>
          </cell>
          <cell r="V112">
            <v>0.35</v>
          </cell>
          <cell r="W112">
            <v>0.35</v>
          </cell>
          <cell r="X112">
            <v>0.35</v>
          </cell>
          <cell r="Y112">
            <v>0.35</v>
          </cell>
          <cell r="Z112">
            <v>0.35</v>
          </cell>
          <cell r="AA112">
            <v>0.35</v>
          </cell>
          <cell r="AB112">
            <v>0.35</v>
          </cell>
          <cell r="AC112">
            <v>0.35</v>
          </cell>
          <cell r="AD112">
            <v>0.35</v>
          </cell>
          <cell r="AE112">
            <v>0.35</v>
          </cell>
          <cell r="AF112">
            <v>1</v>
          </cell>
        </row>
        <row r="113">
          <cell r="C113">
            <v>0.35</v>
          </cell>
          <cell r="D113">
            <v>0.35</v>
          </cell>
          <cell r="E113">
            <v>0.35</v>
          </cell>
          <cell r="F113">
            <v>0.35</v>
          </cell>
          <cell r="G113">
            <v>0.35</v>
          </cell>
          <cell r="H113">
            <v>0.35</v>
          </cell>
          <cell r="I113">
            <v>0.35</v>
          </cell>
          <cell r="J113">
            <v>0.35</v>
          </cell>
          <cell r="K113">
            <v>0.35</v>
          </cell>
          <cell r="L113">
            <v>0.35</v>
          </cell>
          <cell r="M113">
            <v>0.35</v>
          </cell>
          <cell r="N113">
            <v>0.35</v>
          </cell>
          <cell r="O113">
            <v>0.35</v>
          </cell>
          <cell r="P113">
            <v>0.35</v>
          </cell>
          <cell r="Q113">
            <v>0.35</v>
          </cell>
          <cell r="R113">
            <v>0.35</v>
          </cell>
          <cell r="S113">
            <v>0.35</v>
          </cell>
          <cell r="T113">
            <v>0.35</v>
          </cell>
          <cell r="U113">
            <v>0.35</v>
          </cell>
          <cell r="V113">
            <v>0.35</v>
          </cell>
          <cell r="W113">
            <v>0.35</v>
          </cell>
          <cell r="X113">
            <v>0.35</v>
          </cell>
          <cell r="Y113">
            <v>0.35</v>
          </cell>
          <cell r="Z113">
            <v>0.35</v>
          </cell>
          <cell r="AA113">
            <v>0.35</v>
          </cell>
          <cell r="AB113">
            <v>0.35</v>
          </cell>
          <cell r="AC113">
            <v>0.35</v>
          </cell>
          <cell r="AD113">
            <v>0.35</v>
          </cell>
          <cell r="AE113">
            <v>0.35</v>
          </cell>
          <cell r="AF113">
            <v>0.35</v>
          </cell>
          <cell r="AG113">
            <v>1</v>
          </cell>
        </row>
        <row r="114">
          <cell r="C114">
            <v>0.35</v>
          </cell>
          <cell r="D114">
            <v>0.35</v>
          </cell>
          <cell r="E114">
            <v>0.35</v>
          </cell>
          <cell r="F114">
            <v>0.35</v>
          </cell>
          <cell r="G114">
            <v>0.35</v>
          </cell>
          <cell r="H114">
            <v>0.35</v>
          </cell>
          <cell r="I114">
            <v>0.35</v>
          </cell>
          <cell r="J114">
            <v>0.35</v>
          </cell>
          <cell r="K114">
            <v>0.35</v>
          </cell>
          <cell r="L114">
            <v>0.35</v>
          </cell>
          <cell r="M114">
            <v>0.35</v>
          </cell>
          <cell r="N114">
            <v>0.35</v>
          </cell>
          <cell r="O114">
            <v>0.35</v>
          </cell>
          <cell r="P114">
            <v>0.35</v>
          </cell>
          <cell r="Q114">
            <v>0.35</v>
          </cell>
          <cell r="R114">
            <v>0.35</v>
          </cell>
          <cell r="S114">
            <v>0.35</v>
          </cell>
          <cell r="T114">
            <v>0.35</v>
          </cell>
          <cell r="U114">
            <v>0.35</v>
          </cell>
          <cell r="V114">
            <v>0.35</v>
          </cell>
          <cell r="W114">
            <v>0.35</v>
          </cell>
          <cell r="X114">
            <v>0.35</v>
          </cell>
          <cell r="Y114">
            <v>0.35</v>
          </cell>
          <cell r="Z114">
            <v>0.35</v>
          </cell>
          <cell r="AA114">
            <v>0.35</v>
          </cell>
          <cell r="AB114">
            <v>0.35</v>
          </cell>
          <cell r="AC114">
            <v>0.35</v>
          </cell>
          <cell r="AD114">
            <v>0.35</v>
          </cell>
          <cell r="AE114">
            <v>0.35</v>
          </cell>
          <cell r="AF114">
            <v>0.35</v>
          </cell>
          <cell r="AG114">
            <v>0.35</v>
          </cell>
          <cell r="AH114">
            <v>1</v>
          </cell>
        </row>
        <row r="115">
          <cell r="C115">
            <v>0.35</v>
          </cell>
          <cell r="D115">
            <v>0.35</v>
          </cell>
          <cell r="E115">
            <v>0.35</v>
          </cell>
          <cell r="F115">
            <v>0.35</v>
          </cell>
          <cell r="G115">
            <v>0.35</v>
          </cell>
          <cell r="H115">
            <v>0.35</v>
          </cell>
          <cell r="I115">
            <v>0.35</v>
          </cell>
          <cell r="J115">
            <v>0.35</v>
          </cell>
          <cell r="K115">
            <v>0.35</v>
          </cell>
          <cell r="L115">
            <v>0.35</v>
          </cell>
          <cell r="M115">
            <v>0.35</v>
          </cell>
          <cell r="N115">
            <v>0.35</v>
          </cell>
          <cell r="O115">
            <v>0.35</v>
          </cell>
          <cell r="P115">
            <v>0.35</v>
          </cell>
          <cell r="Q115">
            <v>0.35</v>
          </cell>
          <cell r="R115">
            <v>0.35</v>
          </cell>
          <cell r="S115">
            <v>0.35</v>
          </cell>
          <cell r="T115">
            <v>0.35</v>
          </cell>
          <cell r="U115">
            <v>0.35</v>
          </cell>
          <cell r="V115">
            <v>0.35</v>
          </cell>
          <cell r="W115">
            <v>0.35</v>
          </cell>
          <cell r="X115">
            <v>0.35</v>
          </cell>
          <cell r="Y115">
            <v>0.35</v>
          </cell>
          <cell r="Z115">
            <v>0.35</v>
          </cell>
          <cell r="AA115">
            <v>0.35</v>
          </cell>
          <cell r="AB115">
            <v>0.35</v>
          </cell>
          <cell r="AC115">
            <v>0.35</v>
          </cell>
          <cell r="AD115">
            <v>0.35</v>
          </cell>
          <cell r="AE115">
            <v>0.35</v>
          </cell>
          <cell r="AF115">
            <v>0.35</v>
          </cell>
          <cell r="AG115">
            <v>0.35</v>
          </cell>
          <cell r="AH115">
            <v>0.35</v>
          </cell>
          <cell r="AI115">
            <v>1</v>
          </cell>
        </row>
        <row r="116">
          <cell r="C116">
            <v>0.35</v>
          </cell>
          <cell r="D116">
            <v>0.35</v>
          </cell>
          <cell r="E116">
            <v>0.35</v>
          </cell>
          <cell r="F116">
            <v>0.35</v>
          </cell>
          <cell r="G116">
            <v>0.35</v>
          </cell>
          <cell r="H116">
            <v>0.35</v>
          </cell>
          <cell r="I116">
            <v>0.35</v>
          </cell>
          <cell r="J116">
            <v>0.35</v>
          </cell>
          <cell r="K116">
            <v>0.35</v>
          </cell>
          <cell r="L116">
            <v>0.35</v>
          </cell>
          <cell r="M116">
            <v>0.35</v>
          </cell>
          <cell r="N116">
            <v>0.35</v>
          </cell>
          <cell r="O116">
            <v>0.35</v>
          </cell>
          <cell r="P116">
            <v>0.35</v>
          </cell>
          <cell r="Q116">
            <v>0.35</v>
          </cell>
          <cell r="R116">
            <v>0.35</v>
          </cell>
          <cell r="S116">
            <v>0.35</v>
          </cell>
          <cell r="T116">
            <v>0.35</v>
          </cell>
          <cell r="U116">
            <v>0.35</v>
          </cell>
          <cell r="V116">
            <v>0.35</v>
          </cell>
          <cell r="W116">
            <v>0.35</v>
          </cell>
          <cell r="X116">
            <v>0.35</v>
          </cell>
          <cell r="Y116">
            <v>0.35</v>
          </cell>
          <cell r="Z116">
            <v>0.35</v>
          </cell>
          <cell r="AA116">
            <v>0.35</v>
          </cell>
          <cell r="AB116">
            <v>0.35</v>
          </cell>
          <cell r="AC116">
            <v>0.35</v>
          </cell>
          <cell r="AD116">
            <v>0.35</v>
          </cell>
          <cell r="AE116">
            <v>0.35</v>
          </cell>
          <cell r="AF116">
            <v>0.35</v>
          </cell>
          <cell r="AG116">
            <v>0.35</v>
          </cell>
          <cell r="AH116">
            <v>0.35</v>
          </cell>
          <cell r="AI116">
            <v>0.35</v>
          </cell>
          <cell r="AJ116">
            <v>1</v>
          </cell>
        </row>
        <row r="117">
          <cell r="C117">
            <v>0.35</v>
          </cell>
          <cell r="D117">
            <v>0.35</v>
          </cell>
          <cell r="E117">
            <v>0.35</v>
          </cell>
          <cell r="F117">
            <v>0.35</v>
          </cell>
          <cell r="G117">
            <v>0.35</v>
          </cell>
          <cell r="H117">
            <v>0.35</v>
          </cell>
          <cell r="I117">
            <v>0.35</v>
          </cell>
          <cell r="J117">
            <v>0.35</v>
          </cell>
          <cell r="K117">
            <v>0.35</v>
          </cell>
          <cell r="L117">
            <v>0.35</v>
          </cell>
          <cell r="M117">
            <v>0.35</v>
          </cell>
          <cell r="N117">
            <v>0.35</v>
          </cell>
          <cell r="O117">
            <v>0.35</v>
          </cell>
          <cell r="P117">
            <v>0.35</v>
          </cell>
          <cell r="Q117">
            <v>0.35</v>
          </cell>
          <cell r="R117">
            <v>0.35</v>
          </cell>
          <cell r="S117">
            <v>0.35</v>
          </cell>
          <cell r="T117">
            <v>0.35</v>
          </cell>
          <cell r="U117">
            <v>0.35</v>
          </cell>
          <cell r="V117">
            <v>0.35</v>
          </cell>
          <cell r="W117">
            <v>0.35</v>
          </cell>
          <cell r="X117">
            <v>0.35</v>
          </cell>
          <cell r="Y117">
            <v>0.35</v>
          </cell>
          <cell r="Z117">
            <v>0.35</v>
          </cell>
          <cell r="AA117">
            <v>0.35</v>
          </cell>
          <cell r="AB117">
            <v>0.35</v>
          </cell>
          <cell r="AC117">
            <v>0.35</v>
          </cell>
          <cell r="AD117">
            <v>0.35</v>
          </cell>
          <cell r="AE117">
            <v>0.35</v>
          </cell>
          <cell r="AF117">
            <v>0.35</v>
          </cell>
          <cell r="AG117">
            <v>0.35</v>
          </cell>
          <cell r="AH117">
            <v>0.35</v>
          </cell>
          <cell r="AI117">
            <v>0.35</v>
          </cell>
          <cell r="AJ117">
            <v>0.35</v>
          </cell>
          <cell r="AK117">
            <v>1</v>
          </cell>
        </row>
        <row r="118">
          <cell r="C118">
            <v>0.35</v>
          </cell>
          <cell r="D118">
            <v>0.35</v>
          </cell>
          <cell r="E118">
            <v>0.35</v>
          </cell>
          <cell r="F118">
            <v>0.35</v>
          </cell>
          <cell r="G118">
            <v>0.35</v>
          </cell>
          <cell r="H118">
            <v>0.35</v>
          </cell>
          <cell r="I118">
            <v>0.35</v>
          </cell>
          <cell r="J118">
            <v>0.35</v>
          </cell>
          <cell r="K118">
            <v>0.35</v>
          </cell>
          <cell r="L118">
            <v>0.35</v>
          </cell>
          <cell r="M118">
            <v>0.35</v>
          </cell>
          <cell r="N118">
            <v>0.35</v>
          </cell>
          <cell r="O118">
            <v>0.35</v>
          </cell>
          <cell r="P118">
            <v>0.35</v>
          </cell>
          <cell r="Q118">
            <v>0.35</v>
          </cell>
          <cell r="R118">
            <v>0.35</v>
          </cell>
          <cell r="S118">
            <v>0.35</v>
          </cell>
          <cell r="T118">
            <v>0.35</v>
          </cell>
          <cell r="U118">
            <v>0.35</v>
          </cell>
          <cell r="V118">
            <v>0.35</v>
          </cell>
          <cell r="W118">
            <v>0.35</v>
          </cell>
          <cell r="X118">
            <v>0.35</v>
          </cell>
          <cell r="Y118">
            <v>0.35</v>
          </cell>
          <cell r="Z118">
            <v>0.35</v>
          </cell>
          <cell r="AA118">
            <v>0.35</v>
          </cell>
          <cell r="AB118">
            <v>0.35</v>
          </cell>
          <cell r="AC118">
            <v>0.35</v>
          </cell>
          <cell r="AD118">
            <v>0.35</v>
          </cell>
          <cell r="AE118">
            <v>0.35</v>
          </cell>
          <cell r="AF118">
            <v>0.35</v>
          </cell>
          <cell r="AG118">
            <v>0.35</v>
          </cell>
          <cell r="AH118">
            <v>0.35</v>
          </cell>
          <cell r="AI118">
            <v>0.35</v>
          </cell>
          <cell r="AJ118">
            <v>0.35</v>
          </cell>
          <cell r="AK118">
            <v>0.35</v>
          </cell>
          <cell r="AL118">
            <v>1</v>
          </cell>
        </row>
        <row r="119">
          <cell r="C119">
            <v>0.35</v>
          </cell>
          <cell r="D119">
            <v>0.35</v>
          </cell>
          <cell r="E119">
            <v>0.35</v>
          </cell>
          <cell r="F119">
            <v>0.35</v>
          </cell>
          <cell r="G119">
            <v>0.35</v>
          </cell>
          <cell r="H119">
            <v>0.35</v>
          </cell>
          <cell r="I119">
            <v>0.35</v>
          </cell>
          <cell r="J119">
            <v>0.35</v>
          </cell>
          <cell r="K119">
            <v>0.35</v>
          </cell>
          <cell r="L119">
            <v>0.35</v>
          </cell>
          <cell r="M119">
            <v>0.35</v>
          </cell>
          <cell r="N119">
            <v>0.35</v>
          </cell>
          <cell r="O119">
            <v>0.35</v>
          </cell>
          <cell r="P119">
            <v>0.35</v>
          </cell>
          <cell r="Q119">
            <v>0.35</v>
          </cell>
          <cell r="R119">
            <v>0.35</v>
          </cell>
          <cell r="S119">
            <v>0.35</v>
          </cell>
          <cell r="T119">
            <v>0.35</v>
          </cell>
          <cell r="U119">
            <v>0.35</v>
          </cell>
          <cell r="V119">
            <v>0.35</v>
          </cell>
          <cell r="W119">
            <v>0.35</v>
          </cell>
          <cell r="X119">
            <v>0.35</v>
          </cell>
          <cell r="Y119">
            <v>0.35</v>
          </cell>
          <cell r="Z119">
            <v>0.35</v>
          </cell>
          <cell r="AA119">
            <v>0.35</v>
          </cell>
          <cell r="AB119">
            <v>0.35</v>
          </cell>
          <cell r="AC119">
            <v>0.35</v>
          </cell>
          <cell r="AD119">
            <v>0.35</v>
          </cell>
          <cell r="AE119">
            <v>0.35</v>
          </cell>
          <cell r="AF119">
            <v>0.35</v>
          </cell>
          <cell r="AG119">
            <v>0.35</v>
          </cell>
          <cell r="AH119">
            <v>0.35</v>
          </cell>
          <cell r="AI119">
            <v>0.35</v>
          </cell>
          <cell r="AJ119">
            <v>0.35</v>
          </cell>
          <cell r="AK119">
            <v>0.35</v>
          </cell>
          <cell r="AL119">
            <v>0.35</v>
          </cell>
          <cell r="AM119">
            <v>1</v>
          </cell>
        </row>
        <row r="120">
          <cell r="C120">
            <v>0.35</v>
          </cell>
          <cell r="D120">
            <v>0.35</v>
          </cell>
          <cell r="E120">
            <v>0.35</v>
          </cell>
          <cell r="F120">
            <v>0.35</v>
          </cell>
          <cell r="G120">
            <v>0.35</v>
          </cell>
          <cell r="H120">
            <v>0.35</v>
          </cell>
          <cell r="I120">
            <v>0.35</v>
          </cell>
          <cell r="J120">
            <v>0.35</v>
          </cell>
          <cell r="K120">
            <v>0.35</v>
          </cell>
          <cell r="L120">
            <v>0.35</v>
          </cell>
          <cell r="M120">
            <v>0.35</v>
          </cell>
          <cell r="N120">
            <v>0.35</v>
          </cell>
          <cell r="O120">
            <v>0.35</v>
          </cell>
          <cell r="P120">
            <v>0.35</v>
          </cell>
          <cell r="Q120">
            <v>0.35</v>
          </cell>
          <cell r="R120">
            <v>0.35</v>
          </cell>
          <cell r="S120">
            <v>0.35</v>
          </cell>
          <cell r="T120">
            <v>0.35</v>
          </cell>
          <cell r="U120">
            <v>0.35</v>
          </cell>
          <cell r="V120">
            <v>0.35</v>
          </cell>
          <cell r="W120">
            <v>0.35</v>
          </cell>
          <cell r="X120">
            <v>0.35</v>
          </cell>
          <cell r="Y120">
            <v>0.35</v>
          </cell>
          <cell r="Z120">
            <v>0.35</v>
          </cell>
          <cell r="AA120">
            <v>0.35</v>
          </cell>
          <cell r="AB120">
            <v>0.35</v>
          </cell>
          <cell r="AC120">
            <v>0.35</v>
          </cell>
          <cell r="AD120">
            <v>0.35</v>
          </cell>
          <cell r="AE120">
            <v>0.35</v>
          </cell>
          <cell r="AF120">
            <v>0.35</v>
          </cell>
          <cell r="AG120">
            <v>0.35</v>
          </cell>
          <cell r="AH120">
            <v>0.35</v>
          </cell>
          <cell r="AI120">
            <v>0.35</v>
          </cell>
          <cell r="AJ120">
            <v>0.35</v>
          </cell>
          <cell r="AK120">
            <v>0.35</v>
          </cell>
          <cell r="AL120">
            <v>0.35</v>
          </cell>
          <cell r="AM120">
            <v>0.35</v>
          </cell>
          <cell r="AN120">
            <v>1</v>
          </cell>
        </row>
        <row r="121">
          <cell r="C121">
            <v>0.35</v>
          </cell>
          <cell r="D121">
            <v>0.35</v>
          </cell>
          <cell r="E121">
            <v>0.35</v>
          </cell>
          <cell r="F121">
            <v>0.35</v>
          </cell>
          <cell r="G121">
            <v>0.35</v>
          </cell>
          <cell r="H121">
            <v>0.35</v>
          </cell>
          <cell r="I121">
            <v>0.35</v>
          </cell>
          <cell r="J121">
            <v>0.35</v>
          </cell>
          <cell r="K121">
            <v>0.35</v>
          </cell>
          <cell r="L121">
            <v>0.35</v>
          </cell>
          <cell r="M121">
            <v>0.35</v>
          </cell>
          <cell r="N121">
            <v>0.35</v>
          </cell>
          <cell r="O121">
            <v>0.35</v>
          </cell>
          <cell r="P121">
            <v>0.35</v>
          </cell>
          <cell r="Q121">
            <v>0.35</v>
          </cell>
          <cell r="R121">
            <v>0.35</v>
          </cell>
          <cell r="S121">
            <v>0.35</v>
          </cell>
          <cell r="T121">
            <v>0.35</v>
          </cell>
          <cell r="U121">
            <v>0.35</v>
          </cell>
          <cell r="V121">
            <v>0.35</v>
          </cell>
          <cell r="W121">
            <v>0.35</v>
          </cell>
          <cell r="X121">
            <v>0.35</v>
          </cell>
          <cell r="Y121">
            <v>0.35</v>
          </cell>
          <cell r="Z121">
            <v>0.35</v>
          </cell>
          <cell r="AA121">
            <v>0.35</v>
          </cell>
          <cell r="AB121">
            <v>0.35</v>
          </cell>
          <cell r="AC121">
            <v>0.35</v>
          </cell>
          <cell r="AD121">
            <v>0.35</v>
          </cell>
          <cell r="AE121">
            <v>0.35</v>
          </cell>
          <cell r="AF121">
            <v>0.35</v>
          </cell>
          <cell r="AG121">
            <v>0.35</v>
          </cell>
          <cell r="AH121">
            <v>0.35</v>
          </cell>
          <cell r="AI121">
            <v>0.35</v>
          </cell>
          <cell r="AJ121">
            <v>0.35</v>
          </cell>
          <cell r="AK121">
            <v>0.35</v>
          </cell>
          <cell r="AL121">
            <v>0.35</v>
          </cell>
          <cell r="AM121">
            <v>0.35</v>
          </cell>
          <cell r="AN121">
            <v>0.35</v>
          </cell>
          <cell r="AO121">
            <v>1</v>
          </cell>
        </row>
        <row r="122">
          <cell r="C122">
            <v>0.35</v>
          </cell>
          <cell r="D122">
            <v>0.35</v>
          </cell>
          <cell r="E122">
            <v>0.35</v>
          </cell>
          <cell r="F122">
            <v>0.35</v>
          </cell>
          <cell r="G122">
            <v>0.35</v>
          </cell>
          <cell r="H122">
            <v>0.35</v>
          </cell>
          <cell r="I122">
            <v>0.35</v>
          </cell>
          <cell r="J122">
            <v>0.35</v>
          </cell>
          <cell r="K122">
            <v>0.35</v>
          </cell>
          <cell r="L122">
            <v>0.35</v>
          </cell>
          <cell r="M122">
            <v>0.35</v>
          </cell>
          <cell r="N122">
            <v>0.35</v>
          </cell>
          <cell r="O122">
            <v>0.35</v>
          </cell>
          <cell r="P122">
            <v>0.35</v>
          </cell>
          <cell r="Q122">
            <v>0.35</v>
          </cell>
          <cell r="R122">
            <v>0.35</v>
          </cell>
          <cell r="S122">
            <v>0.35</v>
          </cell>
          <cell r="T122">
            <v>0.35</v>
          </cell>
          <cell r="U122">
            <v>0.35</v>
          </cell>
          <cell r="V122">
            <v>0.35</v>
          </cell>
          <cell r="W122">
            <v>0.35</v>
          </cell>
          <cell r="X122">
            <v>0.35</v>
          </cell>
          <cell r="Y122">
            <v>0.35</v>
          </cell>
          <cell r="Z122">
            <v>0.35</v>
          </cell>
          <cell r="AA122">
            <v>0.35</v>
          </cell>
          <cell r="AB122">
            <v>0.35</v>
          </cell>
          <cell r="AC122">
            <v>0.35</v>
          </cell>
          <cell r="AD122">
            <v>0.35</v>
          </cell>
          <cell r="AE122">
            <v>0.35</v>
          </cell>
          <cell r="AF122">
            <v>0.35</v>
          </cell>
          <cell r="AG122">
            <v>0.35</v>
          </cell>
          <cell r="AH122">
            <v>0.35</v>
          </cell>
          <cell r="AI122">
            <v>0.35</v>
          </cell>
          <cell r="AJ122">
            <v>0.35</v>
          </cell>
          <cell r="AK122">
            <v>0.35</v>
          </cell>
          <cell r="AL122">
            <v>0.35</v>
          </cell>
          <cell r="AM122">
            <v>0.35</v>
          </cell>
          <cell r="AN122">
            <v>0.35</v>
          </cell>
          <cell r="AO122">
            <v>0.35</v>
          </cell>
          <cell r="AP122">
            <v>1</v>
          </cell>
        </row>
        <row r="123">
          <cell r="C123">
            <v>0.35</v>
          </cell>
          <cell r="D123">
            <v>0.35</v>
          </cell>
          <cell r="E123">
            <v>0.35</v>
          </cell>
          <cell r="F123">
            <v>0.35</v>
          </cell>
          <cell r="G123">
            <v>0.35</v>
          </cell>
          <cell r="H123">
            <v>0.35</v>
          </cell>
          <cell r="I123">
            <v>0.35</v>
          </cell>
          <cell r="J123">
            <v>0.35</v>
          </cell>
          <cell r="K123">
            <v>0.35</v>
          </cell>
          <cell r="L123">
            <v>0.35</v>
          </cell>
          <cell r="M123">
            <v>0.35</v>
          </cell>
          <cell r="N123">
            <v>0.35</v>
          </cell>
          <cell r="O123">
            <v>0.35</v>
          </cell>
          <cell r="P123">
            <v>0.35</v>
          </cell>
          <cell r="Q123">
            <v>0.35</v>
          </cell>
          <cell r="R123">
            <v>0.35</v>
          </cell>
          <cell r="S123">
            <v>0.35</v>
          </cell>
          <cell r="T123">
            <v>0.35</v>
          </cell>
          <cell r="U123">
            <v>0.35</v>
          </cell>
          <cell r="V123">
            <v>0.35</v>
          </cell>
          <cell r="W123">
            <v>0.35</v>
          </cell>
          <cell r="X123">
            <v>0.35</v>
          </cell>
          <cell r="Y123">
            <v>0.35</v>
          </cell>
          <cell r="Z123">
            <v>0.35</v>
          </cell>
          <cell r="AA123">
            <v>0.35</v>
          </cell>
          <cell r="AB123">
            <v>0.35</v>
          </cell>
          <cell r="AC123">
            <v>0.35</v>
          </cell>
          <cell r="AD123">
            <v>0.35</v>
          </cell>
          <cell r="AE123">
            <v>0.35</v>
          </cell>
          <cell r="AF123">
            <v>0.35</v>
          </cell>
          <cell r="AG123">
            <v>0.35</v>
          </cell>
          <cell r="AH123">
            <v>0.35</v>
          </cell>
          <cell r="AI123">
            <v>0.35</v>
          </cell>
          <cell r="AJ123">
            <v>0.35</v>
          </cell>
          <cell r="AK123">
            <v>0.35</v>
          </cell>
          <cell r="AL123">
            <v>0.35</v>
          </cell>
          <cell r="AM123">
            <v>0.35</v>
          </cell>
          <cell r="AN123">
            <v>0.35</v>
          </cell>
          <cell r="AO123">
            <v>0.35</v>
          </cell>
          <cell r="AP123">
            <v>0.35</v>
          </cell>
          <cell r="AQ123">
            <v>1</v>
          </cell>
        </row>
        <row r="124">
          <cell r="C124">
            <v>0.35</v>
          </cell>
          <cell r="D124">
            <v>0.35</v>
          </cell>
          <cell r="E124">
            <v>0.35</v>
          </cell>
          <cell r="F124">
            <v>0.35</v>
          </cell>
          <cell r="G124">
            <v>0.35</v>
          </cell>
          <cell r="H124">
            <v>0.35</v>
          </cell>
          <cell r="I124">
            <v>0.35</v>
          </cell>
          <cell r="J124">
            <v>0.35</v>
          </cell>
          <cell r="K124">
            <v>0.35</v>
          </cell>
          <cell r="L124">
            <v>0.35</v>
          </cell>
          <cell r="M124">
            <v>0.35</v>
          </cell>
          <cell r="N124">
            <v>0.35</v>
          </cell>
          <cell r="O124">
            <v>0.35</v>
          </cell>
          <cell r="P124">
            <v>0.35</v>
          </cell>
          <cell r="Q124">
            <v>0.35</v>
          </cell>
          <cell r="R124">
            <v>0.35</v>
          </cell>
          <cell r="S124">
            <v>0.35</v>
          </cell>
          <cell r="T124">
            <v>0.35</v>
          </cell>
          <cell r="U124">
            <v>0.35</v>
          </cell>
          <cell r="V124">
            <v>0.35</v>
          </cell>
          <cell r="W124">
            <v>0.35</v>
          </cell>
          <cell r="X124">
            <v>0.35</v>
          </cell>
          <cell r="Y124">
            <v>0.35</v>
          </cell>
          <cell r="Z124">
            <v>0.35</v>
          </cell>
          <cell r="AA124">
            <v>0.35</v>
          </cell>
          <cell r="AB124">
            <v>0.35</v>
          </cell>
          <cell r="AC124">
            <v>0.35</v>
          </cell>
          <cell r="AD124">
            <v>0.35</v>
          </cell>
          <cell r="AE124">
            <v>0.35</v>
          </cell>
          <cell r="AF124">
            <v>0.35</v>
          </cell>
          <cell r="AG124">
            <v>0.35</v>
          </cell>
          <cell r="AH124">
            <v>0.35</v>
          </cell>
          <cell r="AI124">
            <v>0.35</v>
          </cell>
          <cell r="AJ124">
            <v>0.35</v>
          </cell>
          <cell r="AK124">
            <v>0.35</v>
          </cell>
          <cell r="AL124">
            <v>0.35</v>
          </cell>
          <cell r="AM124">
            <v>0.35</v>
          </cell>
          <cell r="AN124">
            <v>0.35</v>
          </cell>
          <cell r="AO124">
            <v>0.35</v>
          </cell>
          <cell r="AP124">
            <v>0.35</v>
          </cell>
          <cell r="AQ124">
            <v>0.35</v>
          </cell>
          <cell r="AR124">
            <v>1</v>
          </cell>
        </row>
        <row r="125">
          <cell r="C125">
            <v>0.35</v>
          </cell>
          <cell r="D125">
            <v>0.35</v>
          </cell>
          <cell r="E125">
            <v>0.35</v>
          </cell>
          <cell r="F125">
            <v>0.35</v>
          </cell>
          <cell r="G125">
            <v>0.35</v>
          </cell>
          <cell r="H125">
            <v>0.35</v>
          </cell>
          <cell r="I125">
            <v>0.35</v>
          </cell>
          <cell r="J125">
            <v>0.35</v>
          </cell>
          <cell r="K125">
            <v>0.35</v>
          </cell>
          <cell r="L125">
            <v>0.35</v>
          </cell>
          <cell r="M125">
            <v>0.35</v>
          </cell>
          <cell r="N125">
            <v>0.35</v>
          </cell>
          <cell r="O125">
            <v>0.35</v>
          </cell>
          <cell r="P125">
            <v>0.35</v>
          </cell>
          <cell r="Q125">
            <v>0.35</v>
          </cell>
          <cell r="R125">
            <v>0.35</v>
          </cell>
          <cell r="S125">
            <v>0.35</v>
          </cell>
          <cell r="T125">
            <v>0.35</v>
          </cell>
          <cell r="U125">
            <v>0.35</v>
          </cell>
          <cell r="V125">
            <v>0.35</v>
          </cell>
          <cell r="W125">
            <v>0.35</v>
          </cell>
          <cell r="X125">
            <v>0.35</v>
          </cell>
          <cell r="Y125">
            <v>0.35</v>
          </cell>
          <cell r="Z125">
            <v>0.35</v>
          </cell>
          <cell r="AA125">
            <v>0.35</v>
          </cell>
          <cell r="AB125">
            <v>0.35</v>
          </cell>
          <cell r="AC125">
            <v>0.35</v>
          </cell>
          <cell r="AD125">
            <v>0.35</v>
          </cell>
          <cell r="AE125">
            <v>0.35</v>
          </cell>
          <cell r="AF125">
            <v>0.35</v>
          </cell>
          <cell r="AG125">
            <v>0.35</v>
          </cell>
          <cell r="AH125">
            <v>0.35</v>
          </cell>
          <cell r="AI125">
            <v>0.35</v>
          </cell>
          <cell r="AJ125">
            <v>0.35</v>
          </cell>
          <cell r="AK125">
            <v>0.35</v>
          </cell>
          <cell r="AL125">
            <v>0.35</v>
          </cell>
          <cell r="AM125">
            <v>0.35</v>
          </cell>
          <cell r="AN125">
            <v>0.35</v>
          </cell>
          <cell r="AO125">
            <v>0.35</v>
          </cell>
          <cell r="AP125">
            <v>0.35</v>
          </cell>
          <cell r="AQ125">
            <v>0.35</v>
          </cell>
          <cell r="AR125">
            <v>0.35</v>
          </cell>
          <cell r="AS125">
            <v>1</v>
          </cell>
        </row>
        <row r="126">
          <cell r="C126">
            <v>0.35</v>
          </cell>
          <cell r="D126">
            <v>0.35</v>
          </cell>
          <cell r="E126">
            <v>0.35</v>
          </cell>
          <cell r="F126">
            <v>0.35</v>
          </cell>
          <cell r="G126">
            <v>0.35</v>
          </cell>
          <cell r="H126">
            <v>0.35</v>
          </cell>
          <cell r="I126">
            <v>0.35</v>
          </cell>
          <cell r="J126">
            <v>0.35</v>
          </cell>
          <cell r="K126">
            <v>0.35</v>
          </cell>
          <cell r="L126">
            <v>0.35</v>
          </cell>
          <cell r="M126">
            <v>0.35</v>
          </cell>
          <cell r="N126">
            <v>0.35</v>
          </cell>
          <cell r="O126">
            <v>0.35</v>
          </cell>
          <cell r="P126">
            <v>0.35</v>
          </cell>
          <cell r="Q126">
            <v>0.35</v>
          </cell>
          <cell r="R126">
            <v>0.35</v>
          </cell>
          <cell r="S126">
            <v>0.35</v>
          </cell>
          <cell r="T126">
            <v>0.35</v>
          </cell>
          <cell r="U126">
            <v>0.35</v>
          </cell>
          <cell r="V126">
            <v>0.35</v>
          </cell>
          <cell r="W126">
            <v>0.35</v>
          </cell>
          <cell r="X126">
            <v>0.35</v>
          </cell>
          <cell r="Y126">
            <v>0.35</v>
          </cell>
          <cell r="Z126">
            <v>0.35</v>
          </cell>
          <cell r="AA126">
            <v>0.35</v>
          </cell>
          <cell r="AB126">
            <v>0.35</v>
          </cell>
          <cell r="AC126">
            <v>0.35</v>
          </cell>
          <cell r="AD126">
            <v>0.35</v>
          </cell>
          <cell r="AE126">
            <v>0.35</v>
          </cell>
          <cell r="AF126">
            <v>0.35</v>
          </cell>
          <cell r="AG126">
            <v>0.35</v>
          </cell>
          <cell r="AH126">
            <v>0.35</v>
          </cell>
          <cell r="AI126">
            <v>0.35</v>
          </cell>
          <cell r="AJ126">
            <v>0.35</v>
          </cell>
          <cell r="AK126">
            <v>0.35</v>
          </cell>
          <cell r="AL126">
            <v>0.35</v>
          </cell>
          <cell r="AM126">
            <v>0.35</v>
          </cell>
          <cell r="AN126">
            <v>0.35</v>
          </cell>
          <cell r="AO126">
            <v>0.35</v>
          </cell>
          <cell r="AP126">
            <v>0.35</v>
          </cell>
          <cell r="AQ126">
            <v>0.35</v>
          </cell>
          <cell r="AR126">
            <v>0.35</v>
          </cell>
          <cell r="AS126">
            <v>0.35</v>
          </cell>
          <cell r="AT126">
            <v>1</v>
          </cell>
        </row>
        <row r="127">
          <cell r="C127">
            <v>0.35</v>
          </cell>
          <cell r="D127">
            <v>0.35</v>
          </cell>
          <cell r="E127">
            <v>0.35</v>
          </cell>
          <cell r="F127">
            <v>0.35</v>
          </cell>
          <cell r="G127">
            <v>0.35</v>
          </cell>
          <cell r="H127">
            <v>0.35</v>
          </cell>
          <cell r="I127">
            <v>0.35</v>
          </cell>
          <cell r="J127">
            <v>0.35</v>
          </cell>
          <cell r="K127">
            <v>0.35</v>
          </cell>
          <cell r="L127">
            <v>0.35</v>
          </cell>
          <cell r="M127">
            <v>0.35</v>
          </cell>
          <cell r="N127">
            <v>0.35</v>
          </cell>
          <cell r="O127">
            <v>0.35</v>
          </cell>
          <cell r="P127">
            <v>0.35</v>
          </cell>
          <cell r="Q127">
            <v>0.35</v>
          </cell>
          <cell r="R127">
            <v>0.35</v>
          </cell>
          <cell r="S127">
            <v>0.35</v>
          </cell>
          <cell r="T127">
            <v>0.35</v>
          </cell>
          <cell r="U127">
            <v>0.35</v>
          </cell>
          <cell r="V127">
            <v>0.35</v>
          </cell>
          <cell r="W127">
            <v>0.35</v>
          </cell>
          <cell r="X127">
            <v>0.35</v>
          </cell>
          <cell r="Y127">
            <v>0.35</v>
          </cell>
          <cell r="Z127">
            <v>0.35</v>
          </cell>
          <cell r="AA127">
            <v>0.35</v>
          </cell>
          <cell r="AB127">
            <v>0.35</v>
          </cell>
          <cell r="AC127">
            <v>0.35</v>
          </cell>
          <cell r="AD127">
            <v>0.35</v>
          </cell>
          <cell r="AE127">
            <v>0.35</v>
          </cell>
          <cell r="AF127">
            <v>0.35</v>
          </cell>
          <cell r="AG127">
            <v>0.35</v>
          </cell>
          <cell r="AH127">
            <v>0.35</v>
          </cell>
          <cell r="AI127">
            <v>0.35</v>
          </cell>
          <cell r="AJ127">
            <v>0.35</v>
          </cell>
          <cell r="AK127">
            <v>0.35</v>
          </cell>
          <cell r="AL127">
            <v>0.35</v>
          </cell>
          <cell r="AM127">
            <v>0.35</v>
          </cell>
          <cell r="AN127">
            <v>0.35</v>
          </cell>
          <cell r="AO127">
            <v>0.35</v>
          </cell>
          <cell r="AP127">
            <v>0.35</v>
          </cell>
          <cell r="AQ127">
            <v>0.35</v>
          </cell>
          <cell r="AR127">
            <v>0.35</v>
          </cell>
          <cell r="AS127">
            <v>0.35</v>
          </cell>
          <cell r="AT127">
            <v>0.35</v>
          </cell>
          <cell r="AU127">
            <v>1</v>
          </cell>
        </row>
        <row r="128">
          <cell r="C128">
            <v>0.35</v>
          </cell>
          <cell r="D128">
            <v>0.35</v>
          </cell>
          <cell r="E128">
            <v>0.35</v>
          </cell>
          <cell r="F128">
            <v>0.35</v>
          </cell>
          <cell r="G128">
            <v>0.35</v>
          </cell>
          <cell r="H128">
            <v>0.35</v>
          </cell>
          <cell r="I128">
            <v>0.35</v>
          </cell>
          <cell r="J128">
            <v>0.35</v>
          </cell>
          <cell r="K128">
            <v>0.35</v>
          </cell>
          <cell r="L128">
            <v>0.35</v>
          </cell>
          <cell r="M128">
            <v>0.35</v>
          </cell>
          <cell r="N128">
            <v>0.35</v>
          </cell>
          <cell r="O128">
            <v>0.35</v>
          </cell>
          <cell r="P128">
            <v>0.35</v>
          </cell>
          <cell r="Q128">
            <v>0.35</v>
          </cell>
          <cell r="R128">
            <v>0.35</v>
          </cell>
          <cell r="S128">
            <v>0.35</v>
          </cell>
          <cell r="T128">
            <v>0.35</v>
          </cell>
          <cell r="U128">
            <v>0.35</v>
          </cell>
          <cell r="V128">
            <v>0.35</v>
          </cell>
          <cell r="W128">
            <v>0.35</v>
          </cell>
          <cell r="X128">
            <v>0.35</v>
          </cell>
          <cell r="Y128">
            <v>0.35</v>
          </cell>
          <cell r="Z128">
            <v>0.35</v>
          </cell>
          <cell r="AA128">
            <v>0.35</v>
          </cell>
          <cell r="AB128">
            <v>0.35</v>
          </cell>
          <cell r="AC128">
            <v>0.35</v>
          </cell>
          <cell r="AD128">
            <v>0.35</v>
          </cell>
          <cell r="AE128">
            <v>0.35</v>
          </cell>
          <cell r="AF128">
            <v>0.35</v>
          </cell>
          <cell r="AG128">
            <v>0.35</v>
          </cell>
          <cell r="AH128">
            <v>0.35</v>
          </cell>
          <cell r="AI128">
            <v>0.35</v>
          </cell>
          <cell r="AJ128">
            <v>0.35</v>
          </cell>
          <cell r="AK128">
            <v>0.35</v>
          </cell>
          <cell r="AL128">
            <v>0.35</v>
          </cell>
          <cell r="AM128">
            <v>0.35</v>
          </cell>
          <cell r="AN128">
            <v>0.35</v>
          </cell>
          <cell r="AO128">
            <v>0.35</v>
          </cell>
          <cell r="AP128">
            <v>0.35</v>
          </cell>
          <cell r="AQ128">
            <v>0.35</v>
          </cell>
          <cell r="AR128">
            <v>0.35</v>
          </cell>
          <cell r="AS128">
            <v>0.35</v>
          </cell>
          <cell r="AT128">
            <v>0.35</v>
          </cell>
          <cell r="AU128">
            <v>0.35</v>
          </cell>
          <cell r="AV128">
            <v>1</v>
          </cell>
        </row>
        <row r="129">
          <cell r="C129">
            <v>0.35</v>
          </cell>
          <cell r="D129">
            <v>0.35</v>
          </cell>
          <cell r="E129">
            <v>0.35</v>
          </cell>
          <cell r="F129">
            <v>0.35</v>
          </cell>
          <cell r="G129">
            <v>0.35</v>
          </cell>
          <cell r="H129">
            <v>0.35</v>
          </cell>
          <cell r="I129">
            <v>0.35</v>
          </cell>
          <cell r="J129">
            <v>0.35</v>
          </cell>
          <cell r="K129">
            <v>0.35</v>
          </cell>
          <cell r="L129">
            <v>0.35</v>
          </cell>
          <cell r="M129">
            <v>0.35</v>
          </cell>
          <cell r="N129">
            <v>0.35</v>
          </cell>
          <cell r="O129">
            <v>0.35</v>
          </cell>
          <cell r="P129">
            <v>0.35</v>
          </cell>
          <cell r="Q129">
            <v>0.35</v>
          </cell>
          <cell r="R129">
            <v>0.35</v>
          </cell>
          <cell r="S129">
            <v>0.35</v>
          </cell>
          <cell r="T129">
            <v>0.35</v>
          </cell>
          <cell r="U129">
            <v>0.35</v>
          </cell>
          <cell r="V129">
            <v>0.35</v>
          </cell>
          <cell r="W129">
            <v>0.35</v>
          </cell>
          <cell r="X129">
            <v>0.35</v>
          </cell>
          <cell r="Y129">
            <v>0.35</v>
          </cell>
          <cell r="Z129">
            <v>0.35</v>
          </cell>
          <cell r="AA129">
            <v>0.35</v>
          </cell>
          <cell r="AB129">
            <v>0.35</v>
          </cell>
          <cell r="AC129">
            <v>0.35</v>
          </cell>
          <cell r="AD129">
            <v>0.35</v>
          </cell>
          <cell r="AE129">
            <v>0.35</v>
          </cell>
          <cell r="AF129">
            <v>0.35</v>
          </cell>
          <cell r="AG129">
            <v>0.35</v>
          </cell>
          <cell r="AH129">
            <v>0.35</v>
          </cell>
          <cell r="AI129">
            <v>0.35</v>
          </cell>
          <cell r="AJ129">
            <v>0.35</v>
          </cell>
          <cell r="AK129">
            <v>0.35</v>
          </cell>
          <cell r="AL129">
            <v>0.35</v>
          </cell>
          <cell r="AM129">
            <v>0.35</v>
          </cell>
          <cell r="AN129">
            <v>0.35</v>
          </cell>
          <cell r="AO129">
            <v>0.35</v>
          </cell>
          <cell r="AP129">
            <v>0.35</v>
          </cell>
          <cell r="AQ129">
            <v>0.35</v>
          </cell>
          <cell r="AR129">
            <v>0.35</v>
          </cell>
          <cell r="AS129">
            <v>0.35</v>
          </cell>
          <cell r="AT129">
            <v>0.35</v>
          </cell>
          <cell r="AU129">
            <v>0.35</v>
          </cell>
          <cell r="AV129">
            <v>0.35</v>
          </cell>
          <cell r="AW129">
            <v>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2)"/>
      <sheetName val="cover"/>
      <sheetName val="Summary"/>
      <sheetName val="1"/>
      <sheetName val="2"/>
      <sheetName val="2A"/>
      <sheetName val="2B"/>
      <sheetName val="3A"/>
      <sheetName val="3B"/>
      <sheetName val="3C"/>
      <sheetName val="4"/>
      <sheetName val="Notes"/>
      <sheetName val="Graph"/>
      <sheetName val="Menu"/>
      <sheetName val="2 - basement"/>
    </sheetNames>
    <sheetDataSet>
      <sheetData sheetId="0"/>
      <sheetData sheetId="1"/>
      <sheetData sheetId="2">
        <row r="15">
          <cell r="O15">
            <v>1516.18</v>
          </cell>
        </row>
        <row r="20">
          <cell r="A20" t="str">
            <v xml:space="preserve"> </v>
          </cell>
          <cell r="B20" t="str">
            <v xml:space="preserve"> </v>
          </cell>
          <cell r="C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Q20" t="str">
            <v xml:space="preserve"> </v>
          </cell>
        </row>
        <row r="21">
          <cell r="B21">
            <v>1</v>
          </cell>
          <cell r="C21" t="str">
            <v>Excavation</v>
          </cell>
          <cell r="K21">
            <v>194000</v>
          </cell>
          <cell r="M21">
            <v>127.94</v>
          </cell>
          <cell r="O21">
            <v>11.88601493396672</v>
          </cell>
          <cell r="P21">
            <v>0.26363074386977131</v>
          </cell>
        </row>
        <row r="22">
          <cell r="B22">
            <v>2</v>
          </cell>
          <cell r="C22" t="str">
            <v>Substructure</v>
          </cell>
          <cell r="K22">
            <v>254000</v>
          </cell>
          <cell r="M22">
            <v>167.53</v>
          </cell>
          <cell r="O22">
            <v>15.564046286442432</v>
          </cell>
          <cell r="P22">
            <v>0.34520914898001243</v>
          </cell>
        </row>
        <row r="23">
          <cell r="B23" t="str">
            <v>2A</v>
          </cell>
          <cell r="C23" t="str">
            <v xml:space="preserve">Staircases </v>
          </cell>
          <cell r="K23">
            <v>16000</v>
          </cell>
          <cell r="M23">
            <v>10.55</v>
          </cell>
          <cell r="O23">
            <v>0.98012707170039792</v>
          </cell>
          <cell r="P23">
            <v>2.1739130434782612E-2</v>
          </cell>
        </row>
        <row r="24">
          <cell r="B24" t="str">
            <v>2B</v>
          </cell>
          <cell r="C24" t="str">
            <v>Internal Doors</v>
          </cell>
          <cell r="K24">
            <v>4000</v>
          </cell>
          <cell r="M24">
            <v>2.64</v>
          </cell>
          <cell r="O24">
            <v>0.24526402552502849</v>
          </cell>
          <cell r="P24">
            <v>5.4399340614053179E-3</v>
          </cell>
        </row>
        <row r="25">
          <cell r="B25" t="str">
            <v>3A</v>
          </cell>
          <cell r="C25" t="str">
            <v>Wall Finishes</v>
          </cell>
          <cell r="K25">
            <v>420</v>
          </cell>
          <cell r="M25">
            <v>0.28000000000000003</v>
          </cell>
          <cell r="O25">
            <v>2.6012851192048478E-2</v>
          </cell>
          <cell r="P25">
            <v>5.7696270348238225E-4</v>
          </cell>
        </row>
        <row r="26">
          <cell r="B26" t="str">
            <v>3B</v>
          </cell>
          <cell r="C26" t="str">
            <v>Floor Finishes</v>
          </cell>
          <cell r="K26">
            <v>13000</v>
          </cell>
          <cell r="M26">
            <v>8.57</v>
          </cell>
          <cell r="O26">
            <v>0.79617905255662658</v>
          </cell>
          <cell r="P26">
            <v>1.7659179888728626E-2</v>
          </cell>
        </row>
        <row r="27">
          <cell r="B27" t="str">
            <v>3C</v>
          </cell>
          <cell r="C27" t="str">
            <v>Ceiling Finishes</v>
          </cell>
          <cell r="K27">
            <v>500</v>
          </cell>
          <cell r="M27">
            <v>0.33</v>
          </cell>
          <cell r="O27">
            <v>3.0658003190628561E-2</v>
          </cell>
          <cell r="P27">
            <v>6.7999175767566474E-4</v>
          </cell>
        </row>
        <row r="28">
          <cell r="B28">
            <v>4</v>
          </cell>
          <cell r="C28" t="str">
            <v>Fittings, Mechanical &amp; Electrical Services</v>
          </cell>
          <cell r="K28">
            <v>137000</v>
          </cell>
          <cell r="M28">
            <v>90.36</v>
          </cell>
          <cell r="O28">
            <v>8.3947186918339298</v>
          </cell>
          <cell r="P28">
            <v>0.18619410673810019</v>
          </cell>
        </row>
        <row r="35">
          <cell r="I35" t="str">
            <v>Sub-total</v>
          </cell>
          <cell r="K35">
            <v>618920</v>
          </cell>
          <cell r="M35">
            <v>408.21</v>
          </cell>
          <cell r="O35">
            <v>37.923949946807525</v>
          </cell>
          <cell r="P35">
            <v>0.84114980424479713</v>
          </cell>
        </row>
        <row r="36">
          <cell r="O36">
            <v>0</v>
          </cell>
          <cell r="P36">
            <v>0</v>
          </cell>
        </row>
        <row r="37">
          <cell r="C37" t="str">
            <v xml:space="preserve">Preliminaries </v>
          </cell>
          <cell r="F37">
            <v>0.1</v>
          </cell>
          <cell r="K37">
            <v>61892</v>
          </cell>
          <cell r="M37">
            <v>40.82</v>
          </cell>
          <cell r="O37">
            <v>3.792302091640781</v>
          </cell>
          <cell r="P37">
            <v>8.4112919843395847E-2</v>
          </cell>
        </row>
        <row r="38">
          <cell r="C38" t="str">
            <v>Overheads &amp; Profit</v>
          </cell>
          <cell r="F38">
            <v>0.03</v>
          </cell>
          <cell r="K38">
            <v>20000</v>
          </cell>
          <cell r="M38">
            <v>13.19</v>
          </cell>
          <cell r="O38">
            <v>1.2253910972254263</v>
          </cell>
          <cell r="P38">
            <v>2.7179064496187927E-2</v>
          </cell>
        </row>
        <row r="39">
          <cell r="O39">
            <v>0</v>
          </cell>
          <cell r="P39">
            <v>0</v>
          </cell>
        </row>
        <row r="40">
          <cell r="I40" t="str">
            <v>Sub-total</v>
          </cell>
          <cell r="K40">
            <v>700812</v>
          </cell>
          <cell r="M40">
            <v>462.21999999999997</v>
          </cell>
          <cell r="O40">
            <v>42.941643135673729</v>
          </cell>
          <cell r="P40">
            <v>0.95244178858438078</v>
          </cell>
        </row>
        <row r="42">
          <cell r="C42" t="str">
            <v>Contingency</v>
          </cell>
          <cell r="F42">
            <v>0.05</v>
          </cell>
          <cell r="K42">
            <v>35000</v>
          </cell>
          <cell r="M42">
            <v>23.08</v>
          </cell>
          <cell r="O42">
            <v>2.1442021625445671</v>
          </cell>
          <cell r="P42">
            <v>4.7558211415619209E-2</v>
          </cell>
        </row>
        <row r="43">
          <cell r="M43">
            <v>0</v>
          </cell>
          <cell r="O43">
            <v>0</v>
          </cell>
          <cell r="P43">
            <v>0</v>
          </cell>
        </row>
        <row r="44">
          <cell r="O44">
            <v>0</v>
          </cell>
          <cell r="P44">
            <v>0</v>
          </cell>
        </row>
        <row r="45">
          <cell r="I45" t="str">
            <v>Sub-total</v>
          </cell>
          <cell r="K45">
            <v>735812</v>
          </cell>
          <cell r="M45">
            <v>485.29999999999995</v>
          </cell>
          <cell r="O45">
            <v>45.085845298218295</v>
          </cell>
          <cell r="P45">
            <v>1</v>
          </cell>
        </row>
        <row r="46">
          <cell r="O46">
            <v>0</v>
          </cell>
          <cell r="P46">
            <v>0</v>
          </cell>
        </row>
        <row r="49">
          <cell r="M49">
            <v>0</v>
          </cell>
          <cell r="O49">
            <v>0</v>
          </cell>
          <cell r="P49">
            <v>0</v>
          </cell>
        </row>
        <row r="50">
          <cell r="O50">
            <v>0</v>
          </cell>
          <cell r="P50">
            <v>0</v>
          </cell>
        </row>
        <row r="51">
          <cell r="B51" t="str">
            <v>TOTAL CONSTRUCTION COST</v>
          </cell>
          <cell r="K51">
            <v>735812</v>
          </cell>
          <cell r="M51">
            <v>485.29999999999995</v>
          </cell>
          <cell r="O51">
            <v>45.085845298218295</v>
          </cell>
          <cell r="P51">
            <v>1</v>
          </cell>
        </row>
        <row r="54">
          <cell r="B54" t="str">
            <v>COST PER CARPARK</v>
          </cell>
          <cell r="K54">
            <v>14700</v>
          </cell>
          <cell r="P54">
            <v>0</v>
          </cell>
        </row>
        <row r="56">
          <cell r="A56" t="str">
            <v xml:space="preserve"> </v>
          </cell>
          <cell r="B56" t="str">
            <v xml:space="preserve"> </v>
          </cell>
          <cell r="C56" t="str">
            <v xml:space="preserve"> </v>
          </cell>
          <cell r="E56" t="str">
            <v xml:space="preserve"> </v>
          </cell>
          <cell r="F56" t="str">
            <v xml:space="preserve"> </v>
          </cell>
          <cell r="G56" t="str">
            <v xml:space="preserve"> </v>
          </cell>
          <cell r="H56" t="str">
            <v xml:space="preserve">  </v>
          </cell>
          <cell r="I56"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Officer SNCO Mess 2 £"/>
      <sheetName val="Officer SLA 2 £"/>
      <sheetName val="SNCO SLA 2 £"/>
      <sheetName val="Officer SNCO Mess 3 £"/>
      <sheetName val="Officer SLA 3 £"/>
      <sheetName val="SNCO SLA 3 £"/>
      <sheetName val="JR Hub £"/>
      <sheetName val="JR SLA 8 £"/>
      <sheetName val="JR SLA 10 £"/>
      <sheetName val="PRTC £"/>
      <sheetName val="PRTC 2 £"/>
      <sheetName val="Synthetic £"/>
      <sheetName val="Playing Fields £"/>
      <sheetName val="RHQ6 £"/>
      <sheetName val="RHQ8 £"/>
      <sheetName val="RHQ 5 Site £"/>
      <sheetName val="Other Offices £"/>
      <sheetName val="LAD £"/>
      <sheetName val="Workshops £"/>
      <sheetName val="Servicing HET £"/>
      <sheetName val="Servicing £"/>
      <sheetName val="Garaging £"/>
      <sheetName val="Misc Stores £"/>
      <sheetName val="Armoury New £"/>
      <sheetName val="Armoury New 7,16,22 Sig £"/>
      <sheetName val="Armoury Refurb £"/>
      <sheetName val="Amm Store £"/>
      <sheetName val="DCCT A £"/>
      <sheetName val="DCCT B £"/>
      <sheetName val="Education £"/>
      <sheetName val="Comm Centre £"/>
      <sheetName val="Demo £"/>
      <sheetName val="Misc Ext Works £"/>
      <sheetName val="Obstacle £"/>
      <sheetName val="Mains Services £"/>
      <sheetName val="Drainage £"/>
    </sheetNames>
    <sheetDataSet>
      <sheetData sheetId="0" refreshError="1">
        <row r="7">
          <cell r="E7">
            <v>8</v>
          </cell>
          <cell r="F7">
            <v>10</v>
          </cell>
          <cell r="G7">
            <v>12</v>
          </cell>
        </row>
        <row r="8">
          <cell r="E8">
            <v>12</v>
          </cell>
          <cell r="F8">
            <v>15</v>
          </cell>
          <cell r="G8">
            <v>18</v>
          </cell>
        </row>
        <row r="9">
          <cell r="E9">
            <v>0</v>
          </cell>
          <cell r="F9">
            <v>0</v>
          </cell>
          <cell r="G9">
            <v>0</v>
          </cell>
        </row>
        <row r="13">
          <cell r="E13">
            <v>4</v>
          </cell>
          <cell r="F13">
            <v>5</v>
          </cell>
          <cell r="G13">
            <v>6</v>
          </cell>
        </row>
        <row r="15">
          <cell r="E15">
            <v>6.4</v>
          </cell>
          <cell r="F15">
            <v>8</v>
          </cell>
          <cell r="G15">
            <v>9.6</v>
          </cell>
        </row>
        <row r="18">
          <cell r="E18">
            <v>12</v>
          </cell>
          <cell r="F18">
            <v>15</v>
          </cell>
          <cell r="G18">
            <v>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Detailed Summary"/>
      <sheetName val="Officer SNCO Mess 2 £"/>
      <sheetName val="Officer SLA 2 £"/>
      <sheetName val="SNCO SLA 2 £"/>
      <sheetName val="Officer SNCO Mess 3 £"/>
      <sheetName val="Officer SLA 3 £"/>
      <sheetName val="SNCO SLA 3 £"/>
      <sheetName val="JR Hub £"/>
      <sheetName val="JR SLA 8 £"/>
      <sheetName val="JR SLA 10 £"/>
      <sheetName val="PRTC £"/>
      <sheetName val="PRTC 2 £"/>
      <sheetName val="Synthetic £"/>
      <sheetName val="Playing Fields £"/>
      <sheetName val="RHQ6 £"/>
      <sheetName val="RHQ7 £"/>
      <sheetName val="RHQ8 £"/>
      <sheetName val="RHQ 5 Site £"/>
      <sheetName val="SHQ Offices £"/>
      <sheetName val="LAD £"/>
      <sheetName val="Workshops £"/>
      <sheetName val="Servicing HET £"/>
      <sheetName val="Servicing £"/>
      <sheetName val="Garaging £"/>
      <sheetName val="Misc Stores £"/>
      <sheetName val="Armoury New £"/>
      <sheetName val="Armoury New 7,16,22 Sig £"/>
      <sheetName val="Armoury Refurb £"/>
      <sheetName val="Amm Store £"/>
      <sheetName val="DCCT A £"/>
      <sheetName val="DCCT B £"/>
      <sheetName val="Education £"/>
      <sheetName val="Comm Centre £"/>
      <sheetName val="Demo £"/>
      <sheetName val="Misc Ext Works £"/>
      <sheetName val="Obstacle £"/>
      <sheetName val="Mains Services £"/>
      <sheetName val="Drainage £"/>
    </sheetNames>
    <sheetDataSet>
      <sheetData sheetId="0" refreshError="1">
        <row r="7">
          <cell r="E7">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Considerations"/>
      <sheetName val="Activity Schedule"/>
      <sheetName val="Sewer Schedule"/>
      <sheetName val="Manhole Schedule"/>
      <sheetName val="Manhole Price Summary"/>
      <sheetName val="Manhole Componant Rates"/>
      <sheetName val="Price Note Master"/>
      <sheetName val="O'fall to WD1"/>
      <sheetName val="WDI to WD3"/>
      <sheetName val="WD3 to WD5"/>
      <sheetName val="WC1 to WR2"/>
      <sheetName val="WR1 to WR3"/>
      <sheetName val="WR3 to WR4"/>
      <sheetName val="WR4 to WR7"/>
      <sheetName val="WR7 to WR10"/>
      <sheetName val="WR3 to RA1"/>
      <sheetName val="RA1 to RA4"/>
      <sheetName val="WR4 to HL3"/>
      <sheetName val="WW to HR1"/>
      <sheetName val="HR1 to WD1"/>
      <sheetName val="BL1 to Ex MH"/>
      <sheetName val="BL2 to BL3"/>
      <sheetName val="Ex MH 52 to Ex MH 56"/>
    </sheetNames>
    <sheetDataSet>
      <sheetData sheetId="0"/>
      <sheetData sheetId="1"/>
      <sheetData sheetId="2"/>
      <sheetData sheetId="3"/>
      <sheetData sheetId="4"/>
      <sheetData sheetId="5"/>
      <sheetData sheetId="6">
        <row r="17">
          <cell r="R17">
            <v>710</v>
          </cell>
        </row>
        <row r="36">
          <cell r="S36">
            <v>805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riginal)"/>
      <sheetName val="Summary (current)"/>
      <sheetName val="VE Changes"/>
      <sheetName val="0A"/>
      <sheetName val="1A"/>
      <sheetName val="2A"/>
      <sheetName val="2B"/>
      <sheetName val="2C"/>
      <sheetName val="2D"/>
      <sheetName val="2E"/>
      <sheetName val="2F "/>
      <sheetName val="2G "/>
      <sheetName val="2H"/>
      <sheetName val="3A "/>
      <sheetName val="3B "/>
      <sheetName val="3C"/>
      <sheetName val="4A"/>
      <sheetName val="5A"/>
      <sheetName val="5B-K"/>
      <sheetName val="5J"/>
      <sheetName val="5N"/>
      <sheetName val="7"/>
      <sheetName val="FF&amp;E Summary"/>
      <sheetName val="FF&amp;E Casegoods"/>
      <sheetName val="FF&amp;E Bedrooms"/>
      <sheetName val="FF&amp;E Public Areas"/>
      <sheetName val="FF&amp;E Basic Stock"/>
      <sheetName val="FF&amp;E 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amp; Invoicing"/>
      <sheetName val="High Level Summary"/>
      <sheetName val="Cover"/>
      <sheetName val="Cover Contents (2)"/>
      <sheetName val="Version Control (2)"/>
      <sheetName val="1.0 Executive Summary"/>
      <sheetName val="2.00 Change Summary"/>
      <sheetName val="3.00 Basis"/>
      <sheetName val="4.00 Assumptions"/>
      <sheetName val="9.0  Cashflow"/>
      <sheetName val="5.00 Accomm Schedule"/>
      <sheetName val="10.00  L1 Element Summary"/>
      <sheetName val="10.00  L2 Element Summary"/>
      <sheetName val="11.00 RIBA Stage 3 - Current"/>
      <sheetName val="6.00 Inflation"/>
      <sheetName val="7.00 Costed Risk Register"/>
      <sheetName val="8.00 Benchmarking"/>
      <sheetName val="Benchmarking"/>
      <sheetName val="9.00 WP Summary"/>
      <sheetName val="10.00 NRM Element Summary"/>
      <sheetName val="8.00 Elemental Cost Plan"/>
      <sheetName val="0.0 Dashboard"/>
      <sheetName val="4.0 Works Costs"/>
      <sheetName val="5.0 Professional Fees"/>
      <sheetName val="6.0 Other Dev Project Costs"/>
      <sheetName val="7.0 Contingency"/>
      <sheetName val="8.0 Inflation"/>
      <sheetName val="Superceded - PO &amp; Invoicing"/>
      <sheetName val="RIBA Stage 2 - 24 August 2022"/>
      <sheetName val="RIBA Stage 1"/>
      <sheetName val="RIBA Stage 2 - 1 Nov"/>
      <sheetName val="Summary - Plot 18"/>
      <sheetName val="Summary - Littlemore House"/>
      <sheetName val="2.0 Assumptions"/>
      <sheetName val="Pears Building"/>
      <sheetName val="Drop Down Lists"/>
      <sheetName val="3.0 Basis"/>
      <sheetName val="PO &amp; Invoicing CO"/>
      <sheetName val="Invoicing "/>
      <sheetName val="Data for EITM"/>
      <sheetName val="Procurement"/>
      <sheetName val="Contents (2)"/>
      <sheetName val="BCISIndices"/>
      <sheetName val="Sheet5"/>
    </sheetNames>
    <sheetDataSet>
      <sheetData sheetId="0" refreshError="1">
        <row r="70">
          <cell r="B70" t="str">
            <v>001</v>
          </cell>
          <cell r="C70" t="str">
            <v>Project Management</v>
          </cell>
        </row>
        <row r="71">
          <cell r="C71" t="str">
            <v>Project Management</v>
          </cell>
        </row>
        <row r="72">
          <cell r="C72" t="str">
            <v>Project Management</v>
          </cell>
        </row>
        <row r="73">
          <cell r="C73" t="str">
            <v>Project Management</v>
          </cell>
        </row>
        <row r="74">
          <cell r="C74" t="str">
            <v>Project Management</v>
          </cell>
        </row>
        <row r="75">
          <cell r="C75" t="str">
            <v>Project Management</v>
          </cell>
        </row>
        <row r="76">
          <cell r="C76" t="str">
            <v>Project Management</v>
          </cell>
        </row>
        <row r="77">
          <cell r="C77" t="str">
            <v>Project Management</v>
          </cell>
        </row>
        <row r="78">
          <cell r="C78" t="str">
            <v>Project Management</v>
          </cell>
        </row>
        <row r="79">
          <cell r="C79" t="str">
            <v>Project Management</v>
          </cell>
        </row>
        <row r="81">
          <cell r="B81" t="str">
            <v>002</v>
          </cell>
          <cell r="C81" t="str">
            <v>Project Administration &amp; Invoicing</v>
          </cell>
        </row>
        <row r="82">
          <cell r="C82" t="str">
            <v>Project Administration &amp; Invoicing</v>
          </cell>
        </row>
        <row r="83">
          <cell r="C83" t="str">
            <v>Project Administration &amp; Invoicing</v>
          </cell>
        </row>
        <row r="84">
          <cell r="C84" t="str">
            <v>Project Administration &amp; Invoicing</v>
          </cell>
        </row>
        <row r="85">
          <cell r="C85" t="str">
            <v>Project Administration &amp; Invoicing</v>
          </cell>
        </row>
        <row r="86">
          <cell r="C86" t="str">
            <v>Project Administration &amp; Invoicing</v>
          </cell>
        </row>
        <row r="87">
          <cell r="C87" t="str">
            <v>Project Administration &amp; Invoicing</v>
          </cell>
        </row>
        <row r="88">
          <cell r="C88" t="str">
            <v>Project Administration &amp; Invoicing</v>
          </cell>
        </row>
        <row r="89">
          <cell r="C89" t="str">
            <v>Project Administration &amp; Invoicing</v>
          </cell>
        </row>
        <row r="90">
          <cell r="C90" t="str">
            <v>Project Administration &amp; Invoicing</v>
          </cell>
        </row>
        <row r="92">
          <cell r="B92" t="str">
            <v>003</v>
          </cell>
          <cell r="C92" t="str">
            <v>Contract Management</v>
          </cell>
        </row>
        <row r="93">
          <cell r="C93" t="str">
            <v>Contract Management</v>
          </cell>
        </row>
        <row r="94">
          <cell r="C94" t="str">
            <v>Contract Management</v>
          </cell>
        </row>
        <row r="95">
          <cell r="C95" t="str">
            <v>Contract Management</v>
          </cell>
        </row>
        <row r="96">
          <cell r="C96" t="str">
            <v>Contract Management</v>
          </cell>
        </row>
        <row r="97">
          <cell r="C97" t="str">
            <v>Contract Management</v>
          </cell>
        </row>
        <row r="98">
          <cell r="C98" t="str">
            <v>Contract Management</v>
          </cell>
        </row>
        <row r="99">
          <cell r="C99" t="str">
            <v>Contract Management</v>
          </cell>
        </row>
        <row r="100">
          <cell r="C100" t="str">
            <v>Contract Management</v>
          </cell>
        </row>
        <row r="101">
          <cell r="C101" t="str">
            <v>Contract Management</v>
          </cell>
        </row>
        <row r="103">
          <cell r="B103" t="str">
            <v>004</v>
          </cell>
          <cell r="C103" t="str">
            <v>Cost &amp; Tender Management</v>
          </cell>
        </row>
        <row r="104">
          <cell r="C104" t="str">
            <v>Cost &amp; Tender Management</v>
          </cell>
        </row>
        <row r="105">
          <cell r="C105" t="str">
            <v>Cost &amp; Tender Management</v>
          </cell>
        </row>
        <row r="106">
          <cell r="C106" t="str">
            <v>Cost &amp; Tender Management</v>
          </cell>
        </row>
        <row r="107">
          <cell r="C107" t="str">
            <v>Cost &amp; Tender Management</v>
          </cell>
        </row>
        <row r="108">
          <cell r="C108" t="str">
            <v>Cost &amp; Tender Management</v>
          </cell>
        </row>
        <row r="109">
          <cell r="C109" t="str">
            <v>Cost &amp; Tender Management</v>
          </cell>
        </row>
        <row r="110">
          <cell r="C110" t="str">
            <v>Cost &amp; Tender Management</v>
          </cell>
        </row>
        <row r="111">
          <cell r="C111" t="str">
            <v>Cost &amp; Tender Management</v>
          </cell>
        </row>
        <row r="112">
          <cell r="C112" t="str">
            <v>Cost &amp; Tender Management</v>
          </cell>
        </row>
        <row r="113">
          <cell r="C113" t="str">
            <v>Cost &amp; Tender Management</v>
          </cell>
        </row>
        <row r="115">
          <cell r="B115" t="str">
            <v>005</v>
          </cell>
          <cell r="C115" t="str">
            <v>Town Planning Consultant</v>
          </cell>
        </row>
        <row r="116">
          <cell r="C116" t="str">
            <v>Town Planning Consultant</v>
          </cell>
        </row>
        <row r="117">
          <cell r="C117" t="str">
            <v>Town Planning Consultant</v>
          </cell>
        </row>
        <row r="118">
          <cell r="C118" t="str">
            <v>Town Planning Consultant</v>
          </cell>
        </row>
        <row r="119">
          <cell r="C119" t="str">
            <v>Town Planning Consultant</v>
          </cell>
        </row>
        <row r="120">
          <cell r="C120" t="str">
            <v>Town Planning Consultant</v>
          </cell>
        </row>
        <row r="121">
          <cell r="C121" t="str">
            <v>Town Planning Consultant</v>
          </cell>
        </row>
        <row r="122">
          <cell r="C122" t="str">
            <v>Town Planning Consultant</v>
          </cell>
        </row>
        <row r="123">
          <cell r="C123" t="str">
            <v>Town Planning Consultant</v>
          </cell>
        </row>
        <row r="124">
          <cell r="C124" t="str">
            <v>Town Planning Consultant</v>
          </cell>
        </row>
        <row r="126">
          <cell r="B126" t="str">
            <v>006</v>
          </cell>
          <cell r="C126" t="str">
            <v>ESG Strategy &amp; Project Integration</v>
          </cell>
        </row>
        <row r="127">
          <cell r="C127" t="str">
            <v>ESG Strategy &amp; Project Integration</v>
          </cell>
        </row>
        <row r="128">
          <cell r="C128" t="str">
            <v>ESG Strategy &amp; Project Integration</v>
          </cell>
        </row>
        <row r="129">
          <cell r="C129" t="str">
            <v>ESG Strategy &amp; Project Integration</v>
          </cell>
        </row>
        <row r="130">
          <cell r="C130" t="str">
            <v>ESG Strategy &amp; Project Integration</v>
          </cell>
        </row>
        <row r="131">
          <cell r="C131" t="str">
            <v>ESG Strategy &amp; Project Integration</v>
          </cell>
        </row>
        <row r="132">
          <cell r="C132" t="str">
            <v>ESG Strategy &amp; Project Integration</v>
          </cell>
        </row>
        <row r="133">
          <cell r="C133" t="str">
            <v>ESG Strategy &amp; Project Integration</v>
          </cell>
        </row>
        <row r="134">
          <cell r="C134" t="str">
            <v>ESG Strategy &amp; Project Integration</v>
          </cell>
        </row>
        <row r="135">
          <cell r="C135" t="str">
            <v>ESG Strategy &amp; Project Integration</v>
          </cell>
        </row>
        <row r="137">
          <cell r="B137" t="str">
            <v>007</v>
          </cell>
          <cell r="C137" t="str">
            <v>Health and Safety (CDM Regulations 2015 Principal Designer)</v>
          </cell>
        </row>
        <row r="138">
          <cell r="C138" t="str">
            <v>Health and Safety (CDM Regulations 2015 Principal Designer)</v>
          </cell>
        </row>
        <row r="139">
          <cell r="C139" t="str">
            <v>Health and Safety (CDM Regulations 2015 Principal Designer)</v>
          </cell>
        </row>
        <row r="140">
          <cell r="C140" t="str">
            <v>Health and Safety (CDM Regulations 2015 Principal Designer)</v>
          </cell>
        </row>
        <row r="141">
          <cell r="C141" t="str">
            <v>Health and Safety (CDM Regulations 2015 Principal Designer)</v>
          </cell>
        </row>
        <row r="142">
          <cell r="C142" t="str">
            <v>Health and Safety (CDM Regulations 2015 Principal Designer)</v>
          </cell>
        </row>
        <row r="143">
          <cell r="C143" t="str">
            <v>Health and Safety (CDM Regulations 2015 Principal Designer)</v>
          </cell>
        </row>
        <row r="144">
          <cell r="C144" t="str">
            <v>Health and Safety (CDM Regulations 2015 Principal Designer)</v>
          </cell>
        </row>
        <row r="145">
          <cell r="C145" t="str">
            <v>Health and Safety (CDM Regulations 2015 Principal Designer)</v>
          </cell>
        </row>
        <row r="146">
          <cell r="C146" t="str">
            <v>Health and Safety (CDM Regulations 2015 Principal Designer)</v>
          </cell>
        </row>
        <row r="148">
          <cell r="B148" t="str">
            <v>008</v>
          </cell>
          <cell r="C148" t="str">
            <v>Digital Engineering</v>
          </cell>
        </row>
        <row r="149">
          <cell r="C149" t="str">
            <v>Digital Engineering</v>
          </cell>
        </row>
        <row r="150">
          <cell r="C150" t="str">
            <v>Digital Engineering</v>
          </cell>
        </row>
        <row r="151">
          <cell r="C151" t="str">
            <v>Digital Engineering</v>
          </cell>
        </row>
        <row r="152">
          <cell r="C152" t="str">
            <v>Digital Engineering</v>
          </cell>
        </row>
        <row r="153">
          <cell r="C153" t="str">
            <v>Digital Engineering</v>
          </cell>
        </row>
        <row r="154">
          <cell r="C154" t="str">
            <v>Digital Engineering</v>
          </cell>
        </row>
        <row r="155">
          <cell r="C155" t="str">
            <v>Digital Engineering</v>
          </cell>
        </row>
        <row r="156">
          <cell r="C156" t="str">
            <v>Digital Engineering</v>
          </cell>
        </row>
        <row r="157">
          <cell r="C157" t="str">
            <v>Digital Engineering</v>
          </cell>
        </row>
        <row r="159">
          <cell r="B159" t="str">
            <v>009</v>
          </cell>
          <cell r="C159" t="str">
            <v>Public Relations (To support consultation for planning)</v>
          </cell>
        </row>
        <row r="160">
          <cell r="C160" t="str">
            <v>Public Relations (To support consultation for planning)</v>
          </cell>
        </row>
        <row r="161">
          <cell r="C161" t="str">
            <v>Public Relations (To support consultation for planning)</v>
          </cell>
        </row>
        <row r="162">
          <cell r="C162" t="str">
            <v>Public Relations (To support consultation for planning)</v>
          </cell>
        </row>
        <row r="163">
          <cell r="C163" t="str">
            <v>Public Relations (To support consultation for planning)</v>
          </cell>
        </row>
        <row r="164">
          <cell r="C164" t="str">
            <v>Public Relations (To support consultation for planning)</v>
          </cell>
        </row>
        <row r="165">
          <cell r="C165" t="str">
            <v>Public Relations (To support consultation for planning)</v>
          </cell>
        </row>
        <row r="166">
          <cell r="C166" t="str">
            <v>Public Relations (To support consultation for planning)</v>
          </cell>
        </row>
        <row r="167">
          <cell r="C167" t="str">
            <v>Public Relations (To support consultation for planning)</v>
          </cell>
        </row>
        <row r="168">
          <cell r="C168" t="str">
            <v>Public Relations (To support consultation for planning)</v>
          </cell>
        </row>
        <row r="170">
          <cell r="B170" t="str">
            <v>010</v>
          </cell>
          <cell r="C170" t="str">
            <v>Economic Impact Assessment</v>
          </cell>
        </row>
        <row r="171">
          <cell r="C171" t="str">
            <v>Economic Impact Assessment</v>
          </cell>
        </row>
        <row r="172">
          <cell r="C172" t="str">
            <v>Economic Impact Assessment</v>
          </cell>
        </row>
        <row r="173">
          <cell r="C173" t="str">
            <v>Economic Impact Assessment</v>
          </cell>
        </row>
        <row r="174">
          <cell r="C174" t="str">
            <v>Economic Impact Assessment</v>
          </cell>
        </row>
        <row r="175">
          <cell r="C175" t="str">
            <v>Economic Impact Assessment</v>
          </cell>
        </row>
        <row r="176">
          <cell r="C176" t="str">
            <v>Economic Impact Assessment</v>
          </cell>
        </row>
        <row r="177">
          <cell r="C177" t="str">
            <v>Economic Impact Assessment</v>
          </cell>
        </row>
        <row r="178">
          <cell r="C178" t="str">
            <v>Economic Impact Assessment</v>
          </cell>
        </row>
        <row r="179">
          <cell r="C179" t="str">
            <v>Economic Impact Assessment</v>
          </cell>
        </row>
        <row r="181">
          <cell r="B181" t="str">
            <v>011</v>
          </cell>
          <cell r="C181" t="str">
            <v>Architect</v>
          </cell>
        </row>
        <row r="182">
          <cell r="C182" t="str">
            <v>Architect</v>
          </cell>
        </row>
        <row r="183">
          <cell r="C183" t="str">
            <v>Architect</v>
          </cell>
        </row>
        <row r="184">
          <cell r="C184" t="str">
            <v>Architect</v>
          </cell>
        </row>
        <row r="185">
          <cell r="C185" t="str">
            <v>Insert invoice details below:</v>
          </cell>
        </row>
        <row r="186">
          <cell r="B186">
            <v>0</v>
          </cell>
          <cell r="C186" t="str">
            <v>Architect</v>
          </cell>
        </row>
        <row r="187">
          <cell r="B187">
            <v>0</v>
          </cell>
          <cell r="C187" t="str">
            <v>Architect</v>
          </cell>
        </row>
        <row r="188">
          <cell r="B188">
            <v>0</v>
          </cell>
          <cell r="C188" t="str">
            <v>Architect</v>
          </cell>
        </row>
        <row r="190">
          <cell r="C190" t="str">
            <v>Insert new rows above this line</v>
          </cell>
        </row>
        <row r="191">
          <cell r="C191" t="str">
            <v>Architect</v>
          </cell>
        </row>
        <row r="192">
          <cell r="C192" t="str">
            <v>Insert invoice details below:</v>
          </cell>
        </row>
        <row r="193">
          <cell r="B193">
            <v>0</v>
          </cell>
          <cell r="C193" t="str">
            <v>Architect</v>
          </cell>
        </row>
        <row r="194">
          <cell r="B194">
            <v>0</v>
          </cell>
          <cell r="C194" t="str">
            <v>Architect</v>
          </cell>
        </row>
        <row r="200">
          <cell r="C200" t="str">
            <v>Insert new rows above this line</v>
          </cell>
        </row>
        <row r="201">
          <cell r="C201" t="str">
            <v>Architect</v>
          </cell>
        </row>
        <row r="202">
          <cell r="C202" t="str">
            <v>Architect</v>
          </cell>
        </row>
        <row r="203">
          <cell r="C203" t="str">
            <v>Architect</v>
          </cell>
        </row>
        <row r="204">
          <cell r="C204" t="str">
            <v>Architect</v>
          </cell>
        </row>
        <row r="206">
          <cell r="B206" t="str">
            <v>012</v>
          </cell>
          <cell r="C206" t="str">
            <v>Delivery Architect (Excluded)</v>
          </cell>
        </row>
        <row r="207">
          <cell r="C207" t="str">
            <v>Delivery Architect (Excluded)</v>
          </cell>
        </row>
        <row r="208">
          <cell r="C208" t="str">
            <v>Delivery Architect (Excluded)</v>
          </cell>
        </row>
        <row r="209">
          <cell r="C209" t="str">
            <v>Delivery Architect (Excluded)</v>
          </cell>
        </row>
        <row r="210">
          <cell r="C210" t="str">
            <v>Delivery Architect (Excluded)</v>
          </cell>
        </row>
        <row r="211">
          <cell r="C211" t="str">
            <v>Delivery Architect (Excluded)</v>
          </cell>
        </row>
        <row r="212">
          <cell r="C212" t="str">
            <v>Delivery Architect (Excluded)</v>
          </cell>
        </row>
        <row r="213">
          <cell r="C213" t="str">
            <v>Delivery Architect (Excluded)</v>
          </cell>
        </row>
        <row r="214">
          <cell r="C214" t="str">
            <v>Delivery Architect (Excluded)</v>
          </cell>
        </row>
        <row r="215">
          <cell r="C215" t="str">
            <v>Delivery Architect (Excluded)</v>
          </cell>
        </row>
        <row r="217">
          <cell r="B217" t="str">
            <v>013</v>
          </cell>
          <cell r="C217" t="str">
            <v>Interior Design</v>
          </cell>
        </row>
        <row r="218">
          <cell r="C218" t="str">
            <v>Interior Design</v>
          </cell>
        </row>
        <row r="219">
          <cell r="C219" t="str">
            <v>Interior Design</v>
          </cell>
        </row>
        <row r="220">
          <cell r="C220" t="str">
            <v>Interior Design</v>
          </cell>
        </row>
        <row r="221">
          <cell r="C221" t="str">
            <v>Interior Design</v>
          </cell>
        </row>
        <row r="222">
          <cell r="C222" t="str">
            <v>Interior Design</v>
          </cell>
        </row>
        <row r="223">
          <cell r="C223" t="str">
            <v>Interior Design</v>
          </cell>
        </row>
        <row r="224">
          <cell r="C224" t="str">
            <v>Interior Design</v>
          </cell>
        </row>
        <row r="225">
          <cell r="C225" t="str">
            <v>Interior Design</v>
          </cell>
        </row>
        <row r="226">
          <cell r="C226" t="str">
            <v>Interior Design</v>
          </cell>
        </row>
        <row r="228">
          <cell r="B228" t="str">
            <v>014</v>
          </cell>
          <cell r="C228" t="str">
            <v>Architectural Lighting</v>
          </cell>
        </row>
        <row r="229">
          <cell r="C229" t="str">
            <v>Architectural Lighting</v>
          </cell>
        </row>
        <row r="230">
          <cell r="C230" t="str">
            <v>Architectural Lighting</v>
          </cell>
        </row>
        <row r="231">
          <cell r="C231" t="str">
            <v>Architectural Lighting</v>
          </cell>
        </row>
        <row r="232">
          <cell r="C232" t="str">
            <v>Architectural Lighting</v>
          </cell>
        </row>
        <row r="233">
          <cell r="C233" t="str">
            <v>Architectural Lighting</v>
          </cell>
        </row>
        <row r="234">
          <cell r="C234" t="str">
            <v>Architect</v>
          </cell>
        </row>
        <row r="235">
          <cell r="C235" t="str">
            <v>Insert invoice details below:</v>
          </cell>
        </row>
        <row r="237">
          <cell r="B237" t="str">
            <v>003-003</v>
          </cell>
          <cell r="C237" t="str">
            <v>Architectural Lighting</v>
          </cell>
        </row>
        <row r="238">
          <cell r="B238" t="str">
            <v>003-003</v>
          </cell>
          <cell r="C238" t="str">
            <v>Architectural Lighting</v>
          </cell>
        </row>
        <row r="245">
          <cell r="C245" t="str">
            <v>Insert new rows above this line</v>
          </cell>
        </row>
        <row r="246">
          <cell r="C246" t="str">
            <v>Architectural Lighting</v>
          </cell>
        </row>
        <row r="247">
          <cell r="C247" t="str">
            <v>Architectural Lighting</v>
          </cell>
        </row>
        <row r="248">
          <cell r="C248" t="str">
            <v>Architectural Lighting</v>
          </cell>
        </row>
        <row r="249">
          <cell r="C249" t="str">
            <v>Architectural Lighting</v>
          </cell>
        </row>
        <row r="251">
          <cell r="B251" t="str">
            <v>015</v>
          </cell>
          <cell r="C251" t="str">
            <v xml:space="preserve">Acoustics &amp; Vibration </v>
          </cell>
        </row>
        <row r="252">
          <cell r="C252" t="str">
            <v xml:space="preserve">Acoustics &amp; Vibration </v>
          </cell>
        </row>
        <row r="253">
          <cell r="C253" t="str">
            <v xml:space="preserve">Acoustics &amp; Vibration </v>
          </cell>
        </row>
        <row r="254">
          <cell r="C254" t="str">
            <v xml:space="preserve">Acoustics &amp; Vibration </v>
          </cell>
        </row>
        <row r="255">
          <cell r="C255" t="str">
            <v xml:space="preserve">Acoustics &amp; Vibration </v>
          </cell>
        </row>
        <row r="256">
          <cell r="C256" t="str">
            <v xml:space="preserve">Acoustics &amp; Vibration </v>
          </cell>
        </row>
        <row r="257">
          <cell r="C257" t="str">
            <v xml:space="preserve">Acoustics &amp; Vibration </v>
          </cell>
        </row>
        <row r="258">
          <cell r="C258" t="str">
            <v xml:space="preserve">Acoustics &amp; Vibration </v>
          </cell>
        </row>
        <row r="259">
          <cell r="C259" t="str">
            <v xml:space="preserve">Acoustics &amp; Vibration </v>
          </cell>
        </row>
        <row r="260">
          <cell r="C260" t="str">
            <v xml:space="preserve">Acoustics &amp; Vibration </v>
          </cell>
        </row>
        <row r="261">
          <cell r="C261" t="str">
            <v xml:space="preserve">Acoustics &amp; Vibration </v>
          </cell>
        </row>
        <row r="262">
          <cell r="C262" t="str">
            <v xml:space="preserve">Acoustics &amp; Vibration </v>
          </cell>
        </row>
        <row r="264">
          <cell r="B264" t="str">
            <v>016</v>
          </cell>
          <cell r="C264" t="str">
            <v>Landscape Architect (Soft Landscaping)</v>
          </cell>
        </row>
        <row r="265">
          <cell r="C265" t="str">
            <v>Landscape Architect (Soft Landscaping)</v>
          </cell>
        </row>
        <row r="266">
          <cell r="C266" t="str">
            <v>Landscape Architect (Soft Landscaping)</v>
          </cell>
        </row>
        <row r="267">
          <cell r="C267" t="str">
            <v>Landscape Architect (Soft Landscaping)</v>
          </cell>
        </row>
        <row r="268">
          <cell r="C268" t="str">
            <v>Landscape Architect (Soft Landscaping)</v>
          </cell>
        </row>
        <row r="269">
          <cell r="C269" t="str">
            <v>Landscape Architect (Soft Landscaping)</v>
          </cell>
        </row>
        <row r="270">
          <cell r="C270" t="str">
            <v>Landscape Architect (Soft Landscaping)</v>
          </cell>
        </row>
        <row r="271">
          <cell r="C271" t="str">
            <v>Landscape Architect (Soft Landscaping)</v>
          </cell>
        </row>
        <row r="272">
          <cell r="C272" t="str">
            <v>Landscape Architect (Soft Landscaping)</v>
          </cell>
        </row>
        <row r="273">
          <cell r="C273" t="str">
            <v>Landscape Architect (Soft Landscaping)</v>
          </cell>
        </row>
        <row r="275">
          <cell r="B275" t="str">
            <v>017</v>
          </cell>
          <cell r="C275" t="str">
            <v>Landscape Artist</v>
          </cell>
        </row>
        <row r="276">
          <cell r="C276" t="str">
            <v>Landscape Artist</v>
          </cell>
        </row>
        <row r="277">
          <cell r="C277" t="str">
            <v>Landscape Artist</v>
          </cell>
        </row>
        <row r="278">
          <cell r="C278" t="str">
            <v>Landscape Artist</v>
          </cell>
        </row>
        <row r="279">
          <cell r="C279" t="str">
            <v>Landscape Artist</v>
          </cell>
        </row>
        <row r="280">
          <cell r="C280" t="str">
            <v>Landscape Artist</v>
          </cell>
        </row>
        <row r="281">
          <cell r="C281" t="str">
            <v>Landscape Artist</v>
          </cell>
        </row>
        <row r="282">
          <cell r="C282" t="str">
            <v>Landscape Artist</v>
          </cell>
        </row>
        <row r="283">
          <cell r="C283" t="str">
            <v>Landscape Artist</v>
          </cell>
        </row>
        <row r="284">
          <cell r="C284" t="str">
            <v>Landscape Artist</v>
          </cell>
        </row>
        <row r="286">
          <cell r="B286" t="str">
            <v>018</v>
          </cell>
          <cell r="C286" t="str">
            <v>MEP</v>
          </cell>
        </row>
        <row r="287">
          <cell r="C287" t="str">
            <v>MEP</v>
          </cell>
        </row>
        <row r="288">
          <cell r="C288" t="str">
            <v>MEP</v>
          </cell>
        </row>
        <row r="289">
          <cell r="C289" t="str">
            <v>MEP</v>
          </cell>
        </row>
        <row r="290">
          <cell r="C290" t="str">
            <v>MEP</v>
          </cell>
        </row>
        <row r="291">
          <cell r="C291" t="str">
            <v>MEP</v>
          </cell>
        </row>
        <row r="292">
          <cell r="C292" t="str">
            <v>MEP</v>
          </cell>
        </row>
        <row r="293">
          <cell r="C293" t="str">
            <v>MEP</v>
          </cell>
        </row>
        <row r="294">
          <cell r="C294" t="str">
            <v>MEP</v>
          </cell>
        </row>
        <row r="295">
          <cell r="C295" t="str">
            <v>MEP</v>
          </cell>
        </row>
        <row r="296">
          <cell r="C296" t="str">
            <v>MEP</v>
          </cell>
        </row>
        <row r="297">
          <cell r="C297" t="str">
            <v>MEP</v>
          </cell>
        </row>
        <row r="299">
          <cell r="B299" t="str">
            <v>019</v>
          </cell>
          <cell r="C299" t="str">
            <v>SEDA</v>
          </cell>
        </row>
        <row r="300">
          <cell r="C300" t="str">
            <v>SEDA</v>
          </cell>
        </row>
        <row r="301">
          <cell r="C301" t="str">
            <v>SEDA</v>
          </cell>
        </row>
        <row r="302">
          <cell r="C302" t="str">
            <v>SEDA</v>
          </cell>
        </row>
        <row r="303">
          <cell r="C303" t="str">
            <v>SEDA</v>
          </cell>
        </row>
        <row r="304">
          <cell r="C304" t="str">
            <v>SEDA</v>
          </cell>
        </row>
        <row r="305">
          <cell r="C305" t="str">
            <v>SEDA</v>
          </cell>
        </row>
        <row r="306">
          <cell r="C306" t="str">
            <v>SEDA</v>
          </cell>
        </row>
        <row r="307">
          <cell r="C307" t="str">
            <v>SEDA</v>
          </cell>
        </row>
        <row r="308">
          <cell r="C308" t="str">
            <v>SEDA</v>
          </cell>
        </row>
        <row r="309">
          <cell r="C309" t="str">
            <v>SEDA</v>
          </cell>
        </row>
        <row r="310">
          <cell r="C310" t="str">
            <v>SEDA</v>
          </cell>
        </row>
        <row r="312">
          <cell r="B312" t="str">
            <v>020</v>
          </cell>
          <cell r="C312" t="str">
            <v>M&amp;P Peer Review</v>
          </cell>
        </row>
        <row r="313">
          <cell r="C313" t="str">
            <v>M&amp;P Peer Review</v>
          </cell>
        </row>
        <row r="314">
          <cell r="C314" t="str">
            <v>M&amp;P Peer Review</v>
          </cell>
        </row>
        <row r="315">
          <cell r="C315" t="str">
            <v>M&amp;P Peer Review</v>
          </cell>
        </row>
        <row r="316">
          <cell r="C316" t="str">
            <v>M&amp;P Peer Review</v>
          </cell>
        </row>
        <row r="317">
          <cell r="C317" t="str">
            <v>M&amp;P Peer Review</v>
          </cell>
        </row>
        <row r="318">
          <cell r="C318" t="str">
            <v>M&amp;P Peer Review</v>
          </cell>
        </row>
        <row r="319">
          <cell r="C319" t="str">
            <v>M&amp;P Peer Review</v>
          </cell>
        </row>
        <row r="320">
          <cell r="C320" t="str">
            <v>M&amp;P Peer Review</v>
          </cell>
        </row>
        <row r="321">
          <cell r="C321" t="str">
            <v>M&amp;P Peer Review</v>
          </cell>
        </row>
        <row r="323">
          <cell r="B323" t="str">
            <v>021</v>
          </cell>
          <cell r="C323" t="str">
            <v>Structural Engineer</v>
          </cell>
        </row>
        <row r="324">
          <cell r="C324" t="str">
            <v>Structural Engineer</v>
          </cell>
        </row>
        <row r="325">
          <cell r="C325" t="str">
            <v>Structural Engineer</v>
          </cell>
        </row>
        <row r="327">
          <cell r="C327" t="str">
            <v>Structural Engineer</v>
          </cell>
        </row>
        <row r="328">
          <cell r="C328" t="str">
            <v>Structural Engineer</v>
          </cell>
        </row>
        <row r="329">
          <cell r="C329" t="str">
            <v>Structural Engineer</v>
          </cell>
        </row>
        <row r="330">
          <cell r="C330" t="str">
            <v>Structural Engineer</v>
          </cell>
        </row>
        <row r="331">
          <cell r="C331" t="str">
            <v>Structural Engineer</v>
          </cell>
        </row>
        <row r="332">
          <cell r="C332" t="str">
            <v>Structural Engineer</v>
          </cell>
        </row>
        <row r="333">
          <cell r="C333" t="str">
            <v>Structural Engineer</v>
          </cell>
        </row>
        <row r="334">
          <cell r="C334" t="str">
            <v>Structural Engineer</v>
          </cell>
        </row>
        <row r="335">
          <cell r="C335" t="str">
            <v>Structural Engineer</v>
          </cell>
        </row>
        <row r="337">
          <cell r="B337" t="str">
            <v>022</v>
          </cell>
          <cell r="C337" t="str">
            <v>Infrastructure Engineer</v>
          </cell>
        </row>
        <row r="338">
          <cell r="C338" t="str">
            <v>Infrastructure Engineer</v>
          </cell>
        </row>
        <row r="339">
          <cell r="C339" t="str">
            <v>Infrastructure Engineer</v>
          </cell>
        </row>
        <row r="340">
          <cell r="C340" t="str">
            <v>Infrastructure Engineer</v>
          </cell>
        </row>
        <row r="341">
          <cell r="C341" t="str">
            <v>Infrastructure Engineer</v>
          </cell>
        </row>
        <row r="342">
          <cell r="C342" t="str">
            <v>Infrastructure Engineer</v>
          </cell>
        </row>
        <row r="343">
          <cell r="C343" t="str">
            <v>Infrastructure Engineer</v>
          </cell>
        </row>
        <row r="344">
          <cell r="C344" t="str">
            <v>Infrastructure Engineer</v>
          </cell>
        </row>
        <row r="345">
          <cell r="C345" t="str">
            <v>Infrastructure Engineer</v>
          </cell>
        </row>
        <row r="346">
          <cell r="C346" t="str">
            <v>Infrastructure Engineer</v>
          </cell>
        </row>
        <row r="348">
          <cell r="B348" t="str">
            <v>023</v>
          </cell>
          <cell r="C348" t="str">
            <v>Civils, Geotech, Geoenviro</v>
          </cell>
        </row>
        <row r="349">
          <cell r="C349" t="str">
            <v>Civils, Geotech, Geoenviro</v>
          </cell>
        </row>
        <row r="350">
          <cell r="C350" t="str">
            <v>Civils</v>
          </cell>
        </row>
        <row r="351">
          <cell r="C351" t="str">
            <v>Civils</v>
          </cell>
        </row>
        <row r="352">
          <cell r="C352" t="str">
            <v>Civils</v>
          </cell>
        </row>
        <row r="353">
          <cell r="C353" t="str">
            <v>Civils</v>
          </cell>
        </row>
        <row r="354">
          <cell r="C354" t="str">
            <v>Civils</v>
          </cell>
        </row>
        <row r="355">
          <cell r="C355" t="str">
            <v>Civils</v>
          </cell>
        </row>
        <row r="356">
          <cell r="C356" t="str">
            <v>Civils</v>
          </cell>
        </row>
        <row r="357">
          <cell r="C357" t="str">
            <v>Civils</v>
          </cell>
        </row>
        <row r="358">
          <cell r="C358" t="str">
            <v>Civils</v>
          </cell>
        </row>
        <row r="359">
          <cell r="C359" t="str">
            <v>Civils</v>
          </cell>
        </row>
        <row r="360">
          <cell r="C360" t="str">
            <v>Civils</v>
          </cell>
        </row>
        <row r="361">
          <cell r="C361" t="str">
            <v>Civils</v>
          </cell>
        </row>
        <row r="362">
          <cell r="C362" t="str">
            <v>Civils</v>
          </cell>
        </row>
        <row r="363">
          <cell r="C363" t="str">
            <v>Civils</v>
          </cell>
        </row>
        <row r="364">
          <cell r="C364" t="str">
            <v>Civils</v>
          </cell>
        </row>
        <row r="365">
          <cell r="C365" t="str">
            <v>Civils</v>
          </cell>
        </row>
        <row r="366">
          <cell r="C366" t="str">
            <v>Civils</v>
          </cell>
        </row>
        <row r="367">
          <cell r="C367" t="str">
            <v>Civils</v>
          </cell>
        </row>
        <row r="368">
          <cell r="C368" t="str">
            <v>Civils</v>
          </cell>
        </row>
        <row r="369">
          <cell r="C369" t="str">
            <v>Civils</v>
          </cell>
        </row>
        <row r="370">
          <cell r="C370" t="str">
            <v>Civils</v>
          </cell>
        </row>
        <row r="371">
          <cell r="C371" t="str">
            <v>Civils</v>
          </cell>
        </row>
        <row r="372">
          <cell r="C372" t="str">
            <v>Civils</v>
          </cell>
        </row>
        <row r="373">
          <cell r="C373" t="str">
            <v>Civils</v>
          </cell>
        </row>
        <row r="374">
          <cell r="C374" t="str">
            <v>Civils</v>
          </cell>
        </row>
        <row r="375">
          <cell r="C375" t="str">
            <v>Civils</v>
          </cell>
        </row>
        <row r="376">
          <cell r="C376" t="str">
            <v>Civils</v>
          </cell>
        </row>
        <row r="377">
          <cell r="C377" t="str">
            <v>Civils</v>
          </cell>
        </row>
        <row r="378">
          <cell r="C378" t="str">
            <v>Civils</v>
          </cell>
        </row>
        <row r="379">
          <cell r="C379" t="str">
            <v>Civils</v>
          </cell>
        </row>
        <row r="383">
          <cell r="C383" t="str">
            <v>Geotechnical</v>
          </cell>
        </row>
        <row r="384">
          <cell r="C384" t="str">
            <v>Geotechnical</v>
          </cell>
        </row>
        <row r="385">
          <cell r="C385" t="str">
            <v>Geotechnical</v>
          </cell>
        </row>
        <row r="386">
          <cell r="C386" t="str">
            <v>Geotechnical</v>
          </cell>
        </row>
        <row r="387">
          <cell r="C387" t="str">
            <v>Geotechnical</v>
          </cell>
        </row>
        <row r="388">
          <cell r="C388" t="str">
            <v>Geotechnical</v>
          </cell>
        </row>
        <row r="389">
          <cell r="C389" t="str">
            <v>Geotechnical</v>
          </cell>
        </row>
        <row r="390">
          <cell r="C390" t="str">
            <v>Geotechnical</v>
          </cell>
        </row>
        <row r="391">
          <cell r="C391" t="str">
            <v>Geotechnical</v>
          </cell>
        </row>
        <row r="392">
          <cell r="C392" t="str">
            <v>Geotechnical</v>
          </cell>
        </row>
        <row r="393">
          <cell r="C393" t="str">
            <v>Geotechnical</v>
          </cell>
        </row>
        <row r="394">
          <cell r="C394" t="str">
            <v>Geotechnical</v>
          </cell>
        </row>
        <row r="395">
          <cell r="C395" t="str">
            <v>Geotechnical</v>
          </cell>
        </row>
        <row r="396">
          <cell r="C396" t="str">
            <v>Geotechnical</v>
          </cell>
        </row>
        <row r="397">
          <cell r="C397" t="str">
            <v>Geotechnical</v>
          </cell>
        </row>
        <row r="398">
          <cell r="C398" t="str">
            <v>Geotechnical</v>
          </cell>
        </row>
        <row r="399">
          <cell r="C399" t="str">
            <v>Geotechnical</v>
          </cell>
        </row>
        <row r="400">
          <cell r="C400" t="str">
            <v>Geotechnical</v>
          </cell>
        </row>
        <row r="401">
          <cell r="C401" t="str">
            <v>Geotechnical</v>
          </cell>
        </row>
        <row r="402">
          <cell r="C402" t="str">
            <v>Geotechnical</v>
          </cell>
        </row>
        <row r="403">
          <cell r="C403" t="str">
            <v>Geotechnical</v>
          </cell>
        </row>
        <row r="404">
          <cell r="C404" t="str">
            <v>Geotechnical</v>
          </cell>
        </row>
        <row r="405">
          <cell r="C405" t="str">
            <v>Geotechnical</v>
          </cell>
        </row>
        <row r="406">
          <cell r="C406" t="str">
            <v>Geotechnical</v>
          </cell>
        </row>
        <row r="407">
          <cell r="C407" t="str">
            <v>Geotechnical</v>
          </cell>
        </row>
        <row r="408">
          <cell r="C408" t="str">
            <v>Geotechnical</v>
          </cell>
        </row>
        <row r="409">
          <cell r="C409" t="str">
            <v>Geotechnical</v>
          </cell>
        </row>
        <row r="410">
          <cell r="C410" t="str">
            <v>Geotechnical</v>
          </cell>
        </row>
        <row r="411">
          <cell r="C411" t="str">
            <v>Geotechnical</v>
          </cell>
        </row>
        <row r="412">
          <cell r="C412" t="str">
            <v>Geotechnical</v>
          </cell>
        </row>
        <row r="413">
          <cell r="C413" t="str">
            <v>Geotechnical</v>
          </cell>
        </row>
        <row r="414">
          <cell r="C414" t="str">
            <v>Geotechnical</v>
          </cell>
        </row>
        <row r="415">
          <cell r="C415" t="str">
            <v>Geotechnical</v>
          </cell>
        </row>
        <row r="418">
          <cell r="C418" t="str">
            <v>Geoenvironmental</v>
          </cell>
        </row>
        <row r="419">
          <cell r="C419" t="str">
            <v>Geoenvironmental</v>
          </cell>
        </row>
        <row r="420">
          <cell r="C420" t="str">
            <v>Geoenvironmental</v>
          </cell>
        </row>
        <row r="421">
          <cell r="C421" t="str">
            <v>Geoenvironmental</v>
          </cell>
        </row>
        <row r="422">
          <cell r="C422" t="str">
            <v>Geoenvironmental</v>
          </cell>
        </row>
        <row r="423">
          <cell r="C423" t="str">
            <v>Geoenvironmental</v>
          </cell>
        </row>
        <row r="424">
          <cell r="C424" t="str">
            <v>Geoenvironmental</v>
          </cell>
        </row>
        <row r="425">
          <cell r="C425" t="str">
            <v>Geoenvironmental</v>
          </cell>
        </row>
        <row r="426">
          <cell r="C426" t="str">
            <v>Geoenvironmental</v>
          </cell>
        </row>
        <row r="427">
          <cell r="C427" t="str">
            <v>Geoenvironmental</v>
          </cell>
        </row>
        <row r="428">
          <cell r="C428" t="str">
            <v>Geoenvironmental</v>
          </cell>
        </row>
        <row r="429">
          <cell r="C429" t="str">
            <v>Geoenvironmental</v>
          </cell>
        </row>
        <row r="430">
          <cell r="C430" t="str">
            <v>Geoenvironmental</v>
          </cell>
        </row>
        <row r="431">
          <cell r="C431" t="str">
            <v>Geoenvironmental</v>
          </cell>
        </row>
        <row r="432">
          <cell r="C432" t="str">
            <v>Geoenvironmental</v>
          </cell>
        </row>
        <row r="433">
          <cell r="C433" t="str">
            <v>Geoenvironmental</v>
          </cell>
        </row>
        <row r="434">
          <cell r="C434" t="str">
            <v>Geoenvironmental</v>
          </cell>
        </row>
        <row r="435">
          <cell r="C435" t="str">
            <v>Geoenvironmental</v>
          </cell>
        </row>
        <row r="436">
          <cell r="C436" t="str">
            <v>Geoenvironmental</v>
          </cell>
        </row>
        <row r="437">
          <cell r="C437" t="str">
            <v>Geoenvironmental</v>
          </cell>
        </row>
        <row r="438">
          <cell r="C438" t="str">
            <v>Geoenvironmental</v>
          </cell>
        </row>
        <row r="439">
          <cell r="C439" t="str">
            <v>Geoenvironmental</v>
          </cell>
        </row>
        <row r="440">
          <cell r="C440" t="str">
            <v>Geoenvironmental</v>
          </cell>
        </row>
        <row r="441">
          <cell r="C441" t="str">
            <v>Geoenvironmental</v>
          </cell>
        </row>
        <row r="442">
          <cell r="C442" t="str">
            <v>Geoenvironmental</v>
          </cell>
        </row>
        <row r="443">
          <cell r="C443" t="str">
            <v>Geoenvironmental</v>
          </cell>
        </row>
        <row r="444">
          <cell r="C444" t="str">
            <v>Geoenvironmental</v>
          </cell>
        </row>
        <row r="445">
          <cell r="C445" t="str">
            <v>Geoenvironmental</v>
          </cell>
        </row>
        <row r="447">
          <cell r="B447" t="str">
            <v>024</v>
          </cell>
          <cell r="C447" t="str">
            <v>Drainage inc. Flood Risk Assessment</v>
          </cell>
        </row>
        <row r="448">
          <cell r="C448" t="str">
            <v>Drainage inc. Flood Risk Assessment</v>
          </cell>
        </row>
        <row r="449">
          <cell r="C449" t="str">
            <v>Drainage inc. Flood Risk Assessment</v>
          </cell>
        </row>
        <row r="450">
          <cell r="C450" t="str">
            <v>Drainage inc. Flood Risk Assessment</v>
          </cell>
        </row>
        <row r="451">
          <cell r="C451" t="str">
            <v>Drainage inc. Flood Risk Assessment</v>
          </cell>
        </row>
        <row r="452">
          <cell r="C452" t="str">
            <v>Drainage inc. Flood Risk Assessment</v>
          </cell>
        </row>
        <row r="453">
          <cell r="C453" t="str">
            <v>Drainage inc. Flood Risk Assessment</v>
          </cell>
        </row>
        <row r="454">
          <cell r="C454" t="str">
            <v>Drainage inc. Flood Risk Assessment</v>
          </cell>
        </row>
        <row r="455">
          <cell r="C455" t="str">
            <v>Drainage inc. Flood Risk Assessment</v>
          </cell>
        </row>
        <row r="456">
          <cell r="C456" t="str">
            <v>Drainage inc. Flood Risk Assessment</v>
          </cell>
        </row>
        <row r="458">
          <cell r="B458" t="str">
            <v>025</v>
          </cell>
          <cell r="C458" t="str">
            <v>Health Impact Assessment (Town Planning)</v>
          </cell>
        </row>
        <row r="459">
          <cell r="C459" t="str">
            <v>Health Impact Assessment (Town Planning)</v>
          </cell>
        </row>
        <row r="460">
          <cell r="C460" t="str">
            <v>Health Impact Assessment (Town Planning)</v>
          </cell>
        </row>
        <row r="461">
          <cell r="C461" t="str">
            <v>Health Impact Assessment (Town Planning)</v>
          </cell>
        </row>
        <row r="462">
          <cell r="C462" t="str">
            <v>Health Impact Assessment (Town Planning)</v>
          </cell>
        </row>
        <row r="463">
          <cell r="C463" t="str">
            <v>Health Impact Assessment (Town Planning)</v>
          </cell>
        </row>
        <row r="464">
          <cell r="C464" t="str">
            <v>Health Impact Assessment (Town Planning)</v>
          </cell>
        </row>
        <row r="465">
          <cell r="C465" t="str">
            <v>Health Impact Assessment (Town Planning)</v>
          </cell>
        </row>
        <row r="466">
          <cell r="C466" t="str">
            <v>Health Impact Assessment (Town Planning)</v>
          </cell>
        </row>
        <row r="467">
          <cell r="C467" t="str">
            <v>Health Impact Assessment (Town Planning)</v>
          </cell>
        </row>
        <row r="469">
          <cell r="B469" t="str">
            <v>026</v>
          </cell>
          <cell r="C469" t="str">
            <v>Auditorium Consultant (if required)</v>
          </cell>
        </row>
        <row r="470">
          <cell r="C470" t="str">
            <v>Auditorium Consultant (if required)</v>
          </cell>
        </row>
        <row r="471">
          <cell r="C471" t="str">
            <v>Auditorium Consultant (if required)</v>
          </cell>
        </row>
        <row r="472">
          <cell r="C472" t="str">
            <v>Auditorium Consultant (if required)</v>
          </cell>
        </row>
        <row r="473">
          <cell r="C473" t="str">
            <v>Auditorium Consultant (if required)</v>
          </cell>
        </row>
        <row r="474">
          <cell r="C474" t="str">
            <v>Auditorium Consultant (if required)</v>
          </cell>
        </row>
        <row r="475">
          <cell r="C475" t="str">
            <v>Auditorium Consultant (if required)</v>
          </cell>
        </row>
        <row r="476">
          <cell r="C476" t="str">
            <v>Auditorium Consultant (if required)</v>
          </cell>
        </row>
        <row r="477">
          <cell r="C477" t="str">
            <v>Auditorium Consultant (if required)</v>
          </cell>
        </row>
        <row r="478">
          <cell r="C478" t="str">
            <v>Auditorium Consultant (if required)</v>
          </cell>
        </row>
        <row r="480">
          <cell r="B480" t="str">
            <v>027</v>
          </cell>
          <cell r="C480" t="str">
            <v>Façade Consultant</v>
          </cell>
        </row>
        <row r="481">
          <cell r="C481" t="str">
            <v>Façade Consultant</v>
          </cell>
        </row>
        <row r="482">
          <cell r="C482" t="str">
            <v>Façade Consultant</v>
          </cell>
        </row>
        <row r="483">
          <cell r="C483" t="str">
            <v>Façade Consultant</v>
          </cell>
        </row>
        <row r="484">
          <cell r="C484" t="str">
            <v>Façade Consultant</v>
          </cell>
        </row>
        <row r="485">
          <cell r="C485" t="str">
            <v>Façade Consultant</v>
          </cell>
        </row>
        <row r="486">
          <cell r="C486" t="str">
            <v>Façade Consultant</v>
          </cell>
        </row>
        <row r="487">
          <cell r="C487" t="str">
            <v>Façade Consultant</v>
          </cell>
        </row>
        <row r="488">
          <cell r="C488" t="str">
            <v>Façade Consultant</v>
          </cell>
        </row>
        <row r="489">
          <cell r="C489" t="str">
            <v>Façade Consultant</v>
          </cell>
        </row>
        <row r="490">
          <cell r="C490" t="str">
            <v>Façade Consultant</v>
          </cell>
        </row>
        <row r="491">
          <cell r="C491" t="str">
            <v>Façade Consultant</v>
          </cell>
        </row>
        <row r="492">
          <cell r="C492" t="str">
            <v>Façade Consultant</v>
          </cell>
        </row>
        <row r="493">
          <cell r="C493" t="str">
            <v>Façade Consultant</v>
          </cell>
        </row>
        <row r="494">
          <cell r="C494" t="str">
            <v>Façade Consultant</v>
          </cell>
        </row>
        <row r="495">
          <cell r="C495" t="str">
            <v>Façade Consultant</v>
          </cell>
        </row>
        <row r="496">
          <cell r="C496" t="str">
            <v>Façade Consultant</v>
          </cell>
        </row>
        <row r="497">
          <cell r="C497" t="str">
            <v>Façade Consultant</v>
          </cell>
        </row>
        <row r="498">
          <cell r="C498" t="str">
            <v>Façade Consultant</v>
          </cell>
        </row>
        <row r="500">
          <cell r="B500" t="str">
            <v>028</v>
          </cell>
          <cell r="C500" t="str">
            <v>Building / Campus Model</v>
          </cell>
        </row>
        <row r="501">
          <cell r="C501" t="str">
            <v>Building / Campus Model</v>
          </cell>
        </row>
        <row r="502">
          <cell r="C502" t="str">
            <v>Building / Campus Model</v>
          </cell>
        </row>
        <row r="503">
          <cell r="C503" t="str">
            <v>Building / Campus Model</v>
          </cell>
        </row>
        <row r="504">
          <cell r="C504" t="str">
            <v>Building / Campus Model</v>
          </cell>
        </row>
        <row r="505">
          <cell r="C505" t="str">
            <v>Building / Campus Model</v>
          </cell>
        </row>
        <row r="506">
          <cell r="C506" t="str">
            <v>Building / Campus Model</v>
          </cell>
        </row>
        <row r="507">
          <cell r="C507" t="str">
            <v>Building / Campus Model</v>
          </cell>
        </row>
        <row r="508">
          <cell r="C508" t="str">
            <v>Building / Campus Model</v>
          </cell>
        </row>
        <row r="509">
          <cell r="C509" t="str">
            <v>Building / Campus Model</v>
          </cell>
        </row>
        <row r="511">
          <cell r="B511" t="str">
            <v>029</v>
          </cell>
          <cell r="C511" t="str">
            <v>Fire Strategy Advisor and/or Fire Engineering</v>
          </cell>
        </row>
        <row r="512">
          <cell r="C512" t="str">
            <v>Fire Strategy Advisor and/or Fire Engineering</v>
          </cell>
        </row>
        <row r="513">
          <cell r="C513" t="str">
            <v>Fire Strategy Advisor and/or Fire Engineering</v>
          </cell>
        </row>
        <row r="514">
          <cell r="C514" t="str">
            <v>Fire Strategy Advisor and/or Fire Engineering</v>
          </cell>
        </row>
        <row r="515">
          <cell r="C515" t="str">
            <v>Fire Strategy Advisor and/or Fire Engineering</v>
          </cell>
        </row>
        <row r="516">
          <cell r="C516" t="str">
            <v>Fire Strategy Advisor and/or Fire Engineering</v>
          </cell>
        </row>
        <row r="517">
          <cell r="C517" t="str">
            <v>Fire Strategy Advisor and/or Fire Engineering</v>
          </cell>
        </row>
        <row r="518">
          <cell r="C518" t="str">
            <v>Fire Strategy Advisor and/or Fire Engineering</v>
          </cell>
        </row>
        <row r="519">
          <cell r="C519" t="str">
            <v>Fire Strategy Advisor and/or Fire Engineering</v>
          </cell>
        </row>
        <row r="520">
          <cell r="C520" t="str">
            <v>Fire Strategy Advisor and/or Fire Engineering</v>
          </cell>
        </row>
        <row r="522">
          <cell r="B522" t="str">
            <v>030</v>
          </cell>
          <cell r="C522" t="str">
            <v>Catering Consultant</v>
          </cell>
        </row>
        <row r="523">
          <cell r="C523" t="str">
            <v>Catering Consultant</v>
          </cell>
        </row>
        <row r="524">
          <cell r="C524" t="str">
            <v>Catering Consultant</v>
          </cell>
        </row>
        <row r="525">
          <cell r="C525" t="str">
            <v>Catering Consultant</v>
          </cell>
        </row>
        <row r="526">
          <cell r="C526" t="str">
            <v>Catering Consultant</v>
          </cell>
        </row>
        <row r="527">
          <cell r="C527" t="str">
            <v>Catering Consultant</v>
          </cell>
        </row>
        <row r="528">
          <cell r="C528" t="str">
            <v>Catering Consultant</v>
          </cell>
        </row>
        <row r="529">
          <cell r="C529" t="str">
            <v>Catering Consultant</v>
          </cell>
        </row>
        <row r="530">
          <cell r="C530" t="str">
            <v>Catering Consultant</v>
          </cell>
        </row>
        <row r="531">
          <cell r="C531" t="str">
            <v>Catering Consultant</v>
          </cell>
        </row>
        <row r="533">
          <cell r="B533" t="str">
            <v>031</v>
          </cell>
          <cell r="C533" t="str">
            <v>Heritage Consultant</v>
          </cell>
        </row>
        <row r="534">
          <cell r="C534" t="str">
            <v>Heritage Consultant</v>
          </cell>
        </row>
        <row r="535">
          <cell r="C535" t="str">
            <v>Heritage Consultant</v>
          </cell>
        </row>
        <row r="536">
          <cell r="C536" t="str">
            <v>Heritage Consultant</v>
          </cell>
        </row>
        <row r="537">
          <cell r="C537" t="str">
            <v>Heritage Consultant</v>
          </cell>
        </row>
        <row r="538">
          <cell r="C538" t="str">
            <v>Heritage Consultant</v>
          </cell>
        </row>
        <row r="539">
          <cell r="C539" t="str">
            <v>Heritage Consultant</v>
          </cell>
        </row>
        <row r="540">
          <cell r="C540" t="str">
            <v>Heritage Consultant</v>
          </cell>
        </row>
        <row r="541">
          <cell r="C541" t="str">
            <v>Heritage Consultant</v>
          </cell>
        </row>
        <row r="542">
          <cell r="C542" t="str">
            <v>Heritage Consultant</v>
          </cell>
        </row>
        <row r="544">
          <cell r="B544" t="str">
            <v>032</v>
          </cell>
          <cell r="C544" t="str">
            <v>Transport Consultant</v>
          </cell>
        </row>
        <row r="545">
          <cell r="C545" t="str">
            <v>Transport Consultant</v>
          </cell>
        </row>
        <row r="546">
          <cell r="C546" t="str">
            <v>Transport Consultant</v>
          </cell>
        </row>
        <row r="547">
          <cell r="C547" t="str">
            <v>Transport Consultant</v>
          </cell>
        </row>
        <row r="548">
          <cell r="C548" t="str">
            <v>Transport Consultant</v>
          </cell>
        </row>
        <row r="549">
          <cell r="C549" t="str">
            <v>Transport Consultant</v>
          </cell>
        </row>
        <row r="550">
          <cell r="C550" t="str">
            <v>Transport Consultant</v>
          </cell>
        </row>
        <row r="551">
          <cell r="C551" t="str">
            <v>Transport Consultant</v>
          </cell>
        </row>
        <row r="552">
          <cell r="C552" t="str">
            <v>Transport Consultant</v>
          </cell>
        </row>
        <row r="553">
          <cell r="C553" t="str">
            <v>Transport Consultant</v>
          </cell>
        </row>
        <row r="555">
          <cell r="B555" t="str">
            <v>033</v>
          </cell>
          <cell r="C555" t="str">
            <v>Sustainability Certifier / Assessor (BREEAM + Targeted Studies)</v>
          </cell>
        </row>
        <row r="556">
          <cell r="C556" t="str">
            <v>Sustainability Certifier / Assessor (BREEAM + Targeted Studies)</v>
          </cell>
        </row>
        <row r="557">
          <cell r="C557" t="str">
            <v>Sustainability Certifier / Assessor (BREEAM + Targeted Studies)</v>
          </cell>
        </row>
        <row r="558">
          <cell r="C558" t="str">
            <v>Sustainability Certifier / Assessor (BREEAM + Targeted Studies)</v>
          </cell>
        </row>
        <row r="559">
          <cell r="C559" t="str">
            <v>Sustainability Certifier / Assessor (BREEAM + Targeted Studies)</v>
          </cell>
        </row>
        <row r="560">
          <cell r="C560" t="str">
            <v>Sustainability Certifier / Assessor (BREEAM + Targeted Studies)</v>
          </cell>
        </row>
        <row r="561">
          <cell r="C561" t="str">
            <v>Sustainability Certifier / Assessor (BREEAM + Targeted Studies)</v>
          </cell>
        </row>
        <row r="562">
          <cell r="C562" t="str">
            <v>Sustainability Certifier / Assessor (BREEAM + Targeted Studies)</v>
          </cell>
        </row>
        <row r="563">
          <cell r="C563" t="str">
            <v>Sustainability Certifier / Assessor (BREEAM + Targeted Studies)</v>
          </cell>
        </row>
        <row r="564">
          <cell r="C564" t="str">
            <v>Sustainability Certifier / Assessor (BREEAM + Targeted Studies)</v>
          </cell>
        </row>
        <row r="566">
          <cell r="B566" t="str">
            <v>034</v>
          </cell>
          <cell r="C566" t="str">
            <v>Vertical Transportation</v>
          </cell>
        </row>
        <row r="567">
          <cell r="C567" t="str">
            <v>Vertical Transportation</v>
          </cell>
        </row>
        <row r="568">
          <cell r="C568" t="str">
            <v>Vertical Transportation</v>
          </cell>
        </row>
        <row r="569">
          <cell r="C569" t="str">
            <v>Vertical Transportation</v>
          </cell>
        </row>
        <row r="570">
          <cell r="C570" t="str">
            <v>Vertical Transportation</v>
          </cell>
        </row>
        <row r="571">
          <cell r="C571" t="str">
            <v>Vertical Transportation</v>
          </cell>
        </row>
        <row r="572">
          <cell r="C572" t="str">
            <v>Vertical Transportation</v>
          </cell>
        </row>
        <row r="573">
          <cell r="C573" t="str">
            <v>Vertical Transportation</v>
          </cell>
        </row>
        <row r="574">
          <cell r="C574" t="str">
            <v>Vertical Transportation</v>
          </cell>
        </row>
        <row r="575">
          <cell r="C575" t="str">
            <v>Vertical Transportation</v>
          </cell>
        </row>
        <row r="576">
          <cell r="C576" t="str">
            <v>Vertical Transportation</v>
          </cell>
        </row>
        <row r="577">
          <cell r="C577" t="str">
            <v>Vertical Transportation</v>
          </cell>
        </row>
        <row r="579">
          <cell r="B579" t="str">
            <v>035</v>
          </cell>
          <cell r="C579" t="str">
            <v>IT &amp; Audio / Visual &amp; Security Consultant</v>
          </cell>
        </row>
        <row r="580">
          <cell r="C580" t="str">
            <v>IT &amp; Audio / Visual &amp; Security Consultant</v>
          </cell>
        </row>
        <row r="581">
          <cell r="C581" t="str">
            <v>IT &amp; Audio / Visual &amp; Security Consultant</v>
          </cell>
        </row>
        <row r="582">
          <cell r="C582" t="str">
            <v>IT &amp; Audio / Visual &amp; Security Consultant</v>
          </cell>
        </row>
        <row r="583">
          <cell r="C583" t="str">
            <v>IT &amp; Audio / Visual &amp; Security Consultant</v>
          </cell>
        </row>
        <row r="584">
          <cell r="C584" t="str">
            <v>IT &amp; Audio / Visual &amp; Security Consultant</v>
          </cell>
        </row>
        <row r="585">
          <cell r="C585" t="str">
            <v>IT &amp; Audio / Visual &amp; Security Consultant</v>
          </cell>
        </row>
        <row r="586">
          <cell r="C586" t="str">
            <v>IT &amp; Audio / Visual &amp; Security Consultant</v>
          </cell>
        </row>
        <row r="587">
          <cell r="C587" t="str">
            <v>IT &amp; Audio / Visual &amp; Security Consultant</v>
          </cell>
        </row>
        <row r="588">
          <cell r="C588" t="str">
            <v>IT &amp; Audio / Visual &amp; Security Consultant</v>
          </cell>
        </row>
        <row r="589">
          <cell r="C589" t="str">
            <v>IT &amp; Audio / Visual &amp; Security Consultant</v>
          </cell>
        </row>
        <row r="591">
          <cell r="B591" t="str">
            <v>036</v>
          </cell>
          <cell r="C591" t="str">
            <v>Laboratory Layout Specialist</v>
          </cell>
        </row>
        <row r="592">
          <cell r="C592" t="str">
            <v>Laboratory Layout Specialist</v>
          </cell>
        </row>
        <row r="593">
          <cell r="C593" t="str">
            <v>Laboratory Layout Specialist</v>
          </cell>
        </row>
        <row r="594">
          <cell r="C594" t="str">
            <v>Laboratory Layout Specialist</v>
          </cell>
        </row>
        <row r="595">
          <cell r="C595" t="str">
            <v>Laboratory Layout Specialist</v>
          </cell>
        </row>
        <row r="596">
          <cell r="C596" t="str">
            <v>Laboratory Layout Specialist</v>
          </cell>
        </row>
        <row r="597">
          <cell r="C597" t="str">
            <v>Laboratory Layout Specialist</v>
          </cell>
        </row>
        <row r="598">
          <cell r="C598" t="str">
            <v>Laboratory Layout Specialist</v>
          </cell>
        </row>
        <row r="599">
          <cell r="C599" t="str">
            <v>Laboratory Layout Specialist</v>
          </cell>
        </row>
        <row r="600">
          <cell r="C600" t="str">
            <v>Laboratory Layout Specialist</v>
          </cell>
        </row>
        <row r="601">
          <cell r="C601" t="str">
            <v>Laboratory Layout Specialist</v>
          </cell>
        </row>
        <row r="602">
          <cell r="C602" t="str">
            <v>Laboratory Layout Specialist</v>
          </cell>
        </row>
        <row r="603">
          <cell r="C603" t="str">
            <v>Laboratory Layout Specialist</v>
          </cell>
        </row>
        <row r="604">
          <cell r="C604" t="str">
            <v>Laboratory Layout Specialist</v>
          </cell>
        </row>
        <row r="606">
          <cell r="B606" t="str">
            <v>037</v>
          </cell>
          <cell r="C606" t="str">
            <v>Archaeologist</v>
          </cell>
        </row>
        <row r="607">
          <cell r="C607" t="str">
            <v>Archaeologist</v>
          </cell>
        </row>
        <row r="608">
          <cell r="C608" t="str">
            <v>Archaeologist</v>
          </cell>
        </row>
        <row r="609">
          <cell r="C609" t="str">
            <v>Archaeologist</v>
          </cell>
        </row>
        <row r="610">
          <cell r="C610" t="str">
            <v>Archaeologist</v>
          </cell>
        </row>
        <row r="611">
          <cell r="C611" t="str">
            <v>Archaeologist</v>
          </cell>
        </row>
        <row r="612">
          <cell r="C612" t="str">
            <v>Archaeologist</v>
          </cell>
        </row>
        <row r="613">
          <cell r="C613" t="str">
            <v>Archaeologist</v>
          </cell>
        </row>
        <row r="614">
          <cell r="C614" t="str">
            <v>Archaeologist</v>
          </cell>
        </row>
        <row r="615">
          <cell r="C615" t="str">
            <v>Archaeologist</v>
          </cell>
        </row>
        <row r="617">
          <cell r="B617" t="str">
            <v>038</v>
          </cell>
          <cell r="C617" t="str">
            <v>Acoustic Surveys (Inc. Noise assessment)</v>
          </cell>
        </row>
        <row r="618">
          <cell r="C618" t="str">
            <v>Acoustic Surveys (Inc. Noise assessment)</v>
          </cell>
        </row>
        <row r="619">
          <cell r="C619" t="str">
            <v>Acoustic Surveys (Inc. Noise assessment)</v>
          </cell>
        </row>
        <row r="620">
          <cell r="C620" t="str">
            <v>Acoustic Surveys (Inc. Noise assessment)</v>
          </cell>
        </row>
        <row r="621">
          <cell r="C621" t="str">
            <v>Acoustic Surveys (Inc. Noise assessment)</v>
          </cell>
        </row>
        <row r="622">
          <cell r="C622" t="str">
            <v>Acoustic Surveys (Inc. Noise assessment)</v>
          </cell>
        </row>
        <row r="623">
          <cell r="C623" t="str">
            <v>Acoustic Surveys (Inc. Noise assessment)</v>
          </cell>
        </row>
        <row r="624">
          <cell r="C624" t="str">
            <v>Acoustic Surveys (Inc. Noise assessment)</v>
          </cell>
        </row>
        <row r="625">
          <cell r="C625" t="str">
            <v>Acoustic Surveys (Inc. Noise assessment)</v>
          </cell>
        </row>
        <row r="626">
          <cell r="C626" t="str">
            <v>Acoustic Surveys (Inc. Noise assessment)</v>
          </cell>
        </row>
        <row r="628">
          <cell r="B628" t="str">
            <v>039</v>
          </cell>
          <cell r="C628" t="str">
            <v>Measured Survey (3D model of Littlemore House)</v>
          </cell>
        </row>
        <row r="629">
          <cell r="C629" t="str">
            <v>Measured Survey (3D model of Littlemore House)</v>
          </cell>
        </row>
        <row r="630">
          <cell r="C630" t="str">
            <v>Measured Survey (3D model of Littlemore House)</v>
          </cell>
        </row>
        <row r="631">
          <cell r="C631" t="str">
            <v>Measured Survey (3D model of Littlemore House)</v>
          </cell>
        </row>
        <row r="632">
          <cell r="C632" t="str">
            <v>Measured Survey (3D model of Littlemore House)</v>
          </cell>
        </row>
        <row r="633">
          <cell r="C633" t="str">
            <v>Measured Survey (3D model of Littlemore House)</v>
          </cell>
        </row>
        <row r="634">
          <cell r="C634" t="str">
            <v>Measured Survey (3D model of Littlemore House)</v>
          </cell>
        </row>
        <row r="635">
          <cell r="C635" t="str">
            <v>Measured Survey (3D model of Littlemore House)</v>
          </cell>
        </row>
        <row r="636">
          <cell r="C636" t="str">
            <v>Measured Survey (3D model of Littlemore House)</v>
          </cell>
        </row>
        <row r="637">
          <cell r="C637" t="str">
            <v>Measured Survey (3D model of Littlemore House)</v>
          </cell>
        </row>
        <row r="639">
          <cell r="B639" t="str">
            <v>040</v>
          </cell>
          <cell r="C639" t="str">
            <v>Site Investigations (inc. Contamination) / Geotechnical</v>
          </cell>
        </row>
        <row r="640">
          <cell r="C640" t="str">
            <v>Site Investigations (inc. Contamination) / Geotechnical</v>
          </cell>
        </row>
        <row r="641">
          <cell r="C641" t="str">
            <v>Site Investigations (inc. Contamination) / Geotechnical</v>
          </cell>
        </row>
        <row r="642">
          <cell r="C642" t="str">
            <v>Site Investigations (inc. Contamination) / Geotechnical</v>
          </cell>
        </row>
        <row r="643">
          <cell r="C643" t="str">
            <v>Site Investigations (inc. Contamination) / Geotechnical</v>
          </cell>
        </row>
        <row r="644">
          <cell r="C644" t="str">
            <v>Site Investigations (inc. Contamination) / Geotechnical</v>
          </cell>
        </row>
        <row r="645">
          <cell r="C645" t="str">
            <v>Site Investigations (inc. Contamination) / Geotechnical</v>
          </cell>
        </row>
        <row r="646">
          <cell r="C646" t="str">
            <v>Site Investigations (inc. Contamination) / Geotechnical</v>
          </cell>
        </row>
        <row r="647">
          <cell r="C647" t="str">
            <v>Site Investigations (inc. Contamination) / Geotechnical</v>
          </cell>
        </row>
        <row r="648">
          <cell r="C648" t="str">
            <v>Site Investigations (inc. Contamination) / Geotechnical</v>
          </cell>
        </row>
        <row r="650">
          <cell r="B650" t="str">
            <v>041</v>
          </cell>
          <cell r="C650" t="str">
            <v>Structural Surveys</v>
          </cell>
        </row>
        <row r="651">
          <cell r="C651" t="str">
            <v>Structural Surveys</v>
          </cell>
        </row>
        <row r="652">
          <cell r="C652" t="str">
            <v>Structural Surveys</v>
          </cell>
        </row>
        <row r="653">
          <cell r="C653" t="str">
            <v>Structural Surveys</v>
          </cell>
        </row>
        <row r="654">
          <cell r="C654" t="str">
            <v>Structural Surveys</v>
          </cell>
        </row>
        <row r="655">
          <cell r="C655" t="str">
            <v>Structural Surveys</v>
          </cell>
        </row>
        <row r="656">
          <cell r="C656" t="str">
            <v>Structural Surveys</v>
          </cell>
        </row>
        <row r="657">
          <cell r="C657" t="str">
            <v>Structural Surveys</v>
          </cell>
        </row>
        <row r="658">
          <cell r="C658" t="str">
            <v>Structural Surveys</v>
          </cell>
        </row>
        <row r="659">
          <cell r="C659" t="str">
            <v>Structural Surveys</v>
          </cell>
        </row>
        <row r="661">
          <cell r="B661" t="str">
            <v>042</v>
          </cell>
          <cell r="C661" t="str">
            <v>Arboricultural Surveys (inc. air spade survey)</v>
          </cell>
        </row>
        <row r="662">
          <cell r="C662" t="str">
            <v>Arboricultural Surveys (inc. air spade survey)</v>
          </cell>
        </row>
        <row r="663">
          <cell r="C663" t="str">
            <v>Arboricultural Surveys (inc. air spade survey)</v>
          </cell>
        </row>
        <row r="664">
          <cell r="C664" t="str">
            <v>Arboricultural Surveys (inc. air spade survey)</v>
          </cell>
        </row>
        <row r="665">
          <cell r="C665" t="str">
            <v>Arboricultural Surveys (inc. air spade survey)</v>
          </cell>
        </row>
        <row r="666">
          <cell r="C666" t="str">
            <v>Arboricultural Surveys (inc. air spade survey)</v>
          </cell>
        </row>
        <row r="667">
          <cell r="C667" t="str">
            <v>Arboricultural Surveys (inc. air spade survey)</v>
          </cell>
        </row>
        <row r="668">
          <cell r="C668" t="str">
            <v>Arboricultural Surveys (inc. air spade survey)</v>
          </cell>
        </row>
        <row r="669">
          <cell r="C669" t="str">
            <v>Arboricultural Surveys (inc. air spade survey)</v>
          </cell>
        </row>
        <row r="670">
          <cell r="C670" t="str">
            <v>Arboricultural Surveys (inc. air spade survey)</v>
          </cell>
        </row>
        <row r="672">
          <cell r="B672" t="str">
            <v>043</v>
          </cell>
          <cell r="C672" t="str">
            <v>Building Condition Survey (inc. Roof and High Level - Fabric Only)</v>
          </cell>
        </row>
        <row r="673">
          <cell r="C673" t="str">
            <v>Building Condition Survey (inc. Roof and High Level - Fabric Only)</v>
          </cell>
        </row>
        <row r="674">
          <cell r="C674" t="str">
            <v>Building Condition Survey (inc. Roof and High Level - Fabric Only)</v>
          </cell>
        </row>
        <row r="675">
          <cell r="C675" t="str">
            <v>Building Condition Survey (inc. Roof and High Level - Fabric Only)</v>
          </cell>
        </row>
        <row r="676">
          <cell r="C676" t="str">
            <v>Building Condition Survey (inc. Roof and High Level - Fabric Only)</v>
          </cell>
        </row>
        <row r="677">
          <cell r="C677" t="str">
            <v>Building Condition Survey (inc. Roof and High Level - Fabric Only)</v>
          </cell>
        </row>
        <row r="678">
          <cell r="C678" t="str">
            <v>Building Condition Survey (inc. Roof and High Level - Fabric Only)</v>
          </cell>
        </row>
        <row r="679">
          <cell r="C679" t="str">
            <v>Building Condition Survey (inc. Roof and High Level - Fabric Only)</v>
          </cell>
        </row>
        <row r="680">
          <cell r="C680" t="str">
            <v>Building Condition Survey (inc. Roof and High Level - Fabric Only)</v>
          </cell>
        </row>
        <row r="681">
          <cell r="C681" t="str">
            <v>Building Condition Survey (inc. Roof and High Level - Fabric Only)</v>
          </cell>
        </row>
        <row r="683">
          <cell r="B683" t="str">
            <v>044</v>
          </cell>
          <cell r="C683" t="str">
            <v>Building Services Survey (Undertaken by MEP Engineer)</v>
          </cell>
        </row>
        <row r="684">
          <cell r="C684" t="str">
            <v>Building Services Survey (Undertaken by MEP Engineer)</v>
          </cell>
        </row>
        <row r="685">
          <cell r="C685" t="str">
            <v>Building Services Survey (Undertaken by MEP Engineer)</v>
          </cell>
        </row>
        <row r="686">
          <cell r="C686" t="str">
            <v>Building Services Survey (Undertaken by MEP Engineer)</v>
          </cell>
        </row>
        <row r="687">
          <cell r="C687" t="str">
            <v>Building Services Survey (Undertaken by MEP Engineer)</v>
          </cell>
        </row>
        <row r="688">
          <cell r="C688" t="str">
            <v>Building Services Survey (Undertaken by MEP Engineer)</v>
          </cell>
        </row>
        <row r="689">
          <cell r="C689" t="str">
            <v>Building Services Survey (Undertaken by MEP Engineer)</v>
          </cell>
        </row>
        <row r="690">
          <cell r="C690" t="str">
            <v>Building Services Survey (Undertaken by MEP Engineer)</v>
          </cell>
        </row>
        <row r="691">
          <cell r="C691" t="str">
            <v>Building Services Survey (Undertaken by MEP Engineer)</v>
          </cell>
        </row>
        <row r="692">
          <cell r="C692" t="str">
            <v>Building Services Survey (Undertaken by MEP Engineer)</v>
          </cell>
        </row>
        <row r="694">
          <cell r="B694" t="str">
            <v>045</v>
          </cell>
          <cell r="C694" t="str">
            <v>Accessibility Audit (Equality Act) (included in scope of Architect)</v>
          </cell>
        </row>
        <row r="695">
          <cell r="C695" t="str">
            <v>Accessibility Audit (Equality Act) (included in scope of Architect)</v>
          </cell>
        </row>
        <row r="696">
          <cell r="C696" t="str">
            <v>Accessibility Audit (Equality Act) (included in scope of Architect)</v>
          </cell>
        </row>
        <row r="697">
          <cell r="C697" t="str">
            <v>Accessibility Audit (Equality Act) (included in scope of Architect)</v>
          </cell>
        </row>
        <row r="698">
          <cell r="C698" t="str">
            <v>Accessibility Audit (Equality Act) (included in scope of Architect)</v>
          </cell>
        </row>
        <row r="699">
          <cell r="C699" t="str">
            <v>Accessibility Audit (Equality Act) (included in scope of Architect)</v>
          </cell>
        </row>
        <row r="700">
          <cell r="C700" t="str">
            <v>Accessibility Audit (Equality Act) (included in scope of Architect)</v>
          </cell>
        </row>
        <row r="701">
          <cell r="C701" t="str">
            <v>Accessibility Audit (Equality Act) (included in scope of Architect)</v>
          </cell>
        </row>
        <row r="702">
          <cell r="C702" t="str">
            <v>Accessibility Audit (Equality Act) (included in scope of Architect)</v>
          </cell>
        </row>
        <row r="703">
          <cell r="C703" t="str">
            <v>Accessibility Audit (Equality Act) (included in scope of Architect)</v>
          </cell>
        </row>
        <row r="705">
          <cell r="B705" t="str">
            <v>046</v>
          </cell>
          <cell r="C705" t="str">
            <v>Asbestos (Full R&amp;D survey)</v>
          </cell>
        </row>
        <row r="706">
          <cell r="C706" t="str">
            <v>Asbestos (Full R&amp;D survey)</v>
          </cell>
        </row>
        <row r="707">
          <cell r="C707" t="str">
            <v>Asbestos (Full R&amp;D survey)</v>
          </cell>
        </row>
        <row r="708">
          <cell r="C708" t="str">
            <v>Asbestos (Full R&amp;D survey)</v>
          </cell>
        </row>
        <row r="709">
          <cell r="C709" t="str">
            <v>Asbestos (Full R&amp;D survey)</v>
          </cell>
        </row>
        <row r="710">
          <cell r="C710" t="str">
            <v>Asbestos (Full R&amp;D survey)</v>
          </cell>
        </row>
        <row r="711">
          <cell r="C711" t="str">
            <v>Asbestos (Full R&amp;D survey)</v>
          </cell>
        </row>
        <row r="712">
          <cell r="C712" t="str">
            <v>Asbestos (Full R&amp;D survey)</v>
          </cell>
        </row>
        <row r="713">
          <cell r="C713" t="str">
            <v>Asbestos (Full R&amp;D survey)</v>
          </cell>
        </row>
        <row r="714">
          <cell r="C714" t="str">
            <v>Asbestos (Full R&amp;D survey)</v>
          </cell>
        </row>
        <row r="716">
          <cell r="B716" t="str">
            <v>047</v>
          </cell>
          <cell r="C716" t="str">
            <v>Photographic Condition Survey (inc. Access Road Offsite)</v>
          </cell>
        </row>
        <row r="717">
          <cell r="C717" t="str">
            <v>Photographic Condition Survey (inc. Access Road Offsite)</v>
          </cell>
        </row>
        <row r="718">
          <cell r="C718" t="str">
            <v>Photographic Condition Survey (inc. Access Road Offsite)</v>
          </cell>
        </row>
        <row r="719">
          <cell r="C719" t="str">
            <v>Photographic Condition Survey (inc. Access Road Offsite)</v>
          </cell>
        </row>
        <row r="720">
          <cell r="C720" t="str">
            <v>Photographic Condition Survey (inc. Access Road Offsite)</v>
          </cell>
        </row>
        <row r="721">
          <cell r="C721" t="str">
            <v>Photographic Condition Survey (inc. Access Road Offsite)</v>
          </cell>
        </row>
        <row r="722">
          <cell r="C722" t="str">
            <v>Photographic Condition Survey (inc. Access Road Offsite)</v>
          </cell>
        </row>
        <row r="723">
          <cell r="C723" t="str">
            <v>Photographic Condition Survey (inc. Access Road Offsite)</v>
          </cell>
        </row>
        <row r="724">
          <cell r="C724" t="str">
            <v>Photographic Condition Survey (inc. Access Road Offsite)</v>
          </cell>
        </row>
        <row r="725">
          <cell r="C725" t="str">
            <v>Photographic Condition Survey (inc. Access Road Offsite)</v>
          </cell>
        </row>
        <row r="727">
          <cell r="B727" t="str">
            <v>048</v>
          </cell>
          <cell r="C727" t="str">
            <v>Transport Access Audit (inc. swept path analysis)</v>
          </cell>
        </row>
        <row r="728">
          <cell r="C728" t="str">
            <v>Transport Access Audit (inc. swept path analysis)</v>
          </cell>
        </row>
        <row r="729">
          <cell r="C729" t="str">
            <v>Transport Access Audit (inc. swept path analysis)</v>
          </cell>
        </row>
        <row r="730">
          <cell r="C730" t="str">
            <v>Transport Access Audit (inc. swept path analysis)</v>
          </cell>
        </row>
        <row r="731">
          <cell r="C731" t="str">
            <v>Transport Access Audit (inc. swept path analysis)</v>
          </cell>
        </row>
        <row r="732">
          <cell r="C732" t="str">
            <v>Transport Access Audit (inc. swept path analysis)</v>
          </cell>
        </row>
        <row r="733">
          <cell r="C733" t="str">
            <v>Transport Access Audit (inc. swept path analysis)</v>
          </cell>
        </row>
        <row r="734">
          <cell r="C734" t="str">
            <v>Transport Access Audit (inc. swept path analysis)</v>
          </cell>
        </row>
        <row r="735">
          <cell r="C735" t="str">
            <v>Transport Access Audit (inc. swept path analysis)</v>
          </cell>
        </row>
        <row r="736">
          <cell r="C736" t="str">
            <v>Transport Access Audit (inc. swept path analysis)</v>
          </cell>
        </row>
        <row r="738">
          <cell r="B738" t="str">
            <v>049</v>
          </cell>
          <cell r="C738" t="str">
            <v>Below Ground Services Surveys (PAS 128 Level A - Level D)</v>
          </cell>
        </row>
        <row r="739">
          <cell r="C739" t="str">
            <v>Below Ground Services Surveys (PAS 128 Level A - Level D)</v>
          </cell>
        </row>
        <row r="740">
          <cell r="C740" t="str">
            <v>Below Ground Services Surveys (PAS 128 Level A - Level D)</v>
          </cell>
        </row>
        <row r="741">
          <cell r="C741" t="str">
            <v>Below Ground Services Surveys (PAS 128 Level A - Level D)</v>
          </cell>
        </row>
        <row r="742">
          <cell r="C742" t="str">
            <v>Below Ground Services Surveys (PAS 128 Level A - Level D)</v>
          </cell>
        </row>
        <row r="743">
          <cell r="C743" t="str">
            <v>Below Ground Services Surveys (PAS 128 Level A - Level D)</v>
          </cell>
        </row>
        <row r="744">
          <cell r="C744" t="str">
            <v>Below Ground Services Surveys (PAS 128 Level A - Level D)</v>
          </cell>
        </row>
        <row r="745">
          <cell r="C745" t="str">
            <v>Below Ground Services Surveys (PAS 128 Level A - Level D)</v>
          </cell>
        </row>
        <row r="746">
          <cell r="C746" t="str">
            <v>Below Ground Services Surveys (PAS 128 Level A - Level D)</v>
          </cell>
        </row>
        <row r="747">
          <cell r="C747" t="str">
            <v>Below Ground Services Surveys (PAS 128 Level A - Level D)</v>
          </cell>
        </row>
        <row r="749">
          <cell r="B749" t="str">
            <v>050</v>
          </cell>
          <cell r="C749" t="str">
            <v>CCTV &amp; Drainage Surveys</v>
          </cell>
        </row>
        <row r="750">
          <cell r="C750" t="str">
            <v>CCTV &amp; Drainage Surveys</v>
          </cell>
        </row>
        <row r="751">
          <cell r="C751" t="str">
            <v>CCTV &amp; Drainage Surveys</v>
          </cell>
        </row>
        <row r="752">
          <cell r="C752" t="str">
            <v>CCTV &amp; Drainage Surveys</v>
          </cell>
        </row>
        <row r="753">
          <cell r="C753" t="str">
            <v>CCTV &amp; Drainage Surveys</v>
          </cell>
        </row>
        <row r="754">
          <cell r="C754" t="str">
            <v>CCTV &amp; Drainage Surveys</v>
          </cell>
        </row>
        <row r="755">
          <cell r="C755" t="str">
            <v>CCTV &amp; Drainage Surveys</v>
          </cell>
        </row>
        <row r="756">
          <cell r="C756" t="str">
            <v>CCTV &amp; Drainage Surveys</v>
          </cell>
        </row>
        <row r="757">
          <cell r="C757" t="str">
            <v>CCTV &amp; Drainage Surveys</v>
          </cell>
        </row>
        <row r="758">
          <cell r="C758" t="str">
            <v>CCTV &amp; Drainage Surveys</v>
          </cell>
        </row>
        <row r="760">
          <cell r="B760" t="str">
            <v>051</v>
          </cell>
          <cell r="C760" t="str">
            <v>Desktop Mapping</v>
          </cell>
        </row>
        <row r="761">
          <cell r="C761" t="str">
            <v>Desktop Mapping</v>
          </cell>
        </row>
        <row r="762">
          <cell r="C762" t="str">
            <v>Desktop Mapping</v>
          </cell>
        </row>
        <row r="763">
          <cell r="C763" t="str">
            <v>Desktop Mapping</v>
          </cell>
        </row>
        <row r="764">
          <cell r="C764" t="str">
            <v>Desktop Mapping</v>
          </cell>
        </row>
        <row r="765">
          <cell r="C765" t="str">
            <v>Desktop Mapping</v>
          </cell>
        </row>
        <row r="766">
          <cell r="C766" t="str">
            <v>Desktop Mapping</v>
          </cell>
        </row>
        <row r="767">
          <cell r="C767" t="str">
            <v>Desktop Mapping</v>
          </cell>
        </row>
        <row r="768">
          <cell r="C768" t="str">
            <v>Desktop Mapping</v>
          </cell>
        </row>
        <row r="769">
          <cell r="C769" t="str">
            <v>Desktop Mapping</v>
          </cell>
        </row>
        <row r="771">
          <cell r="B771" t="str">
            <v>052</v>
          </cell>
          <cell r="C771" t="str">
            <v>Line and Level Surveys</v>
          </cell>
        </row>
        <row r="772">
          <cell r="C772" t="str">
            <v>Line and Level Surveys</v>
          </cell>
        </row>
        <row r="773">
          <cell r="C773" t="str">
            <v>Line and Level Surveys</v>
          </cell>
        </row>
        <row r="774">
          <cell r="C774" t="str">
            <v>Line and Level Surveys</v>
          </cell>
        </row>
        <row r="775">
          <cell r="C775" t="str">
            <v>Line and Level Surveys</v>
          </cell>
        </row>
        <row r="776">
          <cell r="C776" t="str">
            <v>Line and Level Surveys</v>
          </cell>
        </row>
        <row r="777">
          <cell r="C777" t="str">
            <v>Line and Level Surveys</v>
          </cell>
        </row>
        <row r="778">
          <cell r="C778" t="str">
            <v>Line and Level Surveys</v>
          </cell>
        </row>
        <row r="779">
          <cell r="C779" t="str">
            <v>Line and Level Surveys</v>
          </cell>
        </row>
        <row r="780">
          <cell r="C780" t="str">
            <v>Line and Level Surveys</v>
          </cell>
        </row>
        <row r="782">
          <cell r="B782" t="str">
            <v>053</v>
          </cell>
          <cell r="C782" t="str">
            <v>Air Quality Assessment</v>
          </cell>
        </row>
        <row r="783">
          <cell r="C783" t="str">
            <v>Air Quality Assessment</v>
          </cell>
        </row>
        <row r="784">
          <cell r="C784" t="str">
            <v>Air Quality Assessment</v>
          </cell>
        </row>
        <row r="785">
          <cell r="C785" t="str">
            <v>Air Quality Assessment</v>
          </cell>
        </row>
        <row r="786">
          <cell r="C786" t="str">
            <v>Air Quality Assessment</v>
          </cell>
        </row>
        <row r="787">
          <cell r="C787" t="str">
            <v>Air Quality Assessment</v>
          </cell>
        </row>
        <row r="788">
          <cell r="C788" t="str">
            <v>Air Quality Assessment</v>
          </cell>
        </row>
        <row r="789">
          <cell r="C789" t="str">
            <v>Air Quality Assessment</v>
          </cell>
        </row>
        <row r="790">
          <cell r="C790" t="str">
            <v>Air Quality Assessment</v>
          </cell>
        </row>
        <row r="791">
          <cell r="C791" t="str">
            <v>Air Quality Assessment</v>
          </cell>
        </row>
        <row r="793">
          <cell r="B793" t="str">
            <v>054</v>
          </cell>
          <cell r="C793" t="str">
            <v>Deleterious Survey (inc. Lead Paint)</v>
          </cell>
        </row>
        <row r="794">
          <cell r="C794" t="str">
            <v>Deleterious Survey (inc. Lead Paint)</v>
          </cell>
        </row>
        <row r="795">
          <cell r="C795" t="str">
            <v>Deleterious Survey (inc. Lead Paint)</v>
          </cell>
        </row>
        <row r="796">
          <cell r="C796" t="str">
            <v>Deleterious Survey (inc. Lead Paint)</v>
          </cell>
        </row>
        <row r="797">
          <cell r="C797" t="str">
            <v>Deleterious Survey (inc. Lead Paint)</v>
          </cell>
        </row>
        <row r="798">
          <cell r="C798" t="str">
            <v>Deleterious Survey (inc. Lead Paint)</v>
          </cell>
        </row>
        <row r="799">
          <cell r="C799" t="str">
            <v>Deleterious Survey (inc. Lead Paint)</v>
          </cell>
        </row>
        <row r="800">
          <cell r="C800" t="str">
            <v>Deleterious Survey (inc. Lead Paint)</v>
          </cell>
        </row>
        <row r="801">
          <cell r="C801" t="str">
            <v>Deleterious Survey (inc. Lead Paint)</v>
          </cell>
        </row>
        <row r="802">
          <cell r="C802" t="str">
            <v>Deleterious Survey (inc. Lead Paint)</v>
          </cell>
        </row>
        <row r="804">
          <cell r="B804" t="str">
            <v>055</v>
          </cell>
          <cell r="C804" t="str">
            <v>Utilities Searches</v>
          </cell>
        </row>
        <row r="805">
          <cell r="C805" t="str">
            <v>Utilities Searches</v>
          </cell>
        </row>
        <row r="806">
          <cell r="C806" t="str">
            <v>Utilities Searches</v>
          </cell>
        </row>
        <row r="807">
          <cell r="C807" t="str">
            <v>Deleterious Survey (inc. Lead Paint)</v>
          </cell>
        </row>
        <row r="808">
          <cell r="C808" t="str">
            <v>Deleterious Survey (inc. Lead Paint)</v>
          </cell>
        </row>
        <row r="809">
          <cell r="C809" t="str">
            <v>Deleterious Survey (inc. Lead Paint)</v>
          </cell>
        </row>
        <row r="810">
          <cell r="C810" t="str">
            <v>Deleterious Survey (inc. Lead Paint)</v>
          </cell>
        </row>
        <row r="811">
          <cell r="C811" t="str">
            <v>Deleterious Survey (inc. Lead Paint)</v>
          </cell>
        </row>
        <row r="812">
          <cell r="C812" t="str">
            <v>Deleterious Survey (inc. Lead Paint)</v>
          </cell>
        </row>
        <row r="813">
          <cell r="C813" t="str">
            <v>Deleterious Survey (inc. Lead Paint)</v>
          </cell>
        </row>
        <row r="814">
          <cell r="C814" t="str">
            <v>Utilities Searches</v>
          </cell>
        </row>
        <row r="815">
          <cell r="C815" t="str">
            <v>Utilities Searches</v>
          </cell>
        </row>
        <row r="816">
          <cell r="C816" t="str">
            <v>Utilities Searches</v>
          </cell>
        </row>
        <row r="817">
          <cell r="C817" t="str">
            <v>Utilities Searches</v>
          </cell>
        </row>
        <row r="818">
          <cell r="C818" t="str">
            <v>Utilities Searches</v>
          </cell>
        </row>
        <row r="819">
          <cell r="C819" t="str">
            <v>Utilities Searches</v>
          </cell>
        </row>
        <row r="820">
          <cell r="C820" t="str">
            <v>Utilities Searches</v>
          </cell>
        </row>
        <row r="822">
          <cell r="B822" t="str">
            <v>056</v>
          </cell>
          <cell r="C822" t="str">
            <v>Internal Daylight Assessment</v>
          </cell>
        </row>
        <row r="823">
          <cell r="C823" t="str">
            <v>Internal Daylight Assessment</v>
          </cell>
        </row>
        <row r="824">
          <cell r="C824" t="str">
            <v>Internal Daylight Assessment</v>
          </cell>
        </row>
        <row r="825">
          <cell r="C825" t="str">
            <v>Internal Daylight Assessment</v>
          </cell>
        </row>
        <row r="826">
          <cell r="C826" t="str">
            <v>Internal Daylight Assessment</v>
          </cell>
        </row>
        <row r="827">
          <cell r="C827" t="str">
            <v>Internal Daylight Assessment</v>
          </cell>
        </row>
        <row r="828">
          <cell r="C828" t="str">
            <v>Internal Daylight Assessment</v>
          </cell>
        </row>
        <row r="829">
          <cell r="C829" t="str">
            <v>Internal Daylight Assessment</v>
          </cell>
        </row>
        <row r="830">
          <cell r="C830" t="str">
            <v>Internal Daylight Assessment</v>
          </cell>
        </row>
        <row r="831">
          <cell r="C831" t="str">
            <v>Internal Daylight Assessment</v>
          </cell>
        </row>
        <row r="833">
          <cell r="B833" t="str">
            <v>057</v>
          </cell>
          <cell r="C833" t="str">
            <v>Verified Views  (To be confirmed)</v>
          </cell>
        </row>
        <row r="834">
          <cell r="C834" t="str">
            <v>Verified Views  (To be confirmed)</v>
          </cell>
        </row>
        <row r="835">
          <cell r="C835" t="str">
            <v>Verified Views  (To be confirmed)</v>
          </cell>
        </row>
        <row r="836">
          <cell r="C836" t="str">
            <v>Verified Views  (To be confirmed)</v>
          </cell>
        </row>
        <row r="837">
          <cell r="C837" t="str">
            <v>Verified Views  (To be confirmed)</v>
          </cell>
        </row>
        <row r="838">
          <cell r="C838" t="str">
            <v>Verified Views  (To be confirmed)</v>
          </cell>
        </row>
        <row r="839">
          <cell r="C839" t="str">
            <v>Verified Views  (To be confirmed)</v>
          </cell>
        </row>
        <row r="840">
          <cell r="C840" t="str">
            <v>Verified Views  (To be confirmed)</v>
          </cell>
        </row>
        <row r="841">
          <cell r="C841" t="str">
            <v>Verified Views  (To be confirmed)</v>
          </cell>
        </row>
        <row r="842">
          <cell r="C842" t="str">
            <v>Verified Views  (To be confirmed)</v>
          </cell>
        </row>
        <row r="844">
          <cell r="B844" t="str">
            <v>058</v>
          </cell>
          <cell r="C844" t="str">
            <v>Landscape Visual Impact Assessment</v>
          </cell>
        </row>
        <row r="845">
          <cell r="C845" t="str">
            <v>Landscape Visual Impact Assessment</v>
          </cell>
        </row>
        <row r="846">
          <cell r="C846" t="str">
            <v>Landscape Visual Impact Assessment</v>
          </cell>
        </row>
        <row r="847">
          <cell r="C847" t="str">
            <v>Landscape Visual Impact Assessment</v>
          </cell>
        </row>
        <row r="848">
          <cell r="C848" t="str">
            <v>Landscape Visual Impact Assessment</v>
          </cell>
        </row>
        <row r="849">
          <cell r="C849" t="str">
            <v>Landscape Visual Impact Assessment</v>
          </cell>
        </row>
        <row r="850">
          <cell r="C850" t="str">
            <v>Landscape Visual Impact Assessment</v>
          </cell>
        </row>
        <row r="851">
          <cell r="C851" t="str">
            <v>Landscape Visual Impact Assessment</v>
          </cell>
        </row>
        <row r="852">
          <cell r="C852" t="str">
            <v>Landscape Visual Impact Assessment</v>
          </cell>
        </row>
        <row r="853">
          <cell r="C853" t="str">
            <v>Landscape Visual Impact Assessment</v>
          </cell>
        </row>
        <row r="855">
          <cell r="B855" t="str">
            <v>059</v>
          </cell>
          <cell r="C855" t="str">
            <v>Ecology Surveys</v>
          </cell>
        </row>
        <row r="856">
          <cell r="C856" t="str">
            <v>Ecology Surveys</v>
          </cell>
        </row>
        <row r="857">
          <cell r="C857" t="str">
            <v>Ecology Surveys</v>
          </cell>
        </row>
        <row r="858">
          <cell r="C858" t="str">
            <v>Ecology Surveys</v>
          </cell>
        </row>
        <row r="859">
          <cell r="C859" t="str">
            <v>Ecology Surveys</v>
          </cell>
        </row>
        <row r="860">
          <cell r="C860" t="str">
            <v>Ecology Surveys</v>
          </cell>
        </row>
        <row r="861">
          <cell r="C861" t="str">
            <v>Ecology Surveys</v>
          </cell>
        </row>
        <row r="862">
          <cell r="C862" t="str">
            <v>Ecology Surveys</v>
          </cell>
        </row>
        <row r="863">
          <cell r="C863" t="str">
            <v>Ecology Surveys</v>
          </cell>
        </row>
        <row r="864">
          <cell r="C864" t="str">
            <v>Ecology Surveys</v>
          </cell>
        </row>
        <row r="866">
          <cell r="B866" t="str">
            <v>060</v>
          </cell>
          <cell r="C866" t="str">
            <v>Rights to Light</v>
          </cell>
        </row>
        <row r="867">
          <cell r="C867" t="str">
            <v>Rights to Light</v>
          </cell>
        </row>
        <row r="868">
          <cell r="C868" t="str">
            <v>Rights to Light</v>
          </cell>
        </row>
        <row r="869">
          <cell r="C869" t="str">
            <v>Rights to Light</v>
          </cell>
        </row>
        <row r="870">
          <cell r="C870" t="str">
            <v>Rights to Light</v>
          </cell>
        </row>
        <row r="871">
          <cell r="C871" t="str">
            <v>Rights to Light</v>
          </cell>
        </row>
        <row r="872">
          <cell r="C872" t="str">
            <v>Rights to Light</v>
          </cell>
        </row>
        <row r="873">
          <cell r="C873" t="str">
            <v>Rights to Light</v>
          </cell>
        </row>
        <row r="874">
          <cell r="C874" t="str">
            <v>Rights to Light</v>
          </cell>
        </row>
        <row r="875">
          <cell r="C875" t="str">
            <v>Rights to Light</v>
          </cell>
        </row>
        <row r="877">
          <cell r="B877" t="str">
            <v>061</v>
          </cell>
          <cell r="C877" t="str">
            <v>Pre-Application (inc. Planning Performance Agreement &amp; Oxford Design Review Panel)</v>
          </cell>
        </row>
        <row r="878">
          <cell r="C878" t="str">
            <v>Pre-Application (inc. Planning Performance Agreement &amp; Oxford Design Review Panel)</v>
          </cell>
        </row>
        <row r="879">
          <cell r="C879" t="str">
            <v>Pre-Application (inc. Planning Performance Agreement &amp; Oxford Design Review Panel)</v>
          </cell>
        </row>
        <row r="880">
          <cell r="C880" t="str">
            <v>Pre-Application (inc. Planning Performance Agreement &amp; Oxford Design Review Panel)</v>
          </cell>
        </row>
        <row r="881">
          <cell r="C881" t="str">
            <v>Pre-Application (inc. Planning Performance Agreement &amp; Oxford Design Review Panel)</v>
          </cell>
        </row>
        <row r="882">
          <cell r="C882" t="str">
            <v>Pre-Application (inc. Planning Performance Agreement &amp; Oxford Design Review Panel)</v>
          </cell>
        </row>
        <row r="883">
          <cell r="C883" t="str">
            <v>Pre-Application (inc. Planning Performance Agreement &amp; Oxford Design Review Panel)</v>
          </cell>
        </row>
        <row r="884">
          <cell r="C884" t="str">
            <v>Pre-Application (inc. Planning Performance Agreement &amp; Oxford Design Review Panel)</v>
          </cell>
        </row>
        <row r="885">
          <cell r="C885" t="str">
            <v>Pre-Application (inc. Planning Performance Agreement &amp; Oxford Design Review Panel)</v>
          </cell>
        </row>
        <row r="886">
          <cell r="C886" t="str">
            <v>Pre-Application (inc. Planning Performance Agreement &amp; Oxford Design Review Panel)</v>
          </cell>
        </row>
        <row r="888">
          <cell r="B888" t="str">
            <v>062</v>
          </cell>
          <cell r="C888" t="str">
            <v>Building Control / Approved Inspector</v>
          </cell>
        </row>
        <row r="889">
          <cell r="C889" t="str">
            <v>Building Control / Approved Inspector</v>
          </cell>
        </row>
        <row r="890">
          <cell r="C890" t="str">
            <v>Building Control / Approved Inspector</v>
          </cell>
        </row>
        <row r="891">
          <cell r="C891" t="str">
            <v>Building Control / Approved Inspector</v>
          </cell>
        </row>
        <row r="892">
          <cell r="C892" t="str">
            <v>Building Control / Approved Inspector</v>
          </cell>
        </row>
        <row r="893">
          <cell r="C893" t="str">
            <v>Building Control / Approved Inspector</v>
          </cell>
        </row>
        <row r="894">
          <cell r="C894" t="str">
            <v>Building Control / Approved Inspector</v>
          </cell>
        </row>
        <row r="895">
          <cell r="C895" t="str">
            <v>Building Control / Approved Inspector</v>
          </cell>
        </row>
        <row r="896">
          <cell r="C896" t="str">
            <v>Building Control / Approved Inspector</v>
          </cell>
        </row>
        <row r="897">
          <cell r="C897" t="str">
            <v>Building Control / Approved Inspector</v>
          </cell>
        </row>
        <row r="899">
          <cell r="B899" t="str">
            <v>063</v>
          </cell>
          <cell r="C899" t="str">
            <v>Furniture Design</v>
          </cell>
        </row>
        <row r="900">
          <cell r="C900" t="str">
            <v>Furniture Design</v>
          </cell>
        </row>
        <row r="901">
          <cell r="C901" t="str">
            <v>Furniture Design</v>
          </cell>
        </row>
        <row r="902">
          <cell r="C902" t="str">
            <v>Furniture Design</v>
          </cell>
        </row>
        <row r="903">
          <cell r="C903" t="str">
            <v>Furniture Design</v>
          </cell>
        </row>
        <row r="904">
          <cell r="C904" t="str">
            <v>Furniture Design</v>
          </cell>
        </row>
        <row r="905">
          <cell r="C905" t="str">
            <v>Furniture Design</v>
          </cell>
        </row>
        <row r="906">
          <cell r="C906" t="str">
            <v>Furniture Design</v>
          </cell>
        </row>
        <row r="907">
          <cell r="C907" t="str">
            <v>Furniture Design</v>
          </cell>
        </row>
        <row r="908">
          <cell r="C908" t="str">
            <v>Furniture Design</v>
          </cell>
        </row>
        <row r="910">
          <cell r="B910" t="str">
            <v>064</v>
          </cell>
          <cell r="C910" t="str">
            <v>Party Wall Surveyor</v>
          </cell>
        </row>
        <row r="911">
          <cell r="C911" t="str">
            <v>Party Wall Surveyor</v>
          </cell>
        </row>
        <row r="912">
          <cell r="C912" t="str">
            <v>Party Wall Surveyor</v>
          </cell>
        </row>
        <row r="913">
          <cell r="C913" t="str">
            <v>Party Wall Surveyor</v>
          </cell>
        </row>
        <row r="914">
          <cell r="C914" t="str">
            <v>Party Wall Surveyor</v>
          </cell>
        </row>
        <row r="915">
          <cell r="C915" t="str">
            <v>Party Wall Surveyor</v>
          </cell>
        </row>
        <row r="916">
          <cell r="C916" t="str">
            <v>Party Wall Surveyor</v>
          </cell>
        </row>
        <row r="917">
          <cell r="C917" t="str">
            <v>Party Wall Surveyor</v>
          </cell>
        </row>
        <row r="918">
          <cell r="C918" t="str">
            <v>Party Wall Surveyor</v>
          </cell>
        </row>
        <row r="919">
          <cell r="C919" t="str">
            <v>Party Wall Surveyor</v>
          </cell>
        </row>
        <row r="921">
          <cell r="B921" t="str">
            <v>065</v>
          </cell>
          <cell r="C921" t="str">
            <v>Legal Fees (Construction Appointments Only)</v>
          </cell>
        </row>
        <row r="922">
          <cell r="C922" t="str">
            <v>Legal Fees (Construction Appointments Only)</v>
          </cell>
        </row>
        <row r="923">
          <cell r="C923" t="str">
            <v>Legal Fees (Construction Appointments Only)</v>
          </cell>
        </row>
        <row r="924">
          <cell r="C924" t="str">
            <v>Legal Fees (Construction Appointments Only)</v>
          </cell>
        </row>
        <row r="925">
          <cell r="C925" t="str">
            <v>Legal Fees (Construction Appointments Only)</v>
          </cell>
        </row>
        <row r="926">
          <cell r="C926" t="str">
            <v>Legal Fees (Construction Appointments Only)</v>
          </cell>
        </row>
        <row r="927">
          <cell r="C927" t="str">
            <v>Legal Fees (Construction Appointments Only)</v>
          </cell>
        </row>
        <row r="928">
          <cell r="C928" t="str">
            <v>Legal Fees (Construction Appointments Only)</v>
          </cell>
        </row>
        <row r="929">
          <cell r="C929" t="str">
            <v>Legal Fees (Construction Appointments Only)</v>
          </cell>
        </row>
        <row r="930">
          <cell r="C930" t="str">
            <v>Legal Fees (Construction Appointments Only)</v>
          </cell>
        </row>
        <row r="932">
          <cell r="B932" t="str">
            <v>066</v>
          </cell>
          <cell r="C932" t="str">
            <v>Report on Title / Legal Summary of Title(s)</v>
          </cell>
        </row>
        <row r="933">
          <cell r="C933" t="str">
            <v>Report on Title / Legal Summary of Title(s)</v>
          </cell>
        </row>
        <row r="934">
          <cell r="C934" t="str">
            <v>Report on Title / Legal Summary of Title(s)</v>
          </cell>
        </row>
        <row r="935">
          <cell r="C935" t="str">
            <v>Report on Title / Legal Summary of Title(s)</v>
          </cell>
        </row>
        <row r="936">
          <cell r="C936" t="str">
            <v>Report on Title / Legal Summary of Title(s)</v>
          </cell>
        </row>
        <row r="937">
          <cell r="C937" t="str">
            <v>Report on Title / Legal Summary of Title(s)</v>
          </cell>
        </row>
        <row r="938">
          <cell r="C938" t="str">
            <v>Report on Title / Legal Summary of Title(s)</v>
          </cell>
        </row>
        <row r="939">
          <cell r="C939" t="str">
            <v>Report on Title / Legal Summary of Title(s)</v>
          </cell>
        </row>
        <row r="940">
          <cell r="C940" t="str">
            <v>Report on Title / Legal Summary of Title(s)</v>
          </cell>
        </row>
        <row r="941">
          <cell r="C941" t="str">
            <v>Report on Title / Legal Summary of Title(s)</v>
          </cell>
        </row>
        <row r="943">
          <cell r="B943" t="str">
            <v>067</v>
          </cell>
          <cell r="C943" t="str">
            <v>VAT Advisory</v>
          </cell>
        </row>
        <row r="944">
          <cell r="C944" t="str">
            <v>VAT Advisory</v>
          </cell>
        </row>
        <row r="945">
          <cell r="C945" t="str">
            <v>VAT Advisory</v>
          </cell>
        </row>
        <row r="946">
          <cell r="C946" t="str">
            <v>VAT Advisory</v>
          </cell>
        </row>
        <row r="947">
          <cell r="C947" t="str">
            <v>VAT Advisory</v>
          </cell>
        </row>
        <row r="948">
          <cell r="C948" t="str">
            <v>VAT Advisory</v>
          </cell>
        </row>
        <row r="949">
          <cell r="C949" t="str">
            <v>VAT Advisory</v>
          </cell>
        </row>
        <row r="950">
          <cell r="C950" t="str">
            <v>VAT Advisory</v>
          </cell>
        </row>
        <row r="951">
          <cell r="C951" t="str">
            <v>VAT Advisory</v>
          </cell>
        </row>
        <row r="952">
          <cell r="C952" t="str">
            <v>VAT Advisory</v>
          </cell>
        </row>
        <row r="954">
          <cell r="B954" t="str">
            <v>068</v>
          </cell>
          <cell r="C954" t="str">
            <v>Document Management System (A-Site or similar)</v>
          </cell>
        </row>
        <row r="955">
          <cell r="C955" t="str">
            <v>Document Management System (A-Site or similar)</v>
          </cell>
        </row>
        <row r="956">
          <cell r="C956" t="str">
            <v>Document Management System (A-Site or similar)</v>
          </cell>
        </row>
        <row r="957">
          <cell r="C957" t="str">
            <v>Document Management System (A-Site or similar)</v>
          </cell>
        </row>
        <row r="958">
          <cell r="C958" t="str">
            <v>Document Management System (A-Site or similar)</v>
          </cell>
        </row>
        <row r="959">
          <cell r="C959" t="str">
            <v>Document Management System (A-Site or similar)</v>
          </cell>
        </row>
        <row r="960">
          <cell r="C960" t="str">
            <v>Document Management System (A-Site or similar)</v>
          </cell>
        </row>
        <row r="961">
          <cell r="C961" t="str">
            <v>Document Management System (A-Site or similar)</v>
          </cell>
        </row>
        <row r="962">
          <cell r="C962" t="str">
            <v>Document Management System (A-Site or similar)</v>
          </cell>
        </row>
        <row r="963">
          <cell r="C963" t="str">
            <v>Document Management System (A-Site or similar)</v>
          </cell>
        </row>
        <row r="965">
          <cell r="B965" t="str">
            <v>069</v>
          </cell>
          <cell r="C965" t="str">
            <v>Consultation Budget (inc. Venue Hire, Printing and Boards)</v>
          </cell>
        </row>
        <row r="966">
          <cell r="C966" t="str">
            <v>Consultation Budget (inc. Venue Hire, Printing and Boards)</v>
          </cell>
        </row>
        <row r="967">
          <cell r="C967" t="str">
            <v>Consultation Budget (inc. Venue Hire, Printing and Boards)</v>
          </cell>
        </row>
        <row r="968">
          <cell r="C968" t="str">
            <v>Consultation Budget (inc. Venue Hire, Printing and Boards)</v>
          </cell>
        </row>
        <row r="969">
          <cell r="C969" t="str">
            <v>Consultation Budget (inc. Venue Hire, Printing and Boards)</v>
          </cell>
        </row>
        <row r="970">
          <cell r="C970" t="str">
            <v>Consultation Budget (inc. Venue Hire, Printing and Boards)</v>
          </cell>
        </row>
        <row r="971">
          <cell r="C971" t="str">
            <v>Consultation Budget (inc. Venue Hire, Printing and Boards)</v>
          </cell>
        </row>
        <row r="972">
          <cell r="C972" t="str">
            <v>Consultation Budget (inc. Venue Hire, Printing and Boards)</v>
          </cell>
        </row>
        <row r="973">
          <cell r="C973" t="str">
            <v>Consultation Budget (inc. Venue Hire, Printing and Boards)</v>
          </cell>
        </row>
        <row r="974">
          <cell r="C974" t="str">
            <v>Consultation Budget (inc. Venue Hire, Printing and Boards)</v>
          </cell>
        </row>
        <row r="976">
          <cell r="B976" t="str">
            <v>070</v>
          </cell>
          <cell r="C976" t="str">
            <v>Miscellaneous (Expenses, Printing etc)</v>
          </cell>
        </row>
        <row r="977">
          <cell r="C977" t="str">
            <v>Miscellaneous (Expenses, Printing etc)</v>
          </cell>
        </row>
        <row r="978">
          <cell r="C978" t="str">
            <v>Miscellaneous (Expenses, Printing etc)</v>
          </cell>
        </row>
        <row r="979">
          <cell r="C979" t="str">
            <v>Miscellaneous (Expenses, Printing etc)</v>
          </cell>
        </row>
        <row r="980">
          <cell r="C980" t="str">
            <v>Miscellaneous (Expenses, Printing etc)</v>
          </cell>
        </row>
        <row r="981">
          <cell r="C981" t="str">
            <v>Miscellaneous (Expenses, Printing etc)</v>
          </cell>
        </row>
        <row r="982">
          <cell r="C982" t="str">
            <v>Miscellaneous (Expenses, Printing etc)</v>
          </cell>
        </row>
        <row r="983">
          <cell r="C983" t="str">
            <v>Miscellaneous (Expenses, Printing etc)</v>
          </cell>
        </row>
        <row r="984">
          <cell r="C984" t="str">
            <v>Miscellaneous (Expenses, Printing etc)</v>
          </cell>
        </row>
        <row r="985">
          <cell r="C985" t="str">
            <v>Miscellaneous (Expenses, Printing etc)</v>
          </cell>
        </row>
        <row r="987">
          <cell r="B987" t="str">
            <v>071</v>
          </cell>
          <cell r="C987" t="str">
            <v>Building Surveying</v>
          </cell>
        </row>
        <row r="993">
          <cell r="B993" t="str">
            <v>072</v>
          </cell>
          <cell r="C993" t="str">
            <v>Due Diligence</v>
          </cell>
        </row>
        <row r="994">
          <cell r="C994" t="str">
            <v>Due Diligence</v>
          </cell>
        </row>
        <row r="996">
          <cell r="C996" t="str">
            <v>Land Purchase</v>
          </cell>
        </row>
        <row r="997">
          <cell r="C997" t="str">
            <v>Land Purchase</v>
          </cell>
        </row>
        <row r="998">
          <cell r="C998" t="str">
            <v>Land Purchase</v>
          </cell>
        </row>
        <row r="999">
          <cell r="C999" t="str">
            <v>Land Purchase</v>
          </cell>
        </row>
        <row r="1000">
          <cell r="C1000" t="str">
            <v>Land Purchase</v>
          </cell>
        </row>
        <row r="1001">
          <cell r="C1001" t="str">
            <v>Land Purchase</v>
          </cell>
        </row>
        <row r="1002">
          <cell r="C1002" t="str">
            <v>Land Purchase</v>
          </cell>
        </row>
        <row r="1003">
          <cell r="C1003" t="str">
            <v>Land Purchase</v>
          </cell>
        </row>
        <row r="1004">
          <cell r="C1004" t="str">
            <v>Land Purchase</v>
          </cell>
        </row>
        <row r="1005">
          <cell r="B1005" t="str">
            <v>073</v>
          </cell>
          <cell r="C1005" t="str">
            <v>Planning Applications (inc. Discharge of Consents)</v>
          </cell>
        </row>
        <row r="1006">
          <cell r="C1006" t="str">
            <v>Planning Applications (inc. Discharge of Consents)</v>
          </cell>
        </row>
        <row r="1007">
          <cell r="C1007" t="str">
            <v>Planning Applications (inc. Discharge of Consents)</v>
          </cell>
        </row>
        <row r="1008">
          <cell r="C1008" t="str">
            <v>Planning Applications (inc. Discharge of Consents)</v>
          </cell>
        </row>
        <row r="1009">
          <cell r="C1009" t="str">
            <v>Planning Applications (inc. Discharge of Consents)</v>
          </cell>
        </row>
        <row r="1010">
          <cell r="C1010" t="str">
            <v>Planning Applications (inc. Discharge of Consents)</v>
          </cell>
        </row>
        <row r="1011">
          <cell r="C1011" t="str">
            <v>Planning Applications (inc. Discharge of Consents)</v>
          </cell>
        </row>
        <row r="1012">
          <cell r="C1012" t="str">
            <v>Planning Applications (inc. Discharge of Consents)</v>
          </cell>
        </row>
        <row r="1013">
          <cell r="C1013" t="str">
            <v>Planning Applications (inc. Discharge of Consents)</v>
          </cell>
        </row>
        <row r="1014">
          <cell r="C1014" t="str">
            <v>Planning Applications (inc. Discharge of Consents)</v>
          </cell>
        </row>
        <row r="1015">
          <cell r="B1015" t="str">
            <v>074</v>
          </cell>
          <cell r="C1015" t="str">
            <v>Asbestos Removal (Excluded)</v>
          </cell>
        </row>
        <row r="1016">
          <cell r="C1016" t="str">
            <v>Asbestos Removal (Excluded)</v>
          </cell>
        </row>
        <row r="1017">
          <cell r="C1017" t="str">
            <v>Asbestos Removal (Excluded)</v>
          </cell>
        </row>
        <row r="1018">
          <cell r="C1018" t="str">
            <v>Asbestos Removal (Excluded)</v>
          </cell>
        </row>
        <row r="1019">
          <cell r="C1019" t="str">
            <v>Asbestos Removal (Excluded)</v>
          </cell>
        </row>
        <row r="1020">
          <cell r="C1020" t="str">
            <v>Asbestos Removal (Excluded)</v>
          </cell>
        </row>
        <row r="1021">
          <cell r="C1021" t="str">
            <v>Asbestos Removal (Excluded)</v>
          </cell>
        </row>
        <row r="1022">
          <cell r="C1022" t="str">
            <v>Asbestos Removal (Excluded)</v>
          </cell>
        </row>
        <row r="1023">
          <cell r="C1023" t="str">
            <v>Asbestos Removal (Excluded)</v>
          </cell>
        </row>
        <row r="1024">
          <cell r="C1024" t="str">
            <v>Asbestos Removal (Excluded)</v>
          </cell>
        </row>
        <row r="1025">
          <cell r="B1025" t="str">
            <v>075</v>
          </cell>
          <cell r="C1025" t="str">
            <v>Pre-Construction Services Agreement (PCSA)</v>
          </cell>
        </row>
        <row r="1026">
          <cell r="C1026" t="str">
            <v>Pre-Construction Services Agreement (PCSA)</v>
          </cell>
        </row>
        <row r="1027">
          <cell r="C1027" t="str">
            <v>Pre-Construction Services Agreement (PCSA)</v>
          </cell>
        </row>
        <row r="1028">
          <cell r="C1028" t="str">
            <v>Pre-Construction Services Agreement (PCSA)</v>
          </cell>
        </row>
        <row r="1029">
          <cell r="C1029" t="str">
            <v>Pre-Construction Services Agreement (PCSA)</v>
          </cell>
        </row>
        <row r="1030">
          <cell r="C1030" t="str">
            <v>Pre-Construction Services Agreement (PCSA)</v>
          </cell>
        </row>
        <row r="1031">
          <cell r="C1031" t="str">
            <v>Pre-Construction Services Agreement (PCSA)</v>
          </cell>
        </row>
        <row r="1032">
          <cell r="C1032" t="str">
            <v>Pre-Construction Services Agreement (PCSA)</v>
          </cell>
        </row>
        <row r="1033">
          <cell r="C1033" t="str">
            <v>Pre-Construction Services Agreement (PCSA)</v>
          </cell>
        </row>
        <row r="1034">
          <cell r="C1034" t="str">
            <v>Pre-Construction Services Agreement (PCSA)</v>
          </cell>
        </row>
        <row r="1035">
          <cell r="B1035" t="str">
            <v>076</v>
          </cell>
          <cell r="C1035" t="str">
            <v>Pre-Construction Services Agreement (PCSA) Design</v>
          </cell>
        </row>
        <row r="1036">
          <cell r="C1036" t="str">
            <v>Pre-Construction Services Agreement (PCSA) Design</v>
          </cell>
        </row>
        <row r="1037">
          <cell r="C1037" t="str">
            <v>Pre-Construction Services Agreement (PCSA) Design</v>
          </cell>
        </row>
        <row r="1038">
          <cell r="C1038" t="str">
            <v>Pre-Construction Services Agreement (PCSA) Design</v>
          </cell>
        </row>
        <row r="1039">
          <cell r="C1039" t="str">
            <v>Pre-Construction Services Agreement (PCSA) Design</v>
          </cell>
        </row>
        <row r="1040">
          <cell r="C1040" t="str">
            <v>Pre-Construction Services Agreement (PCSA) Design</v>
          </cell>
        </row>
        <row r="1041">
          <cell r="C1041" t="str">
            <v>Pre-Construction Services Agreement (PCSA) Design</v>
          </cell>
        </row>
        <row r="1042">
          <cell r="C1042" t="str">
            <v>Pre-Construction Services Agreement (PCSA) Design</v>
          </cell>
        </row>
        <row r="1043">
          <cell r="C1043" t="str">
            <v>Pre-Construction Services Agreement (PCSA) Design</v>
          </cell>
        </row>
        <row r="1044">
          <cell r="C1044" t="str">
            <v>Pre-Construction Services Agreement (PCSA) Design</v>
          </cell>
        </row>
        <row r="1045">
          <cell r="B1045" t="str">
            <v>077</v>
          </cell>
          <cell r="C1045" t="str">
            <v>Kitchen and Food Service</v>
          </cell>
        </row>
        <row r="1046">
          <cell r="C1046" t="str">
            <v>Kitchen and Food Service</v>
          </cell>
        </row>
        <row r="1047">
          <cell r="C1047" t="str">
            <v>Kitchen and Food Service</v>
          </cell>
        </row>
        <row r="1048">
          <cell r="C1048" t="str">
            <v>Kitchen and Food Service</v>
          </cell>
        </row>
        <row r="1049">
          <cell r="C1049" t="str">
            <v>Kitchen and Food Service</v>
          </cell>
        </row>
        <row r="1050">
          <cell r="C1050" t="str">
            <v>Kitchen and Food Service</v>
          </cell>
        </row>
        <row r="1051">
          <cell r="C1051" t="str">
            <v>Kitchen and Food Service</v>
          </cell>
        </row>
        <row r="1052">
          <cell r="C1052" t="str">
            <v>Kitchen and Food Service</v>
          </cell>
        </row>
        <row r="1053">
          <cell r="C1053" t="str">
            <v>Kitchen and Food Service</v>
          </cell>
        </row>
        <row r="1054">
          <cell r="C1054" t="str">
            <v>Kitchen and Food Service</v>
          </cell>
        </row>
        <row r="1055">
          <cell r="B1055" t="str">
            <v>078</v>
          </cell>
          <cell r="C1055" t="str">
            <v>Signage and Wayfinding</v>
          </cell>
        </row>
        <row r="1056">
          <cell r="C1056" t="str">
            <v>Signage and Wayfinding</v>
          </cell>
        </row>
        <row r="1057">
          <cell r="C1057" t="str">
            <v>Signage and Wayfinding</v>
          </cell>
        </row>
        <row r="1058">
          <cell r="C1058" t="str">
            <v>Signage and Wayfinding</v>
          </cell>
        </row>
        <row r="1059">
          <cell r="C1059" t="str">
            <v>Signage and Wayfinding</v>
          </cell>
        </row>
        <row r="1060">
          <cell r="C1060" t="str">
            <v>Signage and Wayfinding</v>
          </cell>
        </row>
        <row r="1061">
          <cell r="C1061" t="str">
            <v>Signage and Wayfinding</v>
          </cell>
        </row>
        <row r="1062">
          <cell r="C1062" t="str">
            <v>Signage and Wayfinding</v>
          </cell>
        </row>
        <row r="1063">
          <cell r="C1063" t="str">
            <v>Signage and Wayfinding</v>
          </cell>
        </row>
        <row r="1064">
          <cell r="C1064" t="str">
            <v>Signage and Wayfinding</v>
          </cell>
        </row>
        <row r="1066">
          <cell r="B1066" t="str">
            <v>080</v>
          </cell>
          <cell r="C1066" t="str">
            <v>Water Features</v>
          </cell>
        </row>
        <row r="1067">
          <cell r="C1067" t="str">
            <v>Water Features</v>
          </cell>
        </row>
        <row r="1068">
          <cell r="C1068" t="str">
            <v>Water Features</v>
          </cell>
        </row>
        <row r="1069">
          <cell r="C1069" t="str">
            <v>Water Features</v>
          </cell>
        </row>
        <row r="1070">
          <cell r="C1070" t="str">
            <v>Water Features</v>
          </cell>
        </row>
        <row r="1071">
          <cell r="C1071" t="str">
            <v>Water Features</v>
          </cell>
        </row>
        <row r="1072">
          <cell r="C1072" t="str">
            <v>Water Features</v>
          </cell>
        </row>
        <row r="1073">
          <cell r="C1073" t="str">
            <v>Water Features</v>
          </cell>
        </row>
        <row r="1074">
          <cell r="C1074" t="str">
            <v>Water Features</v>
          </cell>
        </row>
        <row r="1075">
          <cell r="C1075" t="str">
            <v>Water Features</v>
          </cell>
        </row>
        <row r="1080">
          <cell r="B1080" t="str">
            <v>079</v>
          </cell>
          <cell r="C1080" t="str">
            <v>Clerk of Works (BF &amp; MEP) (Client Side Quality Management)</v>
          </cell>
        </row>
        <row r="1081">
          <cell r="C1081" t="str">
            <v>Clerk of Works (BF &amp; MEP) (Client Side Quality Management)</v>
          </cell>
        </row>
        <row r="1082">
          <cell r="C1082" t="str">
            <v>Clerk of Works (BF &amp; MEP) (Client Side Quality Management)</v>
          </cell>
        </row>
        <row r="1083">
          <cell r="C1083" t="str">
            <v>Clerk of Works (BF &amp; MEP) (Client Side Quality Management)</v>
          </cell>
        </row>
        <row r="1084">
          <cell r="C1084" t="str">
            <v>Clerk of Works (BF &amp; MEP) (Client Side Quality Management)</v>
          </cell>
        </row>
        <row r="1085">
          <cell r="C1085" t="str">
            <v>Clerk of Works (BF &amp; MEP) (Client Side Quality Management)</v>
          </cell>
        </row>
        <row r="1086">
          <cell r="C1086" t="str">
            <v>Clerk of Works (BF &amp; MEP) (Client Side Quality Management)</v>
          </cell>
        </row>
        <row r="1087">
          <cell r="C1087" t="str">
            <v>Clerk of Works (BF &amp; MEP) (Client Side Quality Management)</v>
          </cell>
        </row>
        <row r="1088">
          <cell r="C1088" t="str">
            <v>Clerk of Works (BF &amp; MEP) (Client Side Quality Management)</v>
          </cell>
        </row>
        <row r="1089">
          <cell r="C1089" t="str">
            <v>Clerk of Works (BF &amp; MEP) (Client Side Quality Management)</v>
          </cell>
        </row>
        <row r="1091">
          <cell r="B1091" t="str">
            <v>081</v>
          </cell>
          <cell r="C1091" t="str">
            <v>Operational and Facility management</v>
          </cell>
        </row>
        <row r="1092">
          <cell r="C1092" t="str">
            <v>Operational and Facility management</v>
          </cell>
        </row>
        <row r="1093">
          <cell r="C1093" t="str">
            <v>Operational and Facility management</v>
          </cell>
        </row>
        <row r="1094">
          <cell r="C1094" t="str">
            <v>Operational and Facility management</v>
          </cell>
        </row>
        <row r="1095">
          <cell r="C1095" t="str">
            <v>Operational and Facility management</v>
          </cell>
        </row>
        <row r="1096">
          <cell r="C1096" t="str">
            <v>Operational and Facility management</v>
          </cell>
        </row>
        <row r="1097">
          <cell r="C1097" t="str">
            <v>Operational and Facility management</v>
          </cell>
        </row>
        <row r="1098">
          <cell r="C1098" t="str">
            <v>Operational and Facility management</v>
          </cell>
        </row>
        <row r="1099">
          <cell r="C1099" t="str">
            <v>Operational and Facility management</v>
          </cell>
        </row>
        <row r="1100">
          <cell r="C1100" t="str">
            <v>Operational and Facility management</v>
          </cell>
        </row>
        <row r="1102">
          <cell r="B1102" t="str">
            <v>082</v>
          </cell>
          <cell r="C1102" t="str">
            <v>Waste Management</v>
          </cell>
        </row>
        <row r="1103">
          <cell r="C1103" t="str">
            <v>Waste Management</v>
          </cell>
        </row>
        <row r="1104">
          <cell r="C1104" t="str">
            <v>Waste Management</v>
          </cell>
        </row>
        <row r="1105">
          <cell r="C1105" t="str">
            <v>Waste Management</v>
          </cell>
        </row>
        <row r="1106">
          <cell r="C1106" t="str">
            <v>Waste Management</v>
          </cell>
        </row>
        <row r="1107">
          <cell r="C1107" t="str">
            <v>Waste Management</v>
          </cell>
        </row>
        <row r="1108">
          <cell r="C1108" t="str">
            <v>Waste Management</v>
          </cell>
        </row>
        <row r="1109">
          <cell r="C1109" t="str">
            <v>Waste Management</v>
          </cell>
        </row>
        <row r="1110">
          <cell r="C1110" t="str">
            <v>Waste Management</v>
          </cell>
        </row>
        <row r="1111">
          <cell r="C1111" t="str">
            <v>Waste Management</v>
          </cell>
        </row>
        <row r="1113">
          <cell r="B1113" t="str">
            <v>083</v>
          </cell>
          <cell r="C1113" t="str">
            <v>Archaeological Investigations</v>
          </cell>
        </row>
        <row r="1114">
          <cell r="C1114" t="str">
            <v>Archaeological Investigations</v>
          </cell>
        </row>
        <row r="1115">
          <cell r="C1115" t="str">
            <v>Archaeological Investigations</v>
          </cell>
        </row>
        <row r="1116">
          <cell r="C1116" t="str">
            <v>Archaeological Investigations</v>
          </cell>
        </row>
        <row r="1117">
          <cell r="C1117" t="str">
            <v>Archaeological Investigations</v>
          </cell>
        </row>
        <row r="1118">
          <cell r="C1118" t="str">
            <v>Archaeological Investigations</v>
          </cell>
        </row>
        <row r="1119">
          <cell r="C1119" t="str">
            <v>Archaeological Investigations</v>
          </cell>
        </row>
        <row r="1120">
          <cell r="C1120" t="str">
            <v>Archaeological Investigations</v>
          </cell>
        </row>
        <row r="1121">
          <cell r="C1121" t="str">
            <v>Archaeological Investigations</v>
          </cell>
        </row>
        <row r="1122">
          <cell r="C1122" t="str">
            <v>Archaeological Investigations</v>
          </cell>
        </row>
        <row r="1124">
          <cell r="B1124" t="str">
            <v>084</v>
          </cell>
          <cell r="C1124" t="str">
            <v>Travel Plan</v>
          </cell>
        </row>
        <row r="1125">
          <cell r="C1125" t="str">
            <v>Travel Plan</v>
          </cell>
        </row>
        <row r="1126">
          <cell r="C1126" t="str">
            <v>Travel Plan</v>
          </cell>
        </row>
        <row r="1127">
          <cell r="C1127" t="str">
            <v>Travel Plan</v>
          </cell>
        </row>
        <row r="1128">
          <cell r="C1128" t="str">
            <v>Travel Plan</v>
          </cell>
        </row>
        <row r="1129">
          <cell r="C1129" t="str">
            <v>Travel Plan</v>
          </cell>
        </row>
        <row r="1130">
          <cell r="C1130" t="str">
            <v>Travel Plan</v>
          </cell>
        </row>
        <row r="1131">
          <cell r="C1131" t="str">
            <v>Travel Plan</v>
          </cell>
        </row>
        <row r="1132">
          <cell r="C1132" t="str">
            <v>Travel Plan</v>
          </cell>
        </row>
        <row r="1133">
          <cell r="C1133" t="str">
            <v>Travel Plan</v>
          </cell>
        </row>
        <row r="1135">
          <cell r="B1135" t="str">
            <v>085</v>
          </cell>
          <cell r="C1135" t="str">
            <v>Community Infrastructure Levy (CIL)</v>
          </cell>
        </row>
        <row r="1136">
          <cell r="C1136" t="str">
            <v>Community Infrastructure Levy (CIL)</v>
          </cell>
        </row>
        <row r="1137">
          <cell r="C1137" t="str">
            <v>Community Infrastructure Levy (CIL)</v>
          </cell>
        </row>
        <row r="1138">
          <cell r="C1138" t="str">
            <v>Community Infrastructure Levy (CIL)</v>
          </cell>
        </row>
        <row r="1139">
          <cell r="C1139" t="str">
            <v>Community Infrastructure Levy (CIL)</v>
          </cell>
        </row>
        <row r="1140">
          <cell r="C1140" t="str">
            <v>Community Infrastructure Levy (CIL)</v>
          </cell>
        </row>
        <row r="1141">
          <cell r="C1141" t="str">
            <v>Community Infrastructure Levy (CIL)</v>
          </cell>
        </row>
        <row r="1142">
          <cell r="C1142" t="str">
            <v>Community Infrastructure Levy (CIL)</v>
          </cell>
        </row>
        <row r="1143">
          <cell r="C1143" t="str">
            <v>Community Infrastructure Levy (CIL)</v>
          </cell>
        </row>
        <row r="1144">
          <cell r="C1144" t="str">
            <v>Community Infrastructure Levy (CIL)</v>
          </cell>
        </row>
        <row r="1146">
          <cell r="B1146" t="str">
            <v>086</v>
          </cell>
          <cell r="C1146" t="str">
            <v>Section 106 Agreement for Planning</v>
          </cell>
        </row>
        <row r="1147">
          <cell r="C1147" t="str">
            <v>Section 106 Agreement for Planning</v>
          </cell>
        </row>
        <row r="1148">
          <cell r="C1148" t="str">
            <v>Section 106 Agreement for Planning</v>
          </cell>
        </row>
        <row r="1149">
          <cell r="C1149" t="str">
            <v>Section 106 Agreement for Planning</v>
          </cell>
        </row>
        <row r="1150">
          <cell r="C1150" t="str">
            <v>Section 106 Agreement for Planning</v>
          </cell>
        </row>
        <row r="1151">
          <cell r="C1151" t="str">
            <v>Section 106 Agreement for Planning</v>
          </cell>
        </row>
        <row r="1152">
          <cell r="C1152" t="str">
            <v>Section 106 Agreement for Planning</v>
          </cell>
        </row>
        <row r="1153">
          <cell r="C1153" t="str">
            <v>Section 106 Agreement for Planning</v>
          </cell>
        </row>
        <row r="1154">
          <cell r="C1154" t="str">
            <v>Section 106 Agreement for Planning</v>
          </cell>
        </row>
        <row r="1155">
          <cell r="C1155" t="str">
            <v>Section 106 Agreement for Planning</v>
          </cell>
        </row>
        <row r="1157">
          <cell r="B1157" t="str">
            <v>087</v>
          </cell>
          <cell r="C1157" t="str">
            <v>Offsetting Costs (Ecology 10% Net Gain &amp; Net Zero Carbon)</v>
          </cell>
        </row>
        <row r="1158">
          <cell r="C1158" t="str">
            <v>Offsetting Costs (Ecology 10% Net Gain &amp; Net Zero Carbon)</v>
          </cell>
        </row>
        <row r="1159">
          <cell r="C1159" t="str">
            <v>Offsetting Costs (Ecology 10% Net Gain &amp; Net Zero Carbon)</v>
          </cell>
        </row>
        <row r="1160">
          <cell r="C1160" t="str">
            <v>Offsetting Costs (Ecology 10% Net Gain &amp; Net Zero Carbon)</v>
          </cell>
        </row>
        <row r="1161">
          <cell r="C1161" t="str">
            <v>Offsetting Costs (Ecology 10% Net Gain &amp; Net Zero Carbon)</v>
          </cell>
        </row>
        <row r="1162">
          <cell r="C1162" t="str">
            <v>Offsetting Costs (Ecology 10% Net Gain &amp; Net Zero Carbon)</v>
          </cell>
        </row>
        <row r="1163">
          <cell r="C1163" t="str">
            <v>Offsetting Costs (Ecology 10% Net Gain &amp; Net Zero Carbon)</v>
          </cell>
        </row>
        <row r="1164">
          <cell r="C1164" t="str">
            <v>Offsetting Costs (Ecology 10% Net Gain &amp; Net Zero Carbon)</v>
          </cell>
        </row>
        <row r="1165">
          <cell r="C1165" t="str">
            <v>Offsetting Costs (Ecology 10% Net Gain &amp; Net Zero Carbon)</v>
          </cell>
        </row>
        <row r="1166">
          <cell r="C1166" t="str">
            <v>Offsetting Costs (Ecology 10% Net Gain &amp; Net Zero Carbon)</v>
          </cell>
        </row>
        <row r="1168">
          <cell r="B1168" t="str">
            <v>088</v>
          </cell>
          <cell r="C1168" t="str">
            <v>Network Rail - Basic Asset Protection Agreement (BAPA)</v>
          </cell>
        </row>
        <row r="1169">
          <cell r="C1169" t="str">
            <v>Network Rail - Basic Asset Protection Agreement (BAPA)</v>
          </cell>
        </row>
        <row r="1170">
          <cell r="C1170" t="str">
            <v>Network Rail - Basic Asset Protection Agreement (BAPA)</v>
          </cell>
        </row>
        <row r="1171">
          <cell r="C1171" t="str">
            <v>Network Rail - Basic Asset Protection Agreement (BAPA)</v>
          </cell>
        </row>
        <row r="1172">
          <cell r="C1172" t="str">
            <v>Network Rail - Basic Asset Protection Agreement (BAPA)</v>
          </cell>
        </row>
        <row r="1173">
          <cell r="C1173" t="str">
            <v>Network Rail - Basic Asset Protection Agreement (BAPA)</v>
          </cell>
        </row>
        <row r="1174">
          <cell r="C1174" t="str">
            <v>Network Rail - Basic Asset Protection Agreement (BAPA)</v>
          </cell>
        </row>
        <row r="1175">
          <cell r="C1175" t="str">
            <v>Network Rail - Basic Asset Protection Agreement (BAPA)</v>
          </cell>
        </row>
        <row r="1176">
          <cell r="C1176" t="str">
            <v>Network Rail - Basic Asset Protection Agreement (BAPA)</v>
          </cell>
        </row>
        <row r="1177">
          <cell r="C1177" t="str">
            <v>Network Rail - Basic Asset Protection Agreement (BAPA)</v>
          </cell>
        </row>
        <row r="1179">
          <cell r="B1179" t="str">
            <v>089</v>
          </cell>
          <cell r="C1179" t="str">
            <v>Environmental Impact Assessment (EIA)</v>
          </cell>
        </row>
        <row r="1180">
          <cell r="C1180" t="str">
            <v>Environmental Impact Assessment (EIA)</v>
          </cell>
        </row>
        <row r="1181">
          <cell r="C1181" t="str">
            <v>Environmental Impact Assessment (EIA)</v>
          </cell>
        </row>
        <row r="1182">
          <cell r="C1182" t="str">
            <v>Environmental Impact Assessment (EIA)</v>
          </cell>
        </row>
        <row r="1183">
          <cell r="C1183" t="str">
            <v>Environmental Impact Assessment (EIA)</v>
          </cell>
        </row>
        <row r="1184">
          <cell r="C1184" t="str">
            <v>Environmental Impact Assessment (EIA)</v>
          </cell>
        </row>
        <row r="1185">
          <cell r="C1185" t="str">
            <v>Environmental Impact Assessment (EIA)</v>
          </cell>
        </row>
        <row r="1186">
          <cell r="C1186" t="str">
            <v>Environmental Impact Assessment (EIA)</v>
          </cell>
        </row>
        <row r="1187">
          <cell r="C1187" t="str">
            <v>Environmental Impact Assessment (EIA)</v>
          </cell>
        </row>
        <row r="1188">
          <cell r="C1188" t="str">
            <v>Environmental Impact Assessment (EIA)</v>
          </cell>
        </row>
        <row r="1190">
          <cell r="B1190" t="str">
            <v>090</v>
          </cell>
          <cell r="C1190" t="str">
            <v>Third Party Licenses (e.g. over sailing license, compensatory rights to light)</v>
          </cell>
        </row>
        <row r="1191">
          <cell r="C1191" t="str">
            <v>Third Party Licenses (e.g. over sailing license, compensatory rights to light)</v>
          </cell>
        </row>
        <row r="1192">
          <cell r="C1192" t="str">
            <v>Third Party Licenses (e.g. over sailing license, compensatory rights to light)</v>
          </cell>
        </row>
        <row r="1193">
          <cell r="C1193" t="str">
            <v>Third Party Licenses (e.g. over sailing license, compensatory rights to light)</v>
          </cell>
        </row>
        <row r="1194">
          <cell r="C1194" t="str">
            <v>Third Party Licenses (e.g. over sailing license, compensatory rights to light)</v>
          </cell>
        </row>
        <row r="1195">
          <cell r="C1195" t="str">
            <v>Third Party Licenses (e.g. over sailing license, compensatory rights to light)</v>
          </cell>
        </row>
        <row r="1196">
          <cell r="C1196" t="str">
            <v>Third Party Licenses (e.g. over sailing license, compensatory rights to light)</v>
          </cell>
        </row>
        <row r="1197">
          <cell r="C1197" t="str">
            <v>Third Party Licenses (e.g. over sailing license, compensatory rights to light)</v>
          </cell>
        </row>
        <row r="1198">
          <cell r="C1198" t="str">
            <v>Third Party Licenses (e.g. over sailing license, compensatory rights to light)</v>
          </cell>
        </row>
        <row r="1199">
          <cell r="C1199" t="str">
            <v>Third Party Licenses (e.g. over sailing license, compensatory rights to light)</v>
          </cell>
        </row>
        <row r="1201">
          <cell r="B1201" t="str">
            <v>091</v>
          </cell>
          <cell r="C1201" t="str">
            <v xml:space="preserve">Enabling Works </v>
          </cell>
        </row>
        <row r="1202">
          <cell r="C1202" t="str">
            <v xml:space="preserve">Enabling Works </v>
          </cell>
        </row>
        <row r="1203">
          <cell r="C1203" t="str">
            <v xml:space="preserve">Enabling Works </v>
          </cell>
        </row>
        <row r="1204">
          <cell r="C1204" t="str">
            <v xml:space="preserve">Enabling Works </v>
          </cell>
        </row>
        <row r="1205">
          <cell r="C1205" t="str">
            <v xml:space="preserve">Enabling Works </v>
          </cell>
        </row>
        <row r="1206">
          <cell r="C1206" t="str">
            <v xml:space="preserve">Enabling Works </v>
          </cell>
        </row>
        <row r="1207">
          <cell r="C1207" t="str">
            <v xml:space="preserve">Enabling Works </v>
          </cell>
        </row>
        <row r="1208">
          <cell r="C1208" t="str">
            <v xml:space="preserve">Enabling Works </v>
          </cell>
        </row>
        <row r="1209">
          <cell r="C1209" t="str">
            <v xml:space="preserve">Enabling Works </v>
          </cell>
        </row>
        <row r="1210">
          <cell r="C1210" t="str">
            <v xml:space="preserve">Enabling Works </v>
          </cell>
        </row>
        <row r="1212">
          <cell r="B1212" t="str">
            <v>092</v>
          </cell>
          <cell r="C1212" t="str">
            <v>Construction Phase Design Fees</v>
          </cell>
        </row>
        <row r="1213">
          <cell r="C1213" t="str">
            <v>Construction Phase Design Fees</v>
          </cell>
        </row>
        <row r="1214">
          <cell r="C1214" t="str">
            <v>Construction Phase Design Fees</v>
          </cell>
        </row>
        <row r="1215">
          <cell r="C1215" t="str">
            <v>Construction Phase Design Fees</v>
          </cell>
        </row>
        <row r="1216">
          <cell r="C1216" t="str">
            <v>Construction Phase Design Fees</v>
          </cell>
        </row>
        <row r="1217">
          <cell r="C1217" t="str">
            <v>Construction Phase Design Fees</v>
          </cell>
        </row>
        <row r="1218">
          <cell r="C1218" t="str">
            <v>Construction Phase Design Fees</v>
          </cell>
        </row>
        <row r="1219">
          <cell r="C1219" t="str">
            <v>Construction Phase Design Fees</v>
          </cell>
        </row>
        <row r="1220">
          <cell r="C1220" t="str">
            <v>Construction Phase Design Fees</v>
          </cell>
        </row>
        <row r="1221">
          <cell r="C1221" t="str">
            <v>Construction Phase Design Fees</v>
          </cell>
        </row>
        <row r="1223">
          <cell r="B1223" t="str">
            <v>093</v>
          </cell>
          <cell r="C1223" t="str">
            <v>Main Works Littlemore House, Plot A &amp; B &amp; Plot 18 (inc. Novated Fees)</v>
          </cell>
        </row>
        <row r="1224">
          <cell r="C1224" t="str">
            <v>Main Works Littlemore House, Plot A &amp; B &amp; Plot 18 (inc. Novated Fees)</v>
          </cell>
        </row>
        <row r="1225">
          <cell r="C1225" t="str">
            <v>Main Works Littlemore House, Plot A &amp; B &amp; Plot 18 (inc. Novated Fees)</v>
          </cell>
        </row>
        <row r="1226">
          <cell r="C1226" t="str">
            <v>Main Works Littlemore House, Plot A &amp; B &amp; Plot 18 (inc. Novated Fees)</v>
          </cell>
        </row>
        <row r="1227">
          <cell r="C1227" t="str">
            <v>Main Works Littlemore House, Plot A &amp; B &amp; Plot 18 (inc. Novated Fees)</v>
          </cell>
        </row>
        <row r="1228">
          <cell r="C1228" t="str">
            <v>Main Works Littlemore House, Plot A &amp; B &amp; Plot 18 (inc. Novated Fees)</v>
          </cell>
        </row>
        <row r="1229">
          <cell r="C1229" t="str">
            <v>Main Works Littlemore House, Plot A &amp; B &amp; Plot 18 (inc. Novated Fees)</v>
          </cell>
        </row>
        <row r="1230">
          <cell r="C1230" t="str">
            <v>Main Works Littlemore House, Plot A &amp; B &amp; Plot 18 (inc. Novated Fees)</v>
          </cell>
        </row>
        <row r="1231">
          <cell r="C1231" t="str">
            <v>Main Works Littlemore House, Plot A &amp; B &amp; Plot 18 (inc. Novated Fees)</v>
          </cell>
        </row>
        <row r="1232">
          <cell r="C1232" t="str">
            <v>Main Works Littlemore House, Plot A &amp; B &amp; Plot 18 (inc. Novated Fees)</v>
          </cell>
        </row>
        <row r="1234">
          <cell r="B1234" t="str">
            <v>094</v>
          </cell>
          <cell r="C1234" t="str">
            <v>Gas Disconnection, Diversions, Connection &amp; Reinforcement Allowance</v>
          </cell>
        </row>
        <row r="1235">
          <cell r="C1235" t="str">
            <v>Gas Disconnection, Diversions, Connection &amp; Reinforcement Allowance</v>
          </cell>
        </row>
        <row r="1236">
          <cell r="C1236" t="str">
            <v>Gas Disconnection, Diversions, Connection &amp; Reinforcement Allowance</v>
          </cell>
        </row>
        <row r="1237">
          <cell r="C1237" t="str">
            <v>Gas Disconnection, Diversions, Connection &amp; Reinforcement Allowance</v>
          </cell>
        </row>
        <row r="1238">
          <cell r="C1238" t="str">
            <v>Gas Disconnection, Diversions, Connection &amp; Reinforcement Allowance</v>
          </cell>
        </row>
        <row r="1239">
          <cell r="C1239" t="str">
            <v>Gas Disconnection, Diversions, Connection &amp; Reinforcement Allowance</v>
          </cell>
        </row>
        <row r="1240">
          <cell r="C1240" t="str">
            <v>Gas Disconnection, Diversions, Connection &amp; Reinforcement Allowance</v>
          </cell>
        </row>
        <row r="1241">
          <cell r="C1241" t="str">
            <v>Gas Disconnection, Diversions, Connection &amp; Reinforcement Allowance</v>
          </cell>
        </row>
        <row r="1242">
          <cell r="C1242" t="str">
            <v>Gas Disconnection, Diversions, Connection &amp; Reinforcement Allowance</v>
          </cell>
        </row>
        <row r="1243">
          <cell r="C1243" t="str">
            <v>Gas Disconnection, Diversions, Connection &amp; Reinforcement Allowance</v>
          </cell>
        </row>
        <row r="1245">
          <cell r="B1245" t="str">
            <v>095</v>
          </cell>
          <cell r="C1245" t="str">
            <v>Electricity Disconnection, Diversions, Connection &amp; Reinforcement Allowance</v>
          </cell>
        </row>
        <row r="1246">
          <cell r="C1246" t="str">
            <v>Electricity Disconnection, Diversions, Connection &amp; Reinforcement Allowance</v>
          </cell>
        </row>
        <row r="1247">
          <cell r="C1247" t="str">
            <v>Electricity Disconnection, Diversions, Connection &amp; Reinforcement Allowance</v>
          </cell>
        </row>
        <row r="1248">
          <cell r="C1248" t="str">
            <v>Electricity Disconnection, Diversions, Connection &amp; Reinforcement Allowance</v>
          </cell>
        </row>
        <row r="1249">
          <cell r="C1249" t="str">
            <v>Electricity Disconnection, Diversions, Connection &amp; Reinforcement Allowance</v>
          </cell>
        </row>
        <row r="1250">
          <cell r="C1250" t="str">
            <v>Electricity Disconnection, Diversions, Connection &amp; Reinforcement Allowance</v>
          </cell>
        </row>
        <row r="1251">
          <cell r="C1251" t="str">
            <v>Electricity Disconnection, Diversions, Connection &amp; Reinforcement Allowance</v>
          </cell>
        </row>
        <row r="1252">
          <cell r="C1252" t="str">
            <v>Electricity Disconnection, Diversions, Connection &amp; Reinforcement Allowance</v>
          </cell>
        </row>
        <row r="1253">
          <cell r="C1253" t="str">
            <v>Electricity Disconnection, Diversions, Connection &amp; Reinforcement Allowance</v>
          </cell>
        </row>
        <row r="1254">
          <cell r="C1254" t="str">
            <v>Electricity Disconnection, Diversions, Connection &amp; Reinforcement Allowance</v>
          </cell>
        </row>
        <row r="1256">
          <cell r="B1256" t="str">
            <v>096</v>
          </cell>
          <cell r="C1256" t="str">
            <v>Water Disconnection, Diversions, Connection &amp; Reinforcement Allowance</v>
          </cell>
        </row>
        <row r="1257">
          <cell r="C1257" t="str">
            <v>Water Disconnection, Diversions, Connection &amp; Reinforcement Allowance</v>
          </cell>
        </row>
        <row r="1258">
          <cell r="C1258" t="str">
            <v>Water Disconnection, Diversions, Connection &amp; Reinforcement Allowance</v>
          </cell>
        </row>
        <row r="1259">
          <cell r="C1259" t="str">
            <v>Water Disconnection, Diversions, Connection &amp; Reinforcement Allowance</v>
          </cell>
        </row>
        <row r="1260">
          <cell r="C1260" t="str">
            <v>Water Disconnection, Diversions, Connection &amp; Reinforcement Allowance</v>
          </cell>
        </row>
        <row r="1261">
          <cell r="C1261" t="str">
            <v>Water Disconnection, Diversions, Connection &amp; Reinforcement Allowance</v>
          </cell>
        </row>
        <row r="1262">
          <cell r="C1262" t="str">
            <v>Water Disconnection, Diversions, Connection &amp; Reinforcement Allowance</v>
          </cell>
        </row>
        <row r="1263">
          <cell r="C1263" t="str">
            <v>Water Disconnection, Diversions, Connection &amp; Reinforcement Allowance</v>
          </cell>
        </row>
        <row r="1264">
          <cell r="C1264" t="str">
            <v>Water Disconnection, Diversions, Connection &amp; Reinforcement Allowance</v>
          </cell>
        </row>
        <row r="1265">
          <cell r="C1265" t="str">
            <v>Water Disconnection, Diversions, Connection &amp; Reinforcement Allowance</v>
          </cell>
        </row>
        <row r="1267">
          <cell r="B1267" t="str">
            <v>097</v>
          </cell>
          <cell r="C1267" t="str">
            <v>Contractor Design Fees (Construction)</v>
          </cell>
        </row>
        <row r="1268">
          <cell r="C1268" t="str">
            <v>Contractor Design Fees (Construction)</v>
          </cell>
        </row>
        <row r="1269">
          <cell r="C1269" t="str">
            <v>Contractor Design Fees (Construction)</v>
          </cell>
        </row>
        <row r="1270">
          <cell r="C1270" t="str">
            <v>Contractor Design Fees (Construction)</v>
          </cell>
        </row>
        <row r="1271">
          <cell r="C1271" t="str">
            <v>Contractor Design Fees (Construction)</v>
          </cell>
        </row>
        <row r="1272">
          <cell r="C1272" t="str">
            <v>Contractor Design Fees (Construction)</v>
          </cell>
        </row>
        <row r="1273">
          <cell r="C1273" t="str">
            <v>Contractor Design Fees (Construction)</v>
          </cell>
        </row>
        <row r="1274">
          <cell r="C1274" t="str">
            <v>Contractor Design Fees (Construction)</v>
          </cell>
        </row>
        <row r="1275">
          <cell r="C1275" t="str">
            <v>Contractor Design Fees (Construction)</v>
          </cell>
        </row>
        <row r="1276">
          <cell r="C1276" t="str">
            <v>Contractor Design Fees (Construction)</v>
          </cell>
        </row>
        <row r="1278">
          <cell r="B1278" t="str">
            <v>098</v>
          </cell>
          <cell r="C1278" t="str">
            <v>Translocation of species and/or mitigation works</v>
          </cell>
        </row>
        <row r="1279">
          <cell r="C1279" t="str">
            <v>Translocation of species and/or mitigation works</v>
          </cell>
        </row>
        <row r="1280">
          <cell r="C1280" t="str">
            <v>Translocation of species and/or mitigation works</v>
          </cell>
        </row>
        <row r="1281">
          <cell r="C1281" t="str">
            <v>Translocation of species and/or mitigation works</v>
          </cell>
        </row>
        <row r="1282">
          <cell r="C1282" t="str">
            <v>Translocation of species and/or mitigation works</v>
          </cell>
        </row>
        <row r="1283">
          <cell r="C1283" t="str">
            <v>Translocation of species and/or mitigation works</v>
          </cell>
        </row>
        <row r="1284">
          <cell r="C1284" t="str">
            <v>Translocation of species and/or mitigation works</v>
          </cell>
        </row>
        <row r="1285">
          <cell r="C1285" t="str">
            <v>Translocation of species and/or mitigation works</v>
          </cell>
        </row>
        <row r="1286">
          <cell r="C1286" t="str">
            <v>Translocation of species and/or mitigation works</v>
          </cell>
        </row>
        <row r="1287">
          <cell r="C1287" t="str">
            <v>Translocation of species and/or mitigation works</v>
          </cell>
        </row>
        <row r="1289">
          <cell r="B1289" t="str">
            <v>099</v>
          </cell>
          <cell r="C1289" t="str">
            <v>Land Purchase</v>
          </cell>
        </row>
        <row r="1290">
          <cell r="C1290" t="str">
            <v>Land Purchase</v>
          </cell>
        </row>
        <row r="1291">
          <cell r="C1291" t="str">
            <v>Land Purchase</v>
          </cell>
        </row>
        <row r="1292">
          <cell r="C1292" t="str">
            <v>Land Purchase</v>
          </cell>
        </row>
        <row r="1293">
          <cell r="C1293" t="str">
            <v>Land Purchase</v>
          </cell>
        </row>
        <row r="1294">
          <cell r="C1294" t="str">
            <v>Land Purchase</v>
          </cell>
        </row>
        <row r="1295">
          <cell r="C1295" t="str">
            <v>Land Purchase</v>
          </cell>
        </row>
        <row r="1296">
          <cell r="C1296" t="str">
            <v>Land Purchase</v>
          </cell>
        </row>
        <row r="1297">
          <cell r="C1297" t="str">
            <v>Land Purchase</v>
          </cell>
        </row>
        <row r="1298">
          <cell r="C1298" t="str">
            <v>Land Purchase</v>
          </cell>
        </row>
        <row r="1300">
          <cell r="B1300" t="str">
            <v>100</v>
          </cell>
          <cell r="C1300" t="str">
            <v>Office Refurbishment</v>
          </cell>
        </row>
        <row r="1301">
          <cell r="C1301" t="str">
            <v>Office Refurbishment</v>
          </cell>
        </row>
        <row r="1302">
          <cell r="C1302" t="str">
            <v>Office Refurbishment</v>
          </cell>
        </row>
        <row r="1303">
          <cell r="C1303" t="str">
            <v>Office Refurbishment</v>
          </cell>
        </row>
        <row r="1304">
          <cell r="C1304" t="str">
            <v>Office Refurbishment</v>
          </cell>
        </row>
        <row r="1305">
          <cell r="C1305" t="str">
            <v>Office Refurbishment</v>
          </cell>
        </row>
        <row r="1306">
          <cell r="C1306" t="str">
            <v>Office Refurbishment</v>
          </cell>
        </row>
        <row r="1307">
          <cell r="C1307" t="str">
            <v>Office Refurbishment</v>
          </cell>
        </row>
        <row r="1308">
          <cell r="C1308" t="str">
            <v>Office Refurbishment</v>
          </cell>
        </row>
        <row r="1309">
          <cell r="C1309" t="str">
            <v>Office Refurbishment</v>
          </cell>
        </row>
        <row r="1311">
          <cell r="B1311" t="str">
            <v>101</v>
          </cell>
          <cell r="C1311" t="str">
            <v>Oxford City Council's Tax / Rates</v>
          </cell>
        </row>
        <row r="1312">
          <cell r="C1312" t="str">
            <v>Oxford City Council's Tax / Rates</v>
          </cell>
        </row>
        <row r="1313">
          <cell r="C1313" t="str">
            <v>Oxford City Council's Tax / Rates</v>
          </cell>
        </row>
        <row r="1314">
          <cell r="C1314" t="str">
            <v>Oxford City Council's Tax / Rates</v>
          </cell>
        </row>
        <row r="1315">
          <cell r="C1315" t="str">
            <v>Oxford City Council's Tax / Rates</v>
          </cell>
        </row>
        <row r="1316">
          <cell r="C1316" t="str">
            <v>Oxford City Council's Tax / Rates</v>
          </cell>
        </row>
        <row r="1317">
          <cell r="C1317" t="str">
            <v>Oxford City Council's Tax / Rates</v>
          </cell>
        </row>
        <row r="1318">
          <cell r="C1318" t="str">
            <v>Oxford City Council's Tax / Rates</v>
          </cell>
        </row>
        <row r="1319">
          <cell r="C1319" t="str">
            <v>Oxford City Council's Tax / Rates</v>
          </cell>
        </row>
        <row r="1320">
          <cell r="C1320" t="str">
            <v>Oxford City Council's Tax / Rates</v>
          </cell>
        </row>
        <row r="1322">
          <cell r="B1322" t="str">
            <v>102</v>
          </cell>
          <cell r="C1322" t="str">
            <v>EITM Staff Costs - EXCLUDED</v>
          </cell>
        </row>
        <row r="1323">
          <cell r="C1323" t="str">
            <v>EITM Staff Costs - EXCLUDED</v>
          </cell>
        </row>
        <row r="1324">
          <cell r="C1324" t="str">
            <v>EITM Staff Costs - EXCLUDED</v>
          </cell>
        </row>
        <row r="1325">
          <cell r="C1325" t="str">
            <v>EITM Staff Costs - EXCLUDED</v>
          </cell>
        </row>
        <row r="1326">
          <cell r="C1326" t="str">
            <v>EITM Staff Costs - EXCLUDED</v>
          </cell>
        </row>
        <row r="1327">
          <cell r="C1327" t="str">
            <v>EITM Staff Costs - EXCLUDED</v>
          </cell>
        </row>
        <row r="1328">
          <cell r="C1328" t="str">
            <v>EITM Staff Costs - EXCLUDED</v>
          </cell>
        </row>
        <row r="1329">
          <cell r="C1329" t="str">
            <v>EITM Staff Costs - EXCLUDED</v>
          </cell>
        </row>
        <row r="1330">
          <cell r="C1330" t="str">
            <v>EITM Staff Costs - EXCLUDED</v>
          </cell>
        </row>
        <row r="1331">
          <cell r="C1331" t="str">
            <v>EITM Staff Costs - EXCLUDED</v>
          </cell>
        </row>
        <row r="1333">
          <cell r="B1333" t="str">
            <v>103</v>
          </cell>
          <cell r="C1333" t="str">
            <v>Construction Contractor</v>
          </cell>
        </row>
        <row r="1334">
          <cell r="C1334" t="str">
            <v>Construction Contractor</v>
          </cell>
        </row>
        <row r="1335">
          <cell r="C1335" t="str">
            <v>Construction Contractor</v>
          </cell>
        </row>
        <row r="1336">
          <cell r="C1336" t="str">
            <v>Construction Contractor</v>
          </cell>
        </row>
        <row r="1337">
          <cell r="C1337" t="str">
            <v>Construction Contractor</v>
          </cell>
        </row>
        <row r="1338">
          <cell r="C1338" t="str">
            <v>Construction Contractor</v>
          </cell>
        </row>
        <row r="1339">
          <cell r="C1339" t="str">
            <v>Construction Contractor</v>
          </cell>
        </row>
        <row r="1340">
          <cell r="C1340" t="str">
            <v>Construction Contractor</v>
          </cell>
        </row>
        <row r="1341">
          <cell r="C1341" t="str">
            <v>Construction Contractor</v>
          </cell>
        </row>
        <row r="1342">
          <cell r="C1342" t="str">
            <v>Construction Contractor</v>
          </cell>
        </row>
        <row r="1345">
          <cell r="C1345" t="str">
            <v>Excluded from Costs</v>
          </cell>
        </row>
        <row r="1346">
          <cell r="B1346" t="str">
            <v>a)</v>
          </cell>
          <cell r="C1346" t="str">
            <v>Property related legal fees</v>
          </cell>
        </row>
        <row r="1347">
          <cell r="B1347" t="str">
            <v>b)</v>
          </cell>
          <cell r="C1347" t="str">
            <v>Purchase of land or property</v>
          </cell>
        </row>
        <row r="1348">
          <cell r="B1348" t="str">
            <v>c)</v>
          </cell>
          <cell r="C1348" t="str">
            <v>Inflation beyond December 2022</v>
          </cell>
        </row>
        <row r="1349">
          <cell r="B1349" t="str">
            <v>c)</v>
          </cell>
          <cell r="C1349" t="str">
            <v>Inflation beyond December 2022</v>
          </cell>
        </row>
        <row r="1350">
          <cell r="B1350" t="str">
            <v>d)</v>
          </cell>
          <cell r="C1350" t="str">
            <v>Banking, Finance, and/or Interest Charges</v>
          </cell>
        </row>
        <row r="1351">
          <cell r="B1351" t="str">
            <v>e)</v>
          </cell>
          <cell r="C1351" t="str">
            <v>Sales or Marketing Fees</v>
          </cell>
        </row>
        <row r="1352">
          <cell r="B1352" t="str">
            <v>f)</v>
          </cell>
          <cell r="C1352" t="str">
            <v>Property management, asset management and/or security prior to the commencement of the works</v>
          </cell>
        </row>
        <row r="1353">
          <cell r="B1353" t="str">
            <v>g)</v>
          </cell>
          <cell r="C1353" t="str">
            <v>Reinforcement works for Utilities can vary substantially. The UK power infrastructure works on a first come first serve basis and any upgrade works needed are borne by the Customer that triggers the needs for the upgrades.</v>
          </cell>
        </row>
        <row r="1354">
          <cell r="B1354" t="str">
            <v>h)</v>
          </cell>
          <cell r="C1354" t="str">
            <v>All figures are in GBP (£) and with no allowances for exchange rates etc.</v>
          </cell>
        </row>
        <row r="1355">
          <cell r="B1355" t="str">
            <v>i)</v>
          </cell>
          <cell r="C1355" t="str">
            <v>Any items that do not specifically have a cost allocated within this financial period</v>
          </cell>
        </row>
      </sheetData>
      <sheetData sheetId="1" refreshError="1"/>
      <sheetData sheetId="2" refreshError="1">
        <row r="28">
          <cell r="B28" t="str">
            <v>REPORT:</v>
          </cell>
          <cell r="E28" t="str">
            <v>Stage 3 Cost Plan (interim)</v>
          </cell>
        </row>
        <row r="29">
          <cell r="B29" t="str">
            <v>PROJECT NAME:</v>
          </cell>
          <cell r="E29" t="str">
            <v>Littlemore House &amp; Littlemore Brook</v>
          </cell>
        </row>
        <row r="31">
          <cell r="B31" t="str">
            <v>PROJECT NUMBER:</v>
          </cell>
          <cell r="E31">
            <v>5017240</v>
          </cell>
        </row>
        <row r="32">
          <cell r="B32" t="str">
            <v>CURRENT STAGE :</v>
          </cell>
          <cell r="E32" t="str">
            <v>RIBA Stage 3 (interim)</v>
          </cell>
        </row>
        <row r="33">
          <cell r="B33" t="str">
            <v>REPORT DATE:</v>
          </cell>
          <cell r="E33">
            <v>44894</v>
          </cell>
        </row>
        <row r="34">
          <cell r="B34" t="str">
            <v>VERSION:</v>
          </cell>
          <cell r="E34">
            <v>3.03</v>
          </cell>
        </row>
      </sheetData>
      <sheetData sheetId="3" refreshError="1"/>
      <sheetData sheetId="4" refreshError="1"/>
      <sheetData sheetId="5" refreshError="1">
        <row r="23">
          <cell r="K23" t="str">
            <v>RIBA 3  £m</v>
          </cell>
        </row>
        <row r="203">
          <cell r="J203">
            <v>0</v>
          </cell>
        </row>
        <row r="207">
          <cell r="E207">
            <v>6861</v>
          </cell>
        </row>
        <row r="222">
          <cell r="E222">
            <v>4895</v>
          </cell>
        </row>
        <row r="223">
          <cell r="E223">
            <v>6625</v>
          </cell>
        </row>
        <row r="242">
          <cell r="E242">
            <v>2990</v>
          </cell>
        </row>
      </sheetData>
      <sheetData sheetId="6" refreshError="1"/>
      <sheetData sheetId="7" refreshError="1"/>
      <sheetData sheetId="8" refreshError="1"/>
      <sheetData sheetId="9" refreshError="1"/>
      <sheetData sheetId="10" refreshError="1"/>
      <sheetData sheetId="11" refreshError="1"/>
      <sheetData sheetId="12" refreshError="1">
        <row r="10">
          <cell r="L10">
            <v>323903</v>
          </cell>
        </row>
        <row r="424">
          <cell r="K424">
            <v>60551534.660655499</v>
          </cell>
        </row>
      </sheetData>
      <sheetData sheetId="13" refreshError="1"/>
      <sheetData sheetId="14" refreshError="1"/>
      <sheetData sheetId="15" refreshError="1">
        <row r="6">
          <cell r="A6">
            <v>7</v>
          </cell>
        </row>
      </sheetData>
      <sheetData sheetId="16" refreshError="1"/>
      <sheetData sheetId="17" refreshError="1">
        <row r="5">
          <cell r="E5" t="str">
            <v>Humanities</v>
          </cell>
        </row>
      </sheetData>
      <sheetData sheetId="18" refreshError="1">
        <row r="6">
          <cell r="A6">
            <v>9</v>
          </cell>
        </row>
      </sheetData>
      <sheetData sheetId="19" refreshError="1">
        <row r="6">
          <cell r="A6">
            <v>10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4">
          <cell r="AC14">
            <v>8558</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sion Record"/>
      <sheetName val="Report"/>
      <sheetName val="Cashflow"/>
      <sheetName val="Benchmark info"/>
      <sheetName val="General Summary"/>
      <sheetName val="Contents"/>
      <sheetName val="MDAL"/>
      <sheetName val="NRM Summary Level 1 Option 1"/>
      <sheetName val="NRM Summary Level 2 Option 1"/>
      <sheetName val="0.1"/>
      <sheetName val="0.2"/>
      <sheetName val="0.3"/>
      <sheetName val="0.4"/>
      <sheetName val="0.5"/>
      <sheetName val="0.6"/>
      <sheetName val="1.1"/>
      <sheetName val="2.1"/>
      <sheetName val="2.2"/>
      <sheetName val="2.3"/>
      <sheetName val="2.4"/>
      <sheetName val="2.5"/>
      <sheetName val="2.6"/>
      <sheetName val="Elemental Summary"/>
      <sheetName val="2.7"/>
      <sheetName val="2.8"/>
      <sheetName val="3.1"/>
      <sheetName val="3.2"/>
      <sheetName val="3.3"/>
      <sheetName val="4.1"/>
      <sheetName val="5.1"/>
      <sheetName val="5.2"/>
      <sheetName val="5.3"/>
      <sheetName val="5.4"/>
      <sheetName val="5.5"/>
      <sheetName val="5.6"/>
      <sheetName val="5.7"/>
      <sheetName val="5.8"/>
      <sheetName val="5.9"/>
      <sheetName val="5.10"/>
      <sheetName val="5.11"/>
      <sheetName val="5.12"/>
      <sheetName val="5.13"/>
      <sheetName val="5.14"/>
      <sheetName val="6.1"/>
      <sheetName val="7.1"/>
      <sheetName val="7.2"/>
      <sheetName val="7.3"/>
      <sheetName val="7.4"/>
      <sheetName val="7.5"/>
      <sheetName val="7.6"/>
      <sheetName val="8.1"/>
      <sheetName val="8.2"/>
      <sheetName val="8.3"/>
      <sheetName val="8.4"/>
      <sheetName val="8.5"/>
      <sheetName val="8.6"/>
      <sheetName val="8.7"/>
      <sheetName val="8.8"/>
      <sheetName val="9.1.1"/>
      <sheetName val="9.1.2"/>
      <sheetName val="9.1.3"/>
      <sheetName val="9.2.1"/>
      <sheetName val="9.2.2"/>
      <sheetName val="9.2.3"/>
      <sheetName val="9.2.4"/>
      <sheetName val="9.2.5"/>
      <sheetName val="9.2.6"/>
      <sheetName val="9.2.7"/>
      <sheetName val="9.2.8"/>
      <sheetName val="9.2.9"/>
      <sheetName val="9.2.10"/>
      <sheetName val="9.2.11"/>
      <sheetName val="9.2.12"/>
      <sheetName val="9.2.13"/>
      <sheetName val="9.2.14"/>
      <sheetName val="10.1"/>
      <sheetName val="11.1"/>
      <sheetName val="11.2"/>
      <sheetName val="11.3"/>
      <sheetName val="12.1"/>
      <sheetName val="Summary Costs by Building Opn.1"/>
      <sheetName val="NRM Summary Level 1 Option 2"/>
      <sheetName val="NRM Summary Level 2 Option 2"/>
      <sheetName val="Summary Costs by Building Opn.2"/>
      <sheetName val="NRM Summary Level 1 Option 3"/>
      <sheetName val="NRM Summary Level 2 Option 3"/>
      <sheetName val="Summary Costs by Building Opn.3"/>
      <sheetName val="NRM Summary Level 1 Option 4"/>
      <sheetName val="NRM Summary Level 2 Option 4"/>
      <sheetName val="Summary Costs by Building Opn.4"/>
      <sheetName val="NRM Summary Level 1 Option 5"/>
      <sheetName val="NRM Summary Level 2 Option 5"/>
      <sheetName val="Summary Costs by Building Opn.5"/>
      <sheetName val="NRM Summary Level 1 Option 6"/>
      <sheetName val="NRM Summary Level 2 Option 6"/>
      <sheetName val="Summary Costs by Building Opn.6"/>
      <sheetName val="13 Risks"/>
      <sheetName val="14 Inflation"/>
      <sheetName val="RD Info"/>
      <sheetName val="WLC Scope"/>
      <sheetName val="WLC F1"/>
      <sheetName val="WLC Summary"/>
      <sheetName val="WLC 1"/>
      <sheetName val="WLC 2"/>
      <sheetName val="WLC 3"/>
      <sheetName val="Take Off B.11"/>
    </sheetNames>
    <sheetDataSet>
      <sheetData sheetId="0">
        <row r="9">
          <cell r="F9" t="str">
            <v>Project: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I25" t="e">
            <v>#REF!</v>
          </cell>
        </row>
        <row r="26">
          <cell r="I26" t="e">
            <v>#REF!</v>
          </cell>
        </row>
        <row r="27">
          <cell r="I27" t="e">
            <v>#REF!</v>
          </cell>
        </row>
        <row r="29">
          <cell r="I29" t="e">
            <v>#REF!</v>
          </cell>
        </row>
        <row r="30">
          <cell r="I30" t="e">
            <v>#REF!</v>
          </cell>
        </row>
        <row r="31">
          <cell r="I31" t="e">
            <v>#REF!</v>
          </cell>
        </row>
        <row r="33">
          <cell r="I33" t="e">
            <v>#REF!</v>
          </cell>
        </row>
        <row r="34">
          <cell r="I34" t="e">
            <v>#REF!</v>
          </cell>
        </row>
        <row r="35">
          <cell r="I35" t="e">
            <v>#REF!</v>
          </cell>
        </row>
        <row r="37">
          <cell r="I37" t="e">
            <v>#REF!</v>
          </cell>
        </row>
        <row r="38">
          <cell r="I38" t="e">
            <v>#REF!</v>
          </cell>
        </row>
        <row r="39">
          <cell r="I39" t="e">
            <v>#REF!</v>
          </cell>
        </row>
        <row r="40">
          <cell r="I40" t="e">
            <v>#REF!</v>
          </cell>
        </row>
        <row r="44">
          <cell r="I44" t="e">
            <v>#REF!</v>
          </cell>
        </row>
        <row r="45">
          <cell r="I45" t="e">
            <v>#REF!</v>
          </cell>
        </row>
        <row r="46">
          <cell r="I46" t="e">
            <v>#REF!</v>
          </cell>
        </row>
        <row r="48">
          <cell r="I48" t="e">
            <v>#REF!</v>
          </cell>
        </row>
        <row r="49">
          <cell r="I49" t="e">
            <v>#REF!</v>
          </cell>
        </row>
        <row r="51">
          <cell r="I51" t="e">
            <v>#REF!</v>
          </cell>
        </row>
        <row r="52">
          <cell r="I52" t="e">
            <v>#REF!</v>
          </cell>
        </row>
        <row r="54">
          <cell r="I54" t="e">
            <v>#REF!</v>
          </cell>
        </row>
        <row r="55">
          <cell r="I55" t="e">
            <v>#REF!</v>
          </cell>
        </row>
        <row r="57">
          <cell r="I57" t="e">
            <v>#REF!</v>
          </cell>
        </row>
        <row r="58">
          <cell r="I58" t="e">
            <v>#REF!</v>
          </cell>
        </row>
        <row r="59">
          <cell r="I59" t="e">
            <v>#REF!</v>
          </cell>
        </row>
        <row r="63">
          <cell r="I63" t="e">
            <v>#REF!</v>
          </cell>
        </row>
        <row r="65">
          <cell r="I65" t="e">
            <v>#REF!</v>
          </cell>
        </row>
        <row r="67">
          <cell r="I67" t="e">
            <v>#REF!</v>
          </cell>
        </row>
        <row r="69">
          <cell r="I69" t="e">
            <v>#REF!</v>
          </cell>
        </row>
        <row r="71">
          <cell r="I71" t="e">
            <v>#REF!</v>
          </cell>
        </row>
        <row r="72">
          <cell r="I72" t="e">
            <v>#REF!</v>
          </cell>
        </row>
        <row r="76">
          <cell r="I76" t="e">
            <v>#REF!</v>
          </cell>
        </row>
        <row r="77">
          <cell r="I77" t="e">
            <v>#REF!</v>
          </cell>
        </row>
        <row r="78">
          <cell r="I78" t="e">
            <v>#REF!</v>
          </cell>
        </row>
        <row r="80">
          <cell r="I80" t="e">
            <v>#REF!</v>
          </cell>
        </row>
        <row r="81">
          <cell r="I81" t="e">
            <v>#REF!</v>
          </cell>
        </row>
        <row r="82">
          <cell r="I82" t="e">
            <v>#REF!</v>
          </cell>
        </row>
        <row r="83">
          <cell r="I83" t="e">
            <v>#REF!</v>
          </cell>
        </row>
        <row r="85">
          <cell r="I85" t="e">
            <v>#REF!</v>
          </cell>
        </row>
        <row r="86">
          <cell r="I86" t="e">
            <v>#REF!</v>
          </cell>
        </row>
        <row r="87">
          <cell r="I87" t="e">
            <v>#REF!</v>
          </cell>
        </row>
        <row r="89">
          <cell r="I89" t="e">
            <v>#REF!</v>
          </cell>
        </row>
        <row r="90">
          <cell r="I90" t="e">
            <v>#REF!</v>
          </cell>
        </row>
        <row r="91">
          <cell r="I91" t="e">
            <v>#REF!</v>
          </cell>
        </row>
        <row r="93">
          <cell r="I93" t="e">
            <v>#REF!</v>
          </cell>
        </row>
        <row r="94">
          <cell r="I94" t="e">
            <v>#REF!</v>
          </cell>
        </row>
        <row r="95">
          <cell r="I95" t="e">
            <v>#REF!</v>
          </cell>
        </row>
        <row r="96">
          <cell r="I96" t="e">
            <v>#REF!</v>
          </cell>
        </row>
        <row r="100">
          <cell r="I100" t="e">
            <v>#REF!</v>
          </cell>
        </row>
        <row r="102">
          <cell r="I102" t="e">
            <v>#REF!</v>
          </cell>
        </row>
        <row r="104">
          <cell r="I104" t="e">
            <v>#REF!</v>
          </cell>
        </row>
        <row r="106">
          <cell r="I106" t="e">
            <v>#REF!</v>
          </cell>
        </row>
        <row r="108">
          <cell r="I108" t="e">
            <v>#REF!</v>
          </cell>
        </row>
        <row r="109">
          <cell r="I109" t="e">
            <v>#REF!</v>
          </cell>
        </row>
        <row r="113">
          <cell r="I113" t="e">
            <v>#REF!</v>
          </cell>
        </row>
        <row r="114">
          <cell r="I114" t="e">
            <v>#REF!</v>
          </cell>
        </row>
        <row r="115">
          <cell r="I115" t="e">
            <v>#REF!</v>
          </cell>
        </row>
        <row r="116">
          <cell r="I116" t="e">
            <v>#REF!</v>
          </cell>
        </row>
        <row r="118">
          <cell r="I118" t="e">
            <v>#REF!</v>
          </cell>
        </row>
        <row r="119">
          <cell r="I119" t="e">
            <v>#REF!</v>
          </cell>
        </row>
        <row r="120">
          <cell r="I120" t="e">
            <v>#REF!</v>
          </cell>
        </row>
        <row r="122">
          <cell r="I122" t="e">
            <v>#REF!</v>
          </cell>
        </row>
        <row r="123">
          <cell r="I123" t="e">
            <v>#REF!</v>
          </cell>
        </row>
        <row r="124">
          <cell r="I124" t="e">
            <v>#REF!</v>
          </cell>
        </row>
        <row r="126">
          <cell r="I126" t="e">
            <v>#REF!</v>
          </cell>
        </row>
        <row r="127">
          <cell r="I127" t="e">
            <v>#REF!</v>
          </cell>
        </row>
        <row r="128">
          <cell r="I128" t="e">
            <v>#REF!</v>
          </cell>
        </row>
        <row r="130">
          <cell r="I130" t="e">
            <v>#REF!</v>
          </cell>
        </row>
        <row r="131">
          <cell r="I131" t="e">
            <v>#REF!</v>
          </cell>
        </row>
        <row r="132">
          <cell r="I132" t="e">
            <v>#REF!</v>
          </cell>
        </row>
        <row r="133">
          <cell r="I133" t="e">
            <v>#REF!</v>
          </cell>
        </row>
        <row r="134">
          <cell r="I134" t="e">
            <v>#REF!</v>
          </cell>
        </row>
        <row r="139">
          <cell r="I139" t="e">
            <v>#REF!</v>
          </cell>
        </row>
        <row r="140">
          <cell r="I140" t="e">
            <v>#REF!</v>
          </cell>
        </row>
        <row r="141">
          <cell r="I141" t="e">
            <v>#REF!</v>
          </cell>
        </row>
        <row r="142">
          <cell r="I142" t="e">
            <v>#REF!</v>
          </cell>
        </row>
        <row r="143">
          <cell r="I143" t="e">
            <v>#REF!</v>
          </cell>
        </row>
        <row r="145">
          <cell r="I145" t="e">
            <v>#REF!</v>
          </cell>
        </row>
        <row r="146">
          <cell r="I146" t="e">
            <v>#REF!</v>
          </cell>
        </row>
        <row r="147">
          <cell r="I147" t="e">
            <v>#REF!</v>
          </cell>
        </row>
        <row r="148">
          <cell r="I148" t="e">
            <v>#REF!</v>
          </cell>
        </row>
        <row r="149">
          <cell r="I149" t="e">
            <v>#REF!</v>
          </cell>
        </row>
        <row r="151">
          <cell r="I151" t="e">
            <v>#REF!</v>
          </cell>
        </row>
        <row r="152">
          <cell r="I152" t="e">
            <v>#REF!</v>
          </cell>
        </row>
        <row r="153">
          <cell r="I153" t="e">
            <v>#REF!</v>
          </cell>
        </row>
        <row r="154">
          <cell r="I154" t="e">
            <v>#REF!</v>
          </cell>
        </row>
        <row r="155">
          <cell r="I155" t="e">
            <v>#REF!</v>
          </cell>
        </row>
        <row r="158">
          <cell r="I158" t="e">
            <v>#REF!</v>
          </cell>
        </row>
        <row r="159">
          <cell r="I159" t="e">
            <v>#REF!</v>
          </cell>
        </row>
        <row r="160">
          <cell r="I160" t="e">
            <v>#REF!</v>
          </cell>
        </row>
        <row r="161">
          <cell r="I161" t="e">
            <v>#REF!</v>
          </cell>
        </row>
        <row r="162">
          <cell r="I162" t="e">
            <v>#REF!</v>
          </cell>
        </row>
        <row r="164">
          <cell r="I164" t="e">
            <v>#REF!</v>
          </cell>
        </row>
        <row r="165">
          <cell r="I165" t="e">
            <v>#REF!</v>
          </cell>
        </row>
        <row r="166">
          <cell r="I166" t="e">
            <v>#REF!</v>
          </cell>
        </row>
        <row r="167">
          <cell r="I167" t="e">
            <v>#REF!</v>
          </cell>
        </row>
        <row r="168">
          <cell r="I168" t="e">
            <v>#REF!</v>
          </cell>
        </row>
        <row r="169">
          <cell r="I169" t="e">
            <v>#REF!</v>
          </cell>
        </row>
        <row r="170">
          <cell r="I170" t="e">
            <v>#REF!</v>
          </cell>
        </row>
        <row r="171">
          <cell r="I171" t="e">
            <v>#REF!</v>
          </cell>
        </row>
        <row r="177">
          <cell r="I177" t="e">
            <v>#REF!</v>
          </cell>
        </row>
        <row r="178">
          <cell r="I178" t="e">
            <v>#REF!</v>
          </cell>
        </row>
        <row r="179">
          <cell r="I179" t="e">
            <v>#REF!</v>
          </cell>
        </row>
        <row r="180">
          <cell r="I180" t="e">
            <v>#REF!</v>
          </cell>
        </row>
        <row r="181">
          <cell r="I181" t="e">
            <v>#REF!</v>
          </cell>
        </row>
        <row r="182">
          <cell r="I182" t="e">
            <v>#REF!</v>
          </cell>
        </row>
        <row r="184">
          <cell r="I184" t="e">
            <v>#REF!</v>
          </cell>
        </row>
        <row r="185">
          <cell r="I185" t="e">
            <v>#REF!</v>
          </cell>
        </row>
        <row r="186">
          <cell r="I186" t="e">
            <v>#REF!</v>
          </cell>
        </row>
        <row r="187">
          <cell r="I187" t="e">
            <v>#REF!</v>
          </cell>
        </row>
        <row r="188">
          <cell r="I188" t="e">
            <v>#REF!</v>
          </cell>
        </row>
        <row r="189">
          <cell r="I189" t="e">
            <v>#REF!</v>
          </cell>
        </row>
        <row r="191">
          <cell r="I191" t="e">
            <v>#REF!</v>
          </cell>
        </row>
        <row r="192">
          <cell r="I192" t="e">
            <v>#REF!</v>
          </cell>
        </row>
        <row r="193">
          <cell r="I193" t="e">
            <v>#REF!</v>
          </cell>
        </row>
        <row r="194">
          <cell r="I194" t="e">
            <v>#REF!</v>
          </cell>
        </row>
        <row r="195">
          <cell r="I195" t="e">
            <v>#REF!</v>
          </cell>
        </row>
        <row r="196">
          <cell r="I196" t="e">
            <v>#REF!</v>
          </cell>
        </row>
        <row r="198">
          <cell r="I198" t="e">
            <v>#REF!</v>
          </cell>
        </row>
        <row r="199">
          <cell r="I199" t="e">
            <v>#REF!</v>
          </cell>
        </row>
        <row r="200">
          <cell r="I200" t="e">
            <v>#REF!</v>
          </cell>
        </row>
        <row r="201">
          <cell r="I201" t="e">
            <v>#REF!</v>
          </cell>
        </row>
        <row r="202">
          <cell r="I202" t="e">
            <v>#REF!</v>
          </cell>
        </row>
        <row r="203">
          <cell r="I203" t="e">
            <v>#REF!</v>
          </cell>
        </row>
        <row r="205">
          <cell r="I205" t="e">
            <v>#REF!</v>
          </cell>
        </row>
        <row r="206">
          <cell r="I206" t="e">
            <v>#REF!</v>
          </cell>
        </row>
        <row r="207">
          <cell r="I207" t="e">
            <v>#REF!</v>
          </cell>
        </row>
        <row r="208">
          <cell r="I208" t="e">
            <v>#REF!</v>
          </cell>
        </row>
        <row r="209">
          <cell r="I209" t="e">
            <v>#REF!</v>
          </cell>
        </row>
        <row r="210">
          <cell r="I210" t="e">
            <v>#REF!</v>
          </cell>
        </row>
        <row r="211">
          <cell r="I211" t="e">
            <v>#REF!</v>
          </cell>
        </row>
        <row r="215">
          <cell r="I215" t="e">
            <v>#REF!</v>
          </cell>
        </row>
        <row r="216">
          <cell r="I216" t="e">
            <v>#REF!</v>
          </cell>
        </row>
        <row r="217">
          <cell r="I217" t="e">
            <v>#REF!</v>
          </cell>
        </row>
        <row r="219">
          <cell r="I219" t="e">
            <v>#REF!</v>
          </cell>
        </row>
        <row r="220">
          <cell r="I220" t="e">
            <v>#REF!</v>
          </cell>
        </row>
        <row r="221">
          <cell r="I221" t="e">
            <v>#REF!</v>
          </cell>
        </row>
        <row r="223">
          <cell r="I223" t="e">
            <v>#REF!</v>
          </cell>
        </row>
        <row r="224">
          <cell r="I224" t="e">
            <v>#REF!</v>
          </cell>
        </row>
        <row r="225">
          <cell r="I225" t="e">
            <v>#REF!</v>
          </cell>
        </row>
        <row r="227">
          <cell r="I227" t="e">
            <v>#REF!</v>
          </cell>
        </row>
        <row r="228">
          <cell r="I228" t="e">
            <v>#REF!</v>
          </cell>
        </row>
        <row r="229">
          <cell r="I229" t="e">
            <v>#REF!</v>
          </cell>
        </row>
        <row r="230">
          <cell r="I230" t="e">
            <v>#REF!</v>
          </cell>
        </row>
        <row r="232">
          <cell r="I232" t="e">
            <v>#REF!</v>
          </cell>
        </row>
        <row r="233">
          <cell r="I233" t="e">
            <v>#REF!</v>
          </cell>
        </row>
        <row r="234">
          <cell r="I234" t="e">
            <v>#REF!</v>
          </cell>
        </row>
        <row r="235">
          <cell r="I235" t="e">
            <v>#REF!</v>
          </cell>
        </row>
        <row r="239">
          <cell r="I239" t="e">
            <v>#REF!</v>
          </cell>
        </row>
        <row r="240">
          <cell r="I240" t="e">
            <v>#REF!</v>
          </cell>
        </row>
        <row r="241">
          <cell r="I241" t="e">
            <v>#REF!</v>
          </cell>
        </row>
        <row r="242">
          <cell r="I242" t="e">
            <v>#REF!</v>
          </cell>
        </row>
        <row r="243">
          <cell r="I243" t="e">
            <v>#REF!</v>
          </cell>
        </row>
        <row r="244">
          <cell r="I244" t="e">
            <v>#REF!</v>
          </cell>
        </row>
        <row r="245">
          <cell r="I245" t="e">
            <v>#REF!</v>
          </cell>
        </row>
        <row r="247">
          <cell r="I247" t="e">
            <v>#REF!</v>
          </cell>
        </row>
        <row r="248">
          <cell r="I248" t="e">
            <v>#REF!</v>
          </cell>
        </row>
        <row r="249">
          <cell r="I249" t="e">
            <v>#REF!</v>
          </cell>
        </row>
        <row r="250">
          <cell r="I250" t="e">
            <v>#REF!</v>
          </cell>
        </row>
        <row r="251">
          <cell r="I251" t="e">
            <v>#REF!</v>
          </cell>
        </row>
        <row r="252">
          <cell r="I252" t="e">
            <v>#REF!</v>
          </cell>
        </row>
        <row r="253">
          <cell r="I253" t="e">
            <v>#REF!</v>
          </cell>
        </row>
        <row r="255">
          <cell r="I255" t="e">
            <v>#REF!</v>
          </cell>
        </row>
        <row r="256">
          <cell r="I256" t="e">
            <v>#REF!</v>
          </cell>
        </row>
        <row r="257">
          <cell r="I257" t="e">
            <v>#REF!</v>
          </cell>
        </row>
        <row r="258">
          <cell r="I258" t="e">
            <v>#REF!</v>
          </cell>
        </row>
        <row r="259">
          <cell r="I259" t="e">
            <v>#REF!</v>
          </cell>
        </row>
        <row r="260">
          <cell r="I260" t="e">
            <v>#REF!</v>
          </cell>
        </row>
        <row r="262">
          <cell r="I262" t="e">
            <v>#REF!</v>
          </cell>
        </row>
        <row r="263">
          <cell r="I263" t="e">
            <v>#REF!</v>
          </cell>
        </row>
        <row r="264">
          <cell r="I264" t="e">
            <v>#REF!</v>
          </cell>
        </row>
        <row r="265">
          <cell r="I265" t="e">
            <v>#REF!</v>
          </cell>
        </row>
        <row r="266">
          <cell r="I266" t="e">
            <v>#REF!</v>
          </cell>
        </row>
        <row r="267">
          <cell r="I267" t="e">
            <v>#REF!</v>
          </cell>
        </row>
        <row r="269">
          <cell r="I269" t="e">
            <v>#REF!</v>
          </cell>
        </row>
        <row r="270">
          <cell r="I270" t="e">
            <v>#REF!</v>
          </cell>
        </row>
        <row r="271">
          <cell r="I271" t="e">
            <v>#REF!</v>
          </cell>
        </row>
        <row r="272">
          <cell r="I272" t="e">
            <v>#REF!</v>
          </cell>
        </row>
        <row r="273">
          <cell r="I273" t="e">
            <v>#REF!</v>
          </cell>
        </row>
        <row r="274">
          <cell r="I274" t="e">
            <v>#REF!</v>
          </cell>
        </row>
        <row r="275">
          <cell r="I275" t="e">
            <v>#REF!</v>
          </cell>
        </row>
        <row r="276">
          <cell r="I276" t="e">
            <v>#REF!</v>
          </cell>
        </row>
        <row r="280">
          <cell r="I280" t="e">
            <v>#REF!</v>
          </cell>
        </row>
        <row r="281">
          <cell r="I281" t="e">
            <v>#REF!</v>
          </cell>
        </row>
        <row r="282">
          <cell r="I282" t="e">
            <v>#REF!</v>
          </cell>
        </row>
        <row r="283">
          <cell r="I283" t="e">
            <v>#REF!</v>
          </cell>
        </row>
        <row r="284">
          <cell r="I284" t="e">
            <v>#REF!</v>
          </cell>
        </row>
        <row r="285">
          <cell r="I285" t="e">
            <v>#REF!</v>
          </cell>
        </row>
        <row r="286">
          <cell r="I286" t="e">
            <v>#REF!</v>
          </cell>
        </row>
        <row r="287">
          <cell r="I287" t="e">
            <v>#REF!</v>
          </cell>
        </row>
        <row r="288">
          <cell r="I288" t="e">
            <v>#REF!</v>
          </cell>
        </row>
        <row r="290">
          <cell r="I290" t="e">
            <v>#REF!</v>
          </cell>
        </row>
        <row r="291">
          <cell r="I291" t="e">
            <v>#REF!</v>
          </cell>
        </row>
        <row r="292">
          <cell r="I292" t="e">
            <v>#REF!</v>
          </cell>
        </row>
        <row r="293">
          <cell r="I293" t="e">
            <v>#REF!</v>
          </cell>
        </row>
        <row r="295">
          <cell r="I295" t="e">
            <v>#REF!</v>
          </cell>
        </row>
        <row r="296">
          <cell r="I296" t="e">
            <v>#REF!</v>
          </cell>
        </row>
        <row r="297">
          <cell r="I297" t="e">
            <v>#REF!</v>
          </cell>
        </row>
        <row r="298">
          <cell r="I298" t="e">
            <v>#REF!</v>
          </cell>
        </row>
        <row r="300">
          <cell r="I300" t="e">
            <v>#REF!</v>
          </cell>
        </row>
        <row r="301">
          <cell r="I301" t="e">
            <v>#REF!</v>
          </cell>
        </row>
        <row r="302">
          <cell r="I302" t="e">
            <v>#REF!</v>
          </cell>
        </row>
        <row r="303">
          <cell r="I303" t="e">
            <v>#REF!</v>
          </cell>
        </row>
        <row r="305">
          <cell r="I305" t="e">
            <v>#REF!</v>
          </cell>
        </row>
        <row r="306">
          <cell r="I306" t="e">
            <v>#REF!</v>
          </cell>
        </row>
        <row r="307">
          <cell r="I307" t="e">
            <v>#REF!</v>
          </cell>
        </row>
        <row r="308">
          <cell r="I308" t="e">
            <v>#REF!</v>
          </cell>
        </row>
        <row r="309">
          <cell r="I309" t="e">
            <v>#REF!</v>
          </cell>
        </row>
        <row r="313">
          <cell r="I313" t="e">
            <v>#REF!</v>
          </cell>
        </row>
        <row r="314">
          <cell r="I314" t="e">
            <v>#REF!</v>
          </cell>
        </row>
        <row r="315">
          <cell r="I315" t="e">
            <v>#REF!</v>
          </cell>
        </row>
        <row r="316">
          <cell r="I316" t="e">
            <v>#REF!</v>
          </cell>
        </row>
        <row r="317">
          <cell r="I317" t="e">
            <v>#REF!</v>
          </cell>
        </row>
        <row r="318">
          <cell r="I318" t="e">
            <v>#REF!</v>
          </cell>
        </row>
        <row r="319">
          <cell r="I319" t="e">
            <v>#REF!</v>
          </cell>
        </row>
        <row r="321">
          <cell r="I321" t="e">
            <v>#REF!</v>
          </cell>
        </row>
        <row r="322">
          <cell r="I322" t="e">
            <v>#REF!</v>
          </cell>
        </row>
        <row r="323">
          <cell r="I323" t="e">
            <v>#REF!</v>
          </cell>
        </row>
        <row r="324">
          <cell r="I324" t="e">
            <v>#REF!</v>
          </cell>
        </row>
        <row r="325">
          <cell r="I325" t="e">
            <v>#REF!</v>
          </cell>
        </row>
        <row r="326">
          <cell r="I326" t="e">
            <v>#REF!</v>
          </cell>
        </row>
        <row r="328">
          <cell r="I328" t="e">
            <v>#REF!</v>
          </cell>
        </row>
        <row r="329">
          <cell r="I329" t="e">
            <v>#REF!</v>
          </cell>
        </row>
        <row r="330">
          <cell r="I330" t="e">
            <v>#REF!</v>
          </cell>
        </row>
        <row r="331">
          <cell r="I331" t="e">
            <v>#REF!</v>
          </cell>
        </row>
        <row r="332">
          <cell r="I332" t="e">
            <v>#REF!</v>
          </cell>
        </row>
        <row r="333">
          <cell r="I333" t="e">
            <v>#REF!</v>
          </cell>
        </row>
        <row r="335">
          <cell r="I335" t="e">
            <v>#REF!</v>
          </cell>
        </row>
        <row r="336">
          <cell r="I336" t="e">
            <v>#REF!</v>
          </cell>
        </row>
        <row r="337">
          <cell r="I337" t="e">
            <v>#REF!</v>
          </cell>
        </row>
        <row r="338">
          <cell r="I338" t="e">
            <v>#REF!</v>
          </cell>
        </row>
        <row r="339">
          <cell r="I339" t="e">
            <v>#REF!</v>
          </cell>
        </row>
        <row r="340">
          <cell r="I340" t="e">
            <v>#REF!</v>
          </cell>
        </row>
        <row r="342">
          <cell r="I342" t="e">
            <v>#REF!</v>
          </cell>
        </row>
        <row r="343">
          <cell r="I343" t="e">
            <v>#REF!</v>
          </cell>
        </row>
        <row r="344">
          <cell r="I344" t="e">
            <v>#REF!</v>
          </cell>
        </row>
        <row r="345">
          <cell r="I345" t="e">
            <v>#REF!</v>
          </cell>
        </row>
        <row r="346">
          <cell r="I346" t="e">
            <v>#REF!</v>
          </cell>
        </row>
        <row r="347">
          <cell r="I347" t="e">
            <v>#REF!</v>
          </cell>
        </row>
        <row r="348">
          <cell r="I348" t="e">
            <v>#REF!</v>
          </cell>
        </row>
        <row r="349">
          <cell r="I349" t="e">
            <v>#REF!</v>
          </cell>
        </row>
        <row r="350">
          <cell r="I350" t="e">
            <v>#REF!</v>
          </cell>
        </row>
        <row r="354">
          <cell r="I354" t="e">
            <v>#REF!</v>
          </cell>
        </row>
        <row r="355">
          <cell r="I355" t="e">
            <v>#REF!</v>
          </cell>
        </row>
        <row r="356">
          <cell r="I356" t="e">
            <v>#REF!</v>
          </cell>
        </row>
        <row r="357">
          <cell r="I357" t="e">
            <v>#REF!</v>
          </cell>
        </row>
        <row r="358">
          <cell r="I358" t="e">
            <v>#REF!</v>
          </cell>
        </row>
        <row r="359">
          <cell r="I359" t="e">
            <v>#REF!</v>
          </cell>
        </row>
        <row r="360">
          <cell r="I360" t="e">
            <v>#REF!</v>
          </cell>
        </row>
        <row r="362">
          <cell r="I362" t="e">
            <v>#REF!</v>
          </cell>
        </row>
        <row r="363">
          <cell r="I363" t="e">
            <v>#REF!</v>
          </cell>
        </row>
        <row r="365">
          <cell r="I365" t="e">
            <v>#REF!</v>
          </cell>
        </row>
        <row r="366">
          <cell r="I366" t="e">
            <v>#REF!</v>
          </cell>
        </row>
        <row r="367">
          <cell r="I367" t="e">
            <v>#REF!</v>
          </cell>
        </row>
        <row r="368">
          <cell r="I368" t="e">
            <v>#REF!</v>
          </cell>
        </row>
        <row r="370">
          <cell r="I370" t="e">
            <v>#REF!</v>
          </cell>
        </row>
        <row r="371">
          <cell r="I371" t="e">
            <v>#REF!</v>
          </cell>
        </row>
        <row r="373">
          <cell r="I373" t="e">
            <v>#REF!</v>
          </cell>
        </row>
        <row r="374">
          <cell r="I374" t="e">
            <v>#REF!</v>
          </cell>
        </row>
        <row r="375">
          <cell r="I375" t="e">
            <v>#REF!</v>
          </cell>
        </row>
        <row r="376">
          <cell r="I376" t="e">
            <v>#REF!</v>
          </cell>
        </row>
        <row r="380">
          <cell r="I380" t="e">
            <v>#REF!</v>
          </cell>
        </row>
        <row r="384">
          <cell r="I384" t="e">
            <v>#REF!</v>
          </cell>
        </row>
        <row r="385">
          <cell r="I385" t="e">
            <v>#REF!</v>
          </cell>
        </row>
        <row r="386">
          <cell r="I386" t="e">
            <v>#REF!</v>
          </cell>
        </row>
        <row r="388">
          <cell r="I388" t="e">
            <v>#REF!</v>
          </cell>
        </row>
        <row r="389">
          <cell r="I389" t="e">
            <v>#REF!</v>
          </cell>
        </row>
        <row r="390">
          <cell r="I390" t="e">
            <v>#REF!</v>
          </cell>
        </row>
        <row r="391">
          <cell r="I391" t="e">
            <v>#REF!</v>
          </cell>
        </row>
        <row r="393">
          <cell r="I393" t="e">
            <v>#REF!</v>
          </cell>
        </row>
        <row r="394">
          <cell r="I394" t="e">
            <v>#REF!</v>
          </cell>
        </row>
        <row r="395">
          <cell r="I395" t="e">
            <v>#REF!</v>
          </cell>
        </row>
        <row r="396">
          <cell r="I396" t="e">
            <v>#REF!</v>
          </cell>
        </row>
        <row r="398">
          <cell r="I398" t="e">
            <v>#REF!</v>
          </cell>
        </row>
        <row r="399">
          <cell r="I399" t="e">
            <v>#REF!</v>
          </cell>
        </row>
        <row r="400">
          <cell r="I400" t="e">
            <v>#REF!</v>
          </cell>
        </row>
        <row r="401">
          <cell r="I401" t="e">
            <v>#REF!</v>
          </cell>
        </row>
        <row r="403">
          <cell r="I403" t="e">
            <v>#REF!</v>
          </cell>
        </row>
        <row r="404">
          <cell r="I404" t="e">
            <v>#REF!</v>
          </cell>
        </row>
        <row r="405">
          <cell r="I405" t="e">
            <v>#REF!</v>
          </cell>
        </row>
        <row r="406">
          <cell r="I406" t="e">
            <v>#REF!</v>
          </cell>
        </row>
        <row r="407">
          <cell r="I407" t="e">
            <v>#REF!</v>
          </cell>
        </row>
        <row r="411">
          <cell r="I411" t="e">
            <v>#REF!</v>
          </cell>
        </row>
        <row r="413">
          <cell r="I413" t="e">
            <v>#REF!</v>
          </cell>
        </row>
        <row r="415">
          <cell r="I415" t="e">
            <v>#REF!</v>
          </cell>
        </row>
        <row r="417">
          <cell r="I417" t="e">
            <v>#REF!</v>
          </cell>
        </row>
        <row r="419">
          <cell r="I419" t="e">
            <v>#REF!</v>
          </cell>
        </row>
        <row r="420">
          <cell r="I420" t="e">
            <v>#REF!</v>
          </cell>
        </row>
        <row r="421">
          <cell r="I421" t="e">
            <v>#REF!</v>
          </cell>
        </row>
        <row r="427">
          <cell r="I427" t="e">
            <v>#REF!</v>
          </cell>
        </row>
        <row r="429">
          <cell r="I429" t="e">
            <v>#REF!</v>
          </cell>
        </row>
        <row r="431">
          <cell r="I431" t="e">
            <v>#REF!</v>
          </cell>
        </row>
        <row r="433">
          <cell r="I433" t="e">
            <v>#REF!</v>
          </cell>
        </row>
        <row r="435">
          <cell r="I435" t="e">
            <v>#REF!</v>
          </cell>
        </row>
        <row r="436">
          <cell r="I436" t="e">
            <v>#REF!</v>
          </cell>
        </row>
        <row r="440">
          <cell r="I440" t="e">
            <v>#REF!</v>
          </cell>
        </row>
        <row r="441">
          <cell r="I441" t="e">
            <v>#REF!</v>
          </cell>
        </row>
        <row r="443">
          <cell r="I443" t="e">
            <v>#REF!</v>
          </cell>
        </row>
        <row r="444">
          <cell r="I444" t="e">
            <v>#REF!</v>
          </cell>
        </row>
        <row r="446">
          <cell r="I446" t="e">
            <v>#REF!</v>
          </cell>
        </row>
        <row r="447">
          <cell r="I447" t="e">
            <v>#REF!</v>
          </cell>
        </row>
        <row r="449">
          <cell r="I449" t="e">
            <v>#REF!</v>
          </cell>
        </row>
        <row r="450">
          <cell r="I450" t="e">
            <v>#REF!</v>
          </cell>
        </row>
        <row r="452">
          <cell r="I452" t="e">
            <v>#REF!</v>
          </cell>
        </row>
        <row r="453">
          <cell r="I453" t="e">
            <v>#REF!</v>
          </cell>
        </row>
        <row r="454">
          <cell r="I454" t="e">
            <v>#REF!</v>
          </cell>
        </row>
        <row r="458">
          <cell r="I458" t="e">
            <v>#REF!</v>
          </cell>
        </row>
        <row r="459">
          <cell r="I459" t="e">
            <v>#REF!</v>
          </cell>
        </row>
        <row r="460">
          <cell r="I460" t="e">
            <v>#REF!</v>
          </cell>
        </row>
        <row r="462">
          <cell r="I462" t="e">
            <v>#REF!</v>
          </cell>
        </row>
        <row r="463">
          <cell r="I463" t="e">
            <v>#REF!</v>
          </cell>
        </row>
        <row r="464">
          <cell r="I464" t="e">
            <v>#REF!</v>
          </cell>
        </row>
        <row r="466">
          <cell r="I466" t="e">
            <v>#REF!</v>
          </cell>
        </row>
        <row r="467">
          <cell r="I467" t="e">
            <v>#REF!</v>
          </cell>
        </row>
        <row r="468">
          <cell r="I468" t="e">
            <v>#REF!</v>
          </cell>
        </row>
        <row r="470">
          <cell r="I470" t="e">
            <v>#REF!</v>
          </cell>
        </row>
        <row r="471">
          <cell r="I471" t="e">
            <v>#REF!</v>
          </cell>
        </row>
        <row r="472">
          <cell r="I472" t="e">
            <v>#REF!</v>
          </cell>
        </row>
        <row r="474">
          <cell r="I474" t="e">
            <v>#REF!</v>
          </cell>
        </row>
        <row r="475">
          <cell r="I475" t="e">
            <v>#REF!</v>
          </cell>
        </row>
        <row r="476">
          <cell r="I476" t="e">
            <v>#REF!</v>
          </cell>
        </row>
        <row r="477">
          <cell r="I477" t="e">
            <v>#REF!</v>
          </cell>
        </row>
        <row r="478">
          <cell r="I478" t="e">
            <v>#REF!</v>
          </cell>
        </row>
        <row r="484">
          <cell r="I484" t="e">
            <v>#REF!</v>
          </cell>
        </row>
        <row r="485">
          <cell r="I485" t="e">
            <v>#REF!</v>
          </cell>
        </row>
        <row r="486">
          <cell r="I486" t="e">
            <v>#REF!</v>
          </cell>
        </row>
        <row r="487">
          <cell r="I487" t="e">
            <v>#REF!</v>
          </cell>
        </row>
        <row r="488">
          <cell r="I488" t="e">
            <v>#REF!</v>
          </cell>
        </row>
        <row r="489">
          <cell r="I489" t="e">
            <v>#REF!</v>
          </cell>
        </row>
        <row r="490">
          <cell r="I490" t="e">
            <v>#REF!</v>
          </cell>
        </row>
        <row r="491">
          <cell r="I491" t="e">
            <v>#REF!</v>
          </cell>
        </row>
        <row r="493">
          <cell r="I493" t="e">
            <v>#REF!</v>
          </cell>
        </row>
        <row r="494">
          <cell r="I494" t="e">
            <v>#REF!</v>
          </cell>
        </row>
        <row r="495">
          <cell r="I495" t="e">
            <v>#REF!</v>
          </cell>
        </row>
        <row r="496">
          <cell r="I496" t="e">
            <v>#REF!</v>
          </cell>
        </row>
        <row r="497">
          <cell r="I497" t="e">
            <v>#REF!</v>
          </cell>
        </row>
        <row r="498">
          <cell r="I498" t="e">
            <v>#REF!</v>
          </cell>
        </row>
        <row r="499">
          <cell r="I499" t="e">
            <v>#REF!</v>
          </cell>
        </row>
        <row r="500">
          <cell r="I500" t="e">
            <v>#REF!</v>
          </cell>
        </row>
        <row r="502">
          <cell r="I502" t="e">
            <v>#REF!</v>
          </cell>
        </row>
        <row r="503">
          <cell r="I503" t="e">
            <v>#REF!</v>
          </cell>
        </row>
        <row r="504">
          <cell r="I504" t="e">
            <v>#REF!</v>
          </cell>
        </row>
        <row r="505">
          <cell r="I505" t="e">
            <v>#REF!</v>
          </cell>
        </row>
        <row r="506">
          <cell r="I506" t="e">
            <v>#REF!</v>
          </cell>
        </row>
        <row r="507">
          <cell r="I507" t="e">
            <v>#REF!</v>
          </cell>
        </row>
        <row r="508">
          <cell r="I508" t="e">
            <v>#REF!</v>
          </cell>
        </row>
        <row r="509">
          <cell r="I509" t="e">
            <v>#REF!</v>
          </cell>
        </row>
        <row r="511">
          <cell r="I511" t="e">
            <v>#REF!</v>
          </cell>
        </row>
        <row r="512">
          <cell r="I512" t="e">
            <v>#REF!</v>
          </cell>
        </row>
        <row r="513">
          <cell r="I513" t="e">
            <v>#REF!</v>
          </cell>
        </row>
        <row r="514">
          <cell r="I514" t="e">
            <v>#REF!</v>
          </cell>
        </row>
        <row r="515">
          <cell r="I515" t="e">
            <v>#REF!</v>
          </cell>
        </row>
        <row r="516">
          <cell r="I516" t="e">
            <v>#REF!</v>
          </cell>
        </row>
        <row r="517">
          <cell r="I517" t="e">
            <v>#REF!</v>
          </cell>
        </row>
        <row r="518">
          <cell r="I518" t="e">
            <v>#REF!</v>
          </cell>
        </row>
        <row r="520">
          <cell r="I520" t="e">
            <v>#REF!</v>
          </cell>
        </row>
        <row r="521">
          <cell r="I521" t="e">
            <v>#REF!</v>
          </cell>
        </row>
        <row r="522">
          <cell r="I522" t="e">
            <v>#REF!</v>
          </cell>
        </row>
        <row r="523">
          <cell r="I523" t="e">
            <v>#REF!</v>
          </cell>
        </row>
        <row r="524">
          <cell r="I524" t="e">
            <v>#REF!</v>
          </cell>
        </row>
        <row r="525">
          <cell r="I525" t="e">
            <v>#REF!</v>
          </cell>
        </row>
        <row r="526">
          <cell r="I526" t="e">
            <v>#REF!</v>
          </cell>
        </row>
        <row r="527">
          <cell r="I527" t="e">
            <v>#REF!</v>
          </cell>
        </row>
        <row r="528">
          <cell r="I528" t="e">
            <v>#REF!</v>
          </cell>
        </row>
        <row r="529">
          <cell r="I529" t="e">
            <v>#REF!</v>
          </cell>
        </row>
        <row r="535">
          <cell r="I535" t="e">
            <v>#REF!</v>
          </cell>
        </row>
        <row r="536">
          <cell r="I536" t="e">
            <v>#REF!</v>
          </cell>
        </row>
        <row r="538">
          <cell r="I538" t="e">
            <v>#REF!</v>
          </cell>
        </row>
        <row r="539">
          <cell r="I539" t="e">
            <v>#REF!</v>
          </cell>
        </row>
        <row r="541">
          <cell r="I541" t="e">
            <v>#REF!</v>
          </cell>
        </row>
        <row r="542">
          <cell r="I542" t="e">
            <v>#REF!</v>
          </cell>
        </row>
        <row r="544">
          <cell r="I544" t="e">
            <v>#REF!</v>
          </cell>
        </row>
        <row r="545">
          <cell r="I545" t="e">
            <v>#REF!</v>
          </cell>
        </row>
        <row r="547">
          <cell r="I547" t="e">
            <v>#REF!</v>
          </cell>
        </row>
        <row r="548">
          <cell r="I548" t="e">
            <v>#REF!</v>
          </cell>
        </row>
        <row r="549">
          <cell r="I549" t="e">
            <v>#REF!</v>
          </cell>
        </row>
        <row r="553">
          <cell r="I553" t="e">
            <v>#REF!</v>
          </cell>
        </row>
        <row r="555">
          <cell r="I555" t="e">
            <v>#REF!</v>
          </cell>
        </row>
        <row r="557">
          <cell r="I557" t="e">
            <v>#REF!</v>
          </cell>
        </row>
        <row r="559">
          <cell r="I559" t="e">
            <v>#REF!</v>
          </cell>
        </row>
        <row r="561">
          <cell r="I561" t="e">
            <v>#REF!</v>
          </cell>
        </row>
        <row r="562">
          <cell r="I562" t="e">
            <v>#REF!</v>
          </cell>
        </row>
        <row r="566">
          <cell r="I566" t="e">
            <v>#REF!</v>
          </cell>
        </row>
        <row r="567">
          <cell r="I567" t="e">
            <v>#REF!</v>
          </cell>
        </row>
        <row r="568">
          <cell r="I568" t="e">
            <v>#REF!</v>
          </cell>
        </row>
        <row r="570">
          <cell r="I570" t="e">
            <v>#REF!</v>
          </cell>
        </row>
        <row r="571">
          <cell r="I571" t="e">
            <v>#REF!</v>
          </cell>
        </row>
        <row r="572">
          <cell r="I572" t="e">
            <v>#REF!</v>
          </cell>
        </row>
        <row r="574">
          <cell r="I574" t="e">
            <v>#REF!</v>
          </cell>
        </row>
        <row r="575">
          <cell r="I575" t="e">
            <v>#REF!</v>
          </cell>
        </row>
        <row r="576">
          <cell r="I576" t="e">
            <v>#REF!</v>
          </cell>
        </row>
        <row r="578">
          <cell r="I578" t="e">
            <v>#REF!</v>
          </cell>
        </row>
        <row r="579">
          <cell r="I579" t="e">
            <v>#REF!</v>
          </cell>
        </row>
        <row r="580">
          <cell r="I580" t="e">
            <v>#REF!</v>
          </cell>
        </row>
        <row r="582">
          <cell r="I582" t="e">
            <v>#REF!</v>
          </cell>
        </row>
        <row r="583">
          <cell r="I583" t="e">
            <v>#REF!</v>
          </cell>
        </row>
        <row r="584">
          <cell r="I584" t="e">
            <v>#REF!</v>
          </cell>
        </row>
        <row r="585">
          <cell r="I585" t="e">
            <v>#REF!</v>
          </cell>
        </row>
        <row r="589">
          <cell r="I589" t="e">
            <v>#REF!</v>
          </cell>
        </row>
        <row r="590">
          <cell r="I590" t="e">
            <v>#REF!</v>
          </cell>
        </row>
        <row r="591">
          <cell r="I591" t="e">
            <v>#REF!</v>
          </cell>
        </row>
        <row r="592">
          <cell r="I592" t="e">
            <v>#REF!</v>
          </cell>
        </row>
        <row r="593">
          <cell r="I593" t="e">
            <v>#REF!</v>
          </cell>
        </row>
        <row r="595">
          <cell r="I595" t="e">
            <v>#REF!</v>
          </cell>
        </row>
        <row r="596">
          <cell r="I596" t="e">
            <v>#REF!</v>
          </cell>
        </row>
        <row r="597">
          <cell r="I597" t="e">
            <v>#REF!</v>
          </cell>
        </row>
        <row r="598">
          <cell r="I598" t="e">
            <v>#REF!</v>
          </cell>
        </row>
        <row r="599">
          <cell r="I599" t="e">
            <v>#REF!</v>
          </cell>
        </row>
        <row r="601">
          <cell r="I601" t="e">
            <v>#REF!</v>
          </cell>
        </row>
        <row r="602">
          <cell r="I602" t="e">
            <v>#REF!</v>
          </cell>
        </row>
        <row r="603">
          <cell r="I603" t="e">
            <v>#REF!</v>
          </cell>
        </row>
        <row r="604">
          <cell r="I604" t="e">
            <v>#REF!</v>
          </cell>
        </row>
        <row r="605">
          <cell r="I605" t="e">
            <v>#REF!</v>
          </cell>
        </row>
        <row r="607">
          <cell r="I607" t="e">
            <v>#REF!</v>
          </cell>
        </row>
        <row r="608">
          <cell r="I608" t="e">
            <v>#REF!</v>
          </cell>
        </row>
        <row r="609">
          <cell r="I609" t="e">
            <v>#REF!</v>
          </cell>
        </row>
        <row r="610">
          <cell r="I610" t="e">
            <v>#REF!</v>
          </cell>
        </row>
        <row r="611">
          <cell r="I611" t="e">
            <v>#REF!</v>
          </cell>
        </row>
        <row r="613">
          <cell r="I613" t="e">
            <v>#REF!</v>
          </cell>
        </row>
        <row r="614">
          <cell r="I614" t="e">
            <v>#REF!</v>
          </cell>
        </row>
        <row r="615">
          <cell r="I615" t="e">
            <v>#REF!</v>
          </cell>
        </row>
        <row r="616">
          <cell r="I616" t="e">
            <v>#REF!</v>
          </cell>
        </row>
        <row r="617">
          <cell r="I617" t="e">
            <v>#REF!</v>
          </cell>
        </row>
        <row r="618">
          <cell r="I618" t="e">
            <v>#REF!</v>
          </cell>
        </row>
        <row r="622">
          <cell r="I622" t="e">
            <v>#REF!</v>
          </cell>
        </row>
        <row r="624">
          <cell r="I624" t="e">
            <v>#REF!</v>
          </cell>
        </row>
        <row r="626">
          <cell r="I626" t="e">
            <v>#REF!</v>
          </cell>
        </row>
        <row r="628">
          <cell r="I628" t="e">
            <v>#REF!</v>
          </cell>
        </row>
        <row r="630">
          <cell r="I630" t="e">
            <v>#REF!</v>
          </cell>
        </row>
        <row r="631">
          <cell r="I631" t="e">
            <v>#REF!</v>
          </cell>
        </row>
        <row r="635">
          <cell r="I635" t="e">
            <v>#REF!</v>
          </cell>
        </row>
        <row r="636">
          <cell r="I636" t="e">
            <v>#REF!</v>
          </cell>
        </row>
        <row r="637">
          <cell r="I637" t="e">
            <v>#REF!</v>
          </cell>
        </row>
        <row r="638">
          <cell r="I638" t="e">
            <v>#REF!</v>
          </cell>
        </row>
        <row r="639">
          <cell r="I639" t="e">
            <v>#REF!</v>
          </cell>
        </row>
        <row r="640">
          <cell r="I640" t="e">
            <v>#REF!</v>
          </cell>
        </row>
        <row r="641">
          <cell r="I641" t="e">
            <v>#REF!</v>
          </cell>
        </row>
        <row r="642">
          <cell r="I642" t="e">
            <v>#REF!</v>
          </cell>
        </row>
        <row r="644">
          <cell r="I644" t="e">
            <v>#REF!</v>
          </cell>
        </row>
        <row r="645">
          <cell r="I645" t="e">
            <v>#REF!</v>
          </cell>
        </row>
        <row r="646">
          <cell r="I646" t="e">
            <v>#REF!</v>
          </cell>
        </row>
        <row r="647">
          <cell r="I647" t="e">
            <v>#REF!</v>
          </cell>
        </row>
        <row r="648">
          <cell r="I648" t="e">
            <v>#REF!</v>
          </cell>
        </row>
        <row r="649">
          <cell r="I649" t="e">
            <v>#REF!</v>
          </cell>
        </row>
        <row r="650">
          <cell r="I650" t="e">
            <v>#REF!</v>
          </cell>
        </row>
        <row r="651">
          <cell r="I651" t="e">
            <v>#REF!</v>
          </cell>
        </row>
        <row r="653">
          <cell r="I653" t="e">
            <v>#REF!</v>
          </cell>
        </row>
        <row r="654">
          <cell r="I654" t="e">
            <v>#REF!</v>
          </cell>
        </row>
        <row r="655">
          <cell r="I655" t="e">
            <v>#REF!</v>
          </cell>
        </row>
        <row r="656">
          <cell r="I656" t="e">
            <v>#REF!</v>
          </cell>
        </row>
        <row r="657">
          <cell r="I657" t="e">
            <v>#REF!</v>
          </cell>
        </row>
        <row r="658">
          <cell r="I658" t="e">
            <v>#REF!</v>
          </cell>
        </row>
        <row r="659">
          <cell r="I659" t="e">
            <v>#REF!</v>
          </cell>
        </row>
        <row r="660">
          <cell r="I660" t="e">
            <v>#REF!</v>
          </cell>
        </row>
        <row r="662">
          <cell r="I662" t="e">
            <v>#REF!</v>
          </cell>
        </row>
        <row r="663">
          <cell r="I663" t="e">
            <v>#REF!</v>
          </cell>
        </row>
        <row r="664">
          <cell r="I664" t="e">
            <v>#REF!</v>
          </cell>
        </row>
        <row r="665">
          <cell r="I665" t="e">
            <v>#REF!</v>
          </cell>
        </row>
        <row r="666">
          <cell r="I666" t="e">
            <v>#REF!</v>
          </cell>
        </row>
        <row r="667">
          <cell r="I667" t="e">
            <v>#REF!</v>
          </cell>
        </row>
        <row r="668">
          <cell r="I668" t="e">
            <v>#REF!</v>
          </cell>
        </row>
        <row r="669">
          <cell r="I669" t="e">
            <v>#REF!</v>
          </cell>
        </row>
        <row r="671">
          <cell r="I671" t="e">
            <v>#REF!</v>
          </cell>
        </row>
        <row r="672">
          <cell r="I672" t="e">
            <v>#REF!</v>
          </cell>
        </row>
        <row r="673">
          <cell r="I673" t="e">
            <v>#REF!</v>
          </cell>
        </row>
        <row r="674">
          <cell r="I674" t="e">
            <v>#REF!</v>
          </cell>
        </row>
        <row r="675">
          <cell r="I675" t="e">
            <v>#REF!</v>
          </cell>
        </row>
        <row r="676">
          <cell r="I676" t="e">
            <v>#REF!</v>
          </cell>
        </row>
        <row r="677">
          <cell r="I677" t="e">
            <v>#REF!</v>
          </cell>
        </row>
        <row r="678">
          <cell r="I678" t="e">
            <v>#REF!</v>
          </cell>
        </row>
        <row r="679">
          <cell r="I679" t="e">
            <v>#REF!</v>
          </cell>
        </row>
        <row r="683">
          <cell r="I683" t="e">
            <v>#REF!</v>
          </cell>
        </row>
        <row r="684">
          <cell r="I684" t="e">
            <v>#REF!</v>
          </cell>
        </row>
        <row r="685">
          <cell r="I685" t="e">
            <v>#REF!</v>
          </cell>
        </row>
        <row r="687">
          <cell r="I687" t="e">
            <v>#REF!</v>
          </cell>
        </row>
        <row r="688">
          <cell r="I688" t="e">
            <v>#REF!</v>
          </cell>
        </row>
        <row r="689">
          <cell r="I689" t="e">
            <v>#REF!</v>
          </cell>
        </row>
        <row r="691">
          <cell r="I691" t="e">
            <v>#REF!</v>
          </cell>
        </row>
        <row r="692">
          <cell r="I692" t="e">
            <v>#REF!</v>
          </cell>
        </row>
        <row r="693">
          <cell r="I693" t="e">
            <v>#REF!</v>
          </cell>
        </row>
        <row r="695">
          <cell r="I695" t="e">
            <v>#REF!</v>
          </cell>
        </row>
        <row r="696">
          <cell r="I696" t="e">
            <v>#REF!</v>
          </cell>
        </row>
        <row r="697">
          <cell r="I697" t="e">
            <v>#REF!</v>
          </cell>
        </row>
        <row r="699">
          <cell r="I699" t="e">
            <v>#REF!</v>
          </cell>
        </row>
        <row r="700">
          <cell r="I700" t="e">
            <v>#REF!</v>
          </cell>
        </row>
        <row r="701">
          <cell r="I701" t="e">
            <v>#REF!</v>
          </cell>
        </row>
        <row r="702">
          <cell r="I702" t="e">
            <v>#REF!</v>
          </cell>
        </row>
        <row r="706">
          <cell r="I706" t="e">
            <v>#REF!</v>
          </cell>
        </row>
        <row r="707">
          <cell r="I707" t="e">
            <v>#REF!</v>
          </cell>
        </row>
        <row r="708">
          <cell r="I708" t="e">
            <v>#REF!</v>
          </cell>
        </row>
        <row r="709">
          <cell r="I709" t="e">
            <v>#REF!</v>
          </cell>
        </row>
        <row r="710">
          <cell r="I710" t="e">
            <v>#REF!</v>
          </cell>
        </row>
        <row r="711">
          <cell r="I711" t="e">
            <v>#REF!</v>
          </cell>
        </row>
        <row r="713">
          <cell r="I713" t="e">
            <v>#REF!</v>
          </cell>
        </row>
        <row r="714">
          <cell r="I714" t="e">
            <v>#REF!</v>
          </cell>
        </row>
        <row r="715">
          <cell r="I715" t="e">
            <v>#REF!</v>
          </cell>
        </row>
        <row r="716">
          <cell r="I716" t="e">
            <v>#REF!</v>
          </cell>
        </row>
        <row r="717">
          <cell r="I717" t="e">
            <v>#REF!</v>
          </cell>
        </row>
        <row r="718">
          <cell r="I718" t="e">
            <v>#REF!</v>
          </cell>
        </row>
        <row r="720">
          <cell r="I720" t="e">
            <v>#REF!</v>
          </cell>
        </row>
        <row r="721">
          <cell r="I721" t="e">
            <v>#REF!</v>
          </cell>
        </row>
        <row r="722">
          <cell r="I722" t="e">
            <v>#REF!</v>
          </cell>
        </row>
        <row r="723">
          <cell r="I723" t="e">
            <v>#REF!</v>
          </cell>
        </row>
        <row r="724">
          <cell r="I724" t="e">
            <v>#REF!</v>
          </cell>
        </row>
        <row r="725">
          <cell r="I725" t="e">
            <v>#REF!</v>
          </cell>
        </row>
        <row r="727">
          <cell r="I727" t="e">
            <v>#REF!</v>
          </cell>
        </row>
        <row r="728">
          <cell r="I728" t="e">
            <v>#REF!</v>
          </cell>
        </row>
        <row r="729">
          <cell r="I729" t="e">
            <v>#REF!</v>
          </cell>
        </row>
        <row r="730">
          <cell r="I730" t="e">
            <v>#REF!</v>
          </cell>
        </row>
        <row r="731">
          <cell r="I731" t="e">
            <v>#REF!</v>
          </cell>
        </row>
        <row r="732">
          <cell r="I732" t="e">
            <v>#REF!</v>
          </cell>
        </row>
        <row r="734">
          <cell r="I734" t="e">
            <v>#REF!</v>
          </cell>
        </row>
        <row r="735">
          <cell r="I735" t="e">
            <v>#REF!</v>
          </cell>
        </row>
        <row r="736">
          <cell r="I736" t="e">
            <v>#REF!</v>
          </cell>
        </row>
        <row r="737">
          <cell r="I737" t="e">
            <v>#REF!</v>
          </cell>
        </row>
        <row r="738">
          <cell r="I738" t="e">
            <v>#REF!</v>
          </cell>
        </row>
        <row r="739">
          <cell r="I739" t="e">
            <v>#REF!</v>
          </cell>
        </row>
        <row r="740">
          <cell r="I740" t="e">
            <v>#REF!</v>
          </cell>
        </row>
        <row r="744">
          <cell r="I744" t="e">
            <v>#REF!</v>
          </cell>
        </row>
        <row r="745">
          <cell r="I745" t="e">
            <v>#REF!</v>
          </cell>
        </row>
        <row r="747">
          <cell r="I747" t="e">
            <v>#REF!</v>
          </cell>
        </row>
        <row r="748">
          <cell r="I748" t="e">
            <v>#REF!</v>
          </cell>
        </row>
        <row r="750">
          <cell r="I750" t="e">
            <v>#REF!</v>
          </cell>
        </row>
        <row r="751">
          <cell r="I751" t="e">
            <v>#REF!</v>
          </cell>
        </row>
        <row r="753">
          <cell r="I753" t="e">
            <v>#REF!</v>
          </cell>
        </row>
        <row r="754">
          <cell r="I754" t="e">
            <v>#REF!</v>
          </cell>
        </row>
        <row r="756">
          <cell r="I756" t="e">
            <v>#REF!</v>
          </cell>
        </row>
        <row r="757">
          <cell r="I757" t="e">
            <v>#REF!</v>
          </cell>
        </row>
        <row r="758">
          <cell r="I758" t="e">
            <v>#REF!</v>
          </cell>
        </row>
        <row r="762">
          <cell r="I762" t="e">
            <v>#REF!</v>
          </cell>
        </row>
        <row r="763">
          <cell r="I763" t="e">
            <v>#REF!</v>
          </cell>
        </row>
        <row r="764">
          <cell r="I764" t="e">
            <v>#REF!</v>
          </cell>
        </row>
        <row r="765">
          <cell r="I765" t="e">
            <v>#REF!</v>
          </cell>
        </row>
        <row r="766">
          <cell r="I766" t="e">
            <v>#REF!</v>
          </cell>
        </row>
        <row r="767">
          <cell r="I767" t="e">
            <v>#REF!</v>
          </cell>
        </row>
        <row r="768">
          <cell r="I768" t="e">
            <v>#REF!</v>
          </cell>
        </row>
        <row r="769">
          <cell r="I769" t="e">
            <v>#REF!</v>
          </cell>
        </row>
        <row r="770">
          <cell r="I770" t="e">
            <v>#REF!</v>
          </cell>
        </row>
        <row r="771">
          <cell r="I771" t="e">
            <v>#REF!</v>
          </cell>
        </row>
        <row r="773">
          <cell r="I773" t="e">
            <v>#REF!</v>
          </cell>
        </row>
        <row r="774">
          <cell r="I774" t="e">
            <v>#REF!</v>
          </cell>
        </row>
        <row r="775">
          <cell r="I775" t="e">
            <v>#REF!</v>
          </cell>
        </row>
        <row r="776">
          <cell r="I776" t="e">
            <v>#REF!</v>
          </cell>
        </row>
        <row r="777">
          <cell r="I777" t="e">
            <v>#REF!</v>
          </cell>
        </row>
        <row r="778">
          <cell r="I778" t="e">
            <v>#REF!</v>
          </cell>
        </row>
        <row r="779">
          <cell r="I779" t="e">
            <v>#REF!</v>
          </cell>
        </row>
        <row r="780">
          <cell r="I780" t="e">
            <v>#REF!</v>
          </cell>
        </row>
        <row r="781">
          <cell r="I781" t="e">
            <v>#REF!</v>
          </cell>
        </row>
        <row r="782">
          <cell r="I782" t="e">
            <v>#REF!</v>
          </cell>
        </row>
        <row r="784">
          <cell r="I784" t="e">
            <v>#REF!</v>
          </cell>
        </row>
        <row r="785">
          <cell r="I785" t="e">
            <v>#REF!</v>
          </cell>
        </row>
        <row r="786">
          <cell r="I786" t="e">
            <v>#REF!</v>
          </cell>
        </row>
        <row r="787">
          <cell r="I787" t="e">
            <v>#REF!</v>
          </cell>
        </row>
        <row r="788">
          <cell r="I788" t="e">
            <v>#REF!</v>
          </cell>
        </row>
        <row r="789">
          <cell r="I789" t="e">
            <v>#REF!</v>
          </cell>
        </row>
        <row r="790">
          <cell r="I790" t="e">
            <v>#REF!</v>
          </cell>
        </row>
        <row r="791">
          <cell r="I791" t="e">
            <v>#REF!</v>
          </cell>
        </row>
        <row r="792">
          <cell r="I792" t="e">
            <v>#REF!</v>
          </cell>
        </row>
        <row r="793">
          <cell r="I793" t="e">
            <v>#REF!</v>
          </cell>
        </row>
        <row r="795">
          <cell r="I795" t="e">
            <v>#REF!</v>
          </cell>
        </row>
        <row r="796">
          <cell r="I796" t="e">
            <v>#REF!</v>
          </cell>
        </row>
        <row r="797">
          <cell r="I797" t="e">
            <v>#REF!</v>
          </cell>
        </row>
        <row r="798">
          <cell r="I798" t="e">
            <v>#REF!</v>
          </cell>
        </row>
        <row r="799">
          <cell r="I799" t="e">
            <v>#REF!</v>
          </cell>
        </row>
        <row r="800">
          <cell r="I800" t="e">
            <v>#REF!</v>
          </cell>
        </row>
        <row r="801">
          <cell r="I801" t="e">
            <v>#REF!</v>
          </cell>
        </row>
        <row r="802">
          <cell r="I802" t="e">
            <v>#REF!</v>
          </cell>
        </row>
        <row r="803">
          <cell r="I803" t="e">
            <v>#REF!</v>
          </cell>
        </row>
        <row r="804">
          <cell r="I804" t="e">
            <v>#REF!</v>
          </cell>
        </row>
        <row r="806">
          <cell r="I806" t="e">
            <v>#REF!</v>
          </cell>
        </row>
        <row r="807">
          <cell r="I807" t="e">
            <v>#REF!</v>
          </cell>
        </row>
        <row r="808">
          <cell r="I808" t="e">
            <v>#REF!</v>
          </cell>
        </row>
        <row r="809">
          <cell r="I809" t="e">
            <v>#REF!</v>
          </cell>
        </row>
        <row r="810">
          <cell r="I810" t="e">
            <v>#REF!</v>
          </cell>
        </row>
        <row r="811">
          <cell r="I811" t="e">
            <v>#REF!</v>
          </cell>
        </row>
        <row r="812">
          <cell r="I812" t="e">
            <v>#REF!</v>
          </cell>
        </row>
        <row r="813">
          <cell r="I813" t="e">
            <v>#REF!</v>
          </cell>
        </row>
        <row r="814">
          <cell r="I814" t="e">
            <v>#REF!</v>
          </cell>
        </row>
        <row r="815">
          <cell r="I815" t="e">
            <v>#REF!</v>
          </cell>
        </row>
        <row r="816">
          <cell r="I816" t="e">
            <v>#REF!</v>
          </cell>
        </row>
        <row r="820">
          <cell r="I820" t="e">
            <v>#REF!</v>
          </cell>
        </row>
        <row r="821">
          <cell r="I821" t="e">
            <v>#REF!</v>
          </cell>
        </row>
        <row r="822">
          <cell r="I822" t="e">
            <v>#REF!</v>
          </cell>
        </row>
        <row r="824">
          <cell r="I824" t="e">
            <v>#REF!</v>
          </cell>
        </row>
        <row r="825">
          <cell r="I825" t="e">
            <v>#REF!</v>
          </cell>
        </row>
        <row r="826">
          <cell r="I826" t="e">
            <v>#REF!</v>
          </cell>
        </row>
        <row r="828">
          <cell r="I828" t="e">
            <v>#REF!</v>
          </cell>
        </row>
        <row r="829">
          <cell r="I829" t="e">
            <v>#REF!</v>
          </cell>
        </row>
        <row r="830">
          <cell r="I830" t="e">
            <v>#REF!</v>
          </cell>
        </row>
        <row r="832">
          <cell r="I832" t="e">
            <v>#REF!</v>
          </cell>
        </row>
        <row r="833">
          <cell r="I833" t="e">
            <v>#REF!</v>
          </cell>
        </row>
        <row r="834">
          <cell r="I834" t="e">
            <v>#REF!</v>
          </cell>
        </row>
        <row r="836">
          <cell r="I836" t="e">
            <v>#REF!</v>
          </cell>
        </row>
        <row r="837">
          <cell r="I837" t="e">
            <v>#REF!</v>
          </cell>
        </row>
        <row r="838">
          <cell r="I838" t="e">
            <v>#REF!</v>
          </cell>
        </row>
        <row r="839">
          <cell r="I839" t="e">
            <v>#REF!</v>
          </cell>
        </row>
        <row r="843">
          <cell r="I843" t="e">
            <v>#REF!</v>
          </cell>
        </row>
        <row r="844">
          <cell r="I844" t="e">
            <v>#REF!</v>
          </cell>
        </row>
        <row r="845">
          <cell r="I845" t="e">
            <v>#REF!</v>
          </cell>
        </row>
        <row r="847">
          <cell r="I847" t="e">
            <v>#REF!</v>
          </cell>
        </row>
        <row r="848">
          <cell r="I848" t="e">
            <v>#REF!</v>
          </cell>
        </row>
        <row r="849">
          <cell r="I849" t="e">
            <v>#REF!</v>
          </cell>
        </row>
        <row r="851">
          <cell r="I851" t="e">
            <v>#REF!</v>
          </cell>
        </row>
        <row r="852">
          <cell r="I852" t="e">
            <v>#REF!</v>
          </cell>
        </row>
        <row r="853">
          <cell r="I853" t="e">
            <v>#REF!</v>
          </cell>
        </row>
        <row r="855">
          <cell r="I855" t="e">
            <v>#REF!</v>
          </cell>
        </row>
        <row r="856">
          <cell r="I856" t="e">
            <v>#REF!</v>
          </cell>
        </row>
        <row r="857">
          <cell r="I857" t="e">
            <v>#REF!</v>
          </cell>
        </row>
        <row r="859">
          <cell r="I859" t="e">
            <v>#REF!</v>
          </cell>
        </row>
        <row r="860">
          <cell r="I860" t="e">
            <v>#REF!</v>
          </cell>
        </row>
        <row r="861">
          <cell r="I861" t="e">
            <v>#REF!</v>
          </cell>
        </row>
        <row r="862">
          <cell r="I862" t="e">
            <v>#REF!</v>
          </cell>
        </row>
        <row r="866">
          <cell r="I866" t="e">
            <v>#REF!</v>
          </cell>
        </row>
        <row r="867">
          <cell r="I867" t="e">
            <v>#REF!</v>
          </cell>
        </row>
        <row r="868">
          <cell r="I868" t="e">
            <v>#REF!</v>
          </cell>
        </row>
        <row r="869">
          <cell r="I869" t="e">
            <v>#REF!</v>
          </cell>
        </row>
        <row r="870">
          <cell r="I870" t="e">
            <v>#REF!</v>
          </cell>
        </row>
        <row r="872">
          <cell r="I872" t="e">
            <v>#REF!</v>
          </cell>
        </row>
        <row r="873">
          <cell r="I873" t="e">
            <v>#REF!</v>
          </cell>
        </row>
        <row r="874">
          <cell r="I874" t="e">
            <v>#REF!</v>
          </cell>
        </row>
        <row r="875">
          <cell r="I875" t="e">
            <v>#REF!</v>
          </cell>
        </row>
        <row r="876">
          <cell r="I876" t="e">
            <v>#REF!</v>
          </cell>
        </row>
        <row r="878">
          <cell r="I878" t="e">
            <v>#REF!</v>
          </cell>
        </row>
        <row r="879">
          <cell r="I879" t="e">
            <v>#REF!</v>
          </cell>
        </row>
        <row r="880">
          <cell r="I880" t="e">
            <v>#REF!</v>
          </cell>
        </row>
        <row r="881">
          <cell r="I881" t="e">
            <v>#REF!</v>
          </cell>
        </row>
        <row r="882">
          <cell r="I882" t="e">
            <v>#REF!</v>
          </cell>
        </row>
        <row r="884">
          <cell r="I884" t="e">
            <v>#REF!</v>
          </cell>
        </row>
        <row r="885">
          <cell r="I885" t="e">
            <v>#REF!</v>
          </cell>
        </row>
        <row r="886">
          <cell r="I886" t="e">
            <v>#REF!</v>
          </cell>
        </row>
        <row r="887">
          <cell r="I887" t="e">
            <v>#REF!</v>
          </cell>
        </row>
        <row r="888">
          <cell r="I888" t="e">
            <v>#REF!</v>
          </cell>
        </row>
        <row r="890">
          <cell r="I890" t="e">
            <v>#REF!</v>
          </cell>
        </row>
        <row r="891">
          <cell r="I891" t="e">
            <v>#REF!</v>
          </cell>
        </row>
        <row r="892">
          <cell r="I892" t="e">
            <v>#REF!</v>
          </cell>
        </row>
        <row r="893">
          <cell r="I893" t="e">
            <v>#REF!</v>
          </cell>
        </row>
        <row r="894">
          <cell r="I894" t="e">
            <v>#REF!</v>
          </cell>
        </row>
        <row r="895">
          <cell r="I895" t="e">
            <v>#REF!</v>
          </cell>
        </row>
        <row r="899">
          <cell r="I899" t="e">
            <v>#REF!</v>
          </cell>
        </row>
        <row r="901">
          <cell r="I901" t="e">
            <v>#REF!</v>
          </cell>
        </row>
        <row r="903">
          <cell r="I903" t="e">
            <v>#REF!</v>
          </cell>
        </row>
        <row r="905">
          <cell r="I905" t="e">
            <v>#REF!</v>
          </cell>
        </row>
        <row r="907">
          <cell r="I907" t="e">
            <v>#REF!</v>
          </cell>
        </row>
        <row r="908">
          <cell r="I908" t="e">
            <v>#REF!</v>
          </cell>
        </row>
        <row r="909">
          <cell r="I909" t="e">
            <v>#REF!</v>
          </cell>
        </row>
        <row r="915">
          <cell r="I915" t="e">
            <v>#REF!</v>
          </cell>
        </row>
        <row r="916">
          <cell r="I916" t="e">
            <v>#REF!</v>
          </cell>
        </row>
        <row r="917">
          <cell r="I917" t="e">
            <v>#REF!</v>
          </cell>
        </row>
        <row r="919">
          <cell r="I919" t="e">
            <v>#REF!</v>
          </cell>
        </row>
        <row r="920">
          <cell r="I920" t="e">
            <v>#REF!</v>
          </cell>
        </row>
        <row r="921">
          <cell r="I921" t="e">
            <v>#REF!</v>
          </cell>
        </row>
        <row r="923">
          <cell r="I923" t="e">
            <v>#REF!</v>
          </cell>
        </row>
        <row r="924">
          <cell r="I924" t="e">
            <v>#REF!</v>
          </cell>
        </row>
        <row r="925">
          <cell r="I925" t="e">
            <v>#REF!</v>
          </cell>
        </row>
        <row r="927">
          <cell r="I927" t="e">
            <v>#REF!</v>
          </cell>
        </row>
        <row r="928">
          <cell r="I928" t="e">
            <v>#REF!</v>
          </cell>
        </row>
        <row r="929">
          <cell r="I929" t="e">
            <v>#REF!</v>
          </cell>
        </row>
        <row r="931">
          <cell r="I931" t="e">
            <v>#REF!</v>
          </cell>
        </row>
        <row r="932">
          <cell r="I932" t="e">
            <v>#REF!</v>
          </cell>
        </row>
        <row r="933">
          <cell r="I933" t="e">
            <v>#REF!</v>
          </cell>
        </row>
        <row r="934">
          <cell r="I934" t="e">
            <v>#REF!</v>
          </cell>
        </row>
        <row r="935">
          <cell r="I935" t="e">
            <v>#REF!</v>
          </cell>
        </row>
        <row r="941">
          <cell r="I941" t="e">
            <v>#REF!</v>
          </cell>
        </row>
        <row r="943">
          <cell r="I943" t="e">
            <v>#REF!</v>
          </cell>
        </row>
        <row r="945">
          <cell r="I945" t="e">
            <v>#REF!</v>
          </cell>
        </row>
        <row r="947">
          <cell r="I947" t="e">
            <v>#REF!</v>
          </cell>
        </row>
        <row r="949">
          <cell r="I949" t="e">
            <v>#REF!</v>
          </cell>
        </row>
        <row r="950">
          <cell r="I950" t="e">
            <v>#REF!</v>
          </cell>
        </row>
        <row r="954">
          <cell r="I954" t="e">
            <v>#REF!</v>
          </cell>
        </row>
        <row r="956">
          <cell r="I956" t="e">
            <v>#REF!</v>
          </cell>
        </row>
        <row r="958">
          <cell r="I958" t="e">
            <v>#REF!</v>
          </cell>
        </row>
        <row r="960">
          <cell r="I960" t="e">
            <v>#REF!</v>
          </cell>
        </row>
        <row r="962">
          <cell r="I962" t="e">
            <v>#REF!</v>
          </cell>
        </row>
        <row r="963">
          <cell r="I963" t="e">
            <v>#REF!</v>
          </cell>
        </row>
        <row r="967">
          <cell r="I967" t="e">
            <v>#REF!</v>
          </cell>
        </row>
        <row r="968">
          <cell r="I968" t="e">
            <v>#REF!</v>
          </cell>
        </row>
        <row r="970">
          <cell r="I970" t="e">
            <v>#REF!</v>
          </cell>
        </row>
        <row r="971">
          <cell r="I971" t="e">
            <v>#REF!</v>
          </cell>
        </row>
        <row r="973">
          <cell r="I973" t="e">
            <v>#REF!</v>
          </cell>
        </row>
        <row r="974">
          <cell r="I974" t="e">
            <v>#REF!</v>
          </cell>
        </row>
        <row r="976">
          <cell r="I976" t="e">
            <v>#REF!</v>
          </cell>
        </row>
        <row r="977">
          <cell r="I977" t="e">
            <v>#REF!</v>
          </cell>
        </row>
        <row r="979">
          <cell r="I979" t="e">
            <v>#REF!</v>
          </cell>
        </row>
        <row r="980">
          <cell r="I980" t="e">
            <v>#REF!</v>
          </cell>
        </row>
        <row r="981">
          <cell r="I981" t="e">
            <v>#REF!</v>
          </cell>
        </row>
        <row r="985">
          <cell r="I985" t="e">
            <v>#REF!</v>
          </cell>
        </row>
        <row r="987">
          <cell r="I987" t="e">
            <v>#REF!</v>
          </cell>
        </row>
        <row r="989">
          <cell r="I989" t="e">
            <v>#REF!</v>
          </cell>
        </row>
        <row r="991">
          <cell r="I991" t="e">
            <v>#REF!</v>
          </cell>
        </row>
        <row r="993">
          <cell r="I993" t="e">
            <v>#REF!</v>
          </cell>
        </row>
        <row r="994">
          <cell r="I994" t="e">
            <v>#REF!</v>
          </cell>
        </row>
        <row r="998">
          <cell r="I998" t="e">
            <v>#REF!</v>
          </cell>
        </row>
        <row r="999">
          <cell r="I999" t="e">
            <v>#REF!</v>
          </cell>
        </row>
        <row r="1001">
          <cell r="I1001" t="e">
            <v>#REF!</v>
          </cell>
        </row>
        <row r="1002">
          <cell r="I1002" t="e">
            <v>#REF!</v>
          </cell>
        </row>
        <row r="1004">
          <cell r="I1004" t="e">
            <v>#REF!</v>
          </cell>
        </row>
        <row r="1005">
          <cell r="I1005" t="e">
            <v>#REF!</v>
          </cell>
        </row>
        <row r="1007">
          <cell r="I1007" t="e">
            <v>#REF!</v>
          </cell>
        </row>
        <row r="1008">
          <cell r="I1008" t="e">
            <v>#REF!</v>
          </cell>
        </row>
        <row r="1010">
          <cell r="I1010" t="e">
            <v>#REF!</v>
          </cell>
        </row>
        <row r="1011">
          <cell r="I1011" t="e">
            <v>#REF!</v>
          </cell>
        </row>
        <row r="1012">
          <cell r="I1012" t="e">
            <v>#REF!</v>
          </cell>
        </row>
        <row r="1016">
          <cell r="I1016" t="e">
            <v>#REF!</v>
          </cell>
        </row>
        <row r="1017">
          <cell r="I1017" t="e">
            <v>#REF!</v>
          </cell>
        </row>
        <row r="1018">
          <cell r="I1018" t="e">
            <v>#REF!</v>
          </cell>
        </row>
        <row r="1019">
          <cell r="I1019" t="e">
            <v>#REF!</v>
          </cell>
        </row>
        <row r="1020">
          <cell r="I1020" t="e">
            <v>#REF!</v>
          </cell>
        </row>
        <row r="1022">
          <cell r="I1022" t="e">
            <v>#REF!</v>
          </cell>
        </row>
        <row r="1023">
          <cell r="I1023" t="e">
            <v>#REF!</v>
          </cell>
        </row>
        <row r="1024">
          <cell r="I1024" t="e">
            <v>#REF!</v>
          </cell>
        </row>
        <row r="1025">
          <cell r="I1025" t="e">
            <v>#REF!</v>
          </cell>
        </row>
        <row r="1026">
          <cell r="I1026" t="e">
            <v>#REF!</v>
          </cell>
        </row>
        <row r="1028">
          <cell r="I1028" t="e">
            <v>#REF!</v>
          </cell>
        </row>
        <row r="1029">
          <cell r="I1029" t="e">
            <v>#REF!</v>
          </cell>
        </row>
        <row r="1030">
          <cell r="I1030" t="e">
            <v>#REF!</v>
          </cell>
        </row>
        <row r="1031">
          <cell r="I1031" t="e">
            <v>#REF!</v>
          </cell>
        </row>
        <row r="1032">
          <cell r="I1032" t="e">
            <v>#REF!</v>
          </cell>
        </row>
        <row r="1034">
          <cell r="I1034" t="e">
            <v>#REF!</v>
          </cell>
        </row>
        <row r="1035">
          <cell r="I1035" t="e">
            <v>#REF!</v>
          </cell>
        </row>
        <row r="1036">
          <cell r="I1036" t="e">
            <v>#REF!</v>
          </cell>
        </row>
        <row r="1037">
          <cell r="I1037" t="e">
            <v>#REF!</v>
          </cell>
        </row>
        <row r="1038">
          <cell r="I1038" t="e">
            <v>#REF!</v>
          </cell>
        </row>
        <row r="1040">
          <cell r="I1040" t="e">
            <v>#REF!</v>
          </cell>
        </row>
        <row r="1041">
          <cell r="I1041" t="e">
            <v>#REF!</v>
          </cell>
        </row>
        <row r="1042">
          <cell r="I1042" t="e">
            <v>#REF!</v>
          </cell>
        </row>
        <row r="1043">
          <cell r="I1043" t="e">
            <v>#REF!</v>
          </cell>
        </row>
        <row r="1044">
          <cell r="I1044" t="e">
            <v>#REF!</v>
          </cell>
        </row>
        <row r="1045">
          <cell r="I1045" t="e">
            <v>#REF!</v>
          </cell>
        </row>
        <row r="1046">
          <cell r="I1046" t="e">
            <v>#REF!</v>
          </cell>
        </row>
        <row r="1052">
          <cell r="I1052" t="e">
            <v>#REF!</v>
          </cell>
        </row>
        <row r="1053">
          <cell r="I1053" t="e">
            <v>#REF!</v>
          </cell>
        </row>
        <row r="1055">
          <cell r="I1055" t="e">
            <v>#REF!</v>
          </cell>
        </row>
        <row r="1056">
          <cell r="I1056" t="e">
            <v>#REF!</v>
          </cell>
        </row>
        <row r="1058">
          <cell r="I1058" t="e">
            <v>#REF!</v>
          </cell>
        </row>
        <row r="1059">
          <cell r="I1059" t="e">
            <v>#REF!</v>
          </cell>
        </row>
        <row r="1061">
          <cell r="I1061" t="e">
            <v>#REF!</v>
          </cell>
        </row>
        <row r="1062">
          <cell r="I1062" t="e">
            <v>#REF!</v>
          </cell>
        </row>
        <row r="1064">
          <cell r="I1064" t="e">
            <v>#REF!</v>
          </cell>
        </row>
        <row r="1065">
          <cell r="I1065" t="e">
            <v>#REF!</v>
          </cell>
        </row>
        <row r="1066">
          <cell r="I1066" t="e">
            <v>#REF!</v>
          </cell>
        </row>
        <row r="1070">
          <cell r="I1070" t="e">
            <v>#REF!</v>
          </cell>
        </row>
        <row r="1071">
          <cell r="I1071" t="e">
            <v>#REF!</v>
          </cell>
        </row>
        <row r="1073">
          <cell r="I1073" t="e">
            <v>#REF!</v>
          </cell>
        </row>
        <row r="1074">
          <cell r="I1074" t="e">
            <v>#REF!</v>
          </cell>
        </row>
        <row r="1076">
          <cell r="I1076" t="e">
            <v>#REF!</v>
          </cell>
        </row>
        <row r="1077">
          <cell r="I1077" t="e">
            <v>#REF!</v>
          </cell>
        </row>
        <row r="1079">
          <cell r="I1079" t="e">
            <v>#REF!</v>
          </cell>
        </row>
        <row r="1080">
          <cell r="I1080" t="e">
            <v>#REF!</v>
          </cell>
        </row>
        <row r="1082">
          <cell r="I1082" t="e">
            <v>#REF!</v>
          </cell>
        </row>
        <row r="1083">
          <cell r="I1083" t="e">
            <v>#REF!</v>
          </cell>
        </row>
        <row r="1084">
          <cell r="I1084" t="e">
            <v>#REF!</v>
          </cell>
        </row>
        <row r="1088">
          <cell r="I1088" t="e">
            <v>#REF!</v>
          </cell>
        </row>
        <row r="1089">
          <cell r="I1089" t="e">
            <v>#REF!</v>
          </cell>
        </row>
        <row r="1090">
          <cell r="I1090" t="e">
            <v>#REF!</v>
          </cell>
        </row>
        <row r="1092">
          <cell r="I1092" t="e">
            <v>#REF!</v>
          </cell>
        </row>
        <row r="1093">
          <cell r="I1093" t="e">
            <v>#REF!</v>
          </cell>
        </row>
        <row r="1094">
          <cell r="I1094" t="e">
            <v>#REF!</v>
          </cell>
        </row>
        <row r="1096">
          <cell r="I1096" t="e">
            <v>#REF!</v>
          </cell>
        </row>
        <row r="1097">
          <cell r="I1097" t="e">
            <v>#REF!</v>
          </cell>
        </row>
        <row r="1098">
          <cell r="I1098" t="e">
            <v>#REF!</v>
          </cell>
        </row>
        <row r="1100">
          <cell r="I1100" t="e">
            <v>#REF!</v>
          </cell>
        </row>
        <row r="1101">
          <cell r="I1101" t="e">
            <v>#REF!</v>
          </cell>
        </row>
        <row r="1102">
          <cell r="I1102" t="e">
            <v>#REF!</v>
          </cell>
        </row>
        <row r="1104">
          <cell r="I1104" t="e">
            <v>#REF!</v>
          </cell>
        </row>
        <row r="1105">
          <cell r="I1105" t="e">
            <v>#REF!</v>
          </cell>
        </row>
        <row r="1106">
          <cell r="I1106" t="e">
            <v>#REF!</v>
          </cell>
        </row>
        <row r="1107">
          <cell r="I1107" t="e">
            <v>#REF!</v>
          </cell>
        </row>
        <row r="1111">
          <cell r="I1111" t="e">
            <v>#REF!</v>
          </cell>
        </row>
        <row r="1112">
          <cell r="I1112" t="e">
            <v>#REF!</v>
          </cell>
        </row>
        <row r="1113">
          <cell r="I1113" t="e">
            <v>#REF!</v>
          </cell>
        </row>
        <row r="1114">
          <cell r="I1114" t="e">
            <v>#REF!</v>
          </cell>
        </row>
        <row r="1116">
          <cell r="I1116" t="e">
            <v>#REF!</v>
          </cell>
        </row>
        <row r="1117">
          <cell r="I1117" t="e">
            <v>#REF!</v>
          </cell>
        </row>
        <row r="1118">
          <cell r="I1118" t="e">
            <v>#REF!</v>
          </cell>
        </row>
        <row r="1119">
          <cell r="I1119" t="e">
            <v>#REF!</v>
          </cell>
        </row>
        <row r="1121">
          <cell r="I1121" t="e">
            <v>#REF!</v>
          </cell>
        </row>
        <row r="1122">
          <cell r="I1122" t="e">
            <v>#REF!</v>
          </cell>
        </row>
        <row r="1123">
          <cell r="I1123" t="e">
            <v>#REF!</v>
          </cell>
        </row>
        <row r="1124">
          <cell r="I1124" t="e">
            <v>#REF!</v>
          </cell>
        </row>
        <row r="1126">
          <cell r="I1126" t="e">
            <v>#REF!</v>
          </cell>
        </row>
        <row r="1127">
          <cell r="I1127" t="e">
            <v>#REF!</v>
          </cell>
        </row>
        <row r="1128">
          <cell r="I1128" t="e">
            <v>#REF!</v>
          </cell>
        </row>
        <row r="1129">
          <cell r="I1129" t="e">
            <v>#REF!</v>
          </cell>
        </row>
        <row r="1131">
          <cell r="I1131" t="e">
            <v>#REF!</v>
          </cell>
        </row>
        <row r="1132">
          <cell r="I1132" t="e">
            <v>#REF!</v>
          </cell>
        </row>
        <row r="1133">
          <cell r="I1133" t="e">
            <v>#REF!</v>
          </cell>
        </row>
        <row r="1134">
          <cell r="I1134" t="e">
            <v>#REF!</v>
          </cell>
        </row>
        <row r="1135">
          <cell r="I1135" t="e">
            <v>#REF!</v>
          </cell>
        </row>
        <row r="1139">
          <cell r="I1139" t="e">
            <v>#REF!</v>
          </cell>
        </row>
        <row r="1140">
          <cell r="I1140" t="e">
            <v>#REF!</v>
          </cell>
        </row>
        <row r="1142">
          <cell r="I1142" t="e">
            <v>#REF!</v>
          </cell>
        </row>
        <row r="1143">
          <cell r="I1143" t="e">
            <v>#REF!</v>
          </cell>
        </row>
        <row r="1145">
          <cell r="I1145" t="e">
            <v>#REF!</v>
          </cell>
        </row>
        <row r="1146">
          <cell r="I1146" t="e">
            <v>#REF!</v>
          </cell>
        </row>
        <row r="1148">
          <cell r="I1148" t="e">
            <v>#REF!</v>
          </cell>
        </row>
        <row r="1149">
          <cell r="I1149" t="e">
            <v>#REF!</v>
          </cell>
        </row>
        <row r="1151">
          <cell r="I1151" t="e">
            <v>#REF!</v>
          </cell>
        </row>
        <row r="1152">
          <cell r="I1152" t="e">
            <v>#REF!</v>
          </cell>
        </row>
        <row r="1153">
          <cell r="I1153" t="e">
            <v>#REF!</v>
          </cell>
        </row>
        <row r="1157">
          <cell r="I1157" t="e">
            <v>#REF!</v>
          </cell>
        </row>
        <row r="1158">
          <cell r="I1158" t="e">
            <v>#REF!</v>
          </cell>
        </row>
        <row r="1159">
          <cell r="I1159" t="e">
            <v>#REF!</v>
          </cell>
        </row>
        <row r="1160">
          <cell r="I1160" t="e">
            <v>#REF!</v>
          </cell>
        </row>
        <row r="1162">
          <cell r="I1162" t="e">
            <v>#REF!</v>
          </cell>
        </row>
        <row r="1163">
          <cell r="I1163" t="e">
            <v>#REF!</v>
          </cell>
        </row>
        <row r="1164">
          <cell r="I1164" t="e">
            <v>#REF!</v>
          </cell>
        </row>
        <row r="1165">
          <cell r="I1165" t="e">
            <v>#REF!</v>
          </cell>
        </row>
        <row r="1167">
          <cell r="I1167" t="e">
            <v>#REF!</v>
          </cell>
        </row>
        <row r="1168">
          <cell r="I1168" t="e">
            <v>#REF!</v>
          </cell>
        </row>
        <row r="1169">
          <cell r="I1169" t="e">
            <v>#REF!</v>
          </cell>
        </row>
        <row r="1170">
          <cell r="I1170" t="e">
            <v>#REF!</v>
          </cell>
        </row>
        <row r="1172">
          <cell r="I1172" t="e">
            <v>#REF!</v>
          </cell>
        </row>
        <row r="1173">
          <cell r="I1173" t="e">
            <v>#REF!</v>
          </cell>
        </row>
        <row r="1174">
          <cell r="I1174" t="e">
            <v>#REF!</v>
          </cell>
        </row>
        <row r="1175">
          <cell r="I1175" t="e">
            <v>#REF!</v>
          </cell>
        </row>
        <row r="1177">
          <cell r="I1177" t="e">
            <v>#REF!</v>
          </cell>
        </row>
        <row r="1178">
          <cell r="I1178" t="e">
            <v>#REF!</v>
          </cell>
        </row>
        <row r="1179">
          <cell r="I1179" t="e">
            <v>#REF!</v>
          </cell>
        </row>
        <row r="1180">
          <cell r="I1180" t="e">
            <v>#REF!</v>
          </cell>
        </row>
        <row r="1181">
          <cell r="I1181" t="e">
            <v>#REF!</v>
          </cell>
        </row>
        <row r="1185">
          <cell r="I1185" t="e">
            <v>#REF!</v>
          </cell>
        </row>
        <row r="1186">
          <cell r="I1186" t="e">
            <v>#REF!</v>
          </cell>
        </row>
        <row r="1187">
          <cell r="I1187" t="e">
            <v>#REF!</v>
          </cell>
        </row>
        <row r="1188">
          <cell r="I1188" t="e">
            <v>#REF!</v>
          </cell>
        </row>
        <row r="1189">
          <cell r="I1189" t="e">
            <v>#REF!</v>
          </cell>
        </row>
        <row r="1190">
          <cell r="I1190" t="e">
            <v>#REF!</v>
          </cell>
        </row>
        <row r="1191">
          <cell r="I1191" t="e">
            <v>#REF!</v>
          </cell>
        </row>
        <row r="1192">
          <cell r="I1192" t="e">
            <v>#REF!</v>
          </cell>
        </row>
        <row r="1193">
          <cell r="I1193" t="e">
            <v>#REF!</v>
          </cell>
        </row>
        <row r="1194">
          <cell r="I1194" t="e">
            <v>#REF!</v>
          </cell>
        </row>
        <row r="1195">
          <cell r="I1195" t="e">
            <v>#REF!</v>
          </cell>
        </row>
        <row r="1197">
          <cell r="I1197" t="e">
            <v>#REF!</v>
          </cell>
        </row>
        <row r="1198">
          <cell r="I1198" t="e">
            <v>#REF!</v>
          </cell>
        </row>
        <row r="1199">
          <cell r="I1199" t="e">
            <v>#REF!</v>
          </cell>
        </row>
        <row r="1200">
          <cell r="I1200" t="e">
            <v>#REF!</v>
          </cell>
        </row>
        <row r="1201">
          <cell r="I1201" t="e">
            <v>#REF!</v>
          </cell>
        </row>
        <row r="1202">
          <cell r="I1202" t="e">
            <v>#REF!</v>
          </cell>
        </row>
        <row r="1203">
          <cell r="I1203" t="e">
            <v>#REF!</v>
          </cell>
        </row>
        <row r="1204">
          <cell r="I1204" t="e">
            <v>#REF!</v>
          </cell>
        </row>
        <row r="1205">
          <cell r="I1205" t="e">
            <v>#REF!</v>
          </cell>
        </row>
        <row r="1206">
          <cell r="I1206" t="e">
            <v>#REF!</v>
          </cell>
        </row>
        <row r="1207">
          <cell r="I1207" t="e">
            <v>#REF!</v>
          </cell>
        </row>
        <row r="1209">
          <cell r="I1209" t="e">
            <v>#REF!</v>
          </cell>
        </row>
        <row r="1210">
          <cell r="I1210" t="e">
            <v>#REF!</v>
          </cell>
        </row>
        <row r="1211">
          <cell r="I1211" t="e">
            <v>#REF!</v>
          </cell>
        </row>
        <row r="1212">
          <cell r="I1212" t="e">
            <v>#REF!</v>
          </cell>
        </row>
        <row r="1213">
          <cell r="I1213" t="e">
            <v>#REF!</v>
          </cell>
        </row>
        <row r="1214">
          <cell r="I1214" t="e">
            <v>#REF!</v>
          </cell>
        </row>
        <row r="1215">
          <cell r="I1215" t="e">
            <v>#REF!</v>
          </cell>
        </row>
        <row r="1216">
          <cell r="I1216" t="e">
            <v>#REF!</v>
          </cell>
        </row>
        <row r="1217">
          <cell r="I1217" t="e">
            <v>#REF!</v>
          </cell>
        </row>
        <row r="1218">
          <cell r="I1218" t="e">
            <v>#REF!</v>
          </cell>
        </row>
        <row r="1219">
          <cell r="I1219" t="e">
            <v>#REF!</v>
          </cell>
        </row>
        <row r="1221">
          <cell r="I1221" t="e">
            <v>#REF!</v>
          </cell>
        </row>
        <row r="1222">
          <cell r="I1222" t="e">
            <v>#REF!</v>
          </cell>
        </row>
        <row r="1223">
          <cell r="I1223" t="e">
            <v>#REF!</v>
          </cell>
        </row>
        <row r="1224">
          <cell r="I1224" t="e">
            <v>#REF!</v>
          </cell>
        </row>
        <row r="1225">
          <cell r="I1225" t="e">
            <v>#REF!</v>
          </cell>
        </row>
        <row r="1226">
          <cell r="I1226" t="e">
            <v>#REF!</v>
          </cell>
        </row>
        <row r="1227">
          <cell r="I1227" t="e">
            <v>#REF!</v>
          </cell>
        </row>
        <row r="1228">
          <cell r="I1228" t="e">
            <v>#REF!</v>
          </cell>
        </row>
        <row r="1229">
          <cell r="I1229" t="e">
            <v>#REF!</v>
          </cell>
        </row>
        <row r="1230">
          <cell r="I1230" t="e">
            <v>#REF!</v>
          </cell>
        </row>
        <row r="1231">
          <cell r="I1231" t="e">
            <v>#REF!</v>
          </cell>
        </row>
        <row r="1233">
          <cell r="I1233" t="e">
            <v>#REF!</v>
          </cell>
        </row>
        <row r="1234">
          <cell r="I1234" t="e">
            <v>#REF!</v>
          </cell>
        </row>
        <row r="1235">
          <cell r="I1235" t="e">
            <v>#REF!</v>
          </cell>
        </row>
        <row r="1236">
          <cell r="I1236" t="e">
            <v>#REF!</v>
          </cell>
        </row>
        <row r="1237">
          <cell r="I1237" t="e">
            <v>#REF!</v>
          </cell>
        </row>
        <row r="1238">
          <cell r="I1238" t="e">
            <v>#REF!</v>
          </cell>
        </row>
        <row r="1239">
          <cell r="I1239" t="e">
            <v>#REF!</v>
          </cell>
        </row>
        <row r="1240">
          <cell r="I1240" t="e">
            <v>#REF!</v>
          </cell>
        </row>
        <row r="1241">
          <cell r="I1241" t="e">
            <v>#REF!</v>
          </cell>
        </row>
        <row r="1242">
          <cell r="I1242" t="e">
            <v>#REF!</v>
          </cell>
        </row>
        <row r="1243">
          <cell r="I1243" t="e">
            <v>#REF!</v>
          </cell>
        </row>
        <row r="1244">
          <cell r="I1244" t="e">
            <v>#REF!</v>
          </cell>
        </row>
        <row r="1248">
          <cell r="I1248" t="e">
            <v>#REF!</v>
          </cell>
        </row>
        <row r="1249">
          <cell r="I1249" t="e">
            <v>#REF!</v>
          </cell>
        </row>
        <row r="1250">
          <cell r="I1250" t="e">
            <v>#REF!</v>
          </cell>
        </row>
        <row r="1252">
          <cell r="I1252" t="e">
            <v>#REF!</v>
          </cell>
        </row>
        <row r="1253">
          <cell r="I1253" t="e">
            <v>#REF!</v>
          </cell>
        </row>
        <row r="1254">
          <cell r="I1254" t="e">
            <v>#REF!</v>
          </cell>
        </row>
        <row r="1256">
          <cell r="I1256" t="e">
            <v>#REF!</v>
          </cell>
        </row>
        <row r="1257">
          <cell r="I1257" t="e">
            <v>#REF!</v>
          </cell>
        </row>
        <row r="1258">
          <cell r="I1258" t="e">
            <v>#REF!</v>
          </cell>
        </row>
        <row r="1260">
          <cell r="I1260" t="e">
            <v>#REF!</v>
          </cell>
        </row>
        <row r="1261">
          <cell r="I1261" t="e">
            <v>#REF!</v>
          </cell>
        </row>
        <row r="1262">
          <cell r="I1262" t="e">
            <v>#REF!</v>
          </cell>
        </row>
        <row r="1264">
          <cell r="I1264" t="e">
            <v>#REF!</v>
          </cell>
        </row>
        <row r="1265">
          <cell r="I1265" t="e">
            <v>#REF!</v>
          </cell>
        </row>
        <row r="1266">
          <cell r="I1266" t="e">
            <v>#REF!</v>
          </cell>
        </row>
        <row r="1267">
          <cell r="I1267" t="e">
            <v>#REF!</v>
          </cell>
        </row>
        <row r="1268">
          <cell r="I1268" t="e">
            <v>#REF!</v>
          </cell>
        </row>
        <row r="1273">
          <cell r="I1273" t="e">
            <v>#REF!</v>
          </cell>
        </row>
        <row r="1274">
          <cell r="I1274" t="e">
            <v>#REF!</v>
          </cell>
        </row>
        <row r="1275">
          <cell r="I1275" t="e">
            <v>#REF!</v>
          </cell>
        </row>
        <row r="1278">
          <cell r="I1278" t="e">
            <v>#REF!</v>
          </cell>
        </row>
        <row r="1281">
          <cell r="I1281" t="e">
            <v>#REF!</v>
          </cell>
        </row>
        <row r="1282">
          <cell r="I1282" t="e">
            <v>#REF!</v>
          </cell>
        </row>
        <row r="1283">
          <cell r="I1283" t="e">
            <v>#REF!</v>
          </cell>
        </row>
        <row r="1287">
          <cell r="I1287" t="e">
            <v>#REF!</v>
          </cell>
        </row>
        <row r="1288">
          <cell r="I1288" t="e">
            <v>#REF!</v>
          </cell>
        </row>
        <row r="1289">
          <cell r="I1289" t="e">
            <v>#REF!</v>
          </cell>
        </row>
        <row r="1290">
          <cell r="I1290" t="e">
            <v>#REF!</v>
          </cell>
        </row>
        <row r="1293">
          <cell r="I1293" t="e">
            <v>#REF!</v>
          </cell>
        </row>
        <row r="1294">
          <cell r="I1294" t="e">
            <v>#REF!</v>
          </cell>
        </row>
        <row r="1295">
          <cell r="I1295" t="e">
            <v>#REF!</v>
          </cell>
        </row>
        <row r="1296">
          <cell r="I1296" t="e">
            <v>#REF!</v>
          </cell>
        </row>
        <row r="1297">
          <cell r="I1297" t="e">
            <v>#REF!</v>
          </cell>
        </row>
        <row r="1298">
          <cell r="I1298" t="e">
            <v>#REF!</v>
          </cell>
        </row>
        <row r="1299">
          <cell r="I1299" t="e">
            <v>#REF!</v>
          </cell>
        </row>
        <row r="1302">
          <cell r="I1302" t="e">
            <v>#REF!</v>
          </cell>
        </row>
        <row r="1303">
          <cell r="I1303" t="e">
            <v>#REF!</v>
          </cell>
        </row>
        <row r="1304">
          <cell r="I1304" t="e">
            <v>#REF!</v>
          </cell>
        </row>
        <row r="1305">
          <cell r="I1305" t="e">
            <v>#REF!</v>
          </cell>
        </row>
        <row r="1306">
          <cell r="I1306" t="e">
            <v>#REF!</v>
          </cell>
        </row>
        <row r="1309">
          <cell r="I1309" t="e">
            <v>#REF!</v>
          </cell>
        </row>
        <row r="1310">
          <cell r="I1310" t="e">
            <v>#REF!</v>
          </cell>
        </row>
        <row r="1311">
          <cell r="I1311" t="e">
            <v>#REF!</v>
          </cell>
        </row>
        <row r="1314">
          <cell r="I1314" t="e">
            <v>#REF!</v>
          </cell>
        </row>
        <row r="1315">
          <cell r="I1315" t="e">
            <v>#REF!</v>
          </cell>
        </row>
        <row r="1316">
          <cell r="I1316" t="e">
            <v>#REF!</v>
          </cell>
        </row>
        <row r="1319">
          <cell r="I1319" t="e">
            <v>#REF!</v>
          </cell>
        </row>
        <row r="1320">
          <cell r="I1320" t="e">
            <v>#REF!</v>
          </cell>
        </row>
        <row r="1321">
          <cell r="I1321" t="e">
            <v>#REF!</v>
          </cell>
        </row>
        <row r="1322">
          <cell r="I1322" t="e">
            <v>#REF!</v>
          </cell>
        </row>
        <row r="1323">
          <cell r="I1323" t="e">
            <v>#REF!</v>
          </cell>
        </row>
        <row r="1326">
          <cell r="I1326" t="e">
            <v>#REF!</v>
          </cell>
        </row>
        <row r="1327">
          <cell r="I1327" t="e">
            <v>#REF!</v>
          </cell>
        </row>
        <row r="1328">
          <cell r="I1328" t="e">
            <v>#REF!</v>
          </cell>
        </row>
        <row r="1329">
          <cell r="I1329" t="e">
            <v>#REF!</v>
          </cell>
        </row>
        <row r="1330">
          <cell r="I1330" t="e">
            <v>#REF!</v>
          </cell>
        </row>
        <row r="1331">
          <cell r="I1331" t="e">
            <v>#REF!</v>
          </cell>
        </row>
        <row r="1332">
          <cell r="I1332" t="e">
            <v>#REF!</v>
          </cell>
        </row>
        <row r="1335">
          <cell r="I1335" t="e">
            <v>#REF!</v>
          </cell>
        </row>
        <row r="1336">
          <cell r="I1336" t="e">
            <v>#REF!</v>
          </cell>
        </row>
        <row r="1339">
          <cell r="I1339" t="e">
            <v>#REF!</v>
          </cell>
        </row>
        <row r="1340">
          <cell r="I1340" t="e">
            <v>#REF!</v>
          </cell>
        </row>
        <row r="1343">
          <cell r="I1343" t="e">
            <v>#REF!</v>
          </cell>
        </row>
        <row r="1344">
          <cell r="I1344" t="e">
            <v>#REF!</v>
          </cell>
        </row>
        <row r="1345">
          <cell r="I1345" t="e">
            <v>#REF!</v>
          </cell>
        </row>
        <row r="1348">
          <cell r="I1348" t="e">
            <v>#REF!</v>
          </cell>
        </row>
        <row r="1349">
          <cell r="I1349" t="e">
            <v>#REF!</v>
          </cell>
        </row>
        <row r="1350">
          <cell r="I1350" t="e">
            <v>#REF!</v>
          </cell>
        </row>
        <row r="1353">
          <cell r="I1353" t="e">
            <v>#REF!</v>
          </cell>
        </row>
        <row r="1354">
          <cell r="I1354" t="e">
            <v>#REF!</v>
          </cell>
        </row>
        <row r="1357">
          <cell r="I1357" t="e">
            <v>#REF!</v>
          </cell>
        </row>
        <row r="1358">
          <cell r="I1358" t="e">
            <v>#REF!</v>
          </cell>
        </row>
        <row r="1361">
          <cell r="I1361" t="e">
            <v>#REF!</v>
          </cell>
        </row>
        <row r="1362">
          <cell r="I1362" t="e">
            <v>#REF!</v>
          </cell>
        </row>
        <row r="1363">
          <cell r="I1363" t="e">
            <v>#REF!</v>
          </cell>
        </row>
        <row r="1364">
          <cell r="I1364" t="e">
            <v>#REF!</v>
          </cell>
        </row>
        <row r="1365">
          <cell r="I1365" t="e">
            <v>#REF!</v>
          </cell>
        </row>
        <row r="1366">
          <cell r="I1366" t="e">
            <v>#REF!</v>
          </cell>
        </row>
        <row r="1367">
          <cell r="I1367" t="e">
            <v>#REF!</v>
          </cell>
        </row>
        <row r="1368">
          <cell r="I1368" t="e">
            <v>#REF!</v>
          </cell>
        </row>
        <row r="1369">
          <cell r="I1369" t="e">
            <v>#REF!</v>
          </cell>
        </row>
        <row r="1373">
          <cell r="I1373" t="e">
            <v>#REF!</v>
          </cell>
        </row>
        <row r="1375">
          <cell r="I1375" t="e">
            <v>#REF!</v>
          </cell>
        </row>
        <row r="1376">
          <cell r="I1376" t="e">
            <v>#REF!</v>
          </cell>
        </row>
        <row r="1377">
          <cell r="I1377" t="e">
            <v>#REF!</v>
          </cell>
        </row>
        <row r="1381">
          <cell r="I1381" t="e">
            <v>#REF!</v>
          </cell>
        </row>
        <row r="1382">
          <cell r="I1382" t="e">
            <v>#REF!</v>
          </cell>
        </row>
        <row r="1383">
          <cell r="I1383" t="e">
            <v>#REF!</v>
          </cell>
        </row>
        <row r="1384">
          <cell r="I1384" t="e">
            <v>#REF!</v>
          </cell>
        </row>
        <row r="1387">
          <cell r="I1387" t="e">
            <v>#REF!</v>
          </cell>
        </row>
        <row r="1388">
          <cell r="I1388" t="e">
            <v>#REF!</v>
          </cell>
        </row>
        <row r="1389">
          <cell r="I1389" t="e">
            <v>#REF!</v>
          </cell>
        </row>
        <row r="1390">
          <cell r="I1390" t="e">
            <v>#REF!</v>
          </cell>
        </row>
        <row r="1393">
          <cell r="I1393" t="e">
            <v>#REF!</v>
          </cell>
        </row>
        <row r="1394">
          <cell r="I1394" t="e">
            <v>#REF!</v>
          </cell>
        </row>
        <row r="1395">
          <cell r="I1395" t="e">
            <v>#REF!</v>
          </cell>
        </row>
        <row r="1400">
          <cell r="I1400" t="e">
            <v>#REF!</v>
          </cell>
        </row>
        <row r="1401">
          <cell r="I1401" t="e">
            <v>#REF!</v>
          </cell>
        </row>
        <row r="1402">
          <cell r="I1402" t="e">
            <v>#REF!</v>
          </cell>
        </row>
        <row r="1403">
          <cell r="I1403" t="e">
            <v>#REF!</v>
          </cell>
        </row>
        <row r="1404">
          <cell r="I1404" t="e">
            <v>#REF!</v>
          </cell>
        </row>
        <row r="1405">
          <cell r="I1405" t="e">
            <v>#REF!</v>
          </cell>
        </row>
        <row r="1406">
          <cell r="I1406" t="e">
            <v>#REF!</v>
          </cell>
        </row>
        <row r="1407">
          <cell r="I1407" t="e">
            <v>#REF!</v>
          </cell>
        </row>
        <row r="1408">
          <cell r="I1408" t="e">
            <v>#REF!</v>
          </cell>
        </row>
        <row r="1409">
          <cell r="I1409" t="e">
            <v>#REF!</v>
          </cell>
        </row>
        <row r="1410">
          <cell r="I1410" t="e">
            <v>#REF!</v>
          </cell>
        </row>
        <row r="1411">
          <cell r="I1411" t="e">
            <v>#REF!</v>
          </cell>
        </row>
        <row r="1412">
          <cell r="I1412" t="e">
            <v>#REF!</v>
          </cell>
        </row>
        <row r="1413">
          <cell r="I1413" t="e">
            <v>#REF!</v>
          </cell>
        </row>
        <row r="1414">
          <cell r="I1414" t="e">
            <v>#REF!</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amp; Invoicing"/>
      <sheetName val="High Level Summary"/>
      <sheetName val="Cover"/>
      <sheetName val="Cover Contents (2)"/>
      <sheetName val="Version Control (2)"/>
      <sheetName val="0.0 Funders Summary"/>
      <sheetName val="1.0 Executive Summary"/>
      <sheetName val="2.00 Change Summary"/>
      <sheetName val="3.00 Basis"/>
      <sheetName val="4.00 Assumptions"/>
      <sheetName val="9.0  Cashflow"/>
      <sheetName val="5.00 Accomm Schedule"/>
      <sheetName val="10.00  L1 Element Summary"/>
      <sheetName val="10.00  L2 Element Summary"/>
      <sheetName val="11.00 RIBA Stage 3 - Current"/>
      <sheetName val="6.00 Inflation"/>
      <sheetName val="7.00 Costed Risk Register"/>
      <sheetName val="8.00 Benchmarking"/>
      <sheetName val="Benchmarking"/>
      <sheetName val="9.00 WP Summary"/>
      <sheetName val="10.00 NRM Element Summary"/>
      <sheetName val="8.00 Elemental Cost Plan"/>
      <sheetName val="0.0 Dashboard"/>
      <sheetName val="4.0 Works Costs"/>
      <sheetName val="5.0 Professional Fees"/>
      <sheetName val="6.0 Other Dev Project Costs"/>
      <sheetName val="7.0 Contingency"/>
      <sheetName val="8.0 Inflation"/>
      <sheetName val="Superceded - PO &amp; Invoicing"/>
      <sheetName val="RIBA Stage 2 - 24 August 2022"/>
      <sheetName val="RIBA Stage 1"/>
      <sheetName val="RIBA Stage 2 - 1 Nov"/>
      <sheetName val="Summary - Plot 18"/>
      <sheetName val="Summary - Littlemore House"/>
      <sheetName val="2.0 Assumptions"/>
      <sheetName val="Pears Building"/>
      <sheetName val="Drop Down Lists"/>
      <sheetName val="3.0 Basis"/>
      <sheetName val="PO &amp; Invoicing CO"/>
      <sheetName val="Invoicing "/>
      <sheetName val="Data for EITM"/>
      <sheetName val="Procurement"/>
      <sheetName val="Contents (2)"/>
      <sheetName val="BCISIndices"/>
      <sheetName val="Sheet5"/>
    </sheetNames>
    <sheetDataSet>
      <sheetData sheetId="0"/>
      <sheetData sheetId="1">
        <row r="8">
          <cell r="M8"/>
        </row>
      </sheetData>
      <sheetData sheetId="2">
        <row r="28">
          <cell r="B28" t="str">
            <v>REPORT:</v>
          </cell>
        </row>
      </sheetData>
      <sheetData sheetId="3"/>
      <sheetData sheetId="4"/>
      <sheetData sheetId="5"/>
      <sheetData sheetId="6"/>
      <sheetData sheetId="7">
        <row r="39">
          <cell r="B39" t="str">
            <v>VAT</v>
          </cell>
        </row>
      </sheetData>
      <sheetData sheetId="8"/>
      <sheetData sheetId="9"/>
      <sheetData sheetId="10"/>
      <sheetData sheetId="11"/>
      <sheetData sheetId="12">
        <row r="11">
          <cell r="I11">
            <v>4517800</v>
          </cell>
        </row>
      </sheetData>
      <sheetData sheetId="13">
        <row r="25">
          <cell r="K25">
            <v>10573418.127499999</v>
          </cell>
        </row>
      </sheetData>
      <sheetData sheetId="14">
        <row r="3674">
          <cell r="L3674">
            <v>0.21875420763373299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4">
          <cell r="AC14">
            <v>8558</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ople"/>
      <sheetName val="Travel Time"/>
      <sheetName val="Fee %"/>
      <sheetName val="Fee workings"/>
    </sheetNames>
    <sheetDataSet>
      <sheetData sheetId="0">
        <row r="14">
          <cell r="C14" t="str">
            <v>General Operative</v>
          </cell>
          <cell r="D14" t="str">
            <v>Skill Rate 4</v>
          </cell>
          <cell r="E14" t="str">
            <v>Skill Rate 3</v>
          </cell>
          <cell r="F14" t="str">
            <v>Skill Rate 2</v>
          </cell>
          <cell r="G14" t="str">
            <v>Skill Rate 1</v>
          </cell>
          <cell r="H14" t="str">
            <v>Craftsman</v>
          </cell>
          <cell r="I14" t="str">
            <v>RCE General Operative</v>
          </cell>
          <cell r="J14" t="str">
            <v>Skill level 1</v>
          </cell>
          <cell r="K14" t="str">
            <v>Skill Level 2</v>
          </cell>
          <cell r="L14" t="str">
            <v>Ganger</v>
          </cell>
          <cell r="M14" t="str">
            <v>Working Foreman</v>
          </cell>
          <cell r="N14" t="str">
            <v>Technician</v>
          </cell>
          <cell r="O14" t="str">
            <v>Approved Electrician</v>
          </cell>
          <cell r="P14" t="str">
            <v>Electrician</v>
          </cell>
          <cell r="Q14" t="str">
            <v>Labourer</v>
          </cell>
          <cell r="R14" t="str">
            <v>Plumber</v>
          </cell>
          <cell r="S14" t="str">
            <v>Advanced Plumber</v>
          </cell>
          <cell r="T14" t="str">
            <v>Technician Plumber</v>
          </cell>
          <cell r="U14" t="str">
            <v>Plumbing Labourer</v>
          </cell>
          <cell r="V14" t="str">
            <v>Site Agent</v>
          </cell>
        </row>
      </sheetData>
      <sheetData sheetId="1">
        <row r="2">
          <cell r="A2">
            <v>9</v>
          </cell>
        </row>
      </sheetData>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NOTES"/>
      <sheetName val="PROJECT DETAILS"/>
      <sheetName val="Cost Plan Summary - Base"/>
      <sheetName val="Cost Plan Summary-Alternate Bid"/>
      <sheetName val="SUMMARY"/>
      <sheetName val="Sheet51"/>
      <sheetName val="WP 2090 Demo &amp; Asbestos Removal"/>
      <sheetName val="WP 2200 Groundworks"/>
      <sheetName val="WP 2400 Structural Steelwork"/>
      <sheetName val="WP 2500 Fire Protection"/>
      <sheetName val="WP 2900 Brick &amp; Blockwork"/>
      <sheetName val="WP 2950 SFS"/>
      <sheetName val="WP 3100 Curtain Walling Windows"/>
      <sheetName val="WP 3200 Cladding"/>
      <sheetName val="WP 3600 Roofing "/>
      <sheetName val="WP 4650 FF&amp;E"/>
      <sheetName val="WP 4680 Disabled Hoist"/>
      <sheetName val="WP 4690 Gym Equipment"/>
      <sheetName val="WP 4750 Architectual Metalwork"/>
      <sheetName val="WP 4800 Decoration"/>
      <sheetName val="WP 5010 Fit Out"/>
      <sheetName val="WP 5510 Stage Equipment"/>
      <sheetName val="WP 5300 Kitchen Install"/>
      <sheetName val="WP 6000 M&amp;E Install"/>
      <sheetName val="WP 8050 Utilities"/>
      <sheetName val="WP 9250 Sports Pitch"/>
      <sheetName val="WP 9500 Soft Landscaping"/>
      <sheetName val="WP 9700 Fencing"/>
      <sheetName val="WP 1760 Therrmal Survey"/>
      <sheetName val="Trade 24"/>
      <sheetName val="Trade #25"/>
      <sheetName val="Trade #26"/>
      <sheetName val="Trade #27"/>
      <sheetName val="Trade #28"/>
      <sheetName val="Trade #29"/>
      <sheetName val="Trade #30"/>
      <sheetName val="Trade #31"/>
      <sheetName val="Trade #32"/>
      <sheetName val="Trade #33"/>
      <sheetName val="Trade #34"/>
      <sheetName val="Trade #35"/>
      <sheetName val="Trade #36"/>
      <sheetName val="Trade #37"/>
      <sheetName val="Trade #38"/>
      <sheetName val="Trade #39"/>
      <sheetName val="Trade #40"/>
      <sheetName val="Trade #41"/>
      <sheetName val="Trade #42"/>
      <sheetName val="Trade #43"/>
      <sheetName val="Trade #44"/>
      <sheetName val="Trade #45"/>
      <sheetName val="Trade #46"/>
      <sheetName val="Trade #47"/>
      <sheetName val="Trade #48"/>
      <sheetName val="Trade #49"/>
      <sheetName val="Trade #50"/>
      <sheetName val="Bmark Drop Down List Sources"/>
      <sheetName val="Trade #51"/>
      <sheetName val="Trade #52"/>
      <sheetName val="Trade #53"/>
      <sheetName val="Trade #54"/>
      <sheetName val="Trade #55"/>
      <sheetName val="Trade #56"/>
      <sheetName val="Trade #57"/>
      <sheetName val="Trade #58"/>
      <sheetName val="Trade #59"/>
      <sheetName val="Trade #60"/>
      <sheetName val="Trade #61"/>
      <sheetName val="Trade #62"/>
      <sheetName val="Trade #63"/>
      <sheetName val="Trade #64"/>
      <sheetName val="Trade #65"/>
      <sheetName val="Trade #66"/>
      <sheetName val="Trade #67"/>
      <sheetName val="Trade #68"/>
      <sheetName val="Trade #69"/>
      <sheetName val="Trade #70"/>
      <sheetName val="Trade #71"/>
      <sheetName val="Trade #72"/>
      <sheetName val="Trade #73"/>
      <sheetName val="Trade #74"/>
      <sheetName val="Trade #75"/>
      <sheetName val="Trade #76"/>
      <sheetName val="Trade #77"/>
      <sheetName val="Trade #78"/>
      <sheetName val="Trade #79"/>
      <sheetName val="Trade #80"/>
      <sheetName val="Trade #81"/>
      <sheetName val="Trade #82"/>
      <sheetName val="Trade #83"/>
      <sheetName val="Trade #84"/>
      <sheetName val="Trade #85"/>
      <sheetName val="Trade #86"/>
      <sheetName val="Trade #87"/>
      <sheetName val="Trade #88"/>
      <sheetName val="Trade #89"/>
      <sheetName val="Trade #90"/>
      <sheetName val="Trade #91"/>
      <sheetName val="Trade #92"/>
      <sheetName val="Trade #93"/>
      <sheetName val="Trade #94"/>
      <sheetName val="Trade #95"/>
      <sheetName val="Trade #96"/>
      <sheetName val="Trade #97"/>
      <sheetName val="Trade #98"/>
      <sheetName val="Trade #99"/>
      <sheetName val="Trade #100"/>
      <sheetName val="Revision History"/>
    </sheetNames>
    <sheetDataSet>
      <sheetData sheetId="0" refreshError="1"/>
      <sheetData sheetId="1">
        <row r="23">
          <cell r="A23" t="str">
            <v>Addendum #1</v>
          </cell>
        </row>
      </sheetData>
      <sheetData sheetId="2" refreshError="1"/>
      <sheetData sheetId="3" refreshError="1"/>
      <sheetData sheetId="4"/>
      <sheetData sheetId="5" refreshError="1"/>
      <sheetData sheetId="6"/>
      <sheetData sheetId="7">
        <row r="1">
          <cell r="B1" t="str">
            <v>Project Name:</v>
          </cell>
        </row>
      </sheetData>
      <sheetData sheetId="8">
        <row r="1">
          <cell r="B1" t="str">
            <v>Project Name:</v>
          </cell>
        </row>
      </sheetData>
      <sheetData sheetId="9">
        <row r="1">
          <cell r="B1" t="str">
            <v>Project Name:</v>
          </cell>
        </row>
      </sheetData>
      <sheetData sheetId="10">
        <row r="1">
          <cell r="B1" t="str">
            <v>Project Name:</v>
          </cell>
        </row>
      </sheetData>
      <sheetData sheetId="11">
        <row r="1">
          <cell r="B1" t="str">
            <v>Project Name:</v>
          </cell>
        </row>
      </sheetData>
      <sheetData sheetId="12">
        <row r="1">
          <cell r="B1" t="str">
            <v>Project Name:</v>
          </cell>
        </row>
      </sheetData>
      <sheetData sheetId="13">
        <row r="1">
          <cell r="B1" t="str">
            <v>Project Name:</v>
          </cell>
        </row>
      </sheetData>
      <sheetData sheetId="14">
        <row r="1">
          <cell r="B1" t="str">
            <v>Project Name:</v>
          </cell>
        </row>
      </sheetData>
      <sheetData sheetId="15">
        <row r="1">
          <cell r="B1" t="str">
            <v>Project Name:</v>
          </cell>
        </row>
      </sheetData>
      <sheetData sheetId="16">
        <row r="1">
          <cell r="B1" t="str">
            <v>Project Name:</v>
          </cell>
        </row>
      </sheetData>
      <sheetData sheetId="17">
        <row r="1">
          <cell r="B1" t="str">
            <v>Project Name:</v>
          </cell>
        </row>
      </sheetData>
      <sheetData sheetId="18">
        <row r="1">
          <cell r="B1" t="str">
            <v>Project Name:</v>
          </cell>
        </row>
      </sheetData>
      <sheetData sheetId="19">
        <row r="1">
          <cell r="B1" t="str">
            <v>Project Name:</v>
          </cell>
        </row>
      </sheetData>
      <sheetData sheetId="20">
        <row r="1">
          <cell r="B1" t="str">
            <v>Project Name:</v>
          </cell>
        </row>
      </sheetData>
      <sheetData sheetId="21">
        <row r="1">
          <cell r="B1" t="str">
            <v>Project Name:</v>
          </cell>
        </row>
      </sheetData>
      <sheetData sheetId="22">
        <row r="1">
          <cell r="B1" t="str">
            <v>Project Name:</v>
          </cell>
        </row>
      </sheetData>
      <sheetData sheetId="23">
        <row r="1">
          <cell r="B1" t="str">
            <v>Project Name:</v>
          </cell>
        </row>
      </sheetData>
      <sheetData sheetId="24">
        <row r="1">
          <cell r="B1" t="str">
            <v>Project Name:</v>
          </cell>
        </row>
      </sheetData>
      <sheetData sheetId="25">
        <row r="1">
          <cell r="B1" t="str">
            <v>Project Name:</v>
          </cell>
        </row>
      </sheetData>
      <sheetData sheetId="26">
        <row r="1">
          <cell r="B1" t="str">
            <v>Project Name:</v>
          </cell>
        </row>
      </sheetData>
      <sheetData sheetId="27">
        <row r="1">
          <cell r="B1" t="str">
            <v>Project Name:</v>
          </cell>
        </row>
      </sheetData>
      <sheetData sheetId="28">
        <row r="1">
          <cell r="B1" t="str">
            <v>Project Name:</v>
          </cell>
        </row>
      </sheetData>
      <sheetData sheetId="29">
        <row r="1">
          <cell r="B1" t="str">
            <v>Project Name:</v>
          </cell>
        </row>
      </sheetData>
      <sheetData sheetId="30">
        <row r="1">
          <cell r="B1" t="str">
            <v>Project Name:</v>
          </cell>
        </row>
      </sheetData>
      <sheetData sheetId="31">
        <row r="1">
          <cell r="B1" t="str">
            <v>Project Name:</v>
          </cell>
        </row>
      </sheetData>
      <sheetData sheetId="32">
        <row r="1">
          <cell r="B1" t="str">
            <v>Project Name:</v>
          </cell>
        </row>
      </sheetData>
      <sheetData sheetId="33">
        <row r="1">
          <cell r="B1" t="str">
            <v>Project Name:</v>
          </cell>
        </row>
      </sheetData>
      <sheetData sheetId="34">
        <row r="1">
          <cell r="B1" t="str">
            <v>Project Name:</v>
          </cell>
        </row>
      </sheetData>
      <sheetData sheetId="35">
        <row r="1">
          <cell r="B1" t="str">
            <v>Project Name:</v>
          </cell>
        </row>
      </sheetData>
      <sheetData sheetId="36">
        <row r="1">
          <cell r="B1" t="str">
            <v>Project Name:</v>
          </cell>
        </row>
      </sheetData>
      <sheetData sheetId="37">
        <row r="1">
          <cell r="B1" t="str">
            <v>Project Name:</v>
          </cell>
        </row>
      </sheetData>
      <sheetData sheetId="38">
        <row r="1">
          <cell r="B1" t="str">
            <v>Project Name:</v>
          </cell>
        </row>
      </sheetData>
      <sheetData sheetId="39">
        <row r="1">
          <cell r="B1" t="str">
            <v>Project Name:</v>
          </cell>
        </row>
      </sheetData>
      <sheetData sheetId="40">
        <row r="1">
          <cell r="B1" t="str">
            <v>Project Name:</v>
          </cell>
        </row>
      </sheetData>
      <sheetData sheetId="41">
        <row r="1">
          <cell r="B1" t="str">
            <v>Project Name:</v>
          </cell>
        </row>
      </sheetData>
      <sheetData sheetId="42">
        <row r="1">
          <cell r="B1" t="str">
            <v>Project Name:</v>
          </cell>
        </row>
      </sheetData>
      <sheetData sheetId="43">
        <row r="1">
          <cell r="B1" t="str">
            <v>Project Name:</v>
          </cell>
        </row>
      </sheetData>
      <sheetData sheetId="44">
        <row r="1">
          <cell r="B1" t="str">
            <v>Project Name:</v>
          </cell>
        </row>
      </sheetData>
      <sheetData sheetId="45">
        <row r="1">
          <cell r="B1" t="str">
            <v>Project Name:</v>
          </cell>
        </row>
      </sheetData>
      <sheetData sheetId="46">
        <row r="1">
          <cell r="B1" t="str">
            <v>Project Name:</v>
          </cell>
        </row>
      </sheetData>
      <sheetData sheetId="47">
        <row r="1">
          <cell r="B1" t="str">
            <v>Project Name:</v>
          </cell>
        </row>
      </sheetData>
      <sheetData sheetId="48">
        <row r="1">
          <cell r="B1" t="str">
            <v>Project Name:</v>
          </cell>
        </row>
      </sheetData>
      <sheetData sheetId="49">
        <row r="1">
          <cell r="B1" t="str">
            <v>Project Name:</v>
          </cell>
        </row>
      </sheetData>
      <sheetData sheetId="50">
        <row r="1">
          <cell r="B1" t="str">
            <v>Project Name:</v>
          </cell>
        </row>
      </sheetData>
      <sheetData sheetId="51">
        <row r="1">
          <cell r="B1" t="str">
            <v>Project Name:</v>
          </cell>
        </row>
      </sheetData>
      <sheetData sheetId="52">
        <row r="1">
          <cell r="B1" t="str">
            <v>Project Name:</v>
          </cell>
        </row>
      </sheetData>
      <sheetData sheetId="53">
        <row r="1">
          <cell r="B1" t="str">
            <v>Project Name:</v>
          </cell>
        </row>
      </sheetData>
      <sheetData sheetId="54">
        <row r="1">
          <cell r="B1" t="str">
            <v>Project Name:</v>
          </cell>
        </row>
      </sheetData>
      <sheetData sheetId="55">
        <row r="1">
          <cell r="B1" t="str">
            <v>Project Name:</v>
          </cell>
        </row>
      </sheetData>
      <sheetData sheetId="56" refreshError="1"/>
      <sheetData sheetId="57">
        <row r="1">
          <cell r="B1" t="str">
            <v>Project Name:</v>
          </cell>
        </row>
      </sheetData>
      <sheetData sheetId="58">
        <row r="1">
          <cell r="B1" t="str">
            <v>Project Name:</v>
          </cell>
        </row>
      </sheetData>
      <sheetData sheetId="59"/>
      <sheetData sheetId="60">
        <row r="1">
          <cell r="B1" t="str">
            <v>Project Name:</v>
          </cell>
        </row>
      </sheetData>
      <sheetData sheetId="61">
        <row r="1">
          <cell r="B1" t="str">
            <v>Project Name:</v>
          </cell>
        </row>
      </sheetData>
      <sheetData sheetId="62">
        <row r="1">
          <cell r="B1" t="str">
            <v>Project Name:</v>
          </cell>
        </row>
      </sheetData>
      <sheetData sheetId="63">
        <row r="1">
          <cell r="B1" t="str">
            <v>Project Name:</v>
          </cell>
        </row>
      </sheetData>
      <sheetData sheetId="64">
        <row r="1">
          <cell r="B1" t="str">
            <v>Project Name:</v>
          </cell>
        </row>
      </sheetData>
      <sheetData sheetId="65">
        <row r="1">
          <cell r="B1" t="str">
            <v>Project Name:</v>
          </cell>
        </row>
      </sheetData>
      <sheetData sheetId="66">
        <row r="1">
          <cell r="B1" t="str">
            <v>Project Name:</v>
          </cell>
        </row>
      </sheetData>
      <sheetData sheetId="67">
        <row r="1">
          <cell r="B1" t="str">
            <v>Project Name:</v>
          </cell>
        </row>
      </sheetData>
      <sheetData sheetId="68">
        <row r="1">
          <cell r="B1" t="str">
            <v>Project Name:</v>
          </cell>
        </row>
      </sheetData>
      <sheetData sheetId="69">
        <row r="1">
          <cell r="B1" t="str">
            <v>Project Name:</v>
          </cell>
        </row>
      </sheetData>
      <sheetData sheetId="70">
        <row r="1">
          <cell r="B1" t="str">
            <v>Project Name:</v>
          </cell>
        </row>
      </sheetData>
      <sheetData sheetId="71">
        <row r="1">
          <cell r="B1" t="str">
            <v>Project Name:</v>
          </cell>
        </row>
      </sheetData>
      <sheetData sheetId="72">
        <row r="1">
          <cell r="B1" t="str">
            <v>Project Name:</v>
          </cell>
        </row>
      </sheetData>
      <sheetData sheetId="73">
        <row r="1">
          <cell r="B1" t="str">
            <v>Project Name:</v>
          </cell>
        </row>
      </sheetData>
      <sheetData sheetId="74">
        <row r="1">
          <cell r="B1" t="str">
            <v>Project Name:</v>
          </cell>
        </row>
      </sheetData>
      <sheetData sheetId="75">
        <row r="1">
          <cell r="B1" t="str">
            <v>Project Name:</v>
          </cell>
        </row>
      </sheetData>
      <sheetData sheetId="76">
        <row r="1">
          <cell r="B1" t="str">
            <v>Project Name:</v>
          </cell>
        </row>
      </sheetData>
      <sheetData sheetId="77">
        <row r="1">
          <cell r="B1" t="str">
            <v>Project Name:</v>
          </cell>
        </row>
      </sheetData>
      <sheetData sheetId="78">
        <row r="1">
          <cell r="B1" t="str">
            <v>Project Name:</v>
          </cell>
        </row>
      </sheetData>
      <sheetData sheetId="79">
        <row r="1">
          <cell r="B1" t="str">
            <v>Project Name:</v>
          </cell>
        </row>
      </sheetData>
      <sheetData sheetId="80">
        <row r="1">
          <cell r="B1" t="str">
            <v>Project Name:</v>
          </cell>
        </row>
      </sheetData>
      <sheetData sheetId="81">
        <row r="1">
          <cell r="B1" t="str">
            <v>Project Name:</v>
          </cell>
        </row>
      </sheetData>
      <sheetData sheetId="82">
        <row r="1">
          <cell r="B1" t="str">
            <v>Project Name:</v>
          </cell>
        </row>
      </sheetData>
      <sheetData sheetId="83">
        <row r="1">
          <cell r="B1" t="str">
            <v>Project Name:</v>
          </cell>
        </row>
      </sheetData>
      <sheetData sheetId="84">
        <row r="1">
          <cell r="B1" t="str">
            <v>Project Name:</v>
          </cell>
        </row>
      </sheetData>
      <sheetData sheetId="85">
        <row r="1">
          <cell r="B1" t="str">
            <v>Project Name:</v>
          </cell>
        </row>
      </sheetData>
      <sheetData sheetId="86">
        <row r="1">
          <cell r="B1" t="str">
            <v>Project Name:</v>
          </cell>
        </row>
      </sheetData>
      <sheetData sheetId="87">
        <row r="1">
          <cell r="B1" t="str">
            <v>Project Name:</v>
          </cell>
        </row>
      </sheetData>
      <sheetData sheetId="88">
        <row r="1">
          <cell r="B1" t="str">
            <v>Project Name:</v>
          </cell>
        </row>
      </sheetData>
      <sheetData sheetId="89">
        <row r="1">
          <cell r="B1" t="str">
            <v>Project Name:</v>
          </cell>
        </row>
      </sheetData>
      <sheetData sheetId="90">
        <row r="1">
          <cell r="B1" t="str">
            <v>Project Name:</v>
          </cell>
        </row>
      </sheetData>
      <sheetData sheetId="91">
        <row r="1">
          <cell r="B1" t="str">
            <v>Project Name:</v>
          </cell>
        </row>
      </sheetData>
      <sheetData sheetId="92">
        <row r="1">
          <cell r="B1" t="str">
            <v>Project Name:</v>
          </cell>
        </row>
      </sheetData>
      <sheetData sheetId="93">
        <row r="1">
          <cell r="B1" t="str">
            <v>Project Name:</v>
          </cell>
        </row>
      </sheetData>
      <sheetData sheetId="94">
        <row r="1">
          <cell r="B1" t="str">
            <v>Project Name:</v>
          </cell>
        </row>
      </sheetData>
      <sheetData sheetId="95">
        <row r="1">
          <cell r="B1" t="str">
            <v>Project Name:</v>
          </cell>
        </row>
      </sheetData>
      <sheetData sheetId="96">
        <row r="1">
          <cell r="B1" t="str">
            <v>Project Name:</v>
          </cell>
        </row>
      </sheetData>
      <sheetData sheetId="97">
        <row r="1">
          <cell r="B1" t="str">
            <v>Project Name:</v>
          </cell>
        </row>
      </sheetData>
      <sheetData sheetId="98">
        <row r="1">
          <cell r="B1" t="str">
            <v>Project Name:</v>
          </cell>
        </row>
      </sheetData>
      <sheetData sheetId="99">
        <row r="1">
          <cell r="B1" t="str">
            <v>Project Name:</v>
          </cell>
        </row>
      </sheetData>
      <sheetData sheetId="100">
        <row r="1">
          <cell r="B1" t="str">
            <v>Project Name:</v>
          </cell>
        </row>
      </sheetData>
      <sheetData sheetId="101">
        <row r="1">
          <cell r="B1" t="str">
            <v>Project Name:</v>
          </cell>
        </row>
      </sheetData>
      <sheetData sheetId="102">
        <row r="1">
          <cell r="B1" t="str">
            <v>Project Name:</v>
          </cell>
        </row>
      </sheetData>
      <sheetData sheetId="103">
        <row r="1">
          <cell r="B1" t="str">
            <v>Project Name:</v>
          </cell>
        </row>
      </sheetData>
      <sheetData sheetId="104">
        <row r="1">
          <cell r="B1" t="str">
            <v>Project Name:</v>
          </cell>
        </row>
      </sheetData>
      <sheetData sheetId="105">
        <row r="1">
          <cell r="B1" t="str">
            <v>Project Name:</v>
          </cell>
        </row>
      </sheetData>
      <sheetData sheetId="106">
        <row r="1">
          <cell r="B1" t="str">
            <v>Project Name:</v>
          </cell>
        </row>
      </sheetData>
      <sheetData sheetId="10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E PRELIMS"/>
      <sheetName val="INCOME"/>
      <sheetName val="Staff-Audit trail-2000"/>
      <sheetName val="Staff-Audit trail-2001"/>
      <sheetName val="Module2"/>
      <sheetName val="Module4"/>
      <sheetName val="Module5"/>
      <sheetName val="Module6"/>
      <sheetName val="Module8"/>
      <sheetName val="Module7"/>
      <sheetName val="Module9"/>
      <sheetName val="Module11"/>
      <sheetName val="Module12"/>
      <sheetName val="Module13"/>
      <sheetName val="Module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modation Schedule"/>
      <sheetName val="Summary - (cost per ft2)"/>
      <sheetName val="Summary with breakdown"/>
      <sheetName val="Infrastructure"/>
      <sheetName val="Basement_Block_A"/>
      <sheetName val="Basement_Block_B"/>
      <sheetName val="Basement_Block_C"/>
      <sheetName val="Basement_Block_D"/>
      <sheetName val="Apartment Block A"/>
      <sheetName val="Apartment Block B"/>
      <sheetName val="Apartment Block C"/>
      <sheetName val="Apartment Block D"/>
      <sheetName val="Dimensions_Block_A"/>
      <sheetName val="3M Window Schedule_Block_A"/>
      <sheetName val="4E Door Schedule_Block_A"/>
      <sheetName val="Dimensions_Block_B"/>
      <sheetName val="3M Window Schedule_Block_B"/>
      <sheetName val="4E Door Schedule_Block_B"/>
      <sheetName val="Dimensions_Block_C"/>
      <sheetName val="3M Window Schedule_Block_C"/>
      <sheetName val="4E Door Schedule_Block_C"/>
      <sheetName val="STUDIO fit out"/>
      <sheetName val="STUDIO_V1 fit out"/>
      <sheetName val="1 BED fit out"/>
      <sheetName val="2 BED fit out"/>
      <sheetName val="2 BED_V1 fit out"/>
      <sheetName val="2 BED(NEW CONCEPT) fit out"/>
      <sheetName val="Labour"/>
      <sheetName val="Material"/>
      <sheetName val="Basic Plant"/>
      <sheetName val="Labour (Detailed)"/>
      <sheetName val="Notes-inclusions-exclusions"/>
      <sheetName val="Exceptional Works"/>
      <sheetName val="amendement to reduce budget"/>
      <sheetName val="Frame comparisions"/>
      <sheetName val="Pods Comparison"/>
      <sheetName val="Traditional v POD"/>
      <sheetName val="Acoustic Floor comparision"/>
      <sheetName val="Partition &amp; MF £m2 rates"/>
      <sheetName val="Electrical wiring access comp"/>
      <sheetName val="Kitchen Comparison"/>
      <sheetName val="Studio Screen Comp"/>
      <sheetName val="Sanitaryware Comparison"/>
      <sheetName val="Brassware Comparison"/>
      <sheetName val="Lift Comparison"/>
      <sheetName val="Internal Door comparison"/>
      <sheetName val="External window &amp; door comp"/>
      <sheetName val="Balcony Comparision"/>
      <sheetName val="Balustrade Comparision"/>
      <sheetName val="2.1 Steelwork BofQ's"/>
      <sheetName val="2.1 Conc column BofQ's - Podium"/>
      <sheetName val="2.1 Conc column BofQ's - Block"/>
      <sheetName val="2.2 Upper Floors"/>
      <sheetName val="2.2 decking BofQ's"/>
      <sheetName val="2.7 Internal Walls BofQ's"/>
      <sheetName val="I"/>
      <sheetName val="2.7 Core walls BofQ's"/>
      <sheetName val="Studio"/>
      <sheetName val="1 Bed"/>
      <sheetName val="2 Bed"/>
      <sheetName val="3.1 Wall &amp; Ceiling Finishes"/>
      <sheetName val="Section 1.2 Foundation BofQ's"/>
      <sheetName val="RC frame (Dandara)"/>
      <sheetName val="Section 1.1 Exc &amp; Fill BofQ's"/>
      <sheetName val="Rainscreen cladding BofQ's"/>
      <sheetName val="Cedar SIPS &amp; Cladding Rate"/>
      <sheetName val="Sheet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10">
          <cell r="D210">
            <v>14</v>
          </cell>
        </row>
        <row r="211">
          <cell r="D211">
            <v>8.07</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01 Risk Register"/>
      <sheetName val="02 Risk Matrix"/>
      <sheetName val="03 Risk Scoring"/>
      <sheetName val="04 Reports"/>
      <sheetName val="05 Threat Criteria"/>
      <sheetName val="06 Opp Criteria"/>
      <sheetName val="Fields"/>
      <sheetName val="Dash2"/>
      <sheetName val="Dash3"/>
      <sheetName val="01_Risk_Register"/>
      <sheetName val="02_Risk_Matrix"/>
      <sheetName val="03_Risk_Scoring"/>
      <sheetName val="04_Reports"/>
      <sheetName val="05_Threat_Criteria"/>
      <sheetName val="06_Opp_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B9">
            <v>0</v>
          </cell>
          <cell r="F9" t="str">
            <v>Tolerate</v>
          </cell>
          <cell r="H9" t="str">
            <v>Health &amp; Safety</v>
          </cell>
        </row>
        <row r="10">
          <cell r="B10">
            <v>1</v>
          </cell>
          <cell r="F10" t="str">
            <v xml:space="preserve">Treat </v>
          </cell>
          <cell r="H10" t="str">
            <v>Environmental</v>
          </cell>
        </row>
        <row r="11">
          <cell r="B11">
            <v>2</v>
          </cell>
          <cell r="F11" t="str">
            <v>Terminate</v>
          </cell>
          <cell r="H11" t="str">
            <v>Quality</v>
          </cell>
        </row>
        <row r="12">
          <cell r="B12">
            <v>3</v>
          </cell>
          <cell r="F12" t="str">
            <v>Transfer</v>
          </cell>
          <cell r="H12" t="str">
            <v>Cost</v>
          </cell>
        </row>
        <row r="13">
          <cell r="B13">
            <v>4</v>
          </cell>
          <cell r="F13" t="str">
            <v>Pursue</v>
          </cell>
          <cell r="H13" t="str">
            <v>Programme</v>
          </cell>
        </row>
        <row r="14">
          <cell r="B14">
            <v>5</v>
          </cell>
          <cell r="H14" t="str">
            <v>Reputation</v>
          </cell>
        </row>
      </sheetData>
      <sheetData sheetId="8" refreshError="1"/>
      <sheetData sheetId="9" refreshError="1"/>
      <sheetData sheetId="10"/>
      <sheetData sheetId="11"/>
      <sheetData sheetId="12"/>
      <sheetData sheetId="13"/>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row>
        <row r="6">
          <cell r="X6">
            <v>35</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etup - Pick Lists"/>
      <sheetName val=" PRT"/>
      <sheetName val="CT"/>
      <sheetName val="DRM"/>
      <sheetName val="0 - SD"/>
      <sheetName val="1 - P&amp;B"/>
      <sheetName val="2 - CD"/>
      <sheetName val="3 - DD"/>
      <sheetName val="4 - TD"/>
      <sheetName val="5 - C"/>
      <sheetName val="6 - H&amp;CO"/>
      <sheetName val="7 - IU"/>
      <sheetName val="Useful links"/>
    </sheetNames>
    <sheetDataSet>
      <sheetData sheetId="0" refreshError="1"/>
      <sheetData sheetId="1">
        <row r="1">
          <cell r="B1">
            <v>0</v>
          </cell>
          <cell r="C1">
            <v>0</v>
          </cell>
          <cell r="D1">
            <v>0</v>
          </cell>
          <cell r="E1">
            <v>0</v>
          </cell>
        </row>
        <row r="2">
          <cell r="B2" t="str">
            <v>Setup: Pick Lists</v>
          </cell>
          <cell r="C2">
            <v>0</v>
          </cell>
          <cell r="D2">
            <v>0</v>
          </cell>
          <cell r="E2">
            <v>0</v>
          </cell>
        </row>
        <row r="4">
          <cell r="B4" t="str">
            <v xml:space="preserve"> List of parties</v>
          </cell>
          <cell r="C4" t="str">
            <v>Level of design</v>
          </cell>
          <cell r="D4" t="str">
            <v>Information exchange</v>
          </cell>
          <cell r="E4" t="str">
            <v xml:space="preserve"> Yes / No</v>
          </cell>
        </row>
        <row r="5">
          <cell r="B5">
            <v>0</v>
          </cell>
          <cell r="C5">
            <v>0</v>
          </cell>
          <cell r="D5">
            <v>0</v>
          </cell>
          <cell r="E5">
            <v>0</v>
          </cell>
        </row>
        <row r="6">
          <cell r="B6" t="str">
            <v>[Not decided]</v>
          </cell>
          <cell r="C6" t="str">
            <v>[Not decided]</v>
          </cell>
          <cell r="D6" t="str">
            <v>[Not decided]</v>
          </cell>
          <cell r="E6" t="str">
            <v>[Not decided]</v>
          </cell>
        </row>
        <row r="7">
          <cell r="B7" t="str">
            <v>[Not required]</v>
          </cell>
          <cell r="C7" t="str">
            <v>[Not required]</v>
          </cell>
          <cell r="D7" t="str">
            <v>[Not required]</v>
          </cell>
          <cell r="E7" t="str">
            <v>Yes</v>
          </cell>
        </row>
        <row r="8">
          <cell r="B8" t="str">
            <v>Big Widget Ltd</v>
          </cell>
          <cell r="C8" t="str">
            <v>Outline</v>
          </cell>
          <cell r="D8" t="str">
            <v>1:500</v>
          </cell>
          <cell r="E8" t="str">
            <v>No</v>
          </cell>
        </row>
        <row r="9">
          <cell r="B9" t="str">
            <v>Sam Wilson</v>
          </cell>
          <cell r="C9" t="str">
            <v>Performance</v>
          </cell>
          <cell r="D9" t="str">
            <v>1:200</v>
          </cell>
          <cell r="E9">
            <v>0</v>
          </cell>
        </row>
        <row r="10">
          <cell r="B10" t="str">
            <v>Big City PM</v>
          </cell>
          <cell r="C10" t="str">
            <v>Full (generic)</v>
          </cell>
          <cell r="D10" t="str">
            <v>1:100</v>
          </cell>
          <cell r="E10">
            <v>0</v>
          </cell>
        </row>
        <row r="11">
          <cell r="B11" t="str">
            <v>City Centre Architects</v>
          </cell>
          <cell r="C11" t="str">
            <v>Full (proprietary)</v>
          </cell>
          <cell r="D11" t="str">
            <v>1:50</v>
          </cell>
          <cell r="E11">
            <v>0</v>
          </cell>
        </row>
        <row r="12">
          <cell r="B12" t="str">
            <v>Big Beam Ltd</v>
          </cell>
          <cell r="C12">
            <v>0</v>
          </cell>
          <cell r="D12" t="str">
            <v>1:20</v>
          </cell>
          <cell r="E12">
            <v>0</v>
          </cell>
        </row>
        <row r="13">
          <cell r="B13" t="str">
            <v>Clear Costs LLP</v>
          </cell>
          <cell r="C13">
            <v>0</v>
          </cell>
          <cell r="D13" t="str">
            <v>1:10</v>
          </cell>
          <cell r="E13">
            <v>0</v>
          </cell>
        </row>
        <row r="14">
          <cell r="B14" t="str">
            <v>Wires &amp; Fires Ltd</v>
          </cell>
          <cell r="C14">
            <v>0</v>
          </cell>
          <cell r="D14" t="str">
            <v>1:5</v>
          </cell>
          <cell r="E14">
            <v>0</v>
          </cell>
        </row>
        <row r="15">
          <cell r="B15" t="str">
            <v>Safety Ensured Ltd</v>
          </cell>
          <cell r="C15">
            <v>0</v>
          </cell>
          <cell r="D15" t="str">
            <v>1:2</v>
          </cell>
          <cell r="E15">
            <v>0</v>
          </cell>
        </row>
        <row r="16">
          <cell r="B16">
            <v>0</v>
          </cell>
          <cell r="C16">
            <v>0</v>
          </cell>
          <cell r="D16" t="str">
            <v>1:1</v>
          </cell>
          <cell r="E16">
            <v>0</v>
          </cell>
        </row>
        <row r="17">
          <cell r="B17">
            <v>0</v>
          </cell>
          <cell r="C17">
            <v>0</v>
          </cell>
          <cell r="D17">
            <v>0</v>
          </cell>
          <cell r="E17">
            <v>0</v>
          </cell>
        </row>
        <row r="18">
          <cell r="B18">
            <v>0</v>
          </cell>
          <cell r="C18">
            <v>0</v>
          </cell>
          <cell r="D18">
            <v>0</v>
          </cell>
          <cell r="E18">
            <v>0</v>
          </cell>
        </row>
        <row r="19">
          <cell r="B19">
            <v>0</v>
          </cell>
          <cell r="C19">
            <v>0</v>
          </cell>
          <cell r="D19">
            <v>0</v>
          </cell>
          <cell r="E19">
            <v>0</v>
          </cell>
        </row>
        <row r="20">
          <cell r="B20">
            <v>0</v>
          </cell>
          <cell r="C20">
            <v>0</v>
          </cell>
          <cell r="D20">
            <v>0</v>
          </cell>
          <cell r="E20">
            <v>0</v>
          </cell>
        </row>
        <row r="21">
          <cell r="B21">
            <v>0</v>
          </cell>
          <cell r="C21">
            <v>0</v>
          </cell>
          <cell r="D21">
            <v>0</v>
          </cell>
          <cell r="E21">
            <v>0</v>
          </cell>
        </row>
        <row r="22">
          <cell r="B22">
            <v>0</v>
          </cell>
          <cell r="C22">
            <v>0</v>
          </cell>
          <cell r="D22">
            <v>0</v>
          </cell>
          <cell r="E22">
            <v>0</v>
          </cell>
        </row>
        <row r="23">
          <cell r="B23">
            <v>0</v>
          </cell>
          <cell r="C23">
            <v>0</v>
          </cell>
          <cell r="D23">
            <v>0</v>
          </cell>
          <cell r="E23">
            <v>0</v>
          </cell>
        </row>
        <row r="24">
          <cell r="B24">
            <v>0</v>
          </cell>
          <cell r="C24">
            <v>0</v>
          </cell>
          <cell r="D24">
            <v>0</v>
          </cell>
          <cell r="E24">
            <v>0</v>
          </cell>
        </row>
        <row r="25">
          <cell r="B25">
            <v>0</v>
          </cell>
          <cell r="C25">
            <v>0</v>
          </cell>
          <cell r="D25">
            <v>0</v>
          </cell>
          <cell r="E25">
            <v>0</v>
          </cell>
        </row>
        <row r="26">
          <cell r="B26">
            <v>0</v>
          </cell>
          <cell r="C26">
            <v>0</v>
          </cell>
          <cell r="D26">
            <v>0</v>
          </cell>
          <cell r="E26">
            <v>0</v>
          </cell>
        </row>
        <row r="27">
          <cell r="B27">
            <v>0</v>
          </cell>
          <cell r="C27">
            <v>0</v>
          </cell>
          <cell r="D27">
            <v>0</v>
          </cell>
          <cell r="E27">
            <v>0</v>
          </cell>
        </row>
        <row r="28">
          <cell r="B28">
            <v>0</v>
          </cell>
          <cell r="C28">
            <v>0</v>
          </cell>
          <cell r="D28">
            <v>0</v>
          </cell>
          <cell r="E28">
            <v>0</v>
          </cell>
        </row>
        <row r="29">
          <cell r="B29">
            <v>0</v>
          </cell>
          <cell r="C29">
            <v>0</v>
          </cell>
          <cell r="D29">
            <v>0</v>
          </cell>
          <cell r="E29">
            <v>0</v>
          </cell>
        </row>
        <row r="30">
          <cell r="B30">
            <v>0</v>
          </cell>
          <cell r="C30">
            <v>0</v>
          </cell>
          <cell r="D30">
            <v>0</v>
          </cell>
          <cell r="E30">
            <v>0</v>
          </cell>
        </row>
        <row r="31">
          <cell r="B31">
            <v>0</v>
          </cell>
          <cell r="C31">
            <v>0</v>
          </cell>
          <cell r="D31">
            <v>0</v>
          </cell>
          <cell r="E31">
            <v>0</v>
          </cell>
        </row>
        <row r="32">
          <cell r="B32">
            <v>0</v>
          </cell>
          <cell r="C32">
            <v>0</v>
          </cell>
          <cell r="D32">
            <v>0</v>
          </cell>
          <cell r="E32">
            <v>0</v>
          </cell>
        </row>
        <row r="33">
          <cell r="B33">
            <v>0</v>
          </cell>
          <cell r="C33">
            <v>0</v>
          </cell>
          <cell r="D33">
            <v>0</v>
          </cell>
          <cell r="E33">
            <v>0</v>
          </cell>
        </row>
        <row r="34">
          <cell r="B34">
            <v>0</v>
          </cell>
          <cell r="C34">
            <v>0</v>
          </cell>
          <cell r="D34">
            <v>0</v>
          </cell>
          <cell r="E34">
            <v>0</v>
          </cell>
        </row>
        <row r="35">
          <cell r="B35">
            <v>0</v>
          </cell>
          <cell r="C35">
            <v>0</v>
          </cell>
          <cell r="D35">
            <v>0</v>
          </cell>
          <cell r="E35">
            <v>0</v>
          </cell>
        </row>
        <row r="36">
          <cell r="B36">
            <v>0</v>
          </cell>
          <cell r="C36">
            <v>0</v>
          </cell>
          <cell r="D36">
            <v>0</v>
          </cell>
          <cell r="E36">
            <v>0</v>
          </cell>
        </row>
        <row r="37">
          <cell r="B37">
            <v>0</v>
          </cell>
          <cell r="C37">
            <v>0</v>
          </cell>
          <cell r="D37">
            <v>0</v>
          </cell>
          <cell r="E37">
            <v>0</v>
          </cell>
        </row>
        <row r="38">
          <cell r="B38">
            <v>0</v>
          </cell>
          <cell r="C38">
            <v>0</v>
          </cell>
          <cell r="D38">
            <v>0</v>
          </cell>
          <cell r="E38">
            <v>0</v>
          </cell>
        </row>
        <row r="39">
          <cell r="B39">
            <v>0</v>
          </cell>
          <cell r="C39">
            <v>0</v>
          </cell>
          <cell r="D39">
            <v>0</v>
          </cell>
          <cell r="E39">
            <v>0</v>
          </cell>
        </row>
        <row r="40">
          <cell r="C40">
            <v>0</v>
          </cell>
          <cell r="D40">
            <v>0</v>
          </cell>
          <cell r="E40">
            <v>0</v>
          </cell>
        </row>
        <row r="41">
          <cell r="B41">
            <v>0</v>
          </cell>
          <cell r="C41">
            <v>0</v>
          </cell>
          <cell r="D41">
            <v>0</v>
          </cell>
          <cell r="E41">
            <v>0</v>
          </cell>
        </row>
        <row r="42">
          <cell r="B42">
            <v>0</v>
          </cell>
          <cell r="C42">
            <v>0</v>
          </cell>
          <cell r="D42">
            <v>0</v>
          </cell>
          <cell r="E42">
            <v>0</v>
          </cell>
        </row>
        <row r="43">
          <cell r="B43">
            <v>0</v>
          </cell>
          <cell r="C43">
            <v>0</v>
          </cell>
          <cell r="D43">
            <v>0</v>
          </cell>
          <cell r="E43">
            <v>0</v>
          </cell>
        </row>
        <row r="44">
          <cell r="B44">
            <v>0</v>
          </cell>
          <cell r="C44">
            <v>0</v>
          </cell>
          <cell r="D44">
            <v>0</v>
          </cell>
          <cell r="E44">
            <v>0</v>
          </cell>
        </row>
        <row r="45">
          <cell r="B45">
            <v>0</v>
          </cell>
          <cell r="C45">
            <v>0</v>
          </cell>
          <cell r="D45">
            <v>0</v>
          </cell>
          <cell r="E45">
            <v>0</v>
          </cell>
        </row>
        <row r="46">
          <cell r="B46">
            <v>0</v>
          </cell>
          <cell r="C46">
            <v>0</v>
          </cell>
          <cell r="D46">
            <v>0</v>
          </cell>
          <cell r="E46">
            <v>0</v>
          </cell>
        </row>
        <row r="47">
          <cell r="B47">
            <v>0</v>
          </cell>
          <cell r="C47">
            <v>0</v>
          </cell>
          <cell r="D47">
            <v>0</v>
          </cell>
          <cell r="E47">
            <v>0</v>
          </cell>
        </row>
        <row r="48">
          <cell r="B48">
            <v>0</v>
          </cell>
          <cell r="C48">
            <v>0</v>
          </cell>
          <cell r="D48">
            <v>0</v>
          </cell>
          <cell r="E48">
            <v>0</v>
          </cell>
        </row>
        <row r="49">
          <cell r="B49">
            <v>0</v>
          </cell>
          <cell r="C49">
            <v>0</v>
          </cell>
          <cell r="D49">
            <v>0</v>
          </cell>
          <cell r="E49">
            <v>0</v>
          </cell>
        </row>
        <row r="50">
          <cell r="B50">
            <v>0</v>
          </cell>
          <cell r="C50">
            <v>0</v>
          </cell>
          <cell r="D50">
            <v>0</v>
          </cell>
          <cell r="E50">
            <v>0</v>
          </cell>
        </row>
        <row r="51">
          <cell r="B51">
            <v>0</v>
          </cell>
          <cell r="C51">
            <v>0</v>
          </cell>
          <cell r="D51">
            <v>0</v>
          </cell>
          <cell r="E51">
            <v>0</v>
          </cell>
        </row>
        <row r="52">
          <cell r="B52">
            <v>0</v>
          </cell>
          <cell r="C52">
            <v>0</v>
          </cell>
          <cell r="D52">
            <v>0</v>
          </cell>
          <cell r="E52">
            <v>0</v>
          </cell>
        </row>
        <row r="53">
          <cell r="B53">
            <v>0</v>
          </cell>
          <cell r="C53">
            <v>0</v>
          </cell>
          <cell r="D53">
            <v>0</v>
          </cell>
          <cell r="E53">
            <v>0</v>
          </cell>
        </row>
        <row r="54">
          <cell r="B54">
            <v>0</v>
          </cell>
          <cell r="C54">
            <v>0</v>
          </cell>
          <cell r="D54">
            <v>0</v>
          </cell>
          <cell r="E54">
            <v>0</v>
          </cell>
        </row>
        <row r="55">
          <cell r="B55">
            <v>0</v>
          </cell>
          <cell r="C55">
            <v>0</v>
          </cell>
          <cell r="D55">
            <v>0</v>
          </cell>
          <cell r="E55">
            <v>0</v>
          </cell>
        </row>
        <row r="56">
          <cell r="B56">
            <v>0</v>
          </cell>
          <cell r="C56">
            <v>0</v>
          </cell>
          <cell r="D56">
            <v>0</v>
          </cell>
          <cell r="E56">
            <v>0</v>
          </cell>
        </row>
        <row r="57">
          <cell r="B57">
            <v>0</v>
          </cell>
          <cell r="C57">
            <v>0</v>
          </cell>
          <cell r="D57">
            <v>0</v>
          </cell>
          <cell r="E57">
            <v>0</v>
          </cell>
        </row>
        <row r="58">
          <cell r="B58">
            <v>0</v>
          </cell>
          <cell r="C58">
            <v>0</v>
          </cell>
          <cell r="D58">
            <v>0</v>
          </cell>
          <cell r="E58">
            <v>0</v>
          </cell>
        </row>
        <row r="59">
          <cell r="B59">
            <v>0</v>
          </cell>
          <cell r="C59">
            <v>0</v>
          </cell>
          <cell r="D59">
            <v>0</v>
          </cell>
          <cell r="E59">
            <v>0</v>
          </cell>
        </row>
        <row r="60">
          <cell r="B60">
            <v>0</v>
          </cell>
          <cell r="C60">
            <v>0</v>
          </cell>
          <cell r="D60">
            <v>0</v>
          </cell>
          <cell r="E60">
            <v>0</v>
          </cell>
        </row>
        <row r="61">
          <cell r="B61">
            <v>0</v>
          </cell>
          <cell r="C61">
            <v>0</v>
          </cell>
          <cell r="D61">
            <v>0</v>
          </cell>
          <cell r="E61">
            <v>0</v>
          </cell>
        </row>
        <row r="62">
          <cell r="B62">
            <v>0</v>
          </cell>
          <cell r="C62">
            <v>0</v>
          </cell>
          <cell r="D62">
            <v>0</v>
          </cell>
          <cell r="E62">
            <v>0</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Revision Record"/>
      <sheetName val="Report"/>
      <sheetName val="General Summary"/>
      <sheetName val="Benchmark info"/>
      <sheetName val="Risks (2)"/>
      <sheetName val="Cost Reconcilliation"/>
      <sheetName val="Elemental Summary"/>
      <sheetName val="Automation"/>
      <sheetName val="RiskSheet"/>
      <sheetName val="Take offs "/>
      <sheetName val="Areas"/>
      <sheetName val="Rates"/>
      <sheetName val="1.1"/>
      <sheetName val="2.1"/>
      <sheetName val="2.2"/>
      <sheetName val="2.3"/>
      <sheetName val="2.4"/>
      <sheetName val="2.5"/>
      <sheetName val="2.6"/>
      <sheetName val="2.7"/>
      <sheetName val="2.8"/>
      <sheetName val="3.1"/>
      <sheetName val="3.2"/>
      <sheetName val="3.3"/>
      <sheetName val="4"/>
      <sheetName val="5.1"/>
      <sheetName val="5.3"/>
      <sheetName val="5.4"/>
      <sheetName val="5.5"/>
      <sheetName val="5.7"/>
      <sheetName val="5.8"/>
      <sheetName val="5.10"/>
      <sheetName val="5.11"/>
      <sheetName val="5.12"/>
      <sheetName val="5.13"/>
      <sheetName val="5.14"/>
      <sheetName val="5.15"/>
      <sheetName val="6"/>
      <sheetName val="7"/>
      <sheetName val="8.1"/>
      <sheetName val="8.2"/>
      <sheetName val="8.3"/>
      <sheetName val="8.4"/>
      <sheetName val="8.5"/>
      <sheetName val="8.6"/>
      <sheetName val="8.7"/>
      <sheetName val="8.8"/>
      <sheetName val="9"/>
      <sheetName val="Risks"/>
      <sheetName val="Risk Breakdown"/>
      <sheetName val="WLC Scope"/>
      <sheetName val="WLC F1"/>
      <sheetName val="LCC Summary"/>
      <sheetName val="LCC Budget"/>
      <sheetName val="WLC 3"/>
      <sheetName val="LCC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5">
          <cell r="I85">
            <v>109310</v>
          </cell>
        </row>
        <row r="94">
          <cell r="I94">
            <v>128439.24999999999</v>
          </cell>
        </row>
        <row r="102">
          <cell r="I102">
            <v>1660000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ul Drainage 1"/>
      <sheetName val="Foul Drainage 2"/>
      <sheetName val="Storm Drainage 1"/>
      <sheetName val="Storm Drainage 2"/>
      <sheetName val="Material Prices"/>
      <sheetName val="Manhole Pricing"/>
      <sheetName val="Pipeline Pricing"/>
      <sheetName val="Misc Items"/>
      <sheetName val="Data"/>
      <sheetName val="Sheet1"/>
    </sheetNames>
    <sheetDataSet>
      <sheetData sheetId="0"/>
      <sheetData sheetId="1"/>
      <sheetData sheetId="2"/>
      <sheetData sheetId="3"/>
      <sheetData sheetId="4"/>
      <sheetData sheetId="5"/>
      <sheetData sheetId="6"/>
      <sheetData sheetId="7"/>
      <sheetData sheetId="8">
        <row r="5">
          <cell r="A5">
            <v>0</v>
          </cell>
          <cell r="R5">
            <v>0</v>
          </cell>
          <cell r="S5">
            <v>0</v>
          </cell>
          <cell r="T5">
            <v>0</v>
          </cell>
          <cell r="U5">
            <v>0</v>
          </cell>
          <cell r="V5">
            <v>0</v>
          </cell>
          <cell r="W5">
            <v>0</v>
          </cell>
          <cell r="X5">
            <v>0.94247779619999994</v>
          </cell>
        </row>
        <row r="6">
          <cell r="R6">
            <v>900</v>
          </cell>
          <cell r="S6">
            <v>65</v>
          </cell>
          <cell r="T6">
            <v>1.35</v>
          </cell>
          <cell r="U6">
            <v>0.55600000000000005</v>
          </cell>
          <cell r="V6">
            <v>0.433</v>
          </cell>
          <cell r="W6">
            <v>6.4000000000000001E-2</v>
          </cell>
          <cell r="X6">
            <v>4.1783182298200003</v>
          </cell>
        </row>
        <row r="7">
          <cell r="R7">
            <v>1050</v>
          </cell>
          <cell r="S7">
            <v>75</v>
          </cell>
          <cell r="T7">
            <v>1.5</v>
          </cell>
          <cell r="U7">
            <v>0.63600000000000001</v>
          </cell>
          <cell r="V7">
            <v>0.48299999999999998</v>
          </cell>
          <cell r="W7">
            <v>8.6999999999999994E-2</v>
          </cell>
          <cell r="X7">
            <v>4.7123889810000001</v>
          </cell>
        </row>
        <row r="8">
          <cell r="R8">
            <v>1200</v>
          </cell>
          <cell r="S8">
            <v>90</v>
          </cell>
          <cell r="T8">
            <v>1.7</v>
          </cell>
          <cell r="U8">
            <v>0.72099999999999997</v>
          </cell>
          <cell r="V8">
            <v>0.67300000000000004</v>
          </cell>
          <cell r="W8">
            <v>0.12</v>
          </cell>
          <cell r="X8">
            <v>5.2778756587200002</v>
          </cell>
        </row>
        <row r="9">
          <cell r="R9">
            <v>1350</v>
          </cell>
          <cell r="S9">
            <v>95</v>
          </cell>
          <cell r="T9">
            <v>2.15</v>
          </cell>
          <cell r="U9">
            <v>1.734</v>
          </cell>
          <cell r="V9">
            <v>1.026</v>
          </cell>
          <cell r="W9">
            <v>0.15</v>
          </cell>
          <cell r="X9">
            <v>5.7805304833600006</v>
          </cell>
        </row>
        <row r="10">
          <cell r="R10">
            <v>1500</v>
          </cell>
          <cell r="S10">
            <v>100</v>
          </cell>
          <cell r="T10">
            <v>2.2999999999999998</v>
          </cell>
          <cell r="U10">
            <v>1.885</v>
          </cell>
          <cell r="V10">
            <v>1.135</v>
          </cell>
          <cell r="W10">
            <v>0.18</v>
          </cell>
          <cell r="X10">
            <v>6.2831853080000002</v>
          </cell>
        </row>
        <row r="11">
          <cell r="R11">
            <v>1800</v>
          </cell>
          <cell r="S11">
            <v>115</v>
          </cell>
          <cell r="T11">
            <v>2.65</v>
          </cell>
          <cell r="U11">
            <v>2.1960000000000002</v>
          </cell>
          <cell r="V11">
            <v>1.59</v>
          </cell>
          <cell r="W11">
            <v>0.26</v>
          </cell>
          <cell r="X11">
            <v>7.3199108838200004</v>
          </cell>
        </row>
        <row r="12">
          <cell r="R12">
            <v>2100</v>
          </cell>
          <cell r="S12">
            <v>125</v>
          </cell>
          <cell r="T12">
            <v>2.95</v>
          </cell>
          <cell r="U12">
            <v>2.4980000000000002</v>
          </cell>
          <cell r="V12">
            <v>1.867</v>
          </cell>
          <cell r="W12">
            <v>0.35</v>
          </cell>
          <cell r="X12">
            <v>8.3252205330999995</v>
          </cell>
        </row>
        <row r="13">
          <cell r="R13">
            <v>2400</v>
          </cell>
          <cell r="S13">
            <v>140</v>
          </cell>
          <cell r="T13">
            <v>3.3</v>
          </cell>
          <cell r="U13">
            <v>2.8090000000000002</v>
          </cell>
          <cell r="V13">
            <v>2.44</v>
          </cell>
          <cell r="W13">
            <v>0.46</v>
          </cell>
          <cell r="X13">
            <v>9.361946108919998</v>
          </cell>
        </row>
        <row r="14">
          <cell r="R14">
            <v>2700</v>
          </cell>
          <cell r="S14">
            <v>150</v>
          </cell>
          <cell r="T14">
            <v>3.6</v>
          </cell>
          <cell r="U14">
            <v>3.11</v>
          </cell>
          <cell r="V14">
            <v>2.7810000000000001</v>
          </cell>
          <cell r="W14">
            <v>0.57999999999999996</v>
          </cell>
          <cell r="X14">
            <v>10.367255758199999</v>
          </cell>
        </row>
        <row r="15">
          <cell r="R15">
            <v>3000</v>
          </cell>
          <cell r="S15">
            <v>175</v>
          </cell>
          <cell r="T15">
            <v>3.95</v>
          </cell>
          <cell r="U15">
            <v>3.44</v>
          </cell>
          <cell r="V15">
            <v>3.3479999999999999</v>
          </cell>
          <cell r="W15">
            <v>0.71</v>
          </cell>
          <cell r="X15">
            <v>11.4668131871</v>
          </cell>
        </row>
      </sheetData>
      <sheetData sheetId="9">
        <row r="5">
          <cell r="A5" t="str">
            <v>150mm Capping (5m)</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ntro"/>
      <sheetName val="Notes"/>
      <sheetName val="Info"/>
      <sheetName val="Summary"/>
      <sheetName val="1A"/>
      <sheetName val="0A"/>
      <sheetName val="2A"/>
      <sheetName val="2B"/>
      <sheetName val="2C"/>
      <sheetName val="2D"/>
      <sheetName val="2E"/>
      <sheetName val="2F"/>
      <sheetName val="2G"/>
      <sheetName val="2H"/>
      <sheetName val="3A"/>
      <sheetName val="3B"/>
      <sheetName val="3C"/>
      <sheetName val="4A"/>
      <sheetName val="5A"/>
      <sheetName val="5B-K"/>
      <sheetName val="5J"/>
      <sheetName val="5M"/>
      <sheetName val="5N"/>
      <sheetName val="6A"/>
      <sheetName val="6B"/>
      <sheetName val="6C"/>
      <sheetName val="7"/>
      <sheetName val="FF&amp;E summary"/>
      <sheetName val="FF&amp;E casegoods"/>
      <sheetName val="FF&amp;E bedrooms"/>
      <sheetName val="FF&amp;E public areas"/>
      <sheetName val="FF&amp;e basic stock"/>
      <sheetName val="FF&amp;E general "/>
      <sheetName val="FF&amp;E s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ing"/>
      <sheetName val=" 290M Escalation CHART"/>
      <sheetName val=" 325M Escalation CHART"/>
      <sheetName val="R&amp;F BASE DATA"/>
      <sheetName val="R&amp;F SUMMARY"/>
      <sheetName val="Bell Curves"/>
      <sheetName val="6 month CF R&amp;F calc"/>
      <sheetName val="330M CF R&amp;F calc"/>
      <sheetName val="290M CF R&amp;F calc"/>
      <sheetName val="Yearly R&amp;F % Input"/>
      <sheetName val="% Calculation check"/>
      <sheetName val="Factors for months"/>
      <sheetName val="S curve percentages"/>
      <sheetName val="Sheet1"/>
      <sheetName val="Sheet2"/>
      <sheetName val="Sheet3"/>
      <sheetName val="3. Pre-Con Staff (Week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mnth x mnth</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row>
        <row r="2">
          <cell r="A2">
            <v>1</v>
          </cell>
          <cell r="B2">
            <v>1</v>
          </cell>
        </row>
        <row r="3">
          <cell r="A3">
            <v>2</v>
          </cell>
          <cell r="B3">
            <v>0.5</v>
          </cell>
          <cell r="C3">
            <v>0.5</v>
          </cell>
        </row>
        <row r="4">
          <cell r="A4">
            <v>3</v>
          </cell>
          <cell r="B4">
            <v>0.22323232323232323</v>
          </cell>
          <cell r="C4">
            <v>0.51616161616161615</v>
          </cell>
          <cell r="D4">
            <v>0.26060606060606062</v>
          </cell>
        </row>
        <row r="5">
          <cell r="A5">
            <v>4</v>
          </cell>
          <cell r="B5">
            <v>0.14646464646464646</v>
          </cell>
          <cell r="C5">
            <v>0.32020202020202027</v>
          </cell>
          <cell r="D5">
            <v>0.36060606060606065</v>
          </cell>
          <cell r="E5">
            <v>0.17272727272727262</v>
          </cell>
        </row>
        <row r="6">
          <cell r="A6">
            <v>5</v>
          </cell>
          <cell r="B6">
            <v>0.10808080808080808</v>
          </cell>
          <cell r="C6">
            <v>0.19494949494949496</v>
          </cell>
          <cell r="D6">
            <v>0.34444444444444428</v>
          </cell>
          <cell r="E6">
            <v>0.22222222222222232</v>
          </cell>
          <cell r="F6">
            <v>0.13030303030303036</v>
          </cell>
        </row>
        <row r="7">
          <cell r="A7">
            <v>6</v>
          </cell>
          <cell r="B7">
            <v>8.3838383838383837E-2</v>
          </cell>
          <cell r="C7">
            <v>0.1393939393939394</v>
          </cell>
          <cell r="D7">
            <v>0.2434343434343435</v>
          </cell>
          <cell r="E7">
            <v>0.27272727272727265</v>
          </cell>
          <cell r="F7">
            <v>0.15656565656565646</v>
          </cell>
          <cell r="G7">
            <v>0.10404040404040416</v>
          </cell>
        </row>
        <row r="8">
          <cell r="A8">
            <v>7</v>
          </cell>
          <cell r="B8">
            <v>6.8686868686868685E-2</v>
          </cell>
          <cell r="C8">
            <v>0.10808080808080808</v>
          </cell>
          <cell r="D8">
            <v>0.16666666666666671</v>
          </cell>
          <cell r="E8">
            <v>0.2565656565656565</v>
          </cell>
          <cell r="F8">
            <v>0.19292929292929306</v>
          </cell>
          <cell r="G8">
            <v>0.12020202020202009</v>
          </cell>
          <cell r="H8">
            <v>8.6868686868686873E-2</v>
          </cell>
        </row>
        <row r="9">
          <cell r="A9">
            <v>8</v>
          </cell>
          <cell r="B9">
            <v>5.7575757575757586E-2</v>
          </cell>
          <cell r="C9">
            <v>8.8888888888888878E-2</v>
          </cell>
          <cell r="D9">
            <v>0.12424242424242427</v>
          </cell>
          <cell r="E9">
            <v>0.195959595959596</v>
          </cell>
          <cell r="F9">
            <v>0.21818181818181809</v>
          </cell>
          <cell r="G9">
            <v>0.14242424242424256</v>
          </cell>
          <cell r="H9">
            <v>9.7979797979797834E-2</v>
          </cell>
          <cell r="I9">
            <v>7.4747474747474785E-2</v>
          </cell>
        </row>
        <row r="10">
          <cell r="A10">
            <v>9</v>
          </cell>
          <cell r="B10">
            <v>4.8484848484848485E-2</v>
          </cell>
          <cell r="C10">
            <v>7.5757575757575774E-2</v>
          </cell>
          <cell r="D10">
            <v>9.8989898989898975E-2</v>
          </cell>
          <cell r="E10">
            <v>0.14545454545454545</v>
          </cell>
          <cell r="F10">
            <v>0.20303030303030317</v>
          </cell>
          <cell r="G10">
            <v>0.16767676767676754</v>
          </cell>
          <cell r="H10">
            <v>0.11212121212121218</v>
          </cell>
          <cell r="I10">
            <v>8.2828282828282918E-2</v>
          </cell>
          <cell r="J10">
            <v>6.5656565656565524E-2</v>
          </cell>
        </row>
        <row r="11">
          <cell r="A11">
            <v>10</v>
          </cell>
          <cell r="B11">
            <v>4.2424242424242427E-2</v>
          </cell>
          <cell r="C11">
            <v>6.5656565656565663E-2</v>
          </cell>
          <cell r="D11">
            <v>8.1818181818181818E-2</v>
          </cell>
          <cell r="E11">
            <v>0.11313131313131314</v>
          </cell>
          <cell r="F11">
            <v>0.16363636363636369</v>
          </cell>
          <cell r="G11">
            <v>0.18080808080808058</v>
          </cell>
          <cell r="H11">
            <v>0.13030303030303048</v>
          </cell>
          <cell r="I11">
            <v>9.1919191919191845E-2</v>
          </cell>
          <cell r="J11">
            <v>7.1717171717171846E-2</v>
          </cell>
          <cell r="K11">
            <v>5.8585858585858519E-2</v>
          </cell>
        </row>
        <row r="12">
          <cell r="A12">
            <v>11</v>
          </cell>
          <cell r="B12">
            <v>3.6363636363636369E-2</v>
          </cell>
          <cell r="C12">
            <v>5.8585858585858581E-2</v>
          </cell>
          <cell r="D12">
            <v>7.0707070707070663E-2</v>
          </cell>
          <cell r="E12">
            <v>9.1919191919191956E-2</v>
          </cell>
          <cell r="F12">
            <v>0.12727272727272726</v>
          </cell>
          <cell r="G12">
            <v>0.16868686868686861</v>
          </cell>
          <cell r="H12">
            <v>0.14747474747474765</v>
          </cell>
          <cell r="I12">
            <v>0.10505050505050484</v>
          </cell>
          <cell r="J12">
            <v>7.7777777777777835E-2</v>
          </cell>
          <cell r="K12">
            <v>6.3636363636363713E-2</v>
          </cell>
          <cell r="L12">
            <v>5.252525252525253E-2</v>
          </cell>
        </row>
        <row r="13">
          <cell r="A13">
            <v>12</v>
          </cell>
          <cell r="B13">
            <v>3.2323232323232323E-2</v>
          </cell>
          <cell r="C13">
            <v>5.1515151515151514E-2</v>
          </cell>
          <cell r="D13">
            <v>6.2626262626262627E-2</v>
          </cell>
          <cell r="E13">
            <v>7.6767676767676762E-2</v>
          </cell>
          <cell r="F13">
            <v>0.10303030303030297</v>
          </cell>
          <cell r="G13">
            <v>0.14040404040404053</v>
          </cell>
          <cell r="H13">
            <v>0.15353535353535347</v>
          </cell>
          <cell r="I13">
            <v>0.11919191919191918</v>
          </cell>
          <cell r="J13">
            <v>8.7878787878788001E-2</v>
          </cell>
          <cell r="K13">
            <v>6.8686868686868463E-2</v>
          </cell>
          <cell r="L13">
            <v>5.5555555555555802E-2</v>
          </cell>
          <cell r="M13">
            <v>4.8484848484848353E-2</v>
          </cell>
        </row>
        <row r="14">
          <cell r="A14">
            <v>13</v>
          </cell>
          <cell r="B14">
            <v>2.8282828282828281E-2</v>
          </cell>
          <cell r="C14">
            <v>4.7474747474747475E-2</v>
          </cell>
          <cell r="D14">
            <v>5.5555555555555566E-2</v>
          </cell>
          <cell r="E14">
            <v>6.6666666666666652E-2</v>
          </cell>
          <cell r="F14">
            <v>8.4848484848484895E-2</v>
          </cell>
          <cell r="G14">
            <v>0.11414141414141404</v>
          </cell>
          <cell r="H14">
            <v>0.14343434343434353</v>
          </cell>
          <cell r="I14">
            <v>0.13030303030303025</v>
          </cell>
          <cell r="J14">
            <v>9.8989898989898961E-2</v>
          </cell>
          <cell r="K14">
            <v>7.4747474747474674E-2</v>
          </cell>
          <cell r="L14">
            <v>6.0606060606060663E-2</v>
          </cell>
          <cell r="M14">
            <v>5.0505050505050497E-2</v>
          </cell>
          <cell r="N14">
            <v>4.4444444444444509E-2</v>
          </cell>
        </row>
        <row r="15">
          <cell r="A15">
            <v>14</v>
          </cell>
          <cell r="B15">
            <v>2.5252525252525252E-2</v>
          </cell>
          <cell r="C15">
            <v>4.3434343434343436E-2</v>
          </cell>
          <cell r="D15">
            <v>4.9494949494949481E-2</v>
          </cell>
          <cell r="E15">
            <v>5.8585858585858602E-2</v>
          </cell>
          <cell r="F15">
            <v>7.2727272727272724E-2</v>
          </cell>
          <cell r="G15">
            <v>9.3939393939393989E-2</v>
          </cell>
          <cell r="H15">
            <v>0.12323232323232325</v>
          </cell>
          <cell r="I15">
            <v>0.13333333333333325</v>
          </cell>
          <cell r="J15">
            <v>0.11010101010101014</v>
          </cell>
          <cell r="K15">
            <v>8.2828282828282918E-2</v>
          </cell>
          <cell r="L15">
            <v>6.5656565656565524E-2</v>
          </cell>
          <cell r="M15">
            <v>5.4545454545454564E-2</v>
          </cell>
          <cell r="N15">
            <v>4.5454545454545525E-2</v>
          </cell>
          <cell r="O15">
            <v>4.1414141414141348E-2</v>
          </cell>
        </row>
        <row r="16">
          <cell r="A16">
            <v>15</v>
          </cell>
          <cell r="B16">
            <v>2.3232323232323233E-2</v>
          </cell>
          <cell r="C16">
            <v>3.9393939393939398E-2</v>
          </cell>
          <cell r="D16">
            <v>4.5454545454545456E-2</v>
          </cell>
          <cell r="E16">
            <v>5.252525252525253E-2</v>
          </cell>
          <cell r="F16">
            <v>6.2626262626262613E-2</v>
          </cell>
          <cell r="G16">
            <v>7.9797979797979812E-2</v>
          </cell>
          <cell r="H16">
            <v>0.10303030303030303</v>
          </cell>
          <cell r="I16">
            <v>0.12424242424242432</v>
          </cell>
          <cell r="J16">
            <v>0.11717171717171693</v>
          </cell>
          <cell r="K16">
            <v>9.1919191919192067E-2</v>
          </cell>
          <cell r="L16">
            <v>7.2727272727272751E-2</v>
          </cell>
          <cell r="M16">
            <v>5.7575757575757502E-2</v>
          </cell>
          <cell r="N16">
            <v>4.9494949494949592E-2</v>
          </cell>
          <cell r="O16">
            <v>4.2424242424242364E-2</v>
          </cell>
          <cell r="P16">
            <v>3.8383838383838409E-2</v>
          </cell>
        </row>
        <row r="17">
          <cell r="A17">
            <v>16</v>
          </cell>
          <cell r="B17">
            <v>2.02020202020202E-2</v>
          </cell>
          <cell r="C17">
            <v>3.7373737373737385E-2</v>
          </cell>
          <cell r="D17">
            <v>4.1414141414141403E-2</v>
          </cell>
          <cell r="E17">
            <v>4.7474747474747475E-2</v>
          </cell>
          <cell r="F17">
            <v>5.5555555555555552E-2</v>
          </cell>
          <cell r="G17">
            <v>6.8686868686868713E-2</v>
          </cell>
          <cell r="H17">
            <v>8.6868686868686817E-2</v>
          </cell>
          <cell r="I17">
            <v>0.10909090909090918</v>
          </cell>
          <cell r="J17">
            <v>0.11717171717171709</v>
          </cell>
          <cell r="K17">
            <v>0.10101010101010099</v>
          </cell>
          <cell r="L17">
            <v>7.878787878787874E-2</v>
          </cell>
          <cell r="M17">
            <v>6.3636363636363824E-2</v>
          </cell>
          <cell r="N17">
            <v>5.2525252525252419E-2</v>
          </cell>
          <cell r="O17">
            <v>4.5454545454545414E-2</v>
          </cell>
          <cell r="P17">
            <v>3.9393939393939426E-2</v>
          </cell>
          <cell r="Q17">
            <v>3.5353535353535359E-2</v>
          </cell>
        </row>
        <row r="18">
          <cell r="A18">
            <v>17</v>
          </cell>
          <cell r="B18">
            <v>1.8181818181818184E-2</v>
          </cell>
          <cell r="C18">
            <v>3.4343434343434343E-2</v>
          </cell>
          <cell r="D18">
            <v>3.8383838383838381E-2</v>
          </cell>
          <cell r="E18">
            <v>4.3434343434343436E-2</v>
          </cell>
          <cell r="F18">
            <v>5.0505050505050497E-2</v>
          </cell>
          <cell r="G18">
            <v>6.0606060606060608E-2</v>
          </cell>
          <cell r="H18">
            <v>7.373737373737374E-2</v>
          </cell>
          <cell r="I18">
            <v>9.3939393939393878E-2</v>
          </cell>
          <cell r="J18">
            <v>0.1101010101010102</v>
          </cell>
          <cell r="K18">
            <v>0.10505050505050506</v>
          </cell>
          <cell r="L18">
            <v>8.6868686868686762E-2</v>
          </cell>
          <cell r="M18">
            <v>6.8686868686868574E-2</v>
          </cell>
          <cell r="N18">
            <v>5.6565656565656819E-2</v>
          </cell>
          <cell r="O18">
            <v>4.7474747474747336E-2</v>
          </cell>
          <cell r="P18">
            <v>4.141414141414157E-2</v>
          </cell>
          <cell r="Q18">
            <v>3.7373737373737281E-2</v>
          </cell>
          <cell r="R18">
            <v>3.3333333333333326E-2</v>
          </cell>
        </row>
        <row r="19">
          <cell r="A19">
            <v>18</v>
          </cell>
          <cell r="B19">
            <v>1.6161616161616162E-2</v>
          </cell>
          <cell r="C19">
            <v>3.2323232323232323E-2</v>
          </cell>
          <cell r="D19">
            <v>3.5353535353535352E-2</v>
          </cell>
          <cell r="E19">
            <v>4.0404040404040414E-2</v>
          </cell>
          <cell r="F19">
            <v>4.5454545454545456E-2</v>
          </cell>
          <cell r="G19">
            <v>5.3535353535353519E-2</v>
          </cell>
          <cell r="H19">
            <v>6.4646464646464619E-2</v>
          </cell>
          <cell r="I19">
            <v>8.0808080808080829E-2</v>
          </cell>
          <cell r="J19">
            <v>9.7979797979798056E-2</v>
          </cell>
          <cell r="K19">
            <v>0.10505050505050512</v>
          </cell>
          <cell r="L19">
            <v>9.2929292929292751E-2</v>
          </cell>
          <cell r="M19">
            <v>7.4747474747474785E-2</v>
          </cell>
          <cell r="N19">
            <v>6.1616161616161569E-2</v>
          </cell>
          <cell r="O19">
            <v>5.0505050505050608E-2</v>
          </cell>
          <cell r="P19">
            <v>4.4444444444444287E-2</v>
          </cell>
          <cell r="Q19">
            <v>3.8383838383838631E-2</v>
          </cell>
          <cell r="R19">
            <v>3.4343434343434343E-2</v>
          </cell>
          <cell r="S19">
            <v>3.1313131313131182E-2</v>
          </cell>
        </row>
        <row r="20">
          <cell r="A20">
            <v>19</v>
          </cell>
          <cell r="B20">
            <v>1.5151515151515152E-2</v>
          </cell>
          <cell r="C20">
            <v>3.0303030303030304E-2</v>
          </cell>
          <cell r="D20">
            <v>3.333333333333334E-2</v>
          </cell>
          <cell r="E20">
            <v>3.6363636363636376E-2</v>
          </cell>
          <cell r="F20">
            <v>4.242424242424242E-2</v>
          </cell>
          <cell r="G20">
            <v>4.8484848484848464E-2</v>
          </cell>
          <cell r="H20">
            <v>5.6565656565656597E-2</v>
          </cell>
          <cell r="I20">
            <v>6.9696969696969646E-2</v>
          </cell>
          <cell r="J20">
            <v>8.5858585858585856E-2</v>
          </cell>
          <cell r="K20">
            <v>9.8989898989899017E-2</v>
          </cell>
          <cell r="L20">
            <v>9.5959595959595911E-2</v>
          </cell>
          <cell r="M20">
            <v>8.0808080808080884E-2</v>
          </cell>
          <cell r="N20">
            <v>6.6666666666666652E-2</v>
          </cell>
          <cell r="O20">
            <v>5.4545454545454675E-2</v>
          </cell>
          <cell r="P20">
            <v>4.6464646464646209E-2</v>
          </cell>
          <cell r="Q20">
            <v>4.0404040404040553E-2</v>
          </cell>
          <cell r="R20">
            <v>3.5353535353535248E-2</v>
          </cell>
          <cell r="S20">
            <v>3.3333333333333437E-2</v>
          </cell>
          <cell r="T20">
            <v>2.929292929292926E-2</v>
          </cell>
        </row>
        <row r="21">
          <cell r="A21">
            <v>20</v>
          </cell>
          <cell r="B21">
            <v>1.3131313131313133E-2</v>
          </cell>
          <cell r="C21">
            <v>2.9292929292929294E-2</v>
          </cell>
          <cell r="D21">
            <v>3.13131313131313E-2</v>
          </cell>
          <cell r="E21">
            <v>3.4343434343434356E-2</v>
          </cell>
          <cell r="F21">
            <v>3.8383838383838381E-2</v>
          </cell>
          <cell r="G21">
            <v>4.3434343434343436E-2</v>
          </cell>
          <cell r="H21">
            <v>5.1515151515151514E-2</v>
          </cell>
          <cell r="I21">
            <v>6.1616161616161624E-2</v>
          </cell>
          <cell r="J21">
            <v>7.4747474747474729E-2</v>
          </cell>
          <cell r="K21">
            <v>8.8888888888888962E-2</v>
          </cell>
          <cell r="L21">
            <v>9.494949494949495E-2</v>
          </cell>
          <cell r="M21">
            <v>8.5858585858585634E-2</v>
          </cell>
          <cell r="N21">
            <v>7.1717171717171957E-2</v>
          </cell>
          <cell r="O21">
            <v>5.8585858585858519E-2</v>
          </cell>
          <cell r="P21">
            <v>4.9494949494949592E-2</v>
          </cell>
          <cell r="Q21">
            <v>4.2424242424242253E-2</v>
          </cell>
          <cell r="R21">
            <v>3.838383838383852E-2</v>
          </cell>
          <cell r="S21">
            <v>3.3333333333333326E-2</v>
          </cell>
          <cell r="T21">
            <v>3.0303030303030276E-2</v>
          </cell>
          <cell r="U21">
            <v>2.8282828282828243E-2</v>
          </cell>
        </row>
        <row r="22">
          <cell r="A22">
            <v>21</v>
          </cell>
          <cell r="B22">
            <v>1.2121212121212121E-2</v>
          </cell>
          <cell r="C22">
            <v>2.7272727272727275E-2</v>
          </cell>
          <cell r="D22">
            <v>2.9292929292929287E-2</v>
          </cell>
          <cell r="E22">
            <v>3.2323232323232323E-2</v>
          </cell>
          <cell r="F22">
            <v>3.5353535353535373E-2</v>
          </cell>
          <cell r="G22">
            <v>4.0404040404040387E-2</v>
          </cell>
          <cell r="H22">
            <v>4.6464646464646459E-2</v>
          </cell>
          <cell r="I22">
            <v>5.4545454545454564E-2</v>
          </cell>
          <cell r="J22">
            <v>6.5656565656565691E-2</v>
          </cell>
          <cell r="K22">
            <v>7.8787878787878685E-2</v>
          </cell>
          <cell r="L22">
            <v>8.9898989898989923E-2</v>
          </cell>
          <cell r="M22">
            <v>8.787878787878789E-2</v>
          </cell>
          <cell r="N22">
            <v>7.6767676767676818E-2</v>
          </cell>
          <cell r="O22">
            <v>6.2626262626262585E-2</v>
          </cell>
          <cell r="P22">
            <v>5.3535353535353658E-2</v>
          </cell>
          <cell r="Q22">
            <v>4.5454545454545414E-2</v>
          </cell>
          <cell r="R22">
            <v>3.9393939393939426E-2</v>
          </cell>
          <cell r="S22">
            <v>3.5353535353535248E-2</v>
          </cell>
          <cell r="T22">
            <v>3.1313131313131293E-2</v>
          </cell>
          <cell r="U22">
            <v>2.8282828282828243E-2</v>
          </cell>
          <cell r="V22">
            <v>2.7272727272727337E-2</v>
          </cell>
        </row>
        <row r="23">
          <cell r="A23">
            <v>22</v>
          </cell>
          <cell r="B23">
            <v>1.1111111111111112E-2</v>
          </cell>
          <cell r="C23">
            <v>2.5252525252525256E-2</v>
          </cell>
          <cell r="D23">
            <v>2.8282828282828278E-2</v>
          </cell>
          <cell r="E23">
            <v>3.0303030303030304E-2</v>
          </cell>
          <cell r="F23">
            <v>3.3333333333333326E-2</v>
          </cell>
          <cell r="G23">
            <v>3.7373737373737337E-2</v>
          </cell>
          <cell r="H23">
            <v>4.2424242424242503E-2</v>
          </cell>
          <cell r="I23">
            <v>4.9494949494949453E-2</v>
          </cell>
          <cell r="J23">
            <v>5.7575757575757613E-2</v>
          </cell>
          <cell r="K23">
            <v>6.9696969696969646E-2</v>
          </cell>
          <cell r="L23">
            <v>8.1818181818181901E-2</v>
          </cell>
          <cell r="M23">
            <v>8.6868686868686706E-2</v>
          </cell>
          <cell r="N23">
            <v>7.9797979797979868E-2</v>
          </cell>
          <cell r="O23">
            <v>6.7676767676767779E-2</v>
          </cell>
          <cell r="P23">
            <v>5.6565656565656486E-2</v>
          </cell>
          <cell r="Q23">
            <v>4.8484848484848353E-2</v>
          </cell>
          <cell r="R23">
            <v>4.141414141414157E-2</v>
          </cell>
          <cell r="S23">
            <v>3.6363636363636265E-2</v>
          </cell>
          <cell r="T23">
            <v>3.3333333333333326E-2</v>
          </cell>
          <cell r="U23">
            <v>3.0303030303030387E-2</v>
          </cell>
          <cell r="V23">
            <v>2.7272727272727337E-2</v>
          </cell>
          <cell r="W23">
            <v>2.5252525252525193E-2</v>
          </cell>
        </row>
        <row r="24">
          <cell r="A24">
            <v>23</v>
          </cell>
          <cell r="B24">
            <v>1.01010101010101E-2</v>
          </cell>
          <cell r="C24">
            <v>2.4242424242424242E-2</v>
          </cell>
          <cell r="D24">
            <v>2.6262626262626265E-2</v>
          </cell>
          <cell r="E24">
            <v>2.8282828282828285E-2</v>
          </cell>
          <cell r="F24">
            <v>3.1313131313131307E-2</v>
          </cell>
          <cell r="G24">
            <v>3.5353535353535359E-2</v>
          </cell>
          <cell r="H24">
            <v>3.9393939393939398E-2</v>
          </cell>
          <cell r="I24">
            <v>4.4444444444444453E-2</v>
          </cell>
          <cell r="J24">
            <v>5.2525252525252503E-2</v>
          </cell>
          <cell r="K24">
            <v>6.1616161616161624E-2</v>
          </cell>
          <cell r="L24">
            <v>7.2727272727272751E-2</v>
          </cell>
          <cell r="M24">
            <v>8.1818181818181734E-2</v>
          </cell>
          <cell r="N24">
            <v>8.0808080808080884E-2</v>
          </cell>
          <cell r="O24">
            <v>7.1717171717171735E-2</v>
          </cell>
          <cell r="P24">
            <v>6.1616161616161569E-2</v>
          </cell>
          <cell r="Q24">
            <v>5.0505050505050497E-2</v>
          </cell>
          <cell r="R24">
            <v>4.4444444444444509E-2</v>
          </cell>
          <cell r="S24">
            <v>3.8383838383838409E-2</v>
          </cell>
          <cell r="T24">
            <v>3.434343434343412E-2</v>
          </cell>
          <cell r="U24">
            <v>3.1313131313131626E-2</v>
          </cell>
          <cell r="V24">
            <v>2.8282828282828021E-2</v>
          </cell>
          <cell r="W24">
            <v>2.626262626262621E-2</v>
          </cell>
          <cell r="X24">
            <v>2.4242424242424399E-2</v>
          </cell>
        </row>
        <row r="25">
          <cell r="A25">
            <v>24</v>
          </cell>
          <cell r="B25">
            <v>9.0909090909090922E-3</v>
          </cell>
          <cell r="C25">
            <v>2.3232323232323229E-2</v>
          </cell>
          <cell r="D25">
            <v>2.5252525252525262E-2</v>
          </cell>
          <cell r="E25">
            <v>2.6262626262626251E-2</v>
          </cell>
          <cell r="F25">
            <v>3.0303030303030304E-2</v>
          </cell>
          <cell r="G25">
            <v>3.2323232323232323E-2</v>
          </cell>
          <cell r="H25">
            <v>3.6363636363636376E-2</v>
          </cell>
          <cell r="I25">
            <v>4.0404040404040387E-2</v>
          </cell>
          <cell r="J25">
            <v>4.7474747474747503E-2</v>
          </cell>
          <cell r="K25">
            <v>5.5555555555555469E-2</v>
          </cell>
          <cell r="L25">
            <v>6.5656565656565635E-2</v>
          </cell>
          <cell r="M25">
            <v>7.4747474747474896E-2</v>
          </cell>
          <cell r="N25">
            <v>7.9797979797979701E-2</v>
          </cell>
          <cell r="O25">
            <v>7.3737373737373768E-2</v>
          </cell>
          <cell r="P25">
            <v>6.4646464646464619E-2</v>
          </cell>
          <cell r="Q25">
            <v>5.4545454545454564E-2</v>
          </cell>
          <cell r="R25">
            <v>4.7474747474747447E-2</v>
          </cell>
          <cell r="S25">
            <v>4.0404040404040553E-2</v>
          </cell>
          <cell r="T25">
            <v>3.6363636363636265E-2</v>
          </cell>
          <cell r="U25">
            <v>3.2323232323232198E-2</v>
          </cell>
          <cell r="V25">
            <v>2.9292929292929371E-2</v>
          </cell>
          <cell r="W25">
            <v>2.6262626262626432E-2</v>
          </cell>
          <cell r="X25">
            <v>2.5252525252525193E-2</v>
          </cell>
          <cell r="Y25">
            <v>2.323232323232316E-2</v>
          </cell>
        </row>
        <row r="26">
          <cell r="A26">
            <v>25</v>
          </cell>
          <cell r="B26">
            <v>8.0000000000000002E-3</v>
          </cell>
          <cell r="C26">
            <v>2.3E-2</v>
          </cell>
          <cell r="D26">
            <v>2.4E-2</v>
          </cell>
          <cell r="E26">
            <v>2.6000000000000002E-2</v>
          </cell>
          <cell r="F26">
            <v>2.7999999999999997E-2</v>
          </cell>
          <cell r="G26">
            <v>0.03</v>
          </cell>
          <cell r="H26">
            <v>3.3999999999999975E-2</v>
          </cell>
          <cell r="I26">
            <v>3.8000000000000006E-2</v>
          </cell>
          <cell r="J26">
            <v>4.4000000000000011E-2</v>
          </cell>
          <cell r="K26">
            <v>4.8999999999999988E-2</v>
          </cell>
          <cell r="L26">
            <v>5.7999999999999996E-2</v>
          </cell>
          <cell r="M26">
            <v>6.8000000000000005E-2</v>
          </cell>
          <cell r="N26">
            <v>7.4999999999999997E-2</v>
          </cell>
          <cell r="O26">
            <v>7.4999999999999997E-2</v>
          </cell>
          <cell r="P26">
            <v>6.700000000000006E-2</v>
          </cell>
          <cell r="Q26">
            <v>5.799999999999994E-2</v>
          </cell>
          <cell r="R26">
            <v>0.05</v>
          </cell>
          <cell r="S26">
            <v>4.3000000000000038E-2</v>
          </cell>
          <cell r="T26">
            <v>3.7999999999999923E-2</v>
          </cell>
          <cell r="U26">
            <v>3.3000000000000029E-2</v>
          </cell>
          <cell r="V26">
            <v>0.03</v>
          </cell>
          <cell r="W26">
            <v>2.9000000000000026E-2</v>
          </cell>
          <cell r="X26">
            <v>2.4999999999999911E-2</v>
          </cell>
          <cell r="Y26">
            <v>2.5000000000000001E-2</v>
          </cell>
          <cell r="Z26">
            <v>2.200000000000002E-2</v>
          </cell>
        </row>
        <row r="27">
          <cell r="A27">
            <v>26</v>
          </cell>
          <cell r="B27">
            <v>7.0000000000000001E-3</v>
          </cell>
          <cell r="C27">
            <v>2.2000000000000002E-2</v>
          </cell>
          <cell r="D27">
            <v>2.2999999999999996E-2</v>
          </cell>
          <cell r="E27">
            <v>2.5000000000000001E-2</v>
          </cell>
          <cell r="F27">
            <v>2.5999999999999995E-2</v>
          </cell>
          <cell r="G27">
            <v>2.9000000000000012E-2</v>
          </cell>
          <cell r="H27">
            <v>3.2000000000000001E-2</v>
          </cell>
          <cell r="I27">
            <v>3.5000000000000003E-2</v>
          </cell>
          <cell r="J27">
            <v>3.8999999999999979E-2</v>
          </cell>
          <cell r="K27">
            <v>4.5999999999999985E-2</v>
          </cell>
          <cell r="L27">
            <v>5.2000000000000046E-2</v>
          </cell>
          <cell r="M27">
            <v>6.2E-2</v>
          </cell>
          <cell r="N27">
            <v>6.9000000000000006E-2</v>
          </cell>
          <cell r="O27">
            <v>7.3000000000000009E-2</v>
          </cell>
          <cell r="P27">
            <v>6.9999999999999951E-2</v>
          </cell>
          <cell r="Q27">
            <v>6.0000000000000053E-2</v>
          </cell>
          <cell r="R27">
            <v>5.3999999999999937E-2</v>
          </cell>
          <cell r="S27">
            <v>4.4999999999999998E-2</v>
          </cell>
          <cell r="T27">
            <v>3.9000000000000035E-2</v>
          </cell>
          <cell r="U27">
            <v>3.5999999999999921E-2</v>
          </cell>
          <cell r="V27">
            <v>3.1000000000000028E-2</v>
          </cell>
          <cell r="W27">
            <v>2.9000000000000026E-2</v>
          </cell>
          <cell r="X27">
            <v>2.7000000000000024E-2</v>
          </cell>
          <cell r="Y27">
            <v>2.399999999999991E-2</v>
          </cell>
          <cell r="Z27">
            <v>2.4000000000000021E-2</v>
          </cell>
          <cell r="AA27">
            <v>2.1000000000000019E-2</v>
          </cell>
        </row>
        <row r="28">
          <cell r="A28">
            <v>27</v>
          </cell>
          <cell r="B28">
            <v>7.0000000000000001E-3</v>
          </cell>
          <cell r="C28">
            <v>2.1000000000000001E-2</v>
          </cell>
          <cell r="D28">
            <v>2.1000000000000001E-2</v>
          </cell>
          <cell r="E28">
            <v>2.2999999999999993E-2</v>
          </cell>
          <cell r="F28">
            <v>2.6000000000000009E-2</v>
          </cell>
          <cell r="G28">
            <v>2.6999999999999996E-2</v>
          </cell>
          <cell r="H28">
            <v>0.03</v>
          </cell>
          <cell r="I28">
            <v>3.3000000000000002E-2</v>
          </cell>
          <cell r="J28">
            <v>3.6000000000000004E-2</v>
          </cell>
          <cell r="K28">
            <v>4.300000000000001E-2</v>
          </cell>
          <cell r="L28">
            <v>4.6999999999999986E-2</v>
          </cell>
          <cell r="M28">
            <v>5.5E-2</v>
          </cell>
          <cell r="N28">
            <v>6.4000000000000001E-2</v>
          </cell>
          <cell r="O28">
            <v>6.9000000000000006E-2</v>
          </cell>
          <cell r="P28">
            <v>6.9999999999999951E-2</v>
          </cell>
          <cell r="Q28">
            <v>6.3000000000000056E-2</v>
          </cell>
          <cell r="R28">
            <v>5.5999999999999939E-2</v>
          </cell>
          <cell r="S28">
            <v>4.8000000000000043E-2</v>
          </cell>
          <cell r="T28">
            <v>4.2000000000000037E-2</v>
          </cell>
          <cell r="U28">
            <v>3.6999999999999922E-2</v>
          </cell>
          <cell r="V28">
            <v>3.3000000000000029E-2</v>
          </cell>
          <cell r="W28">
            <v>0.03</v>
          </cell>
          <cell r="X28">
            <v>2.8000000000000025E-2</v>
          </cell>
          <cell r="Y28">
            <v>2.5000000000000001E-2</v>
          </cell>
          <cell r="Z28">
            <v>2.2999999999999909E-2</v>
          </cell>
          <cell r="AA28">
            <v>2.200000000000002E-2</v>
          </cell>
          <cell r="AB28">
            <v>2.1000000000000019E-2</v>
          </cell>
        </row>
        <row r="29">
          <cell r="A29">
            <v>28</v>
          </cell>
          <cell r="B29">
            <v>6.0000000000000001E-3</v>
          </cell>
          <cell r="C29">
            <v>0.02</v>
          </cell>
          <cell r="D29">
            <v>2.1000000000000001E-2</v>
          </cell>
          <cell r="E29">
            <v>2.2000000000000006E-2</v>
          </cell>
          <cell r="F29">
            <v>2.5000000000000001E-2</v>
          </cell>
          <cell r="G29">
            <v>2.5000000000000001E-2</v>
          </cell>
          <cell r="H29">
            <v>2.8999999999999998E-2</v>
          </cell>
          <cell r="I29">
            <v>0.03</v>
          </cell>
          <cell r="J29">
            <v>3.4000000000000002E-2</v>
          </cell>
          <cell r="K29">
            <v>3.9000000000000007E-2</v>
          </cell>
          <cell r="L29">
            <v>4.3999999999999984E-2</v>
          </cell>
          <cell r="M29">
            <v>4.8999999999999988E-2</v>
          </cell>
          <cell r="N29">
            <v>5.9000000000000052E-2</v>
          </cell>
          <cell r="O29">
            <v>6.4000000000000001E-2</v>
          </cell>
          <cell r="P29">
            <v>6.7000000000000004E-2</v>
          </cell>
          <cell r="Q29">
            <v>6.5999999999999948E-2</v>
          </cell>
          <cell r="R29">
            <v>5.8000000000000052E-2</v>
          </cell>
          <cell r="S29">
            <v>5.0999999999999934E-2</v>
          </cell>
          <cell r="T29">
            <v>4.4000000000000039E-2</v>
          </cell>
          <cell r="U29">
            <v>3.9000000000000035E-2</v>
          </cell>
          <cell r="V29">
            <v>3.499999999999992E-2</v>
          </cell>
          <cell r="W29">
            <v>3.1000000000000028E-2</v>
          </cell>
          <cell r="X29">
            <v>2.8000000000000025E-2</v>
          </cell>
          <cell r="Y29">
            <v>2.7000000000000024E-2</v>
          </cell>
          <cell r="Z29">
            <v>2.300000000000002E-2</v>
          </cell>
          <cell r="AA29">
            <v>2.1999999999999909E-2</v>
          </cell>
          <cell r="AB29">
            <v>2.200000000000002E-2</v>
          </cell>
          <cell r="AC29">
            <v>0.02</v>
          </cell>
        </row>
        <row r="30">
          <cell r="A30">
            <v>29</v>
          </cell>
          <cell r="B30">
            <v>5.0000000000000001E-3</v>
          </cell>
          <cell r="C30">
            <v>0.02</v>
          </cell>
          <cell r="D30">
            <v>0.02</v>
          </cell>
          <cell r="E30">
            <v>2.1000000000000005E-2</v>
          </cell>
          <cell r="F30">
            <v>2.2999999999999993E-2</v>
          </cell>
          <cell r="G30">
            <v>2.5000000000000001E-2</v>
          </cell>
          <cell r="H30">
            <v>2.6000000000000009E-2</v>
          </cell>
          <cell r="I30">
            <v>0.03</v>
          </cell>
          <cell r="J30">
            <v>3.1E-2</v>
          </cell>
          <cell r="K30">
            <v>3.5999999999999976E-2</v>
          </cell>
          <cell r="L30">
            <v>0.04</v>
          </cell>
          <cell r="M30">
            <v>4.5999999999999985E-2</v>
          </cell>
          <cell r="N30">
            <v>5.1999999999999991E-2</v>
          </cell>
          <cell r="O30">
            <v>0.06</v>
          </cell>
          <cell r="P30">
            <v>6.4000000000000001E-2</v>
          </cell>
          <cell r="Q30">
            <v>6.5999999999999948E-2</v>
          </cell>
          <cell r="R30">
            <v>6.0000000000000053E-2</v>
          </cell>
          <cell r="S30">
            <v>5.3000000000000047E-2</v>
          </cell>
          <cell r="T30">
            <v>4.6999999999999931E-2</v>
          </cell>
          <cell r="U30">
            <v>4.1000000000000036E-2</v>
          </cell>
          <cell r="V30">
            <v>3.6000000000000032E-2</v>
          </cell>
          <cell r="W30">
            <v>3.2999999999999918E-2</v>
          </cell>
          <cell r="X30">
            <v>2.9000000000000026E-2</v>
          </cell>
          <cell r="Y30">
            <v>2.6000000000000023E-2</v>
          </cell>
          <cell r="Z30">
            <v>2.6000000000000023E-2</v>
          </cell>
          <cell r="AA30">
            <v>2.2999999999999909E-2</v>
          </cell>
          <cell r="AB30">
            <v>2.1000000000000019E-2</v>
          </cell>
          <cell r="AC30">
            <v>2.1000000000000019E-2</v>
          </cell>
          <cell r="AD30">
            <v>1.9000000000000017E-2</v>
          </cell>
        </row>
        <row r="31">
          <cell r="A31">
            <v>30</v>
          </cell>
          <cell r="B31">
            <v>5.0000000000000001E-3</v>
          </cell>
          <cell r="C31">
            <v>1.9E-2</v>
          </cell>
          <cell r="D31">
            <v>1.8999999999999996E-2</v>
          </cell>
          <cell r="E31">
            <v>0.02</v>
          </cell>
          <cell r="F31">
            <v>2.2000000000000006E-2</v>
          </cell>
          <cell r="G31">
            <v>2.3999999999999994E-2</v>
          </cell>
          <cell r="H31">
            <v>2.5000000000000001E-2</v>
          </cell>
          <cell r="I31">
            <v>2.7999999999999997E-2</v>
          </cell>
          <cell r="J31">
            <v>2.8999999999999998E-2</v>
          </cell>
          <cell r="K31">
            <v>3.3000000000000002E-2</v>
          </cell>
          <cell r="L31">
            <v>3.8000000000000006E-2</v>
          </cell>
          <cell r="M31">
            <v>4.1999999999999982E-2</v>
          </cell>
          <cell r="N31">
            <v>4.7999999999999987E-2</v>
          </cell>
          <cell r="O31">
            <v>5.5E-2</v>
          </cell>
          <cell r="P31">
            <v>6.0000000000000053E-2</v>
          </cell>
          <cell r="Q31">
            <v>6.3E-2</v>
          </cell>
          <cell r="R31">
            <v>6.1999999999999944E-2</v>
          </cell>
          <cell r="S31">
            <v>5.5000000000000049E-2</v>
          </cell>
          <cell r="T31">
            <v>4.8999999999999932E-2</v>
          </cell>
          <cell r="U31">
            <v>4.3000000000000038E-2</v>
          </cell>
          <cell r="V31">
            <v>3.8000000000000034E-2</v>
          </cell>
          <cell r="W31">
            <v>3.400000000000003E-2</v>
          </cell>
          <cell r="X31">
            <v>3.0999999999999917E-2</v>
          </cell>
          <cell r="Y31">
            <v>2.7000000000000024E-2</v>
          </cell>
          <cell r="Z31">
            <v>2.6000000000000023E-2</v>
          </cell>
          <cell r="AA31">
            <v>2.4000000000000021E-2</v>
          </cell>
          <cell r="AB31">
            <v>2.1999999999999909E-2</v>
          </cell>
          <cell r="AC31">
            <v>0.02</v>
          </cell>
          <cell r="AD31">
            <v>2.1000000000000019E-2</v>
          </cell>
          <cell r="AE31">
            <v>1.8000000000000016E-2</v>
          </cell>
        </row>
        <row r="32">
          <cell r="A32">
            <v>31</v>
          </cell>
          <cell r="B32">
            <v>4.0000000000000001E-3</v>
          </cell>
          <cell r="C32">
            <v>1.7999999999999999E-2</v>
          </cell>
          <cell r="D32">
            <v>1.9000000000000003E-2</v>
          </cell>
          <cell r="E32">
            <v>1.8999999999999996E-2</v>
          </cell>
          <cell r="F32">
            <v>2.2000000000000006E-2</v>
          </cell>
          <cell r="G32">
            <v>2.1999999999999992E-2</v>
          </cell>
          <cell r="H32">
            <v>2.4000000000000007E-2</v>
          </cell>
          <cell r="I32">
            <v>2.5999999999999995E-2</v>
          </cell>
          <cell r="J32">
            <v>2.7999999999999997E-2</v>
          </cell>
          <cell r="K32">
            <v>3.1E-2</v>
          </cell>
          <cell r="L32">
            <v>3.6000000000000004E-2</v>
          </cell>
          <cell r="M32">
            <v>3.7999999999999978E-2</v>
          </cell>
          <cell r="N32">
            <v>4.4000000000000039E-2</v>
          </cell>
          <cell r="O32">
            <v>0.05</v>
          </cell>
          <cell r="P32">
            <v>5.5999999999999994E-2</v>
          </cell>
          <cell r="Q32">
            <v>0.06</v>
          </cell>
          <cell r="R32">
            <v>6.1000000000000054E-2</v>
          </cell>
          <cell r="S32">
            <v>5.799999999999994E-2</v>
          </cell>
          <cell r="T32">
            <v>5.1000000000000045E-2</v>
          </cell>
          <cell r="U32">
            <v>4.4999999999999929E-2</v>
          </cell>
          <cell r="V32">
            <v>0.04</v>
          </cell>
          <cell r="W32">
            <v>3.5000000000000003E-2</v>
          </cell>
          <cell r="X32">
            <v>3.1999999999999917E-2</v>
          </cell>
          <cell r="Y32">
            <v>2.9000000000000026E-2</v>
          </cell>
          <cell r="Z32">
            <v>2.6000000000000023E-2</v>
          </cell>
          <cell r="AA32">
            <v>2.5000000000000001E-2</v>
          </cell>
          <cell r="AB32">
            <v>2.300000000000002E-2</v>
          </cell>
          <cell r="AC32">
            <v>2.0999999999999908E-2</v>
          </cell>
          <cell r="AD32">
            <v>0.02</v>
          </cell>
          <cell r="AE32">
            <v>1.9000000000000017E-2</v>
          </cell>
          <cell r="AF32">
            <v>1.8000000000000016E-2</v>
          </cell>
        </row>
        <row r="33">
          <cell r="A33">
            <v>32</v>
          </cell>
          <cell r="B33">
            <v>3.0000000000000001E-3</v>
          </cell>
          <cell r="C33">
            <v>1.8000000000000002E-2</v>
          </cell>
          <cell r="D33">
            <v>1.7999999999999999E-2</v>
          </cell>
          <cell r="E33">
            <v>1.9000000000000003E-2</v>
          </cell>
          <cell r="F33">
            <v>2.0999999999999998E-2</v>
          </cell>
          <cell r="G33">
            <v>2.1000000000000005E-2</v>
          </cell>
          <cell r="H33">
            <v>2.1999999999999992E-2</v>
          </cell>
          <cell r="I33">
            <v>2.5999999999999995E-2</v>
          </cell>
          <cell r="J33">
            <v>2.5999999999999995E-2</v>
          </cell>
          <cell r="K33">
            <v>2.9000000000000026E-2</v>
          </cell>
          <cell r="L33">
            <v>3.1999999999999973E-2</v>
          </cell>
          <cell r="M33">
            <v>3.7000000000000033E-2</v>
          </cell>
          <cell r="N33">
            <v>0.04</v>
          </cell>
          <cell r="O33">
            <v>4.5999999999999985E-2</v>
          </cell>
          <cell r="P33">
            <v>5.1999999999999991E-2</v>
          </cell>
          <cell r="Q33">
            <v>5.7000000000000051E-2</v>
          </cell>
          <cell r="R33">
            <v>5.8999999999999997E-2</v>
          </cell>
          <cell r="S33">
            <v>5.799999999999994E-2</v>
          </cell>
          <cell r="T33">
            <v>5.3000000000000047E-2</v>
          </cell>
          <cell r="U33">
            <v>4.7000000000000042E-2</v>
          </cell>
          <cell r="V33">
            <v>4.2999999999999927E-2</v>
          </cell>
          <cell r="W33">
            <v>3.6000000000000032E-2</v>
          </cell>
          <cell r="X33">
            <v>3.3000000000000029E-2</v>
          </cell>
          <cell r="Y33">
            <v>3.0999999999999917E-2</v>
          </cell>
          <cell r="Z33">
            <v>2.7000000000000024E-2</v>
          </cell>
          <cell r="AA33">
            <v>2.5000000000000001E-2</v>
          </cell>
          <cell r="AB33">
            <v>2.300000000000002E-2</v>
          </cell>
          <cell r="AC33">
            <v>2.300000000000002E-2</v>
          </cell>
          <cell r="AD33">
            <v>1.9999999999999907E-2</v>
          </cell>
          <cell r="AE33">
            <v>1.9000000000000017E-2</v>
          </cell>
          <cell r="AF33">
            <v>1.9000000000000017E-2</v>
          </cell>
          <cell r="AG33">
            <v>1.7000000000000015E-2</v>
          </cell>
        </row>
        <row r="34">
          <cell r="A34">
            <v>33</v>
          </cell>
          <cell r="B34">
            <v>3.0000000000000001E-3</v>
          </cell>
          <cell r="C34">
            <v>1.7000000000000001E-2</v>
          </cell>
          <cell r="D34">
            <v>1.6999999999999998E-2</v>
          </cell>
          <cell r="E34">
            <v>1.8000000000000002E-2</v>
          </cell>
          <cell r="F34">
            <v>0.02</v>
          </cell>
          <cell r="G34">
            <v>2.1000000000000005E-2</v>
          </cell>
          <cell r="H34">
            <v>2.1000000000000005E-2</v>
          </cell>
          <cell r="I34">
            <v>2.399999999999998E-2</v>
          </cell>
          <cell r="J34">
            <v>2.6000000000000023E-2</v>
          </cell>
          <cell r="K34">
            <v>2.6999999999999996E-2</v>
          </cell>
          <cell r="L34">
            <v>0.03</v>
          </cell>
          <cell r="M34">
            <v>3.5000000000000003E-2</v>
          </cell>
          <cell r="N34">
            <v>3.6999999999999977E-2</v>
          </cell>
          <cell r="O34">
            <v>4.2000000000000037E-2</v>
          </cell>
          <cell r="P34">
            <v>4.7999999999999987E-2</v>
          </cell>
          <cell r="Q34">
            <v>5.2999999999999992E-2</v>
          </cell>
          <cell r="R34">
            <v>5.6999999999999995E-2</v>
          </cell>
          <cell r="S34">
            <v>5.7000000000000051E-2</v>
          </cell>
          <cell r="T34">
            <v>5.4999999999999938E-2</v>
          </cell>
          <cell r="U34">
            <v>4.8000000000000043E-2</v>
          </cell>
          <cell r="V34">
            <v>4.3999999999999928E-2</v>
          </cell>
          <cell r="W34">
            <v>3.9000000000000035E-2</v>
          </cell>
          <cell r="X34">
            <v>3.5000000000000003E-2</v>
          </cell>
          <cell r="Y34">
            <v>3.1000000000000028E-2</v>
          </cell>
          <cell r="Z34">
            <v>2.8999999999999915E-2</v>
          </cell>
          <cell r="AA34">
            <v>2.6000000000000023E-2</v>
          </cell>
          <cell r="AB34">
            <v>2.300000000000002E-2</v>
          </cell>
          <cell r="AC34">
            <v>2.200000000000002E-2</v>
          </cell>
          <cell r="AD34">
            <v>2.200000000000002E-2</v>
          </cell>
          <cell r="AE34">
            <v>1.9999999999999907E-2</v>
          </cell>
          <cell r="AF34">
            <v>1.8000000000000016E-2</v>
          </cell>
          <cell r="AG34">
            <v>1.8000000000000016E-2</v>
          </cell>
          <cell r="AH34">
            <v>1.7000000000000015E-2</v>
          </cell>
        </row>
        <row r="35">
          <cell r="A35">
            <v>34</v>
          </cell>
          <cell r="B35">
            <v>3.0000000000000001E-3</v>
          </cell>
          <cell r="C35">
            <v>1.6E-2</v>
          </cell>
          <cell r="D35">
            <v>1.6999999999999998E-2</v>
          </cell>
          <cell r="E35">
            <v>1.7000000000000001E-2</v>
          </cell>
          <cell r="F35">
            <v>1.8999999999999996E-2</v>
          </cell>
          <cell r="G35">
            <v>0.02</v>
          </cell>
          <cell r="H35">
            <v>2.1000000000000005E-2</v>
          </cell>
          <cell r="I35">
            <v>2.2000000000000006E-2</v>
          </cell>
          <cell r="J35">
            <v>2.5000000000000001E-2</v>
          </cell>
          <cell r="K35">
            <v>2.5999999999999995E-2</v>
          </cell>
          <cell r="L35">
            <v>2.7999999999999997E-2</v>
          </cell>
          <cell r="M35">
            <v>3.3000000000000002E-2</v>
          </cell>
          <cell r="N35">
            <v>3.400000000000003E-2</v>
          </cell>
          <cell r="O35">
            <v>3.8999999999999979E-2</v>
          </cell>
          <cell r="P35">
            <v>4.3999999999999984E-2</v>
          </cell>
          <cell r="Q35">
            <v>0.05</v>
          </cell>
          <cell r="R35">
            <v>5.3000000000000047E-2</v>
          </cell>
          <cell r="S35">
            <v>5.5999999999999994E-2</v>
          </cell>
          <cell r="T35">
            <v>5.4999999999999938E-2</v>
          </cell>
          <cell r="U35">
            <v>0.05</v>
          </cell>
          <cell r="V35">
            <v>4.6000000000000041E-2</v>
          </cell>
          <cell r="W35">
            <v>3.9999999999999925E-2</v>
          </cell>
          <cell r="X35">
            <v>3.7000000000000033E-2</v>
          </cell>
          <cell r="Y35">
            <v>3.2000000000000028E-2</v>
          </cell>
          <cell r="Z35">
            <v>2.9000000000000026E-2</v>
          </cell>
          <cell r="AA35">
            <v>2.7999999999999914E-2</v>
          </cell>
          <cell r="AB35">
            <v>2.5000000000000001E-2</v>
          </cell>
          <cell r="AC35">
            <v>2.200000000000002E-2</v>
          </cell>
          <cell r="AD35">
            <v>2.300000000000002E-2</v>
          </cell>
          <cell r="AE35">
            <v>1.9000000000000017E-2</v>
          </cell>
          <cell r="AF35">
            <v>1.8999999999999906E-2</v>
          </cell>
          <cell r="AG35">
            <v>1.8000000000000016E-2</v>
          </cell>
          <cell r="AH35">
            <v>1.8000000000000016E-2</v>
          </cell>
          <cell r="AI35">
            <v>1.6000000000000014E-2</v>
          </cell>
        </row>
        <row r="36">
          <cell r="A36">
            <v>35</v>
          </cell>
          <cell r="B36">
            <v>2E-3</v>
          </cell>
          <cell r="C36">
            <v>1.6E-2</v>
          </cell>
          <cell r="D36">
            <v>1.6000000000000004E-2</v>
          </cell>
          <cell r="E36">
            <v>1.6999999999999994E-2</v>
          </cell>
          <cell r="F36">
            <v>1.8000000000000009E-2</v>
          </cell>
          <cell r="G36">
            <v>0.02</v>
          </cell>
          <cell r="H36">
            <v>0.02</v>
          </cell>
          <cell r="I36">
            <v>2.1000000000000005E-2</v>
          </cell>
          <cell r="J36">
            <v>2.3999999999999994E-2</v>
          </cell>
          <cell r="K36">
            <v>2.3999999999999994E-2</v>
          </cell>
          <cell r="L36">
            <v>2.6999999999999996E-2</v>
          </cell>
          <cell r="M36">
            <v>2.9000000000000026E-2</v>
          </cell>
          <cell r="N36">
            <v>3.4000000000000002E-2</v>
          </cell>
          <cell r="O36">
            <v>3.5999999999999976E-2</v>
          </cell>
          <cell r="P36">
            <v>0.04</v>
          </cell>
          <cell r="Q36">
            <v>4.7000000000000042E-2</v>
          </cell>
          <cell r="R36">
            <v>0.05</v>
          </cell>
          <cell r="S36">
            <v>5.2999999999999992E-2</v>
          </cell>
          <cell r="T36">
            <v>5.4000000000000048E-2</v>
          </cell>
          <cell r="U36">
            <v>5.1999999999999935E-2</v>
          </cell>
          <cell r="V36">
            <v>4.7000000000000042E-2</v>
          </cell>
          <cell r="W36">
            <v>4.1999999999999926E-2</v>
          </cell>
          <cell r="X36">
            <v>3.9000000000000035E-2</v>
          </cell>
          <cell r="Y36">
            <v>3.3000000000000029E-2</v>
          </cell>
          <cell r="Z36">
            <v>3.1000000000000028E-2</v>
          </cell>
          <cell r="AA36">
            <v>2.7999999999999914E-2</v>
          </cell>
          <cell r="AB36">
            <v>2.6000000000000023E-2</v>
          </cell>
          <cell r="AC36">
            <v>2.300000000000002E-2</v>
          </cell>
          <cell r="AD36">
            <v>2.200000000000002E-2</v>
          </cell>
          <cell r="AE36">
            <v>2.200000000000002E-2</v>
          </cell>
          <cell r="AF36">
            <v>1.9000000000000017E-2</v>
          </cell>
          <cell r="AG36">
            <v>1.7999999999999905E-2</v>
          </cell>
          <cell r="AH36">
            <v>1.7000000000000015E-2</v>
          </cell>
          <cell r="AI36">
            <v>1.7000000000000015E-2</v>
          </cell>
          <cell r="AJ36">
            <v>1.6000000000000014E-2</v>
          </cell>
        </row>
        <row r="37">
          <cell r="A37">
            <v>36</v>
          </cell>
          <cell r="B37">
            <v>2E-3</v>
          </cell>
          <cell r="C37">
            <v>1.4999999999999999E-2</v>
          </cell>
          <cell r="D37">
            <v>1.6E-2</v>
          </cell>
          <cell r="E37">
            <v>1.6E-2</v>
          </cell>
          <cell r="F37">
            <v>1.7000000000000001E-2</v>
          </cell>
          <cell r="G37">
            <v>1.9000000000000003E-2</v>
          </cell>
          <cell r="H37">
            <v>0.02</v>
          </cell>
          <cell r="I37">
            <v>0.02</v>
          </cell>
          <cell r="J37">
            <v>2.2999999999999993E-2</v>
          </cell>
          <cell r="K37">
            <v>2.300000000000002E-2</v>
          </cell>
          <cell r="L37">
            <v>2.5999999999999995E-2</v>
          </cell>
          <cell r="M37">
            <v>2.6999999999999996E-2</v>
          </cell>
          <cell r="N37">
            <v>3.2000000000000001E-2</v>
          </cell>
          <cell r="O37">
            <v>3.2999999999999974E-2</v>
          </cell>
          <cell r="P37">
            <v>3.8000000000000034E-2</v>
          </cell>
          <cell r="Q37">
            <v>4.1999999999999982E-2</v>
          </cell>
          <cell r="R37">
            <v>4.6999999999999986E-2</v>
          </cell>
          <cell r="S37">
            <v>5.1000000000000045E-2</v>
          </cell>
          <cell r="T37">
            <v>5.1999999999999991E-2</v>
          </cell>
          <cell r="U37">
            <v>5.2999999999999936E-2</v>
          </cell>
          <cell r="V37">
            <v>4.8000000000000043E-2</v>
          </cell>
          <cell r="W37">
            <v>4.4000000000000039E-2</v>
          </cell>
          <cell r="X37">
            <v>3.8999999999999924E-2</v>
          </cell>
          <cell r="Y37">
            <v>3.6000000000000032E-2</v>
          </cell>
          <cell r="Z37">
            <v>3.2000000000000028E-2</v>
          </cell>
          <cell r="AA37">
            <v>2.9000000000000026E-2</v>
          </cell>
          <cell r="AB37">
            <v>2.6999999999999913E-2</v>
          </cell>
          <cell r="AC37">
            <v>2.4000000000000021E-2</v>
          </cell>
          <cell r="AD37">
            <v>2.300000000000002E-2</v>
          </cell>
          <cell r="AE37">
            <v>2.1000000000000019E-2</v>
          </cell>
          <cell r="AF37">
            <v>0.02</v>
          </cell>
          <cell r="AG37">
            <v>1.9000000000000017E-2</v>
          </cell>
          <cell r="AH37">
            <v>1.6999999999999904E-2</v>
          </cell>
          <cell r="AI37">
            <v>1.7000000000000015E-2</v>
          </cell>
          <cell r="AJ37">
            <v>1.7000000000000015E-2</v>
          </cell>
          <cell r="AK37">
            <v>1.4999999999999999E-2</v>
          </cell>
        </row>
        <row r="38">
          <cell r="A38">
            <v>48</v>
          </cell>
          <cell r="B38">
            <v>0</v>
          </cell>
          <cell r="C38">
            <v>9.000000000000008E-3</v>
          </cell>
          <cell r="D38">
            <v>1.100000000000001E-2</v>
          </cell>
          <cell r="E38">
            <v>1.2000000000000011E-2</v>
          </cell>
          <cell r="F38">
            <v>1.2000000000000011E-2</v>
          </cell>
          <cell r="G38">
            <v>1.3000000000000012E-2</v>
          </cell>
          <cell r="H38">
            <v>1.2999999999999901E-2</v>
          </cell>
          <cell r="I38">
            <v>1.3000000000000012E-2</v>
          </cell>
          <cell r="J38">
            <v>1.4999999999999999E-2</v>
          </cell>
          <cell r="K38">
            <v>1.4999999999999999E-2</v>
          </cell>
          <cell r="L38">
            <v>1.4999999999999999E-2</v>
          </cell>
          <cell r="M38">
            <v>1.7000000000000015E-2</v>
          </cell>
          <cell r="N38">
            <v>1.7000000000000015E-2</v>
          </cell>
          <cell r="O38">
            <v>1.9000000000000017E-2</v>
          </cell>
          <cell r="P38">
            <v>1.8999999999999906E-2</v>
          </cell>
          <cell r="Q38">
            <v>2.1000000000000019E-2</v>
          </cell>
          <cell r="R38">
            <v>2.300000000000002E-2</v>
          </cell>
          <cell r="S38">
            <v>2.4000000000000021E-2</v>
          </cell>
          <cell r="T38">
            <v>2.6000000000000023E-2</v>
          </cell>
          <cell r="U38">
            <v>2.8999999999999915E-2</v>
          </cell>
          <cell r="V38">
            <v>3.1000000000000028E-2</v>
          </cell>
          <cell r="W38">
            <v>3.400000000000003E-2</v>
          </cell>
          <cell r="X38">
            <v>3.6000000000000032E-2</v>
          </cell>
          <cell r="Y38">
            <v>3.7999999999999923E-2</v>
          </cell>
          <cell r="Z38">
            <v>3.9000000000000035E-2</v>
          </cell>
          <cell r="AA38">
            <v>0.04</v>
          </cell>
          <cell r="AB38">
            <v>3.7000000000000033E-2</v>
          </cell>
          <cell r="AC38">
            <v>3.5999999999999976E-2</v>
          </cell>
          <cell r="AD38">
            <v>3.400000000000003E-2</v>
          </cell>
          <cell r="AE38">
            <v>0.03</v>
          </cell>
          <cell r="AF38">
            <v>2.8000000000000025E-2</v>
          </cell>
          <cell r="AG38">
            <v>2.5999999999999968E-2</v>
          </cell>
          <cell r="AH38">
            <v>2.4000000000000021E-2</v>
          </cell>
          <cell r="AI38">
            <v>2.2999999999999993E-2</v>
          </cell>
          <cell r="AJ38">
            <v>2.0999999999999991E-2</v>
          </cell>
          <cell r="AK38">
            <v>1.9000000000000017E-2</v>
          </cell>
          <cell r="AL38">
            <v>1.7999999999999988E-2</v>
          </cell>
          <cell r="AM38">
            <v>1.8000000000000016E-2</v>
          </cell>
          <cell r="AN38">
            <v>1.5999999999999986E-2</v>
          </cell>
          <cell r="AO38">
            <v>1.6E-2</v>
          </cell>
          <cell r="AP38">
            <v>1.3999999999999999E-2</v>
          </cell>
          <cell r="AQ38">
            <v>1.4999999999999999E-2</v>
          </cell>
          <cell r="AR38">
            <v>1.3000000000000012E-2</v>
          </cell>
          <cell r="AS38">
            <v>1.2999999999999991E-2</v>
          </cell>
          <cell r="AT38">
            <v>1.3000000000000005E-2</v>
          </cell>
          <cell r="AU38">
            <v>1.1999999999999997E-2</v>
          </cell>
          <cell r="AV38">
            <v>1.2E-2</v>
          </cell>
          <cell r="AW38">
            <v>1.0999999999999999E-2</v>
          </cell>
          <cell r="AX38">
            <v>0.01</v>
          </cell>
        </row>
      </sheetData>
      <sheetData sheetId="13"/>
      <sheetData sheetId="14"/>
      <sheetData sheetId="15"/>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Officer SNCO Mess 2 £"/>
      <sheetName val="Officer SLA 2 £"/>
      <sheetName val="SNCO SLA 2 £"/>
      <sheetName val="Officer SNCO Mess 3 £"/>
      <sheetName val="Officer SLA 3 £"/>
      <sheetName val="SNCO SLA 3 £"/>
      <sheetName val="JR Hub £"/>
      <sheetName val="JR SLA 8 £"/>
      <sheetName val="JR SLA 10 £"/>
      <sheetName val="PRTC £"/>
      <sheetName val="PRTC 2 £"/>
      <sheetName val="Synthetic £"/>
      <sheetName val="Playing Fields £"/>
      <sheetName val="RHQ6 £"/>
      <sheetName val="RHQ8 £"/>
      <sheetName val="RHQ 5 Site £"/>
      <sheetName val="Other Offices £"/>
      <sheetName val="LAD £"/>
      <sheetName val="Workshops £"/>
      <sheetName val="Servicing HET £"/>
      <sheetName val="Servicing £"/>
      <sheetName val="Garaging £"/>
      <sheetName val="Misc Stores £"/>
      <sheetName val="Armoury New £"/>
      <sheetName val="Armoury Refurb £"/>
      <sheetName val="Amm Store £"/>
      <sheetName val="DCCT A £"/>
      <sheetName val="DCCT B £"/>
      <sheetName val="Education £"/>
      <sheetName val="Comm Centre £"/>
      <sheetName val="Demo £"/>
      <sheetName val="Misc Ext Works £"/>
      <sheetName val="Obstacle £"/>
      <sheetName val="Mains Services £"/>
      <sheetName val="Drainage £"/>
    </sheetNames>
    <sheetDataSet>
      <sheetData sheetId="0" refreshError="1">
        <row r="7">
          <cell r="E7">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Guidance"/>
      <sheetName val="1.Staff Rate Table "/>
      <sheetName val="2.Overheads &amp; Profit"/>
      <sheetName val="2a.Office Overheads"/>
      <sheetName val="3.Price List"/>
      <sheetName val="4.CWF Fee %"/>
      <sheetName val="5.Lump Sum"/>
      <sheetName val="6.Pricing Adjustment - A"/>
      <sheetName val="SoR Workings"/>
      <sheetName val="Unlocked Price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BASIC DATA"/>
      <sheetName val="Summary"/>
      <sheetName val="MIX DATA (Send out)"/>
      <sheetName val="Special Works"/>
      <sheetName val="Exclusions"/>
      <sheetName val="HOME ZONE WORKS"/>
      <sheetName val="Phase 2 costs"/>
      <sheetName val="Church share split"/>
      <sheetName val="MIX DATA (Full)"/>
      <sheetName val="HOUSE TYPE DETAILS"/>
      <sheetName val="FLAT TYPE DETAILS"/>
      <sheetName val="BUNGALOW TYPE DETAILS"/>
      <sheetName val="External Works"/>
      <sheetName val="Drainage"/>
      <sheetName val="Incoming Services"/>
      <sheetName val="Preliminaries"/>
      <sheetName val="D &amp; B Oncosts"/>
      <sheetName val="BCIS Update"/>
      <sheetName val="RATES"/>
      <sheetName val="Macro1"/>
    </sheetNames>
    <sheetDataSet>
      <sheetData sheetId="0" refreshError="1">
        <row r="4">
          <cell r="C4" t="str">
            <v>Orrell School, Phase 1</v>
          </cell>
        </row>
        <row r="15">
          <cell r="C15" t="str">
            <v>y</v>
          </cell>
        </row>
        <row r="17">
          <cell r="C17" t="str">
            <v>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 SUM ANALYSIS"/>
      <sheetName val="ALLOWANCE SUMMARY"/>
      <sheetName val="COMMERCIAL RISK ANALYSIS"/>
      <sheetName val="DEMOLITIONS"/>
      <sheetName val="SUBSTRUCTURE "/>
      <sheetName val="FRAME"/>
      <sheetName val="UPPER FLOORS"/>
      <sheetName val="ROOF"/>
      <sheetName val="STAIRCASES"/>
      <sheetName val="9584 (G) EXT WALLS"/>
      <sheetName val="WINDOWS &amp; EXTL DOORS"/>
      <sheetName val="WINDOWS (ppc aluminium)"/>
      <sheetName val="WINDOWS (w20 steel)"/>
      <sheetName val="9584 (I) INT WALLS"/>
      <sheetName val="INTL WALL QUANTS"/>
      <sheetName val="INTL WALL QUANTS (2)"/>
      <sheetName val="9151 (J) INT DOORS"/>
      <sheetName val="9151 (K)WALL FINS"/>
      <sheetName val="WALL FIN QUANTS"/>
      <sheetName val="9151 (L) FLOOR FINS"/>
      <sheetName val="FLOOR FIN QUANTS"/>
      <sheetName val="FLOOR FINISHES"/>
      <sheetName val="9151 (M) CEILING FINS"/>
      <sheetName val="9151 (M) FITTINGS"/>
      <sheetName val="SPECIALIST INSTALLATIONS"/>
      <sheetName val="SQUASH COURTS"/>
      <sheetName val="M &amp; E LIFTS"/>
      <sheetName val="BWIC"/>
      <sheetName val="SITEWORKS"/>
      <sheetName val="SITEWORKS RATES"/>
      <sheetName val="DRAINAGE (incl. new to Banks Rd"/>
      <sheetName val="DRAINAGE"/>
      <sheetName val="EXTL SERVICES"/>
      <sheetName val="DESIGN FEES"/>
      <sheetName val="BUILDING REGS"/>
      <sheetName val="PETROL TANKS QUOTE"/>
      <sheetName val="M&amp;E SPEC. CHANGES (OPTIONS)"/>
      <sheetName val="ADD&amp;OMIT 5.8.98"/>
      <sheetName val="NOTES 2.6.98"/>
      <sheetName val="Canvas drapes"/>
      <sheetName val="CHANGES 2.6.98"/>
      <sheetName val="Pre-Commencement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2)"/>
      <sheetName val="Risk (3)"/>
      <sheetName val="Opportunity (2)"/>
      <sheetName val="Range Names"/>
      <sheetName val="Strada Summary "/>
      <sheetName val="SAVINGS SCHEDULE"/>
      <sheetName val="PMR Extract"/>
      <sheetName val="Risk (2)"/>
      <sheetName val="Instructions"/>
      <sheetName val="Signs"/>
      <sheetName val="Com Oppo"/>
      <sheetName val="Com Risk"/>
      <sheetName val="Tabelle1 (2)"/>
      <sheetName val="Tabelle1"/>
      <sheetName val="RACI"/>
      <sheetName val="DRM"/>
      <sheetName val="Procurment"/>
      <sheetName val="Sheet3"/>
      <sheetName val="Action Plan"/>
      <sheetName val="Cost Summary"/>
      <sheetName val="Prelims"/>
      <sheetName val="Prelim Detail"/>
      <sheetName val="Sheet10"/>
    </sheetNames>
    <sheetDataSet>
      <sheetData sheetId="0"/>
      <sheetData sheetId="1"/>
      <sheetData sheetId="2"/>
      <sheetData sheetId="3"/>
      <sheetData sheetId="4"/>
      <sheetData sheetId="5"/>
      <sheetData sheetId="6"/>
      <sheetData sheetId="7"/>
      <sheetData sheetId="8"/>
      <sheetData sheetId="9"/>
      <sheetData sheetId="10"/>
      <sheetData sheetId="11">
        <row r="67">
          <cell r="M67">
            <v>0</v>
          </cell>
          <cell r="S67">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_Plan_Summary"/>
      <sheetName val="House Areas"/>
      <sheetName val="Bill of Quants"/>
      <sheetName val="Cost_Head_Summary"/>
      <sheetName val="Labour Rates"/>
      <sheetName val="labour Rates2"/>
      <sheetName val="Basic Materials"/>
      <sheetName val="Door Pricing"/>
      <sheetName val="Basic Plant"/>
      <sheetName val="2DA"/>
      <sheetName val="2EA"/>
      <sheetName val="2FA"/>
      <sheetName val="2GA"/>
      <sheetName val="2HA"/>
      <sheetName val="2JA"/>
      <sheetName val="2KA"/>
      <sheetName val="3BA"/>
      <sheetName val="3CA"/>
      <sheetName val="3FA"/>
      <sheetName val="3GA"/>
      <sheetName val="3KA"/>
      <sheetName val="3LA"/>
      <sheetName val="3MA"/>
      <sheetName val="3MA Schedule"/>
      <sheetName val="3NA"/>
      <sheetName val="3PA"/>
      <sheetName val="3RA"/>
      <sheetName val="3TA"/>
      <sheetName val="4AA"/>
      <sheetName val="4BA"/>
      <sheetName val="4EA"/>
      <sheetName val="4EA Door Schedule"/>
      <sheetName val="4FA"/>
      <sheetName val="4JA"/>
      <sheetName val="4KA"/>
      <sheetName val="4MA"/>
      <sheetName val="4PA"/>
      <sheetName val="4QA"/>
      <sheetName val="5AA"/>
      <sheetName val="5BA"/>
      <sheetName val="5HA"/>
      <sheetName val="ware"/>
      <sheetName val="5NA"/>
    </sheetNames>
    <sheetDataSet>
      <sheetData sheetId="0"/>
      <sheetData sheetId="1"/>
      <sheetData sheetId="2"/>
      <sheetData sheetId="3"/>
      <sheetData sheetId="4"/>
      <sheetData sheetId="5"/>
      <sheetData sheetId="6">
        <row r="106">
          <cell r="C106">
            <v>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hrubhill Risk Register"/>
      <sheetName val="Risk Scoring Matrix"/>
      <sheetName val="Com Reg Instructions"/>
      <sheetName val=" Com Risk"/>
      <sheetName val=" Com Oppo"/>
      <sheetName val="Risk Heat Map"/>
      <sheetName val="Background Formatting"/>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W7" t="str">
            <v>Planning/Build Warrant</v>
          </cell>
          <cell r="Y7" t="str">
            <v>Programme</v>
          </cell>
        </row>
        <row r="8">
          <cell r="Y8" t="str">
            <v>Health &amp;Safey</v>
          </cell>
        </row>
        <row r="9">
          <cell r="Y9" t="str">
            <v>Legislation &amp; Regulation</v>
          </cell>
        </row>
        <row r="10">
          <cell r="Y10" t="str">
            <v>Cost</v>
          </cell>
        </row>
        <row r="11">
          <cell r="Y11" t="str">
            <v>Reputation</v>
          </cell>
        </row>
      </sheetData>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Detailed Summary"/>
      <sheetName val="Officer SNCO Mess 2 £"/>
      <sheetName val="Officer SLA 2 £"/>
      <sheetName val="SNCO SLA 2 £"/>
      <sheetName val="Officer SNCO Mess 3 £"/>
      <sheetName val="Officer SLA 3 £"/>
      <sheetName val="SNCO SLA 3 £"/>
      <sheetName val="JR Hub £"/>
      <sheetName val="JR SLA 8 £"/>
      <sheetName val="JR SLA 10 £"/>
      <sheetName val="PRTC £"/>
      <sheetName val="PRTC 2 £"/>
      <sheetName val="Synthetic £"/>
      <sheetName val="Playing Fields £"/>
      <sheetName val="RHQ6 £"/>
      <sheetName val="RHQ7 £"/>
      <sheetName val="RHQ8 £"/>
      <sheetName val="RHQ 5 Site £"/>
      <sheetName val="SHQ Offices £"/>
      <sheetName val="LAD £"/>
      <sheetName val="Workshops £"/>
      <sheetName val="Servicing HET £"/>
      <sheetName val="Servicing £"/>
      <sheetName val="Garaging £"/>
      <sheetName val="Misc Stores £"/>
      <sheetName val="Armoury New £"/>
      <sheetName val="Armoury New 7,16,22 Sig £"/>
      <sheetName val="Armoury Refurb £"/>
      <sheetName val="Amm Store £"/>
      <sheetName val="DCCT A £"/>
      <sheetName val="DCCT B £"/>
      <sheetName val="Education £"/>
      <sheetName val="Comm Centre £"/>
      <sheetName val="Demo £"/>
      <sheetName val="Misc Ext Works £"/>
      <sheetName val="Obstacle £"/>
      <sheetName val="Mains Services £"/>
      <sheetName val="Drainage £"/>
      <sheetName val="Other Offices £"/>
    </sheetNames>
    <sheetDataSet>
      <sheetData sheetId="0" refreshError="1">
        <row r="7">
          <cell r="E7">
            <v>8</v>
          </cell>
        </row>
        <row r="11">
          <cell r="E11">
            <v>4</v>
          </cell>
          <cell r="F11">
            <v>5</v>
          </cell>
          <cell r="G11">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ntro"/>
      <sheetName val="Notes"/>
      <sheetName val="Info"/>
      <sheetName val="Summary (original)"/>
      <sheetName val="Summary (current)"/>
      <sheetName val="SPL tender 28.02.08"/>
      <sheetName val="SPL tender 18.03.08"/>
      <sheetName val="SPL budget tender comparison"/>
      <sheetName val="VE Changes"/>
      <sheetName val="Risks &amp; Opps"/>
      <sheetName val="0A"/>
      <sheetName val="1A"/>
      <sheetName val="1A (ve1)"/>
      <sheetName val="1A (ve3)"/>
      <sheetName val="1A (ve4)"/>
      <sheetName val="2A"/>
      <sheetName val="2A (ve1)"/>
      <sheetName val="2A (ve3)"/>
      <sheetName val="2A (ve4)"/>
      <sheetName val="2B"/>
      <sheetName val="2B (ve1)"/>
      <sheetName val="2B (ve3)"/>
      <sheetName val="2C"/>
      <sheetName val="2C (ve1)"/>
      <sheetName val="2C (ve3)"/>
      <sheetName val="2D"/>
      <sheetName val="2D (ve1)"/>
      <sheetName val="2E"/>
      <sheetName val="2E (ve1)"/>
      <sheetName val="2E (ve2)"/>
      <sheetName val="2E (ve3)"/>
      <sheetName val="2F"/>
      <sheetName val="2F (3)"/>
      <sheetName val="2G"/>
      <sheetName val="2G (ve1)"/>
      <sheetName val="2G (ve3)"/>
      <sheetName val="2H"/>
      <sheetName val="2H (3)"/>
      <sheetName val="3A"/>
      <sheetName val="3A (ve1)"/>
      <sheetName val="3A (ve3)"/>
      <sheetName val="3B"/>
      <sheetName val="3B (ve1)"/>
      <sheetName val="3B (ve3)"/>
      <sheetName val="3C"/>
      <sheetName val="3C (ve3)"/>
      <sheetName val="4A"/>
      <sheetName val="5A"/>
      <sheetName val="5B-K"/>
      <sheetName val="5J"/>
      <sheetName val="5M"/>
      <sheetName val="5M (ve3)"/>
      <sheetName val="5N"/>
      <sheetName val="6A"/>
      <sheetName val="6A (ve1)"/>
      <sheetName val="6A (ve2)"/>
      <sheetName val="6A (ve3)"/>
      <sheetName val="6A (ve4)"/>
      <sheetName val="6B"/>
      <sheetName val="6B (ve1)"/>
      <sheetName val="6C"/>
      <sheetName val="7"/>
      <sheetName val="6C (ve1)"/>
      <sheetName val="6C (ve3)"/>
      <sheetName val="6C (ve4)"/>
      <sheetName val="Summary FF&amp;E"/>
      <sheetName val="Casegoods"/>
      <sheetName val="Bedrooms"/>
      <sheetName val="Public Areas"/>
      <sheetName val="Basic Stock"/>
      <sheetName val="General"/>
      <sheetName val="FF&amp;E summary"/>
      <sheetName val="FF&amp;E casegoods"/>
      <sheetName val="FF&amp;E bedrooms"/>
      <sheetName val="FF&amp;E public areas"/>
      <sheetName val="FF&amp;e basic stock"/>
      <sheetName val="FF&amp;E general "/>
      <sheetName val="FF&amp;E spa"/>
    </sheetNames>
    <sheetDataSet>
      <sheetData sheetId="0"/>
      <sheetData sheetId="1"/>
      <sheetData sheetId="2"/>
      <sheetData sheetId="3"/>
      <sheetData sheetId="4"/>
      <sheetData sheetId="5" refreshError="1">
        <row r="3">
          <cell r="D3" t="str">
            <v>AM00807</v>
          </cell>
        </row>
        <row r="4">
          <cell r="D4" t="str">
            <v>Park Inn, Rotherham</v>
          </cell>
        </row>
        <row r="5">
          <cell r="D5" t="str">
            <v xml:space="preserve">COST PLAN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ject Risk Register"/>
      <sheetName val="Risk Report"/>
      <sheetName val="Risk Scoring Matrix"/>
      <sheetName val="Risk Heat Map"/>
      <sheetName val="SBA"/>
      <sheetName val="Control"/>
    </sheetNames>
    <sheetDataSet>
      <sheetData sheetId="0" refreshError="1"/>
      <sheetData sheetId="1" refreshError="1"/>
      <sheetData sheetId="2" refreshError="1"/>
      <sheetData sheetId="3" refreshError="1"/>
      <sheetData sheetId="4" refreshError="1"/>
      <sheetData sheetId="5" refreshError="1"/>
      <sheetData sheetId="6">
        <row r="3">
          <cell r="A3">
            <v>1</v>
          </cell>
          <cell r="B3" t="str">
            <v>Y</v>
          </cell>
          <cell r="C3" t="str">
            <v>RCG</v>
          </cell>
        </row>
        <row r="4">
          <cell r="A4">
            <v>2</v>
          </cell>
          <cell r="C4" t="str">
            <v>Client</v>
          </cell>
        </row>
        <row r="5">
          <cell r="A5">
            <v>3</v>
          </cell>
          <cell r="C5" t="str">
            <v>Other</v>
          </cell>
        </row>
        <row r="6">
          <cell r="A6">
            <v>4</v>
          </cell>
        </row>
        <row r="7">
          <cell r="A7">
            <v>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isk"/>
      <sheetName val="Opportunity"/>
      <sheetName val="PMR Extract"/>
      <sheetName val="Signs"/>
      <sheetName val="Range Names"/>
      <sheetName val="04 Risk &amp; Opp Allow Schedules -"/>
    </sheetNames>
    <sheetDataSet>
      <sheetData sheetId="0"/>
      <sheetData sheetId="1">
        <row r="7">
          <cell r="A7" t="str">
            <v>_x000D_Risk_x000D_ID</v>
          </cell>
          <cell r="U7" t="str">
            <v>_x000D_Rank_x000D_Val</v>
          </cell>
        </row>
        <row r="8">
          <cell r="U8">
            <v>6250</v>
          </cell>
        </row>
        <row r="9">
          <cell r="U9">
            <v>0</v>
          </cell>
        </row>
        <row r="10">
          <cell r="U10">
            <v>1000</v>
          </cell>
        </row>
        <row r="11">
          <cell r="U11">
            <v>3400</v>
          </cell>
        </row>
        <row r="12">
          <cell r="U12">
            <v>0</v>
          </cell>
        </row>
        <row r="13">
          <cell r="U13">
            <v>12500</v>
          </cell>
        </row>
        <row r="14">
          <cell r="U14">
            <v>0</v>
          </cell>
        </row>
        <row r="16">
          <cell r="U16">
            <v>0</v>
          </cell>
        </row>
        <row r="17">
          <cell r="U17">
            <v>0</v>
          </cell>
        </row>
        <row r="18">
          <cell r="U18">
            <v>0</v>
          </cell>
        </row>
        <row r="19">
          <cell r="U19">
            <v>0</v>
          </cell>
        </row>
        <row r="20">
          <cell r="U20">
            <v>0</v>
          </cell>
        </row>
        <row r="21">
          <cell r="U21">
            <v>0</v>
          </cell>
        </row>
        <row r="22">
          <cell r="U22">
            <v>1500</v>
          </cell>
        </row>
        <row r="23">
          <cell r="U23">
            <v>0</v>
          </cell>
        </row>
        <row r="24">
          <cell r="U24">
            <v>0</v>
          </cell>
        </row>
        <row r="25">
          <cell r="U25">
            <v>0</v>
          </cell>
        </row>
        <row r="26">
          <cell r="U26">
            <v>1000</v>
          </cell>
        </row>
        <row r="27">
          <cell r="U27">
            <v>3750</v>
          </cell>
        </row>
        <row r="28">
          <cell r="U28">
            <v>0</v>
          </cell>
        </row>
        <row r="29">
          <cell r="U29">
            <v>0</v>
          </cell>
        </row>
        <row r="30">
          <cell r="U30">
            <v>0</v>
          </cell>
        </row>
        <row r="31">
          <cell r="U31">
            <v>0</v>
          </cell>
        </row>
        <row r="32">
          <cell r="U32">
            <v>0</v>
          </cell>
        </row>
        <row r="33">
          <cell r="U33">
            <v>0</v>
          </cell>
        </row>
        <row r="34">
          <cell r="U34">
            <v>8570</v>
          </cell>
        </row>
        <row r="35">
          <cell r="U35">
            <v>2500</v>
          </cell>
        </row>
        <row r="36">
          <cell r="U36">
            <v>25000</v>
          </cell>
        </row>
        <row r="37">
          <cell r="U37">
            <v>0</v>
          </cell>
        </row>
        <row r="38">
          <cell r="U38">
            <v>0</v>
          </cell>
        </row>
        <row r="39">
          <cell r="U39">
            <v>23000</v>
          </cell>
        </row>
        <row r="40">
          <cell r="U40">
            <v>19350</v>
          </cell>
        </row>
        <row r="41">
          <cell r="U41">
            <v>0</v>
          </cell>
        </row>
        <row r="42">
          <cell r="U42">
            <v>0</v>
          </cell>
        </row>
        <row r="43">
          <cell r="U43">
            <v>60150</v>
          </cell>
        </row>
        <row r="44">
          <cell r="U44">
            <v>800</v>
          </cell>
        </row>
        <row r="45">
          <cell r="U45">
            <v>0</v>
          </cell>
        </row>
        <row r="46">
          <cell r="U46">
            <v>0</v>
          </cell>
        </row>
        <row r="47">
          <cell r="U47">
            <v>22500</v>
          </cell>
        </row>
        <row r="48">
          <cell r="U48">
            <v>0</v>
          </cell>
        </row>
        <row r="49">
          <cell r="U49">
            <v>0</v>
          </cell>
        </row>
        <row r="50">
          <cell r="U50">
            <v>0</v>
          </cell>
        </row>
        <row r="51">
          <cell r="U51">
            <v>0</v>
          </cell>
        </row>
        <row r="52">
          <cell r="U52">
            <v>0</v>
          </cell>
        </row>
        <row r="53">
          <cell r="U53">
            <v>0</v>
          </cell>
        </row>
        <row r="54">
          <cell r="U54">
            <v>4000</v>
          </cell>
        </row>
        <row r="55">
          <cell r="U55">
            <v>0</v>
          </cell>
        </row>
        <row r="56">
          <cell r="U56">
            <v>0</v>
          </cell>
        </row>
        <row r="57">
          <cell r="U57">
            <v>0</v>
          </cell>
        </row>
        <row r="58">
          <cell r="U58">
            <v>0</v>
          </cell>
        </row>
        <row r="59">
          <cell r="U59">
            <v>0</v>
          </cell>
        </row>
        <row r="60">
          <cell r="U60">
            <v>1000</v>
          </cell>
        </row>
        <row r="61">
          <cell r="U61">
            <v>0</v>
          </cell>
        </row>
        <row r="62">
          <cell r="U62">
            <v>0</v>
          </cell>
        </row>
        <row r="63">
          <cell r="U63">
            <v>0</v>
          </cell>
        </row>
        <row r="64">
          <cell r="U64">
            <v>0</v>
          </cell>
        </row>
        <row r="65">
          <cell r="U65">
            <v>0</v>
          </cell>
        </row>
        <row r="66">
          <cell r="U66">
            <v>0</v>
          </cell>
        </row>
        <row r="67">
          <cell r="U67">
            <v>0</v>
          </cell>
        </row>
        <row r="68">
          <cell r="U68">
            <v>0</v>
          </cell>
        </row>
        <row r="70">
          <cell r="U70">
            <v>0</v>
          </cell>
        </row>
        <row r="71">
          <cell r="U71">
            <v>0</v>
          </cell>
        </row>
        <row r="72">
          <cell r="U72">
            <v>3000</v>
          </cell>
        </row>
        <row r="73">
          <cell r="U73">
            <v>0</v>
          </cell>
        </row>
        <row r="74">
          <cell r="U74">
            <v>3180</v>
          </cell>
        </row>
        <row r="75">
          <cell r="U75">
            <v>0</v>
          </cell>
        </row>
        <row r="76">
          <cell r="U76">
            <v>0</v>
          </cell>
        </row>
        <row r="77">
          <cell r="U77">
            <v>1500</v>
          </cell>
        </row>
        <row r="78">
          <cell r="U78">
            <v>0</v>
          </cell>
        </row>
        <row r="79">
          <cell r="U79">
            <v>0</v>
          </cell>
        </row>
        <row r="80">
          <cell r="U80">
            <v>0</v>
          </cell>
        </row>
        <row r="81">
          <cell r="U81">
            <v>6750</v>
          </cell>
        </row>
        <row r="82">
          <cell r="U82">
            <v>0</v>
          </cell>
        </row>
        <row r="83">
          <cell r="U83">
            <v>20000</v>
          </cell>
        </row>
        <row r="87">
          <cell r="U87">
            <v>8000</v>
          </cell>
        </row>
        <row r="88">
          <cell r="U88">
            <v>15000</v>
          </cell>
        </row>
        <row r="89">
          <cell r="U89">
            <v>1000</v>
          </cell>
        </row>
        <row r="90">
          <cell r="U90">
            <v>160000</v>
          </cell>
        </row>
        <row r="91">
          <cell r="U91">
            <v>0</v>
          </cell>
        </row>
        <row r="92">
          <cell r="L92">
            <v>-185500</v>
          </cell>
          <cell r="R92">
            <v>228700</v>
          </cell>
        </row>
      </sheetData>
      <sheetData sheetId="2">
        <row r="8">
          <cell r="A8" t="str">
            <v>_x000D_Opp_x000D_ID</v>
          </cell>
        </row>
      </sheetData>
      <sheetData sheetId="3"/>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map calc"/>
      <sheetName val="Risk Register"/>
      <sheetName val="Risk levels"/>
      <sheetName val="Drop-down Lists"/>
    </sheetNames>
    <sheetDataSet>
      <sheetData sheetId="0"/>
      <sheetData sheetId="1"/>
      <sheetData sheetId="2"/>
      <sheetData sheetId="3">
        <row r="6">
          <cell r="B6" t="str">
            <v>Organisation</v>
          </cell>
          <cell r="C6" t="str">
            <v>External</v>
          </cell>
          <cell r="D6" t="str">
            <v>Market</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Linear Bill of Quantities"/>
      <sheetName val="AGL Breakdown"/>
      <sheetName val="MPTC Summary"/>
      <sheetName val="CRCE Summary"/>
      <sheetName val="MPTC calculator"/>
      <sheetName val="Graph points"/>
      <sheetName val="Cost v profit"/>
      <sheetName val="Facilities breakdown"/>
      <sheetName val="Raw data"/>
      <sheetName val="@RISK Correlations"/>
      <sheetName val="Comm risk"/>
      <sheetName val="Sub-contracts"/>
      <sheetName val="WLC inputs"/>
      <sheetName val="Elemental for multiple bldgs"/>
      <sheetName val="Assets"/>
      <sheetName val="Costs for milestones"/>
      <sheetName val="Areas"/>
      <sheetName val="Preliminaries "/>
      <sheetName val="Design fees detail"/>
      <sheetName val="Inflation "/>
      <sheetName val="Input Stats Report"/>
      <sheetName val="Output Stats Report"/>
      <sheetName val="Data Sheet"/>
    </sheetNames>
    <sheetDataSet>
      <sheetData sheetId="0"/>
      <sheetData sheetId="1"/>
      <sheetData sheetId="2"/>
      <sheetData sheetId="3"/>
      <sheetData sheetId="4"/>
      <sheetData sheetId="5"/>
      <sheetData sheetId="6"/>
      <sheetData sheetId="7"/>
      <sheetData sheetId="8"/>
      <sheetData sheetId="9"/>
      <sheetData sheetId="10"/>
      <sheetData sheetId="11">
        <row r="40">
          <cell r="C40">
            <v>1</v>
          </cell>
        </row>
        <row r="41">
          <cell r="C41">
            <v>0.55000000000000004</v>
          </cell>
          <cell r="D41">
            <v>1</v>
          </cell>
        </row>
        <row r="42">
          <cell r="C42">
            <v>0.55000000000000004</v>
          </cell>
          <cell r="D42">
            <v>0.55000000000000004</v>
          </cell>
          <cell r="E42">
            <v>1</v>
          </cell>
        </row>
        <row r="43">
          <cell r="C43">
            <v>0.55000000000000004</v>
          </cell>
          <cell r="D43">
            <v>0.55000000000000004</v>
          </cell>
          <cell r="E43">
            <v>0.55000000000000004</v>
          </cell>
          <cell r="F43">
            <v>1</v>
          </cell>
        </row>
        <row r="44">
          <cell r="C44">
            <v>0.55000000000000004</v>
          </cell>
          <cell r="D44">
            <v>0.55000000000000004</v>
          </cell>
          <cell r="E44">
            <v>0.55000000000000004</v>
          </cell>
          <cell r="F44">
            <v>0.55000000000000004</v>
          </cell>
          <cell r="G44">
            <v>1</v>
          </cell>
        </row>
        <row r="45">
          <cell r="C45">
            <v>0.55000000000000004</v>
          </cell>
          <cell r="D45">
            <v>0.55000000000000004</v>
          </cell>
          <cell r="E45">
            <v>0.55000000000000004</v>
          </cell>
          <cell r="F45">
            <v>0.55000000000000004</v>
          </cell>
          <cell r="G45">
            <v>0.55000000000000004</v>
          </cell>
          <cell r="H45">
            <v>1</v>
          </cell>
        </row>
        <row r="46">
          <cell r="C46">
            <v>0.55000000000000004</v>
          </cell>
          <cell r="D46">
            <v>0.55000000000000004</v>
          </cell>
          <cell r="E46">
            <v>0.55000000000000004</v>
          </cell>
          <cell r="F46">
            <v>0.55000000000000004</v>
          </cell>
          <cell r="G46">
            <v>0.55000000000000004</v>
          </cell>
          <cell r="H46">
            <v>0.55000000000000004</v>
          </cell>
          <cell r="I46">
            <v>1</v>
          </cell>
        </row>
        <row r="47">
          <cell r="C47">
            <v>0.55000000000000004</v>
          </cell>
          <cell r="D47">
            <v>0.55000000000000004</v>
          </cell>
          <cell r="E47">
            <v>0.55000000000000004</v>
          </cell>
          <cell r="F47">
            <v>0.55000000000000004</v>
          </cell>
          <cell r="G47">
            <v>0.55000000000000004</v>
          </cell>
          <cell r="H47">
            <v>0.55000000000000004</v>
          </cell>
          <cell r="I47">
            <v>0.55000000000000004</v>
          </cell>
          <cell r="J47">
            <v>1</v>
          </cell>
        </row>
        <row r="48">
          <cell r="C48">
            <v>0.55000000000000004</v>
          </cell>
          <cell r="D48">
            <v>0.55000000000000004</v>
          </cell>
          <cell r="E48">
            <v>0.55000000000000004</v>
          </cell>
          <cell r="F48">
            <v>0.55000000000000004</v>
          </cell>
          <cell r="G48">
            <v>0.55000000000000004</v>
          </cell>
          <cell r="H48">
            <v>0.55000000000000004</v>
          </cell>
          <cell r="I48">
            <v>0.55000000000000004</v>
          </cell>
          <cell r="J48">
            <v>0.55000000000000004</v>
          </cell>
          <cell r="K48">
            <v>1</v>
          </cell>
        </row>
        <row r="49">
          <cell r="C49">
            <v>0.55000000000000004</v>
          </cell>
          <cell r="D49">
            <v>0.55000000000000004</v>
          </cell>
          <cell r="E49">
            <v>0.55000000000000004</v>
          </cell>
          <cell r="F49">
            <v>0.55000000000000004</v>
          </cell>
          <cell r="G49">
            <v>0.55000000000000004</v>
          </cell>
          <cell r="H49">
            <v>0.55000000000000004</v>
          </cell>
          <cell r="I49">
            <v>0.55000000000000004</v>
          </cell>
          <cell r="J49">
            <v>0.55000000000000004</v>
          </cell>
          <cell r="K49">
            <v>0.55000000000000004</v>
          </cell>
          <cell r="L49">
            <v>1</v>
          </cell>
        </row>
        <row r="50">
          <cell r="C50">
            <v>0.55000000000000004</v>
          </cell>
          <cell r="D50">
            <v>0.55000000000000004</v>
          </cell>
          <cell r="E50">
            <v>0.55000000000000004</v>
          </cell>
          <cell r="F50">
            <v>0.55000000000000004</v>
          </cell>
          <cell r="G50">
            <v>0.55000000000000004</v>
          </cell>
          <cell r="H50">
            <v>0.55000000000000004</v>
          </cell>
          <cell r="I50">
            <v>0.55000000000000004</v>
          </cell>
          <cell r="J50">
            <v>0.55000000000000004</v>
          </cell>
          <cell r="K50">
            <v>0.55000000000000004</v>
          </cell>
          <cell r="L50">
            <v>0.55000000000000004</v>
          </cell>
          <cell r="M50">
            <v>1</v>
          </cell>
        </row>
        <row r="51">
          <cell r="C51">
            <v>0.55000000000000004</v>
          </cell>
          <cell r="D51">
            <v>0.55000000000000004</v>
          </cell>
          <cell r="E51">
            <v>0.55000000000000004</v>
          </cell>
          <cell r="F51">
            <v>0.55000000000000004</v>
          </cell>
          <cell r="G51">
            <v>0.55000000000000004</v>
          </cell>
          <cell r="H51">
            <v>0.55000000000000004</v>
          </cell>
          <cell r="I51">
            <v>0.55000000000000004</v>
          </cell>
          <cell r="J51">
            <v>0.55000000000000004</v>
          </cell>
          <cell r="K51">
            <v>0.55000000000000004</v>
          </cell>
          <cell r="L51">
            <v>0.55000000000000004</v>
          </cell>
          <cell r="M51">
            <v>0.55000000000000004</v>
          </cell>
          <cell r="N51">
            <v>1</v>
          </cell>
        </row>
        <row r="52">
          <cell r="C52">
            <v>0.55000000000000004</v>
          </cell>
          <cell r="D52">
            <v>0.55000000000000004</v>
          </cell>
          <cell r="E52">
            <v>0.55000000000000004</v>
          </cell>
          <cell r="F52">
            <v>0.55000000000000004</v>
          </cell>
          <cell r="G52">
            <v>0.55000000000000004</v>
          </cell>
          <cell r="H52">
            <v>0.55000000000000004</v>
          </cell>
          <cell r="I52">
            <v>0.55000000000000004</v>
          </cell>
          <cell r="J52">
            <v>0.55000000000000004</v>
          </cell>
          <cell r="K52">
            <v>0.55000000000000004</v>
          </cell>
          <cell r="L52">
            <v>0.55000000000000004</v>
          </cell>
          <cell r="M52">
            <v>0.55000000000000004</v>
          </cell>
          <cell r="N52">
            <v>0.55000000000000004</v>
          </cell>
          <cell r="O52">
            <v>1</v>
          </cell>
        </row>
        <row r="53">
          <cell r="C53">
            <v>0.55000000000000004</v>
          </cell>
          <cell r="D53">
            <v>0.55000000000000004</v>
          </cell>
          <cell r="E53">
            <v>0.55000000000000004</v>
          </cell>
          <cell r="F53">
            <v>0.55000000000000004</v>
          </cell>
          <cell r="G53">
            <v>0.55000000000000004</v>
          </cell>
          <cell r="H53">
            <v>0.55000000000000004</v>
          </cell>
          <cell r="I53">
            <v>0.55000000000000004</v>
          </cell>
          <cell r="J53">
            <v>0.55000000000000004</v>
          </cell>
          <cell r="K53">
            <v>0.55000000000000004</v>
          </cell>
          <cell r="L53">
            <v>0.55000000000000004</v>
          </cell>
          <cell r="M53">
            <v>0.55000000000000004</v>
          </cell>
          <cell r="N53">
            <v>0.55000000000000004</v>
          </cell>
          <cell r="O53">
            <v>0.55000000000000004</v>
          </cell>
          <cell r="P53">
            <v>1</v>
          </cell>
        </row>
        <row r="54">
          <cell r="C54">
            <v>0.55000000000000004</v>
          </cell>
          <cell r="D54">
            <v>0.55000000000000004</v>
          </cell>
          <cell r="E54">
            <v>0.55000000000000004</v>
          </cell>
          <cell r="F54">
            <v>0.55000000000000004</v>
          </cell>
          <cell r="G54">
            <v>0.55000000000000004</v>
          </cell>
          <cell r="H54">
            <v>0.55000000000000004</v>
          </cell>
          <cell r="I54">
            <v>0.55000000000000004</v>
          </cell>
          <cell r="J54">
            <v>0.55000000000000004</v>
          </cell>
          <cell r="K54">
            <v>0.55000000000000004</v>
          </cell>
          <cell r="L54">
            <v>0.55000000000000004</v>
          </cell>
          <cell r="M54">
            <v>0.55000000000000004</v>
          </cell>
          <cell r="N54">
            <v>0.55000000000000004</v>
          </cell>
          <cell r="O54">
            <v>0.55000000000000004</v>
          </cell>
          <cell r="P54">
            <v>0.55000000000000004</v>
          </cell>
          <cell r="Q54">
            <v>1</v>
          </cell>
        </row>
        <row r="55">
          <cell r="C55">
            <v>0.55000000000000004</v>
          </cell>
          <cell r="D55">
            <v>0.55000000000000004</v>
          </cell>
          <cell r="E55">
            <v>0.55000000000000004</v>
          </cell>
          <cell r="F55">
            <v>0.55000000000000004</v>
          </cell>
          <cell r="G55">
            <v>0.55000000000000004</v>
          </cell>
          <cell r="H55">
            <v>0.55000000000000004</v>
          </cell>
          <cell r="I55">
            <v>0.55000000000000004</v>
          </cell>
          <cell r="J55">
            <v>0.55000000000000004</v>
          </cell>
          <cell r="K55">
            <v>0.55000000000000004</v>
          </cell>
          <cell r="L55">
            <v>0.55000000000000004</v>
          </cell>
          <cell r="M55">
            <v>0.55000000000000004</v>
          </cell>
          <cell r="N55">
            <v>0.55000000000000004</v>
          </cell>
          <cell r="O55">
            <v>0.55000000000000004</v>
          </cell>
          <cell r="P55">
            <v>0.55000000000000004</v>
          </cell>
          <cell r="Q55">
            <v>0.55000000000000004</v>
          </cell>
          <cell r="R55">
            <v>1</v>
          </cell>
        </row>
        <row r="56">
          <cell r="C56">
            <v>0.55000000000000004</v>
          </cell>
          <cell r="D56">
            <v>0.55000000000000004</v>
          </cell>
          <cell r="E56">
            <v>0.55000000000000004</v>
          </cell>
          <cell r="F56">
            <v>0.55000000000000004</v>
          </cell>
          <cell r="G56">
            <v>0.55000000000000004</v>
          </cell>
          <cell r="H56">
            <v>0.55000000000000004</v>
          </cell>
          <cell r="I56">
            <v>0.55000000000000004</v>
          </cell>
          <cell r="J56">
            <v>0.55000000000000004</v>
          </cell>
          <cell r="K56">
            <v>0.55000000000000004</v>
          </cell>
          <cell r="L56">
            <v>0.55000000000000004</v>
          </cell>
          <cell r="M56">
            <v>0.55000000000000004</v>
          </cell>
          <cell r="N56">
            <v>0.55000000000000004</v>
          </cell>
          <cell r="O56">
            <v>0.55000000000000004</v>
          </cell>
          <cell r="P56">
            <v>0.55000000000000004</v>
          </cell>
          <cell r="Q56">
            <v>0.55000000000000004</v>
          </cell>
          <cell r="R56">
            <v>0.55000000000000004</v>
          </cell>
          <cell r="S56">
            <v>1</v>
          </cell>
        </row>
        <row r="57">
          <cell r="C57">
            <v>0.55000000000000004</v>
          </cell>
          <cell r="D57">
            <v>0.55000000000000004</v>
          </cell>
          <cell r="E57">
            <v>0.55000000000000004</v>
          </cell>
          <cell r="F57">
            <v>0.55000000000000004</v>
          </cell>
          <cell r="G57">
            <v>0.55000000000000004</v>
          </cell>
          <cell r="H57">
            <v>0.55000000000000004</v>
          </cell>
          <cell r="I57">
            <v>0.55000000000000004</v>
          </cell>
          <cell r="J57">
            <v>0.55000000000000004</v>
          </cell>
          <cell r="K57">
            <v>0.55000000000000004</v>
          </cell>
          <cell r="L57">
            <v>0.55000000000000004</v>
          </cell>
          <cell r="M57">
            <v>0.55000000000000004</v>
          </cell>
          <cell r="N57">
            <v>0.55000000000000004</v>
          </cell>
          <cell r="O57">
            <v>0.55000000000000004</v>
          </cell>
          <cell r="P57">
            <v>0.55000000000000004</v>
          </cell>
          <cell r="Q57">
            <v>0.55000000000000004</v>
          </cell>
          <cell r="R57">
            <v>0.55000000000000004</v>
          </cell>
          <cell r="S57">
            <v>0.55000000000000004</v>
          </cell>
          <cell r="T57">
            <v>1</v>
          </cell>
        </row>
        <row r="58">
          <cell r="C58">
            <v>0.55000000000000004</v>
          </cell>
          <cell r="D58">
            <v>0.55000000000000004</v>
          </cell>
          <cell r="E58">
            <v>0.55000000000000004</v>
          </cell>
          <cell r="F58">
            <v>0.55000000000000004</v>
          </cell>
          <cell r="G58">
            <v>0.55000000000000004</v>
          </cell>
          <cell r="H58">
            <v>0.55000000000000004</v>
          </cell>
          <cell r="I58">
            <v>0.55000000000000004</v>
          </cell>
          <cell r="J58">
            <v>0.55000000000000004</v>
          </cell>
          <cell r="K58">
            <v>0.55000000000000004</v>
          </cell>
          <cell r="L58">
            <v>0.55000000000000004</v>
          </cell>
          <cell r="M58">
            <v>0.55000000000000004</v>
          </cell>
          <cell r="N58">
            <v>0.55000000000000004</v>
          </cell>
          <cell r="O58">
            <v>0.55000000000000004</v>
          </cell>
          <cell r="P58">
            <v>0.55000000000000004</v>
          </cell>
          <cell r="Q58">
            <v>0.55000000000000004</v>
          </cell>
          <cell r="R58">
            <v>0.55000000000000004</v>
          </cell>
          <cell r="S58">
            <v>0.55000000000000004</v>
          </cell>
          <cell r="T58">
            <v>0.55000000000000004</v>
          </cell>
          <cell r="U58">
            <v>1</v>
          </cell>
        </row>
        <row r="59">
          <cell r="C59">
            <v>0.55000000000000004</v>
          </cell>
          <cell r="D59">
            <v>0.55000000000000004</v>
          </cell>
          <cell r="E59">
            <v>0.55000000000000004</v>
          </cell>
          <cell r="F59">
            <v>0.55000000000000004</v>
          </cell>
          <cell r="G59">
            <v>0.55000000000000004</v>
          </cell>
          <cell r="H59">
            <v>0.55000000000000004</v>
          </cell>
          <cell r="I59">
            <v>0.55000000000000004</v>
          </cell>
          <cell r="J59">
            <v>0.55000000000000004</v>
          </cell>
          <cell r="K59">
            <v>0.55000000000000004</v>
          </cell>
          <cell r="L59">
            <v>0.55000000000000004</v>
          </cell>
          <cell r="M59">
            <v>0.55000000000000004</v>
          </cell>
          <cell r="N59">
            <v>0.55000000000000004</v>
          </cell>
          <cell r="O59">
            <v>0.55000000000000004</v>
          </cell>
          <cell r="P59">
            <v>0.55000000000000004</v>
          </cell>
          <cell r="Q59">
            <v>0.55000000000000004</v>
          </cell>
          <cell r="R59">
            <v>0.55000000000000004</v>
          </cell>
          <cell r="S59">
            <v>0.55000000000000004</v>
          </cell>
          <cell r="T59">
            <v>0.55000000000000004</v>
          </cell>
          <cell r="U59">
            <v>0.55000000000000004</v>
          </cell>
          <cell r="V59">
            <v>1</v>
          </cell>
        </row>
        <row r="60">
          <cell r="C60">
            <v>0.55000000000000004</v>
          </cell>
          <cell r="D60">
            <v>0.55000000000000004</v>
          </cell>
          <cell r="E60">
            <v>0.55000000000000004</v>
          </cell>
          <cell r="F60">
            <v>0.55000000000000004</v>
          </cell>
          <cell r="G60">
            <v>0.55000000000000004</v>
          </cell>
          <cell r="H60">
            <v>0.55000000000000004</v>
          </cell>
          <cell r="I60">
            <v>0.55000000000000004</v>
          </cell>
          <cell r="J60">
            <v>0.55000000000000004</v>
          </cell>
          <cell r="K60">
            <v>0.55000000000000004</v>
          </cell>
          <cell r="L60">
            <v>0.55000000000000004</v>
          </cell>
          <cell r="M60">
            <v>0.55000000000000004</v>
          </cell>
          <cell r="N60">
            <v>0.55000000000000004</v>
          </cell>
          <cell r="O60">
            <v>0.55000000000000004</v>
          </cell>
          <cell r="P60">
            <v>0.55000000000000004</v>
          </cell>
          <cell r="Q60">
            <v>0.55000000000000004</v>
          </cell>
          <cell r="R60">
            <v>0.55000000000000004</v>
          </cell>
          <cell r="S60">
            <v>0.55000000000000004</v>
          </cell>
          <cell r="T60">
            <v>0.55000000000000004</v>
          </cell>
          <cell r="U60">
            <v>0.55000000000000004</v>
          </cell>
          <cell r="V60">
            <v>0.55000000000000004</v>
          </cell>
          <cell r="W60">
            <v>1</v>
          </cell>
        </row>
        <row r="61">
          <cell r="C61">
            <v>0.55000000000000004</v>
          </cell>
          <cell r="D61">
            <v>0.55000000000000004</v>
          </cell>
          <cell r="E61">
            <v>0.55000000000000004</v>
          </cell>
          <cell r="F61">
            <v>0.55000000000000004</v>
          </cell>
          <cell r="G61">
            <v>0.55000000000000004</v>
          </cell>
          <cell r="H61">
            <v>0.55000000000000004</v>
          </cell>
          <cell r="I61">
            <v>0.55000000000000004</v>
          </cell>
          <cell r="J61">
            <v>0.55000000000000004</v>
          </cell>
          <cell r="K61">
            <v>0.55000000000000004</v>
          </cell>
          <cell r="L61">
            <v>0.55000000000000004</v>
          </cell>
          <cell r="M61">
            <v>0.55000000000000004</v>
          </cell>
          <cell r="N61">
            <v>0.55000000000000004</v>
          </cell>
          <cell r="O61">
            <v>0.55000000000000004</v>
          </cell>
          <cell r="P61">
            <v>0.55000000000000004</v>
          </cell>
          <cell r="Q61">
            <v>0.55000000000000004</v>
          </cell>
          <cell r="R61">
            <v>0.55000000000000004</v>
          </cell>
          <cell r="S61">
            <v>0.55000000000000004</v>
          </cell>
          <cell r="T61">
            <v>0.55000000000000004</v>
          </cell>
          <cell r="U61">
            <v>0.55000000000000004</v>
          </cell>
          <cell r="V61">
            <v>0.55000000000000004</v>
          </cell>
          <cell r="W61">
            <v>0.55000000000000004</v>
          </cell>
          <cell r="X61">
            <v>1</v>
          </cell>
        </row>
        <row r="62">
          <cell r="C62">
            <v>0.55000000000000004</v>
          </cell>
          <cell r="D62">
            <v>0.55000000000000004</v>
          </cell>
          <cell r="E62">
            <v>0.55000000000000004</v>
          </cell>
          <cell r="F62">
            <v>0.55000000000000004</v>
          </cell>
          <cell r="G62">
            <v>0.55000000000000004</v>
          </cell>
          <cell r="H62">
            <v>0.55000000000000004</v>
          </cell>
          <cell r="I62">
            <v>0.55000000000000004</v>
          </cell>
          <cell r="J62">
            <v>0.55000000000000004</v>
          </cell>
          <cell r="K62">
            <v>0.55000000000000004</v>
          </cell>
          <cell r="L62">
            <v>0.55000000000000004</v>
          </cell>
          <cell r="M62">
            <v>0.55000000000000004</v>
          </cell>
          <cell r="N62">
            <v>0.55000000000000004</v>
          </cell>
          <cell r="O62">
            <v>0.55000000000000004</v>
          </cell>
          <cell r="P62">
            <v>0.55000000000000004</v>
          </cell>
          <cell r="Q62">
            <v>0.55000000000000004</v>
          </cell>
          <cell r="R62">
            <v>0.55000000000000004</v>
          </cell>
          <cell r="S62">
            <v>0.55000000000000004</v>
          </cell>
          <cell r="T62">
            <v>0.55000000000000004</v>
          </cell>
          <cell r="U62">
            <v>0.55000000000000004</v>
          </cell>
          <cell r="V62">
            <v>0.55000000000000004</v>
          </cell>
          <cell r="W62">
            <v>0.55000000000000004</v>
          </cell>
          <cell r="X62">
            <v>0.55000000000000004</v>
          </cell>
          <cell r="Y62">
            <v>1</v>
          </cell>
        </row>
        <row r="63">
          <cell r="C63">
            <v>0.55000000000000004</v>
          </cell>
          <cell r="D63">
            <v>0.55000000000000004</v>
          </cell>
          <cell r="E63">
            <v>0.55000000000000004</v>
          </cell>
          <cell r="F63">
            <v>0.55000000000000004</v>
          </cell>
          <cell r="G63">
            <v>0.55000000000000004</v>
          </cell>
          <cell r="H63">
            <v>0.55000000000000004</v>
          </cell>
          <cell r="I63">
            <v>0.55000000000000004</v>
          </cell>
          <cell r="J63">
            <v>0.55000000000000004</v>
          </cell>
          <cell r="K63">
            <v>0.55000000000000004</v>
          </cell>
          <cell r="L63">
            <v>0.55000000000000004</v>
          </cell>
          <cell r="M63">
            <v>0.55000000000000004</v>
          </cell>
          <cell r="N63">
            <v>0.55000000000000004</v>
          </cell>
          <cell r="O63">
            <v>0.55000000000000004</v>
          </cell>
          <cell r="P63">
            <v>0.55000000000000004</v>
          </cell>
          <cell r="Q63">
            <v>0.55000000000000004</v>
          </cell>
          <cell r="R63">
            <v>0.55000000000000004</v>
          </cell>
          <cell r="S63">
            <v>0.55000000000000004</v>
          </cell>
          <cell r="T63">
            <v>0.55000000000000004</v>
          </cell>
          <cell r="U63">
            <v>0.55000000000000004</v>
          </cell>
          <cell r="V63">
            <v>0.55000000000000004</v>
          </cell>
          <cell r="W63">
            <v>0.55000000000000004</v>
          </cell>
          <cell r="X63">
            <v>0.55000000000000004</v>
          </cell>
          <cell r="Y63">
            <v>0.55000000000000004</v>
          </cell>
          <cell r="Z63">
            <v>1</v>
          </cell>
        </row>
        <row r="64">
          <cell r="C64">
            <v>0.55000000000000004</v>
          </cell>
          <cell r="D64">
            <v>0.55000000000000004</v>
          </cell>
          <cell r="E64">
            <v>0.55000000000000004</v>
          </cell>
          <cell r="F64">
            <v>0.55000000000000004</v>
          </cell>
          <cell r="G64">
            <v>0.55000000000000004</v>
          </cell>
          <cell r="H64">
            <v>0.55000000000000004</v>
          </cell>
          <cell r="I64">
            <v>0.55000000000000004</v>
          </cell>
          <cell r="J64">
            <v>0.55000000000000004</v>
          </cell>
          <cell r="K64">
            <v>0.55000000000000004</v>
          </cell>
          <cell r="L64">
            <v>0.55000000000000004</v>
          </cell>
          <cell r="M64">
            <v>0.55000000000000004</v>
          </cell>
          <cell r="N64">
            <v>0.55000000000000004</v>
          </cell>
          <cell r="O64">
            <v>0.55000000000000004</v>
          </cell>
          <cell r="P64">
            <v>0.55000000000000004</v>
          </cell>
          <cell r="Q64">
            <v>0.55000000000000004</v>
          </cell>
          <cell r="R64">
            <v>0.55000000000000004</v>
          </cell>
          <cell r="S64">
            <v>0.55000000000000004</v>
          </cell>
          <cell r="T64">
            <v>0.55000000000000004</v>
          </cell>
          <cell r="U64">
            <v>0.55000000000000004</v>
          </cell>
          <cell r="V64">
            <v>0.55000000000000004</v>
          </cell>
          <cell r="W64">
            <v>0.55000000000000004</v>
          </cell>
          <cell r="X64">
            <v>0.55000000000000004</v>
          </cell>
          <cell r="Y64">
            <v>0.55000000000000004</v>
          </cell>
          <cell r="Z64">
            <v>0.55000000000000004</v>
          </cell>
          <cell r="AA64">
            <v>1</v>
          </cell>
        </row>
        <row r="65">
          <cell r="C65">
            <v>0.55000000000000004</v>
          </cell>
          <cell r="D65">
            <v>0.55000000000000004</v>
          </cell>
          <cell r="E65">
            <v>0.55000000000000004</v>
          </cell>
          <cell r="F65">
            <v>0.55000000000000004</v>
          </cell>
          <cell r="G65">
            <v>0.55000000000000004</v>
          </cell>
          <cell r="H65">
            <v>0.55000000000000004</v>
          </cell>
          <cell r="I65">
            <v>0.55000000000000004</v>
          </cell>
          <cell r="J65">
            <v>0.55000000000000004</v>
          </cell>
          <cell r="K65">
            <v>0.55000000000000004</v>
          </cell>
          <cell r="L65">
            <v>0.55000000000000004</v>
          </cell>
          <cell r="M65">
            <v>0.55000000000000004</v>
          </cell>
          <cell r="N65">
            <v>0.55000000000000004</v>
          </cell>
          <cell r="O65">
            <v>0.55000000000000004</v>
          </cell>
          <cell r="P65">
            <v>0.55000000000000004</v>
          </cell>
          <cell r="Q65">
            <v>0.55000000000000004</v>
          </cell>
          <cell r="R65">
            <v>0.55000000000000004</v>
          </cell>
          <cell r="S65">
            <v>0.55000000000000004</v>
          </cell>
          <cell r="T65">
            <v>0.55000000000000004</v>
          </cell>
          <cell r="U65">
            <v>0.55000000000000004</v>
          </cell>
          <cell r="V65">
            <v>0.55000000000000004</v>
          </cell>
          <cell r="W65">
            <v>0.55000000000000004</v>
          </cell>
          <cell r="X65">
            <v>0.55000000000000004</v>
          </cell>
          <cell r="Y65">
            <v>0.55000000000000004</v>
          </cell>
          <cell r="Z65">
            <v>0.55000000000000004</v>
          </cell>
          <cell r="AA65">
            <v>0.55000000000000004</v>
          </cell>
          <cell r="AB65">
            <v>1</v>
          </cell>
        </row>
        <row r="66">
          <cell r="C66">
            <v>0.55000000000000004</v>
          </cell>
          <cell r="D66">
            <v>0.55000000000000004</v>
          </cell>
          <cell r="E66">
            <v>0.55000000000000004</v>
          </cell>
          <cell r="F66">
            <v>0.55000000000000004</v>
          </cell>
          <cell r="G66">
            <v>0.55000000000000004</v>
          </cell>
          <cell r="H66">
            <v>0.55000000000000004</v>
          </cell>
          <cell r="I66">
            <v>0.55000000000000004</v>
          </cell>
          <cell r="J66">
            <v>0.55000000000000004</v>
          </cell>
          <cell r="K66">
            <v>0.55000000000000004</v>
          </cell>
          <cell r="L66">
            <v>0.55000000000000004</v>
          </cell>
          <cell r="M66">
            <v>0.55000000000000004</v>
          </cell>
          <cell r="N66">
            <v>0.55000000000000004</v>
          </cell>
          <cell r="O66">
            <v>0.55000000000000004</v>
          </cell>
          <cell r="P66">
            <v>0.55000000000000004</v>
          </cell>
          <cell r="Q66">
            <v>0.55000000000000004</v>
          </cell>
          <cell r="R66">
            <v>0.55000000000000004</v>
          </cell>
          <cell r="S66">
            <v>0.55000000000000004</v>
          </cell>
          <cell r="T66">
            <v>0.55000000000000004</v>
          </cell>
          <cell r="U66">
            <v>0.55000000000000004</v>
          </cell>
          <cell r="V66">
            <v>0.55000000000000004</v>
          </cell>
          <cell r="W66">
            <v>0.55000000000000004</v>
          </cell>
          <cell r="X66">
            <v>0.55000000000000004</v>
          </cell>
          <cell r="Y66">
            <v>0.55000000000000004</v>
          </cell>
          <cell r="Z66">
            <v>0.55000000000000004</v>
          </cell>
          <cell r="AA66">
            <v>0.55000000000000004</v>
          </cell>
          <cell r="AB66">
            <v>0.55000000000000004</v>
          </cell>
          <cell r="AC66">
            <v>1</v>
          </cell>
        </row>
        <row r="67">
          <cell r="C67">
            <v>0.55000000000000004</v>
          </cell>
          <cell r="D67">
            <v>0.55000000000000004</v>
          </cell>
          <cell r="E67">
            <v>0.55000000000000004</v>
          </cell>
          <cell r="F67">
            <v>0.55000000000000004</v>
          </cell>
          <cell r="G67">
            <v>0.55000000000000004</v>
          </cell>
          <cell r="H67">
            <v>0.55000000000000004</v>
          </cell>
          <cell r="I67">
            <v>0.55000000000000004</v>
          </cell>
          <cell r="J67">
            <v>0.55000000000000004</v>
          </cell>
          <cell r="K67">
            <v>0.55000000000000004</v>
          </cell>
          <cell r="L67">
            <v>0.55000000000000004</v>
          </cell>
          <cell r="M67">
            <v>0.55000000000000004</v>
          </cell>
          <cell r="N67">
            <v>0.55000000000000004</v>
          </cell>
          <cell r="O67">
            <v>0.55000000000000004</v>
          </cell>
          <cell r="P67">
            <v>0.55000000000000004</v>
          </cell>
          <cell r="Q67">
            <v>0.55000000000000004</v>
          </cell>
          <cell r="R67">
            <v>0.55000000000000004</v>
          </cell>
          <cell r="S67">
            <v>0.55000000000000004</v>
          </cell>
          <cell r="T67">
            <v>0.55000000000000004</v>
          </cell>
          <cell r="U67">
            <v>0.55000000000000004</v>
          </cell>
          <cell r="V67">
            <v>0.55000000000000004</v>
          </cell>
          <cell r="W67">
            <v>0.55000000000000004</v>
          </cell>
          <cell r="X67">
            <v>0.55000000000000004</v>
          </cell>
          <cell r="Y67">
            <v>0.55000000000000004</v>
          </cell>
          <cell r="Z67">
            <v>0.55000000000000004</v>
          </cell>
          <cell r="AA67">
            <v>0.55000000000000004</v>
          </cell>
          <cell r="AB67">
            <v>0.55000000000000004</v>
          </cell>
          <cell r="AC67">
            <v>0.55000000000000004</v>
          </cell>
          <cell r="AD67">
            <v>1</v>
          </cell>
        </row>
        <row r="68">
          <cell r="C68">
            <v>0.55000000000000004</v>
          </cell>
          <cell r="D68">
            <v>0.55000000000000004</v>
          </cell>
          <cell r="E68">
            <v>0.55000000000000004</v>
          </cell>
          <cell r="F68">
            <v>0.55000000000000004</v>
          </cell>
          <cell r="G68">
            <v>0.55000000000000004</v>
          </cell>
          <cell r="H68">
            <v>0.55000000000000004</v>
          </cell>
          <cell r="I68">
            <v>0.55000000000000004</v>
          </cell>
          <cell r="J68">
            <v>0.55000000000000004</v>
          </cell>
          <cell r="K68">
            <v>0.55000000000000004</v>
          </cell>
          <cell r="L68">
            <v>0.55000000000000004</v>
          </cell>
          <cell r="M68">
            <v>0.55000000000000004</v>
          </cell>
          <cell r="N68">
            <v>0.55000000000000004</v>
          </cell>
          <cell r="O68">
            <v>0.55000000000000004</v>
          </cell>
          <cell r="P68">
            <v>0.55000000000000004</v>
          </cell>
          <cell r="Q68">
            <v>0.55000000000000004</v>
          </cell>
          <cell r="R68">
            <v>0.55000000000000004</v>
          </cell>
          <cell r="S68">
            <v>0.55000000000000004</v>
          </cell>
          <cell r="T68">
            <v>0.55000000000000004</v>
          </cell>
          <cell r="U68">
            <v>0.55000000000000004</v>
          </cell>
          <cell r="V68">
            <v>0.55000000000000004</v>
          </cell>
          <cell r="W68">
            <v>0.55000000000000004</v>
          </cell>
          <cell r="X68">
            <v>0.55000000000000004</v>
          </cell>
          <cell r="Y68">
            <v>0.55000000000000004</v>
          </cell>
          <cell r="Z68">
            <v>0.55000000000000004</v>
          </cell>
          <cell r="AA68">
            <v>0.55000000000000004</v>
          </cell>
          <cell r="AB68">
            <v>0.55000000000000004</v>
          </cell>
          <cell r="AC68">
            <v>0.55000000000000004</v>
          </cell>
          <cell r="AD68">
            <v>0.55000000000000004</v>
          </cell>
          <cell r="AE68">
            <v>1</v>
          </cell>
        </row>
        <row r="69">
          <cell r="C69">
            <v>0.55000000000000004</v>
          </cell>
          <cell r="D69">
            <v>0.55000000000000004</v>
          </cell>
          <cell r="E69">
            <v>0.55000000000000004</v>
          </cell>
          <cell r="F69">
            <v>0.55000000000000004</v>
          </cell>
          <cell r="G69">
            <v>0.55000000000000004</v>
          </cell>
          <cell r="H69">
            <v>0.55000000000000004</v>
          </cell>
          <cell r="I69">
            <v>0.55000000000000004</v>
          </cell>
          <cell r="J69">
            <v>0.55000000000000004</v>
          </cell>
          <cell r="K69">
            <v>0.55000000000000004</v>
          </cell>
          <cell r="L69">
            <v>0.55000000000000004</v>
          </cell>
          <cell r="M69">
            <v>0.55000000000000004</v>
          </cell>
          <cell r="N69">
            <v>0.55000000000000004</v>
          </cell>
          <cell r="O69">
            <v>0.55000000000000004</v>
          </cell>
          <cell r="P69">
            <v>0.55000000000000004</v>
          </cell>
          <cell r="Q69">
            <v>0.55000000000000004</v>
          </cell>
          <cell r="R69">
            <v>0.55000000000000004</v>
          </cell>
          <cell r="S69">
            <v>0.55000000000000004</v>
          </cell>
          <cell r="T69">
            <v>0.55000000000000004</v>
          </cell>
          <cell r="U69">
            <v>0.55000000000000004</v>
          </cell>
          <cell r="V69">
            <v>0.55000000000000004</v>
          </cell>
          <cell r="W69">
            <v>0.55000000000000004</v>
          </cell>
          <cell r="X69">
            <v>0.55000000000000004</v>
          </cell>
          <cell r="Y69">
            <v>0.55000000000000004</v>
          </cell>
          <cell r="Z69">
            <v>0.55000000000000004</v>
          </cell>
          <cell r="AA69">
            <v>0.55000000000000004</v>
          </cell>
          <cell r="AB69">
            <v>0.55000000000000004</v>
          </cell>
          <cell r="AC69">
            <v>0.55000000000000004</v>
          </cell>
          <cell r="AD69">
            <v>0.55000000000000004</v>
          </cell>
          <cell r="AE69">
            <v>0.55000000000000004</v>
          </cell>
          <cell r="AF69">
            <v>1</v>
          </cell>
        </row>
        <row r="70">
          <cell r="C70">
            <v>0.55000000000000004</v>
          </cell>
          <cell r="D70">
            <v>0.55000000000000004</v>
          </cell>
          <cell r="E70">
            <v>0.55000000000000004</v>
          </cell>
          <cell r="F70">
            <v>0.55000000000000004</v>
          </cell>
          <cell r="G70">
            <v>0.55000000000000004</v>
          </cell>
          <cell r="H70">
            <v>0.55000000000000004</v>
          </cell>
          <cell r="I70">
            <v>0.55000000000000004</v>
          </cell>
          <cell r="J70">
            <v>0.55000000000000004</v>
          </cell>
          <cell r="K70">
            <v>0.55000000000000004</v>
          </cell>
          <cell r="L70">
            <v>0.55000000000000004</v>
          </cell>
          <cell r="M70">
            <v>0.55000000000000004</v>
          </cell>
          <cell r="N70">
            <v>0.55000000000000004</v>
          </cell>
          <cell r="O70">
            <v>0.55000000000000004</v>
          </cell>
          <cell r="P70">
            <v>0.55000000000000004</v>
          </cell>
          <cell r="Q70">
            <v>0.55000000000000004</v>
          </cell>
          <cell r="R70">
            <v>0.55000000000000004</v>
          </cell>
          <cell r="S70">
            <v>0.55000000000000004</v>
          </cell>
          <cell r="T70">
            <v>0.55000000000000004</v>
          </cell>
          <cell r="U70">
            <v>0.55000000000000004</v>
          </cell>
          <cell r="V70">
            <v>0.55000000000000004</v>
          </cell>
          <cell r="W70">
            <v>0.55000000000000004</v>
          </cell>
          <cell r="X70">
            <v>0.55000000000000004</v>
          </cell>
          <cell r="Y70">
            <v>0.55000000000000004</v>
          </cell>
          <cell r="Z70">
            <v>0.55000000000000004</v>
          </cell>
          <cell r="AA70">
            <v>0.55000000000000004</v>
          </cell>
          <cell r="AB70">
            <v>0.55000000000000004</v>
          </cell>
          <cell r="AC70">
            <v>0.55000000000000004</v>
          </cell>
          <cell r="AD70">
            <v>0.55000000000000004</v>
          </cell>
          <cell r="AE70">
            <v>0.55000000000000004</v>
          </cell>
          <cell r="AF70">
            <v>0.55000000000000004</v>
          </cell>
          <cell r="AG70">
            <v>1</v>
          </cell>
        </row>
        <row r="71">
          <cell r="C71">
            <v>0.55000000000000004</v>
          </cell>
          <cell r="D71">
            <v>0.55000000000000004</v>
          </cell>
          <cell r="E71">
            <v>0.55000000000000004</v>
          </cell>
          <cell r="F71">
            <v>0.55000000000000004</v>
          </cell>
          <cell r="G71">
            <v>0.55000000000000004</v>
          </cell>
          <cell r="H71">
            <v>0.55000000000000004</v>
          </cell>
          <cell r="I71">
            <v>0.55000000000000004</v>
          </cell>
          <cell r="J71">
            <v>0.55000000000000004</v>
          </cell>
          <cell r="K71">
            <v>0.55000000000000004</v>
          </cell>
          <cell r="L71">
            <v>0.55000000000000004</v>
          </cell>
          <cell r="M71">
            <v>0.55000000000000004</v>
          </cell>
          <cell r="N71">
            <v>0.55000000000000004</v>
          </cell>
          <cell r="O71">
            <v>0.55000000000000004</v>
          </cell>
          <cell r="P71">
            <v>0.55000000000000004</v>
          </cell>
          <cell r="Q71">
            <v>0.55000000000000004</v>
          </cell>
          <cell r="R71">
            <v>0.55000000000000004</v>
          </cell>
          <cell r="S71">
            <v>0.55000000000000004</v>
          </cell>
          <cell r="T71">
            <v>0.55000000000000004</v>
          </cell>
          <cell r="U71">
            <v>0.55000000000000004</v>
          </cell>
          <cell r="V71">
            <v>0.55000000000000004</v>
          </cell>
          <cell r="W71">
            <v>0.55000000000000004</v>
          </cell>
          <cell r="X71">
            <v>0.55000000000000004</v>
          </cell>
          <cell r="Y71">
            <v>0.55000000000000004</v>
          </cell>
          <cell r="Z71">
            <v>0.55000000000000004</v>
          </cell>
          <cell r="AA71">
            <v>0.55000000000000004</v>
          </cell>
          <cell r="AB71">
            <v>0.55000000000000004</v>
          </cell>
          <cell r="AC71">
            <v>0.55000000000000004</v>
          </cell>
          <cell r="AD71">
            <v>0.55000000000000004</v>
          </cell>
          <cell r="AE71">
            <v>0.55000000000000004</v>
          </cell>
          <cell r="AF71">
            <v>0.55000000000000004</v>
          </cell>
          <cell r="AG71">
            <v>0.55000000000000004</v>
          </cell>
          <cell r="AH71">
            <v>1</v>
          </cell>
        </row>
        <row r="72">
          <cell r="C72">
            <v>0.55000000000000004</v>
          </cell>
          <cell r="D72">
            <v>0.55000000000000004</v>
          </cell>
          <cell r="E72">
            <v>0.55000000000000004</v>
          </cell>
          <cell r="F72">
            <v>0.55000000000000004</v>
          </cell>
          <cell r="G72">
            <v>0.55000000000000004</v>
          </cell>
          <cell r="H72">
            <v>0.55000000000000004</v>
          </cell>
          <cell r="I72">
            <v>0.55000000000000004</v>
          </cell>
          <cell r="J72">
            <v>0.55000000000000004</v>
          </cell>
          <cell r="K72">
            <v>0.55000000000000004</v>
          </cell>
          <cell r="L72">
            <v>0.55000000000000004</v>
          </cell>
          <cell r="M72">
            <v>0.55000000000000004</v>
          </cell>
          <cell r="N72">
            <v>0.55000000000000004</v>
          </cell>
          <cell r="O72">
            <v>0.55000000000000004</v>
          </cell>
          <cell r="P72">
            <v>0.55000000000000004</v>
          </cell>
          <cell r="Q72">
            <v>0.55000000000000004</v>
          </cell>
          <cell r="R72">
            <v>0.55000000000000004</v>
          </cell>
          <cell r="S72">
            <v>0.55000000000000004</v>
          </cell>
          <cell r="T72">
            <v>0.55000000000000004</v>
          </cell>
          <cell r="U72">
            <v>0.55000000000000004</v>
          </cell>
          <cell r="V72">
            <v>0.55000000000000004</v>
          </cell>
          <cell r="W72">
            <v>0.55000000000000004</v>
          </cell>
          <cell r="X72">
            <v>0.55000000000000004</v>
          </cell>
          <cell r="Y72">
            <v>0.55000000000000004</v>
          </cell>
          <cell r="Z72">
            <v>0.55000000000000004</v>
          </cell>
          <cell r="AA72">
            <v>0.55000000000000004</v>
          </cell>
          <cell r="AB72">
            <v>0.55000000000000004</v>
          </cell>
          <cell r="AC72">
            <v>0.55000000000000004</v>
          </cell>
          <cell r="AD72">
            <v>0.55000000000000004</v>
          </cell>
          <cell r="AE72">
            <v>0.55000000000000004</v>
          </cell>
          <cell r="AF72">
            <v>0.55000000000000004</v>
          </cell>
          <cell r="AG72">
            <v>0.55000000000000004</v>
          </cell>
          <cell r="AH72">
            <v>0.55000000000000004</v>
          </cell>
          <cell r="AI72">
            <v>1</v>
          </cell>
        </row>
        <row r="73">
          <cell r="C73">
            <v>0.55000000000000004</v>
          </cell>
          <cell r="D73">
            <v>0.55000000000000004</v>
          </cell>
          <cell r="E73">
            <v>0.55000000000000004</v>
          </cell>
          <cell r="F73">
            <v>0.55000000000000004</v>
          </cell>
          <cell r="G73">
            <v>0.55000000000000004</v>
          </cell>
          <cell r="H73">
            <v>0.55000000000000004</v>
          </cell>
          <cell r="I73">
            <v>0.55000000000000004</v>
          </cell>
          <cell r="J73">
            <v>0.55000000000000004</v>
          </cell>
          <cell r="K73">
            <v>0.55000000000000004</v>
          </cell>
          <cell r="L73">
            <v>0.55000000000000004</v>
          </cell>
          <cell r="M73">
            <v>0.55000000000000004</v>
          </cell>
          <cell r="N73">
            <v>0.55000000000000004</v>
          </cell>
          <cell r="O73">
            <v>0.55000000000000004</v>
          </cell>
          <cell r="P73">
            <v>0.55000000000000004</v>
          </cell>
          <cell r="Q73">
            <v>0.55000000000000004</v>
          </cell>
          <cell r="R73">
            <v>0.55000000000000004</v>
          </cell>
          <cell r="S73">
            <v>0.55000000000000004</v>
          </cell>
          <cell r="T73">
            <v>0.55000000000000004</v>
          </cell>
          <cell r="U73">
            <v>0.55000000000000004</v>
          </cell>
          <cell r="V73">
            <v>0.55000000000000004</v>
          </cell>
          <cell r="W73">
            <v>0.55000000000000004</v>
          </cell>
          <cell r="X73">
            <v>0.55000000000000004</v>
          </cell>
          <cell r="Y73">
            <v>0.55000000000000004</v>
          </cell>
          <cell r="Z73">
            <v>0.55000000000000004</v>
          </cell>
          <cell r="AA73">
            <v>0.55000000000000004</v>
          </cell>
          <cell r="AB73">
            <v>0.55000000000000004</v>
          </cell>
          <cell r="AC73">
            <v>0.55000000000000004</v>
          </cell>
          <cell r="AD73">
            <v>0.55000000000000004</v>
          </cell>
          <cell r="AE73">
            <v>0.55000000000000004</v>
          </cell>
          <cell r="AF73">
            <v>0.55000000000000004</v>
          </cell>
          <cell r="AG73">
            <v>0.55000000000000004</v>
          </cell>
          <cell r="AH73">
            <v>0.55000000000000004</v>
          </cell>
          <cell r="AI73">
            <v>0.55000000000000004</v>
          </cell>
          <cell r="AJ73">
            <v>1</v>
          </cell>
        </row>
        <row r="74">
          <cell r="C74">
            <v>0.55000000000000004</v>
          </cell>
          <cell r="D74">
            <v>0.55000000000000004</v>
          </cell>
          <cell r="E74">
            <v>0.55000000000000004</v>
          </cell>
          <cell r="F74">
            <v>0.55000000000000004</v>
          </cell>
          <cell r="G74">
            <v>0.55000000000000004</v>
          </cell>
          <cell r="H74">
            <v>0.55000000000000004</v>
          </cell>
          <cell r="I74">
            <v>0.55000000000000004</v>
          </cell>
          <cell r="J74">
            <v>0.55000000000000004</v>
          </cell>
          <cell r="K74">
            <v>0.55000000000000004</v>
          </cell>
          <cell r="L74">
            <v>0.55000000000000004</v>
          </cell>
          <cell r="M74">
            <v>0.55000000000000004</v>
          </cell>
          <cell r="N74">
            <v>0.55000000000000004</v>
          </cell>
          <cell r="O74">
            <v>0.55000000000000004</v>
          </cell>
          <cell r="P74">
            <v>0.55000000000000004</v>
          </cell>
          <cell r="Q74">
            <v>0.55000000000000004</v>
          </cell>
          <cell r="R74">
            <v>0.55000000000000004</v>
          </cell>
          <cell r="S74">
            <v>0.55000000000000004</v>
          </cell>
          <cell r="T74">
            <v>0.55000000000000004</v>
          </cell>
          <cell r="U74">
            <v>0.55000000000000004</v>
          </cell>
          <cell r="V74">
            <v>0.55000000000000004</v>
          </cell>
          <cell r="W74">
            <v>0.55000000000000004</v>
          </cell>
          <cell r="X74">
            <v>0.55000000000000004</v>
          </cell>
          <cell r="Y74">
            <v>0.55000000000000004</v>
          </cell>
          <cell r="Z74">
            <v>0.55000000000000004</v>
          </cell>
          <cell r="AA74">
            <v>0.55000000000000004</v>
          </cell>
          <cell r="AB74">
            <v>0.55000000000000004</v>
          </cell>
          <cell r="AC74">
            <v>0.55000000000000004</v>
          </cell>
          <cell r="AD74">
            <v>0.55000000000000004</v>
          </cell>
          <cell r="AE74">
            <v>0.55000000000000004</v>
          </cell>
          <cell r="AF74">
            <v>0.55000000000000004</v>
          </cell>
          <cell r="AG74">
            <v>0.55000000000000004</v>
          </cell>
          <cell r="AH74">
            <v>0.55000000000000004</v>
          </cell>
          <cell r="AI74">
            <v>0.55000000000000004</v>
          </cell>
          <cell r="AJ74">
            <v>0.55000000000000004</v>
          </cell>
          <cell r="AK74">
            <v>1</v>
          </cell>
        </row>
        <row r="75">
          <cell r="C75">
            <v>0.55000000000000004</v>
          </cell>
          <cell r="D75">
            <v>0.55000000000000004</v>
          </cell>
          <cell r="E75">
            <v>0.55000000000000004</v>
          </cell>
          <cell r="F75">
            <v>0.55000000000000004</v>
          </cell>
          <cell r="G75">
            <v>0.55000000000000004</v>
          </cell>
          <cell r="H75">
            <v>0.55000000000000004</v>
          </cell>
          <cell r="I75">
            <v>0.55000000000000004</v>
          </cell>
          <cell r="J75">
            <v>0.55000000000000004</v>
          </cell>
          <cell r="K75">
            <v>0.55000000000000004</v>
          </cell>
          <cell r="L75">
            <v>0.55000000000000004</v>
          </cell>
          <cell r="M75">
            <v>0.55000000000000004</v>
          </cell>
          <cell r="N75">
            <v>0.55000000000000004</v>
          </cell>
          <cell r="O75">
            <v>0.55000000000000004</v>
          </cell>
          <cell r="P75">
            <v>0.55000000000000004</v>
          </cell>
          <cell r="Q75">
            <v>0.55000000000000004</v>
          </cell>
          <cell r="R75">
            <v>0.55000000000000004</v>
          </cell>
          <cell r="S75">
            <v>0.55000000000000004</v>
          </cell>
          <cell r="T75">
            <v>0.55000000000000004</v>
          </cell>
          <cell r="U75">
            <v>0.55000000000000004</v>
          </cell>
          <cell r="V75">
            <v>0.55000000000000004</v>
          </cell>
          <cell r="W75">
            <v>0.55000000000000004</v>
          </cell>
          <cell r="X75">
            <v>0.55000000000000004</v>
          </cell>
          <cell r="Y75">
            <v>0.55000000000000004</v>
          </cell>
          <cell r="Z75">
            <v>0.55000000000000004</v>
          </cell>
          <cell r="AA75">
            <v>0.55000000000000004</v>
          </cell>
          <cell r="AB75">
            <v>0.55000000000000004</v>
          </cell>
          <cell r="AC75">
            <v>0.55000000000000004</v>
          </cell>
          <cell r="AD75">
            <v>0.55000000000000004</v>
          </cell>
          <cell r="AE75">
            <v>0.55000000000000004</v>
          </cell>
          <cell r="AF75">
            <v>0.55000000000000004</v>
          </cell>
          <cell r="AG75">
            <v>0.55000000000000004</v>
          </cell>
          <cell r="AH75">
            <v>0.55000000000000004</v>
          </cell>
          <cell r="AI75">
            <v>0.55000000000000004</v>
          </cell>
          <cell r="AJ75">
            <v>0.55000000000000004</v>
          </cell>
          <cell r="AK75">
            <v>0.55000000000000004</v>
          </cell>
          <cell r="AL75">
            <v>1</v>
          </cell>
        </row>
        <row r="76">
          <cell r="C76">
            <v>0.55000000000000004</v>
          </cell>
          <cell r="D76">
            <v>0.55000000000000004</v>
          </cell>
          <cell r="E76">
            <v>0.55000000000000004</v>
          </cell>
          <cell r="F76">
            <v>0.55000000000000004</v>
          </cell>
          <cell r="G76">
            <v>0.55000000000000004</v>
          </cell>
          <cell r="H76">
            <v>0.55000000000000004</v>
          </cell>
          <cell r="I76">
            <v>0.55000000000000004</v>
          </cell>
          <cell r="J76">
            <v>0.55000000000000004</v>
          </cell>
          <cell r="K76">
            <v>0.55000000000000004</v>
          </cell>
          <cell r="L76">
            <v>0.55000000000000004</v>
          </cell>
          <cell r="M76">
            <v>0.55000000000000004</v>
          </cell>
          <cell r="N76">
            <v>0.55000000000000004</v>
          </cell>
          <cell r="O76">
            <v>0.55000000000000004</v>
          </cell>
          <cell r="P76">
            <v>0.55000000000000004</v>
          </cell>
          <cell r="Q76">
            <v>0.55000000000000004</v>
          </cell>
          <cell r="R76">
            <v>0.55000000000000004</v>
          </cell>
          <cell r="S76">
            <v>0.55000000000000004</v>
          </cell>
          <cell r="T76">
            <v>0.55000000000000004</v>
          </cell>
          <cell r="U76">
            <v>0.55000000000000004</v>
          </cell>
          <cell r="V76">
            <v>0.55000000000000004</v>
          </cell>
          <cell r="W76">
            <v>0.55000000000000004</v>
          </cell>
          <cell r="X76">
            <v>0.55000000000000004</v>
          </cell>
          <cell r="Y76">
            <v>0.55000000000000004</v>
          </cell>
          <cell r="Z76">
            <v>0.55000000000000004</v>
          </cell>
          <cell r="AA76">
            <v>0.55000000000000004</v>
          </cell>
          <cell r="AB76">
            <v>0.55000000000000004</v>
          </cell>
          <cell r="AC76">
            <v>0.55000000000000004</v>
          </cell>
          <cell r="AD76">
            <v>0.55000000000000004</v>
          </cell>
          <cell r="AE76">
            <v>0.55000000000000004</v>
          </cell>
          <cell r="AF76">
            <v>0.55000000000000004</v>
          </cell>
          <cell r="AG76">
            <v>0.55000000000000004</v>
          </cell>
          <cell r="AH76">
            <v>0.55000000000000004</v>
          </cell>
          <cell r="AI76">
            <v>0.55000000000000004</v>
          </cell>
          <cell r="AJ76">
            <v>0.55000000000000004</v>
          </cell>
          <cell r="AK76">
            <v>0.55000000000000004</v>
          </cell>
          <cell r="AL76">
            <v>0.55000000000000004</v>
          </cell>
          <cell r="AM76">
            <v>1</v>
          </cell>
        </row>
        <row r="77">
          <cell r="C77">
            <v>0.55000000000000004</v>
          </cell>
          <cell r="D77">
            <v>0.55000000000000004</v>
          </cell>
          <cell r="E77">
            <v>0.55000000000000004</v>
          </cell>
          <cell r="F77">
            <v>0.55000000000000004</v>
          </cell>
          <cell r="G77">
            <v>0.55000000000000004</v>
          </cell>
          <cell r="H77">
            <v>0.55000000000000004</v>
          </cell>
          <cell r="I77">
            <v>0.55000000000000004</v>
          </cell>
          <cell r="J77">
            <v>0.55000000000000004</v>
          </cell>
          <cell r="K77">
            <v>0.55000000000000004</v>
          </cell>
          <cell r="L77">
            <v>0.55000000000000004</v>
          </cell>
          <cell r="M77">
            <v>0.55000000000000004</v>
          </cell>
          <cell r="N77">
            <v>0.55000000000000004</v>
          </cell>
          <cell r="O77">
            <v>0.55000000000000004</v>
          </cell>
          <cell r="P77">
            <v>0.55000000000000004</v>
          </cell>
          <cell r="Q77">
            <v>0.55000000000000004</v>
          </cell>
          <cell r="R77">
            <v>0.55000000000000004</v>
          </cell>
          <cell r="S77">
            <v>0.55000000000000004</v>
          </cell>
          <cell r="T77">
            <v>0.55000000000000004</v>
          </cell>
          <cell r="U77">
            <v>0.55000000000000004</v>
          </cell>
          <cell r="V77">
            <v>0.55000000000000004</v>
          </cell>
          <cell r="W77">
            <v>0.55000000000000004</v>
          </cell>
          <cell r="X77">
            <v>0.55000000000000004</v>
          </cell>
          <cell r="Y77">
            <v>0.55000000000000004</v>
          </cell>
          <cell r="Z77">
            <v>0.55000000000000004</v>
          </cell>
          <cell r="AA77">
            <v>0.55000000000000004</v>
          </cell>
          <cell r="AB77">
            <v>0.55000000000000004</v>
          </cell>
          <cell r="AC77">
            <v>0.55000000000000004</v>
          </cell>
          <cell r="AD77">
            <v>0.55000000000000004</v>
          </cell>
          <cell r="AE77">
            <v>0.55000000000000004</v>
          </cell>
          <cell r="AF77">
            <v>0.55000000000000004</v>
          </cell>
          <cell r="AG77">
            <v>0.55000000000000004</v>
          </cell>
          <cell r="AH77">
            <v>0.55000000000000004</v>
          </cell>
          <cell r="AI77">
            <v>0.55000000000000004</v>
          </cell>
          <cell r="AJ77">
            <v>0.55000000000000004</v>
          </cell>
          <cell r="AK77">
            <v>0.55000000000000004</v>
          </cell>
          <cell r="AL77">
            <v>0.55000000000000004</v>
          </cell>
          <cell r="AM77">
            <v>0.55000000000000004</v>
          </cell>
          <cell r="AN77">
            <v>1</v>
          </cell>
        </row>
        <row r="78">
          <cell r="C78">
            <v>0.55000000000000004</v>
          </cell>
          <cell r="D78">
            <v>0.55000000000000004</v>
          </cell>
          <cell r="E78">
            <v>0.55000000000000004</v>
          </cell>
          <cell r="F78">
            <v>0.55000000000000004</v>
          </cell>
          <cell r="G78">
            <v>0.55000000000000004</v>
          </cell>
          <cell r="H78">
            <v>0.55000000000000004</v>
          </cell>
          <cell r="I78">
            <v>0.55000000000000004</v>
          </cell>
          <cell r="J78">
            <v>0.55000000000000004</v>
          </cell>
          <cell r="K78">
            <v>0.55000000000000004</v>
          </cell>
          <cell r="L78">
            <v>0.55000000000000004</v>
          </cell>
          <cell r="M78">
            <v>0.55000000000000004</v>
          </cell>
          <cell r="N78">
            <v>0.55000000000000004</v>
          </cell>
          <cell r="O78">
            <v>0.55000000000000004</v>
          </cell>
          <cell r="P78">
            <v>0.55000000000000004</v>
          </cell>
          <cell r="Q78">
            <v>0.55000000000000004</v>
          </cell>
          <cell r="R78">
            <v>0.55000000000000004</v>
          </cell>
          <cell r="S78">
            <v>0.55000000000000004</v>
          </cell>
          <cell r="T78">
            <v>0.55000000000000004</v>
          </cell>
          <cell r="U78">
            <v>0.55000000000000004</v>
          </cell>
          <cell r="V78">
            <v>0.55000000000000004</v>
          </cell>
          <cell r="W78">
            <v>0.55000000000000004</v>
          </cell>
          <cell r="X78">
            <v>0.55000000000000004</v>
          </cell>
          <cell r="Y78">
            <v>0.55000000000000004</v>
          </cell>
          <cell r="Z78">
            <v>0.55000000000000004</v>
          </cell>
          <cell r="AA78">
            <v>0.55000000000000004</v>
          </cell>
          <cell r="AB78">
            <v>0.55000000000000004</v>
          </cell>
          <cell r="AC78">
            <v>0.55000000000000004</v>
          </cell>
          <cell r="AD78">
            <v>0.55000000000000004</v>
          </cell>
          <cell r="AE78">
            <v>0.55000000000000004</v>
          </cell>
          <cell r="AF78">
            <v>0.55000000000000004</v>
          </cell>
          <cell r="AG78">
            <v>0.55000000000000004</v>
          </cell>
          <cell r="AH78">
            <v>0.55000000000000004</v>
          </cell>
          <cell r="AI78">
            <v>0.55000000000000004</v>
          </cell>
          <cell r="AJ78">
            <v>0.55000000000000004</v>
          </cell>
          <cell r="AK78">
            <v>0.55000000000000004</v>
          </cell>
          <cell r="AL78">
            <v>0.55000000000000004</v>
          </cell>
          <cell r="AM78">
            <v>0.55000000000000004</v>
          </cell>
          <cell r="AN78">
            <v>0.55000000000000004</v>
          </cell>
          <cell r="AO78">
            <v>1</v>
          </cell>
        </row>
        <row r="79">
          <cell r="C79">
            <v>0.55000000000000004</v>
          </cell>
          <cell r="D79">
            <v>0.55000000000000004</v>
          </cell>
          <cell r="E79">
            <v>0.55000000000000004</v>
          </cell>
          <cell r="F79">
            <v>0.55000000000000004</v>
          </cell>
          <cell r="G79">
            <v>0.55000000000000004</v>
          </cell>
          <cell r="H79">
            <v>0.55000000000000004</v>
          </cell>
          <cell r="I79">
            <v>0.55000000000000004</v>
          </cell>
          <cell r="J79">
            <v>0.55000000000000004</v>
          </cell>
          <cell r="K79">
            <v>0.55000000000000004</v>
          </cell>
          <cell r="L79">
            <v>0.55000000000000004</v>
          </cell>
          <cell r="M79">
            <v>0.55000000000000004</v>
          </cell>
          <cell r="N79">
            <v>0.55000000000000004</v>
          </cell>
          <cell r="O79">
            <v>0.55000000000000004</v>
          </cell>
          <cell r="P79">
            <v>0.55000000000000004</v>
          </cell>
          <cell r="Q79">
            <v>0.55000000000000004</v>
          </cell>
          <cell r="R79">
            <v>0.55000000000000004</v>
          </cell>
          <cell r="S79">
            <v>0.55000000000000004</v>
          </cell>
          <cell r="T79">
            <v>0.55000000000000004</v>
          </cell>
          <cell r="U79">
            <v>0.55000000000000004</v>
          </cell>
          <cell r="V79">
            <v>0.55000000000000004</v>
          </cell>
          <cell r="W79">
            <v>0.55000000000000004</v>
          </cell>
          <cell r="X79">
            <v>0.55000000000000004</v>
          </cell>
          <cell r="Y79">
            <v>0.55000000000000004</v>
          </cell>
          <cell r="Z79">
            <v>0.55000000000000004</v>
          </cell>
          <cell r="AA79">
            <v>0.55000000000000004</v>
          </cell>
          <cell r="AB79">
            <v>0.55000000000000004</v>
          </cell>
          <cell r="AC79">
            <v>0.55000000000000004</v>
          </cell>
          <cell r="AD79">
            <v>0.55000000000000004</v>
          </cell>
          <cell r="AE79">
            <v>0.55000000000000004</v>
          </cell>
          <cell r="AF79">
            <v>0.55000000000000004</v>
          </cell>
          <cell r="AG79">
            <v>0.55000000000000004</v>
          </cell>
          <cell r="AH79">
            <v>0.55000000000000004</v>
          </cell>
          <cell r="AI79">
            <v>0.55000000000000004</v>
          </cell>
          <cell r="AJ79">
            <v>0.55000000000000004</v>
          </cell>
          <cell r="AK79">
            <v>0.55000000000000004</v>
          </cell>
          <cell r="AL79">
            <v>0.55000000000000004</v>
          </cell>
          <cell r="AM79">
            <v>0.55000000000000004</v>
          </cell>
          <cell r="AN79">
            <v>0.55000000000000004</v>
          </cell>
          <cell r="AO79">
            <v>0.55000000000000004</v>
          </cell>
          <cell r="AP79">
            <v>1</v>
          </cell>
        </row>
        <row r="80">
          <cell r="C80">
            <v>0.55000000000000004</v>
          </cell>
          <cell r="D80">
            <v>0.55000000000000004</v>
          </cell>
          <cell r="E80">
            <v>0.55000000000000004</v>
          </cell>
          <cell r="F80">
            <v>0.55000000000000004</v>
          </cell>
          <cell r="G80">
            <v>0.55000000000000004</v>
          </cell>
          <cell r="H80">
            <v>0.55000000000000004</v>
          </cell>
          <cell r="I80">
            <v>0.55000000000000004</v>
          </cell>
          <cell r="J80">
            <v>0.55000000000000004</v>
          </cell>
          <cell r="K80">
            <v>0.55000000000000004</v>
          </cell>
          <cell r="L80">
            <v>0.55000000000000004</v>
          </cell>
          <cell r="M80">
            <v>0.55000000000000004</v>
          </cell>
          <cell r="N80">
            <v>0.55000000000000004</v>
          </cell>
          <cell r="O80">
            <v>0.55000000000000004</v>
          </cell>
          <cell r="P80">
            <v>0.55000000000000004</v>
          </cell>
          <cell r="Q80">
            <v>0.55000000000000004</v>
          </cell>
          <cell r="R80">
            <v>0.55000000000000004</v>
          </cell>
          <cell r="S80">
            <v>0.55000000000000004</v>
          </cell>
          <cell r="T80">
            <v>0.55000000000000004</v>
          </cell>
          <cell r="U80">
            <v>0.55000000000000004</v>
          </cell>
          <cell r="V80">
            <v>0.55000000000000004</v>
          </cell>
          <cell r="W80">
            <v>0.55000000000000004</v>
          </cell>
          <cell r="X80">
            <v>0.55000000000000004</v>
          </cell>
          <cell r="Y80">
            <v>0.55000000000000004</v>
          </cell>
          <cell r="Z80">
            <v>0.55000000000000004</v>
          </cell>
          <cell r="AA80">
            <v>0.55000000000000004</v>
          </cell>
          <cell r="AB80">
            <v>0.55000000000000004</v>
          </cell>
          <cell r="AC80">
            <v>0.55000000000000004</v>
          </cell>
          <cell r="AD80">
            <v>0.55000000000000004</v>
          </cell>
          <cell r="AE80">
            <v>0.55000000000000004</v>
          </cell>
          <cell r="AF80">
            <v>0.55000000000000004</v>
          </cell>
          <cell r="AG80">
            <v>0.55000000000000004</v>
          </cell>
          <cell r="AH80">
            <v>0.55000000000000004</v>
          </cell>
          <cell r="AI80">
            <v>0.55000000000000004</v>
          </cell>
          <cell r="AJ80">
            <v>0.55000000000000004</v>
          </cell>
          <cell r="AK80">
            <v>0.55000000000000004</v>
          </cell>
          <cell r="AL80">
            <v>0.55000000000000004</v>
          </cell>
          <cell r="AM80">
            <v>0.55000000000000004</v>
          </cell>
          <cell r="AN80">
            <v>0.55000000000000004</v>
          </cell>
          <cell r="AO80">
            <v>0.55000000000000004</v>
          </cell>
          <cell r="AP80">
            <v>0.55000000000000004</v>
          </cell>
          <cell r="AQ80">
            <v>1</v>
          </cell>
        </row>
        <row r="81">
          <cell r="C81">
            <v>0.55000000000000004</v>
          </cell>
          <cell r="D81">
            <v>0.55000000000000004</v>
          </cell>
          <cell r="E81">
            <v>0.55000000000000004</v>
          </cell>
          <cell r="F81">
            <v>0.55000000000000004</v>
          </cell>
          <cell r="G81">
            <v>0.55000000000000004</v>
          </cell>
          <cell r="H81">
            <v>0.55000000000000004</v>
          </cell>
          <cell r="I81">
            <v>0.55000000000000004</v>
          </cell>
          <cell r="J81">
            <v>0.55000000000000004</v>
          </cell>
          <cell r="K81">
            <v>0.55000000000000004</v>
          </cell>
          <cell r="L81">
            <v>0.55000000000000004</v>
          </cell>
          <cell r="M81">
            <v>0.55000000000000004</v>
          </cell>
          <cell r="N81">
            <v>0.55000000000000004</v>
          </cell>
          <cell r="O81">
            <v>0.55000000000000004</v>
          </cell>
          <cell r="P81">
            <v>0.55000000000000004</v>
          </cell>
          <cell r="Q81">
            <v>0.55000000000000004</v>
          </cell>
          <cell r="R81">
            <v>0.55000000000000004</v>
          </cell>
          <cell r="S81">
            <v>0.55000000000000004</v>
          </cell>
          <cell r="T81">
            <v>0.55000000000000004</v>
          </cell>
          <cell r="U81">
            <v>0.55000000000000004</v>
          </cell>
          <cell r="V81">
            <v>0.55000000000000004</v>
          </cell>
          <cell r="W81">
            <v>0.55000000000000004</v>
          </cell>
          <cell r="X81">
            <v>0.55000000000000004</v>
          </cell>
          <cell r="Y81">
            <v>0.55000000000000004</v>
          </cell>
          <cell r="Z81">
            <v>0.55000000000000004</v>
          </cell>
          <cell r="AA81">
            <v>0.55000000000000004</v>
          </cell>
          <cell r="AB81">
            <v>0.55000000000000004</v>
          </cell>
          <cell r="AC81">
            <v>0.55000000000000004</v>
          </cell>
          <cell r="AD81">
            <v>0.55000000000000004</v>
          </cell>
          <cell r="AE81">
            <v>0.55000000000000004</v>
          </cell>
          <cell r="AF81">
            <v>0.55000000000000004</v>
          </cell>
          <cell r="AG81">
            <v>0.55000000000000004</v>
          </cell>
          <cell r="AH81">
            <v>0.55000000000000004</v>
          </cell>
          <cell r="AI81">
            <v>0.55000000000000004</v>
          </cell>
          <cell r="AJ81">
            <v>0.55000000000000004</v>
          </cell>
          <cell r="AK81">
            <v>0.55000000000000004</v>
          </cell>
          <cell r="AL81">
            <v>0.55000000000000004</v>
          </cell>
          <cell r="AM81">
            <v>0.55000000000000004</v>
          </cell>
          <cell r="AN81">
            <v>0.55000000000000004</v>
          </cell>
          <cell r="AO81">
            <v>0.55000000000000004</v>
          </cell>
          <cell r="AP81">
            <v>0.55000000000000004</v>
          </cell>
          <cell r="AQ81">
            <v>0.55000000000000004</v>
          </cell>
          <cell r="AR81">
            <v>1</v>
          </cell>
        </row>
        <row r="82">
          <cell r="C82">
            <v>0.55000000000000004</v>
          </cell>
          <cell r="D82">
            <v>0.55000000000000004</v>
          </cell>
          <cell r="E82">
            <v>0.55000000000000004</v>
          </cell>
          <cell r="F82">
            <v>0.55000000000000004</v>
          </cell>
          <cell r="G82">
            <v>0.55000000000000004</v>
          </cell>
          <cell r="H82">
            <v>0.55000000000000004</v>
          </cell>
          <cell r="I82">
            <v>0.55000000000000004</v>
          </cell>
          <cell r="J82">
            <v>0.55000000000000004</v>
          </cell>
          <cell r="K82">
            <v>0.55000000000000004</v>
          </cell>
          <cell r="L82">
            <v>0.55000000000000004</v>
          </cell>
          <cell r="M82">
            <v>0.55000000000000004</v>
          </cell>
          <cell r="N82">
            <v>0.55000000000000004</v>
          </cell>
          <cell r="O82">
            <v>0.55000000000000004</v>
          </cell>
          <cell r="P82">
            <v>0.55000000000000004</v>
          </cell>
          <cell r="Q82">
            <v>0.55000000000000004</v>
          </cell>
          <cell r="R82">
            <v>0.55000000000000004</v>
          </cell>
          <cell r="S82">
            <v>0.55000000000000004</v>
          </cell>
          <cell r="T82">
            <v>0.55000000000000004</v>
          </cell>
          <cell r="U82">
            <v>0.55000000000000004</v>
          </cell>
          <cell r="V82">
            <v>0.55000000000000004</v>
          </cell>
          <cell r="W82">
            <v>0.55000000000000004</v>
          </cell>
          <cell r="X82">
            <v>0.55000000000000004</v>
          </cell>
          <cell r="Y82">
            <v>0.55000000000000004</v>
          </cell>
          <cell r="Z82">
            <v>0.55000000000000004</v>
          </cell>
          <cell r="AA82">
            <v>0.55000000000000004</v>
          </cell>
          <cell r="AB82">
            <v>0.55000000000000004</v>
          </cell>
          <cell r="AC82">
            <v>0.55000000000000004</v>
          </cell>
          <cell r="AD82">
            <v>0.55000000000000004</v>
          </cell>
          <cell r="AE82">
            <v>0.55000000000000004</v>
          </cell>
          <cell r="AF82">
            <v>0.55000000000000004</v>
          </cell>
          <cell r="AG82">
            <v>0.55000000000000004</v>
          </cell>
          <cell r="AH82">
            <v>0.55000000000000004</v>
          </cell>
          <cell r="AI82">
            <v>0.55000000000000004</v>
          </cell>
          <cell r="AJ82">
            <v>0.55000000000000004</v>
          </cell>
          <cell r="AK82">
            <v>0.55000000000000004</v>
          </cell>
          <cell r="AL82">
            <v>0.55000000000000004</v>
          </cell>
          <cell r="AM82">
            <v>0.55000000000000004</v>
          </cell>
          <cell r="AN82">
            <v>0.55000000000000004</v>
          </cell>
          <cell r="AO82">
            <v>0.55000000000000004</v>
          </cell>
          <cell r="AP82">
            <v>0.55000000000000004</v>
          </cell>
          <cell r="AQ82">
            <v>0.55000000000000004</v>
          </cell>
          <cell r="AR82">
            <v>0.55000000000000004</v>
          </cell>
          <cell r="AS82">
            <v>1</v>
          </cell>
        </row>
        <row r="83">
          <cell r="C83">
            <v>0.55000000000000004</v>
          </cell>
          <cell r="D83">
            <v>0.55000000000000004</v>
          </cell>
          <cell r="E83">
            <v>0.55000000000000004</v>
          </cell>
          <cell r="F83">
            <v>0.55000000000000004</v>
          </cell>
          <cell r="G83">
            <v>0.55000000000000004</v>
          </cell>
          <cell r="H83">
            <v>0.55000000000000004</v>
          </cell>
          <cell r="I83">
            <v>0.55000000000000004</v>
          </cell>
          <cell r="J83">
            <v>0.55000000000000004</v>
          </cell>
          <cell r="K83">
            <v>0.55000000000000004</v>
          </cell>
          <cell r="L83">
            <v>0.55000000000000004</v>
          </cell>
          <cell r="M83">
            <v>0.55000000000000004</v>
          </cell>
          <cell r="N83">
            <v>0.55000000000000004</v>
          </cell>
          <cell r="O83">
            <v>0.55000000000000004</v>
          </cell>
          <cell r="P83">
            <v>0.55000000000000004</v>
          </cell>
          <cell r="Q83">
            <v>0.55000000000000004</v>
          </cell>
          <cell r="R83">
            <v>0.55000000000000004</v>
          </cell>
          <cell r="S83">
            <v>0.55000000000000004</v>
          </cell>
          <cell r="T83">
            <v>0.55000000000000004</v>
          </cell>
          <cell r="U83">
            <v>0.55000000000000004</v>
          </cell>
          <cell r="V83">
            <v>0.55000000000000004</v>
          </cell>
          <cell r="W83">
            <v>0.55000000000000004</v>
          </cell>
          <cell r="X83">
            <v>0.55000000000000004</v>
          </cell>
          <cell r="Y83">
            <v>0.55000000000000004</v>
          </cell>
          <cell r="Z83">
            <v>0.55000000000000004</v>
          </cell>
          <cell r="AA83">
            <v>0.55000000000000004</v>
          </cell>
          <cell r="AB83">
            <v>0.55000000000000004</v>
          </cell>
          <cell r="AC83">
            <v>0.55000000000000004</v>
          </cell>
          <cell r="AD83">
            <v>0.55000000000000004</v>
          </cell>
          <cell r="AE83">
            <v>0.55000000000000004</v>
          </cell>
          <cell r="AF83">
            <v>0.55000000000000004</v>
          </cell>
          <cell r="AG83">
            <v>0.55000000000000004</v>
          </cell>
          <cell r="AH83">
            <v>0.55000000000000004</v>
          </cell>
          <cell r="AI83">
            <v>0.55000000000000004</v>
          </cell>
          <cell r="AJ83">
            <v>0.55000000000000004</v>
          </cell>
          <cell r="AK83">
            <v>0.55000000000000004</v>
          </cell>
          <cell r="AL83">
            <v>0.55000000000000004</v>
          </cell>
          <cell r="AM83">
            <v>0.55000000000000004</v>
          </cell>
          <cell r="AN83">
            <v>0.55000000000000004</v>
          </cell>
          <cell r="AO83">
            <v>0.55000000000000004</v>
          </cell>
          <cell r="AP83">
            <v>0.55000000000000004</v>
          </cell>
          <cell r="AQ83">
            <v>0.55000000000000004</v>
          </cell>
          <cell r="AR83">
            <v>0.55000000000000004</v>
          </cell>
          <cell r="AS83">
            <v>0.55000000000000004</v>
          </cell>
          <cell r="AT83">
            <v>1</v>
          </cell>
        </row>
        <row r="84">
          <cell r="C84">
            <v>0.55000000000000004</v>
          </cell>
          <cell r="D84">
            <v>0.55000000000000004</v>
          </cell>
          <cell r="E84">
            <v>0.55000000000000004</v>
          </cell>
          <cell r="F84">
            <v>0.55000000000000004</v>
          </cell>
          <cell r="G84">
            <v>0.55000000000000004</v>
          </cell>
          <cell r="H84">
            <v>0.55000000000000004</v>
          </cell>
          <cell r="I84">
            <v>0.55000000000000004</v>
          </cell>
          <cell r="J84">
            <v>0.55000000000000004</v>
          </cell>
          <cell r="K84">
            <v>0.55000000000000004</v>
          </cell>
          <cell r="L84">
            <v>0.55000000000000004</v>
          </cell>
          <cell r="M84">
            <v>0.55000000000000004</v>
          </cell>
          <cell r="N84">
            <v>0.55000000000000004</v>
          </cell>
          <cell r="O84">
            <v>0.55000000000000004</v>
          </cell>
          <cell r="P84">
            <v>0.55000000000000004</v>
          </cell>
          <cell r="Q84">
            <v>0.55000000000000004</v>
          </cell>
          <cell r="R84">
            <v>0.55000000000000004</v>
          </cell>
          <cell r="S84">
            <v>0.55000000000000004</v>
          </cell>
          <cell r="T84">
            <v>0.55000000000000004</v>
          </cell>
          <cell r="U84">
            <v>0.55000000000000004</v>
          </cell>
          <cell r="V84">
            <v>0.55000000000000004</v>
          </cell>
          <cell r="W84">
            <v>0.55000000000000004</v>
          </cell>
          <cell r="X84">
            <v>0.55000000000000004</v>
          </cell>
          <cell r="Y84">
            <v>0.55000000000000004</v>
          </cell>
          <cell r="Z84">
            <v>0.55000000000000004</v>
          </cell>
          <cell r="AA84">
            <v>0.55000000000000004</v>
          </cell>
          <cell r="AB84">
            <v>0.55000000000000004</v>
          </cell>
          <cell r="AC84">
            <v>0.55000000000000004</v>
          </cell>
          <cell r="AD84">
            <v>0.55000000000000004</v>
          </cell>
          <cell r="AE84">
            <v>0.55000000000000004</v>
          </cell>
          <cell r="AF84">
            <v>0.55000000000000004</v>
          </cell>
          <cell r="AG84">
            <v>0.55000000000000004</v>
          </cell>
          <cell r="AH84">
            <v>0.55000000000000004</v>
          </cell>
          <cell r="AI84">
            <v>0.55000000000000004</v>
          </cell>
          <cell r="AJ84">
            <v>0.55000000000000004</v>
          </cell>
          <cell r="AK84">
            <v>0.55000000000000004</v>
          </cell>
          <cell r="AL84">
            <v>0.55000000000000004</v>
          </cell>
          <cell r="AM84">
            <v>0.55000000000000004</v>
          </cell>
          <cell r="AN84">
            <v>0.55000000000000004</v>
          </cell>
          <cell r="AO84">
            <v>0.55000000000000004</v>
          </cell>
          <cell r="AP84">
            <v>0.55000000000000004</v>
          </cell>
          <cell r="AQ84">
            <v>0.55000000000000004</v>
          </cell>
          <cell r="AR84">
            <v>0.55000000000000004</v>
          </cell>
          <cell r="AS84">
            <v>0.55000000000000004</v>
          </cell>
          <cell r="AT84">
            <v>0.55000000000000004</v>
          </cell>
          <cell r="AU84">
            <v>1</v>
          </cell>
        </row>
        <row r="85">
          <cell r="C85">
            <v>0.55000000000000004</v>
          </cell>
          <cell r="D85">
            <v>0.55000000000000004</v>
          </cell>
          <cell r="E85">
            <v>0.55000000000000004</v>
          </cell>
          <cell r="F85">
            <v>0.55000000000000004</v>
          </cell>
          <cell r="G85">
            <v>0.55000000000000004</v>
          </cell>
          <cell r="H85">
            <v>0.55000000000000004</v>
          </cell>
          <cell r="I85">
            <v>0.55000000000000004</v>
          </cell>
          <cell r="J85">
            <v>0.55000000000000004</v>
          </cell>
          <cell r="K85">
            <v>0.55000000000000004</v>
          </cell>
          <cell r="L85">
            <v>0.55000000000000004</v>
          </cell>
          <cell r="M85">
            <v>0.55000000000000004</v>
          </cell>
          <cell r="N85">
            <v>0.55000000000000004</v>
          </cell>
          <cell r="O85">
            <v>0.55000000000000004</v>
          </cell>
          <cell r="P85">
            <v>0.55000000000000004</v>
          </cell>
          <cell r="Q85">
            <v>0.55000000000000004</v>
          </cell>
          <cell r="R85">
            <v>0.55000000000000004</v>
          </cell>
          <cell r="S85">
            <v>0.55000000000000004</v>
          </cell>
          <cell r="T85">
            <v>0.55000000000000004</v>
          </cell>
          <cell r="U85">
            <v>0.55000000000000004</v>
          </cell>
          <cell r="V85">
            <v>0.55000000000000004</v>
          </cell>
          <cell r="W85">
            <v>0.55000000000000004</v>
          </cell>
          <cell r="X85">
            <v>0.55000000000000004</v>
          </cell>
          <cell r="Y85">
            <v>0.55000000000000004</v>
          </cell>
          <cell r="Z85">
            <v>0.55000000000000004</v>
          </cell>
          <cell r="AA85">
            <v>0.55000000000000004</v>
          </cell>
          <cell r="AB85">
            <v>0.55000000000000004</v>
          </cell>
          <cell r="AC85">
            <v>0.55000000000000004</v>
          </cell>
          <cell r="AD85">
            <v>0.55000000000000004</v>
          </cell>
          <cell r="AE85">
            <v>0.55000000000000004</v>
          </cell>
          <cell r="AF85">
            <v>0.55000000000000004</v>
          </cell>
          <cell r="AG85">
            <v>0.55000000000000004</v>
          </cell>
          <cell r="AH85">
            <v>0.55000000000000004</v>
          </cell>
          <cell r="AI85">
            <v>0.55000000000000004</v>
          </cell>
          <cell r="AJ85">
            <v>0.55000000000000004</v>
          </cell>
          <cell r="AK85">
            <v>0.55000000000000004</v>
          </cell>
          <cell r="AL85">
            <v>0.55000000000000004</v>
          </cell>
          <cell r="AM85">
            <v>0.55000000000000004</v>
          </cell>
          <cell r="AN85">
            <v>0.55000000000000004</v>
          </cell>
          <cell r="AO85">
            <v>0.55000000000000004</v>
          </cell>
          <cell r="AP85">
            <v>0.55000000000000004</v>
          </cell>
          <cell r="AQ85">
            <v>0.55000000000000004</v>
          </cell>
          <cell r="AR85">
            <v>0.55000000000000004</v>
          </cell>
          <cell r="AS85">
            <v>0.55000000000000004</v>
          </cell>
          <cell r="AT85">
            <v>0.55000000000000004</v>
          </cell>
          <cell r="AU85">
            <v>0.55000000000000004</v>
          </cell>
          <cell r="AV85">
            <v>1</v>
          </cell>
        </row>
        <row r="86">
          <cell r="C86">
            <v>0.55000000000000004</v>
          </cell>
          <cell r="D86">
            <v>0.55000000000000004</v>
          </cell>
          <cell r="E86">
            <v>0.55000000000000004</v>
          </cell>
          <cell r="F86">
            <v>0.55000000000000004</v>
          </cell>
          <cell r="G86">
            <v>0.55000000000000004</v>
          </cell>
          <cell r="H86">
            <v>0.55000000000000004</v>
          </cell>
          <cell r="I86">
            <v>0.55000000000000004</v>
          </cell>
          <cell r="J86">
            <v>0.55000000000000004</v>
          </cell>
          <cell r="K86">
            <v>0.55000000000000004</v>
          </cell>
          <cell r="L86">
            <v>0.55000000000000004</v>
          </cell>
          <cell r="M86">
            <v>0.55000000000000004</v>
          </cell>
          <cell r="N86">
            <v>0.55000000000000004</v>
          </cell>
          <cell r="O86">
            <v>0.55000000000000004</v>
          </cell>
          <cell r="P86">
            <v>0.55000000000000004</v>
          </cell>
          <cell r="Q86">
            <v>0.55000000000000004</v>
          </cell>
          <cell r="R86">
            <v>0.55000000000000004</v>
          </cell>
          <cell r="S86">
            <v>0.55000000000000004</v>
          </cell>
          <cell r="T86">
            <v>0.55000000000000004</v>
          </cell>
          <cell r="U86">
            <v>0.55000000000000004</v>
          </cell>
          <cell r="V86">
            <v>0.55000000000000004</v>
          </cell>
          <cell r="W86">
            <v>0.55000000000000004</v>
          </cell>
          <cell r="X86">
            <v>0.55000000000000004</v>
          </cell>
          <cell r="Y86">
            <v>0.55000000000000004</v>
          </cell>
          <cell r="Z86">
            <v>0.55000000000000004</v>
          </cell>
          <cell r="AA86">
            <v>0.55000000000000004</v>
          </cell>
          <cell r="AB86">
            <v>0.55000000000000004</v>
          </cell>
          <cell r="AC86">
            <v>0.55000000000000004</v>
          </cell>
          <cell r="AD86">
            <v>0.55000000000000004</v>
          </cell>
          <cell r="AE86">
            <v>0.55000000000000004</v>
          </cell>
          <cell r="AF86">
            <v>0.55000000000000004</v>
          </cell>
          <cell r="AG86">
            <v>0.55000000000000004</v>
          </cell>
          <cell r="AH86">
            <v>0.55000000000000004</v>
          </cell>
          <cell r="AI86">
            <v>0.55000000000000004</v>
          </cell>
          <cell r="AJ86">
            <v>0.55000000000000004</v>
          </cell>
          <cell r="AK86">
            <v>0.55000000000000004</v>
          </cell>
          <cell r="AL86">
            <v>0.55000000000000004</v>
          </cell>
          <cell r="AM86">
            <v>0.55000000000000004</v>
          </cell>
          <cell r="AN86">
            <v>0.55000000000000004</v>
          </cell>
          <cell r="AO86">
            <v>0.55000000000000004</v>
          </cell>
          <cell r="AP86">
            <v>0.55000000000000004</v>
          </cell>
          <cell r="AQ86">
            <v>0.55000000000000004</v>
          </cell>
          <cell r="AR86">
            <v>0.55000000000000004</v>
          </cell>
          <cell r="AS86">
            <v>0.55000000000000004</v>
          </cell>
          <cell r="AT86">
            <v>0.55000000000000004</v>
          </cell>
          <cell r="AU86">
            <v>0.55000000000000004</v>
          </cell>
          <cell r="AV86">
            <v>0.55000000000000004</v>
          </cell>
          <cell r="AW86">
            <v>1</v>
          </cell>
        </row>
        <row r="87">
          <cell r="C87">
            <v>0.55000000000000004</v>
          </cell>
          <cell r="D87">
            <v>0.55000000000000004</v>
          </cell>
          <cell r="E87">
            <v>0.55000000000000004</v>
          </cell>
          <cell r="F87">
            <v>0.55000000000000004</v>
          </cell>
          <cell r="G87">
            <v>0.55000000000000004</v>
          </cell>
          <cell r="H87">
            <v>0.55000000000000004</v>
          </cell>
          <cell r="I87">
            <v>0.55000000000000004</v>
          </cell>
          <cell r="J87">
            <v>0.55000000000000004</v>
          </cell>
          <cell r="K87">
            <v>0.55000000000000004</v>
          </cell>
          <cell r="L87">
            <v>0.55000000000000004</v>
          </cell>
          <cell r="M87">
            <v>0.55000000000000004</v>
          </cell>
          <cell r="N87">
            <v>0.55000000000000004</v>
          </cell>
          <cell r="O87">
            <v>0.55000000000000004</v>
          </cell>
          <cell r="P87">
            <v>0.55000000000000004</v>
          </cell>
          <cell r="Q87">
            <v>0.55000000000000004</v>
          </cell>
          <cell r="R87">
            <v>0.55000000000000004</v>
          </cell>
          <cell r="S87">
            <v>0.55000000000000004</v>
          </cell>
          <cell r="T87">
            <v>0.55000000000000004</v>
          </cell>
          <cell r="U87">
            <v>0.55000000000000004</v>
          </cell>
          <cell r="V87">
            <v>0.55000000000000004</v>
          </cell>
          <cell r="W87">
            <v>0.55000000000000004</v>
          </cell>
          <cell r="X87">
            <v>0.55000000000000004</v>
          </cell>
          <cell r="Y87">
            <v>0.55000000000000004</v>
          </cell>
          <cell r="Z87">
            <v>0.55000000000000004</v>
          </cell>
          <cell r="AA87">
            <v>0.55000000000000004</v>
          </cell>
          <cell r="AB87">
            <v>0.55000000000000004</v>
          </cell>
          <cell r="AC87">
            <v>0.55000000000000004</v>
          </cell>
          <cell r="AD87">
            <v>0.55000000000000004</v>
          </cell>
          <cell r="AE87">
            <v>0.55000000000000004</v>
          </cell>
          <cell r="AF87">
            <v>0.55000000000000004</v>
          </cell>
          <cell r="AG87">
            <v>0.55000000000000004</v>
          </cell>
          <cell r="AH87">
            <v>0.55000000000000004</v>
          </cell>
          <cell r="AI87">
            <v>0.55000000000000004</v>
          </cell>
          <cell r="AJ87">
            <v>0.55000000000000004</v>
          </cell>
          <cell r="AK87">
            <v>0.55000000000000004</v>
          </cell>
          <cell r="AL87">
            <v>0.55000000000000004</v>
          </cell>
          <cell r="AM87">
            <v>0.55000000000000004</v>
          </cell>
          <cell r="AN87">
            <v>0.55000000000000004</v>
          </cell>
          <cell r="AO87">
            <v>0.55000000000000004</v>
          </cell>
          <cell r="AP87">
            <v>0.55000000000000004</v>
          </cell>
          <cell r="AQ87">
            <v>0.55000000000000004</v>
          </cell>
          <cell r="AR87">
            <v>0.55000000000000004</v>
          </cell>
          <cell r="AS87">
            <v>0.55000000000000004</v>
          </cell>
          <cell r="AT87">
            <v>0.55000000000000004</v>
          </cell>
          <cell r="AU87">
            <v>0.55000000000000004</v>
          </cell>
          <cell r="AV87">
            <v>0.55000000000000004</v>
          </cell>
          <cell r="AW87">
            <v>0.55000000000000004</v>
          </cell>
          <cell r="AX87">
            <v>1</v>
          </cell>
        </row>
        <row r="88">
          <cell r="C88">
            <v>0.55000000000000004</v>
          </cell>
          <cell r="D88">
            <v>0.55000000000000004</v>
          </cell>
          <cell r="E88">
            <v>0.55000000000000004</v>
          </cell>
          <cell r="F88">
            <v>0.55000000000000004</v>
          </cell>
          <cell r="G88">
            <v>0.55000000000000004</v>
          </cell>
          <cell r="H88">
            <v>0.55000000000000004</v>
          </cell>
          <cell r="I88">
            <v>0.55000000000000004</v>
          </cell>
          <cell r="J88">
            <v>0.55000000000000004</v>
          </cell>
          <cell r="K88">
            <v>0.55000000000000004</v>
          </cell>
          <cell r="L88">
            <v>0.55000000000000004</v>
          </cell>
          <cell r="M88">
            <v>0.55000000000000004</v>
          </cell>
          <cell r="N88">
            <v>0.55000000000000004</v>
          </cell>
          <cell r="O88">
            <v>0.55000000000000004</v>
          </cell>
          <cell r="P88">
            <v>0.55000000000000004</v>
          </cell>
          <cell r="Q88">
            <v>0.55000000000000004</v>
          </cell>
          <cell r="R88">
            <v>0.55000000000000004</v>
          </cell>
          <cell r="S88">
            <v>0.55000000000000004</v>
          </cell>
          <cell r="T88">
            <v>0.55000000000000004</v>
          </cell>
          <cell r="U88">
            <v>0.55000000000000004</v>
          </cell>
          <cell r="V88">
            <v>0.55000000000000004</v>
          </cell>
          <cell r="W88">
            <v>0.55000000000000004</v>
          </cell>
          <cell r="X88">
            <v>0.55000000000000004</v>
          </cell>
          <cell r="Y88">
            <v>0.55000000000000004</v>
          </cell>
          <cell r="Z88">
            <v>0.55000000000000004</v>
          </cell>
          <cell r="AA88">
            <v>0.55000000000000004</v>
          </cell>
          <cell r="AB88">
            <v>0.55000000000000004</v>
          </cell>
          <cell r="AC88">
            <v>0.55000000000000004</v>
          </cell>
          <cell r="AD88">
            <v>0.55000000000000004</v>
          </cell>
          <cell r="AE88">
            <v>0.55000000000000004</v>
          </cell>
          <cell r="AF88">
            <v>0.55000000000000004</v>
          </cell>
          <cell r="AG88">
            <v>0.55000000000000004</v>
          </cell>
          <cell r="AH88">
            <v>0.55000000000000004</v>
          </cell>
          <cell r="AI88">
            <v>0.55000000000000004</v>
          </cell>
          <cell r="AJ88">
            <v>0.55000000000000004</v>
          </cell>
          <cell r="AK88">
            <v>0.55000000000000004</v>
          </cell>
          <cell r="AL88">
            <v>0.55000000000000004</v>
          </cell>
          <cell r="AM88">
            <v>0.55000000000000004</v>
          </cell>
          <cell r="AN88">
            <v>0.55000000000000004</v>
          </cell>
          <cell r="AO88">
            <v>0.55000000000000004</v>
          </cell>
          <cell r="AP88">
            <v>0.55000000000000004</v>
          </cell>
          <cell r="AQ88">
            <v>0.55000000000000004</v>
          </cell>
          <cell r="AR88">
            <v>0.55000000000000004</v>
          </cell>
          <cell r="AS88">
            <v>0.55000000000000004</v>
          </cell>
          <cell r="AT88">
            <v>0.55000000000000004</v>
          </cell>
          <cell r="AU88">
            <v>0.55000000000000004</v>
          </cell>
          <cell r="AV88">
            <v>0.55000000000000004</v>
          </cell>
          <cell r="AW88">
            <v>0.55000000000000004</v>
          </cell>
          <cell r="AX88">
            <v>0.55000000000000004</v>
          </cell>
          <cell r="AY88">
            <v>1</v>
          </cell>
        </row>
        <row r="89">
          <cell r="C89">
            <v>0.55000000000000004</v>
          </cell>
          <cell r="D89">
            <v>0.55000000000000004</v>
          </cell>
          <cell r="E89">
            <v>0.55000000000000004</v>
          </cell>
          <cell r="F89">
            <v>0.55000000000000004</v>
          </cell>
          <cell r="G89">
            <v>0.55000000000000004</v>
          </cell>
          <cell r="H89">
            <v>0.55000000000000004</v>
          </cell>
          <cell r="I89">
            <v>0.55000000000000004</v>
          </cell>
          <cell r="J89">
            <v>0.55000000000000004</v>
          </cell>
          <cell r="K89">
            <v>0.55000000000000004</v>
          </cell>
          <cell r="L89">
            <v>0.55000000000000004</v>
          </cell>
          <cell r="M89">
            <v>0.55000000000000004</v>
          </cell>
          <cell r="N89">
            <v>0.55000000000000004</v>
          </cell>
          <cell r="O89">
            <v>0.55000000000000004</v>
          </cell>
          <cell r="P89">
            <v>0.55000000000000004</v>
          </cell>
          <cell r="Q89">
            <v>0.55000000000000004</v>
          </cell>
          <cell r="R89">
            <v>0.55000000000000004</v>
          </cell>
          <cell r="S89">
            <v>0.55000000000000004</v>
          </cell>
          <cell r="T89">
            <v>0.55000000000000004</v>
          </cell>
          <cell r="U89">
            <v>0.55000000000000004</v>
          </cell>
          <cell r="V89">
            <v>0.55000000000000004</v>
          </cell>
          <cell r="W89">
            <v>0.55000000000000004</v>
          </cell>
          <cell r="X89">
            <v>0.55000000000000004</v>
          </cell>
          <cell r="Y89">
            <v>0.55000000000000004</v>
          </cell>
          <cell r="Z89">
            <v>0.55000000000000004</v>
          </cell>
          <cell r="AA89">
            <v>0.55000000000000004</v>
          </cell>
          <cell r="AB89">
            <v>0.55000000000000004</v>
          </cell>
          <cell r="AC89">
            <v>0.55000000000000004</v>
          </cell>
          <cell r="AD89">
            <v>0.55000000000000004</v>
          </cell>
          <cell r="AE89">
            <v>0.55000000000000004</v>
          </cell>
          <cell r="AF89">
            <v>0.55000000000000004</v>
          </cell>
          <cell r="AG89">
            <v>0.55000000000000004</v>
          </cell>
          <cell r="AH89">
            <v>0.55000000000000004</v>
          </cell>
          <cell r="AI89">
            <v>0.55000000000000004</v>
          </cell>
          <cell r="AJ89">
            <v>0.55000000000000004</v>
          </cell>
          <cell r="AK89">
            <v>0.55000000000000004</v>
          </cell>
          <cell r="AL89">
            <v>0.55000000000000004</v>
          </cell>
          <cell r="AM89">
            <v>0.55000000000000004</v>
          </cell>
          <cell r="AN89">
            <v>0.55000000000000004</v>
          </cell>
          <cell r="AO89">
            <v>0.55000000000000004</v>
          </cell>
          <cell r="AP89">
            <v>0.55000000000000004</v>
          </cell>
          <cell r="AQ89">
            <v>0.55000000000000004</v>
          </cell>
          <cell r="AR89">
            <v>0.55000000000000004</v>
          </cell>
          <cell r="AS89">
            <v>0.55000000000000004</v>
          </cell>
          <cell r="AT89">
            <v>0.55000000000000004</v>
          </cell>
          <cell r="AU89">
            <v>0.55000000000000004</v>
          </cell>
          <cell r="AV89">
            <v>0.55000000000000004</v>
          </cell>
          <cell r="AW89">
            <v>0.55000000000000004</v>
          </cell>
          <cell r="AX89">
            <v>0.55000000000000004</v>
          </cell>
          <cell r="AY89">
            <v>0.55000000000000004</v>
          </cell>
          <cell r="AZ89">
            <v>1</v>
          </cell>
        </row>
        <row r="90">
          <cell r="C90">
            <v>0.55000000000000004</v>
          </cell>
          <cell r="D90">
            <v>0.55000000000000004</v>
          </cell>
          <cell r="E90">
            <v>0.55000000000000004</v>
          </cell>
          <cell r="F90">
            <v>0.55000000000000004</v>
          </cell>
          <cell r="G90">
            <v>0.55000000000000004</v>
          </cell>
          <cell r="H90">
            <v>0.55000000000000004</v>
          </cell>
          <cell r="I90">
            <v>0.55000000000000004</v>
          </cell>
          <cell r="J90">
            <v>0.55000000000000004</v>
          </cell>
          <cell r="K90">
            <v>0.55000000000000004</v>
          </cell>
          <cell r="L90">
            <v>0.55000000000000004</v>
          </cell>
          <cell r="M90">
            <v>0.55000000000000004</v>
          </cell>
          <cell r="N90">
            <v>0.55000000000000004</v>
          </cell>
          <cell r="O90">
            <v>0.55000000000000004</v>
          </cell>
          <cell r="P90">
            <v>0.55000000000000004</v>
          </cell>
          <cell r="Q90">
            <v>0.55000000000000004</v>
          </cell>
          <cell r="R90">
            <v>0.55000000000000004</v>
          </cell>
          <cell r="S90">
            <v>0.55000000000000004</v>
          </cell>
          <cell r="T90">
            <v>0.55000000000000004</v>
          </cell>
          <cell r="U90">
            <v>0.55000000000000004</v>
          </cell>
          <cell r="V90">
            <v>0.55000000000000004</v>
          </cell>
          <cell r="W90">
            <v>0.55000000000000004</v>
          </cell>
          <cell r="X90">
            <v>0.55000000000000004</v>
          </cell>
          <cell r="Y90">
            <v>0.55000000000000004</v>
          </cell>
          <cell r="Z90">
            <v>0.55000000000000004</v>
          </cell>
          <cell r="AA90">
            <v>0.55000000000000004</v>
          </cell>
          <cell r="AB90">
            <v>0.55000000000000004</v>
          </cell>
          <cell r="AC90">
            <v>0.55000000000000004</v>
          </cell>
          <cell r="AD90">
            <v>0.55000000000000004</v>
          </cell>
          <cell r="AE90">
            <v>0.55000000000000004</v>
          </cell>
          <cell r="AF90">
            <v>0.55000000000000004</v>
          </cell>
          <cell r="AG90">
            <v>0.55000000000000004</v>
          </cell>
          <cell r="AH90">
            <v>0.55000000000000004</v>
          </cell>
          <cell r="AI90">
            <v>0.55000000000000004</v>
          </cell>
          <cell r="AJ90">
            <v>0.55000000000000004</v>
          </cell>
          <cell r="AK90">
            <v>0.55000000000000004</v>
          </cell>
          <cell r="AL90">
            <v>0.55000000000000004</v>
          </cell>
          <cell r="AM90">
            <v>0.55000000000000004</v>
          </cell>
          <cell r="AN90">
            <v>0.55000000000000004</v>
          </cell>
          <cell r="AO90">
            <v>0.55000000000000004</v>
          </cell>
          <cell r="AP90">
            <v>0.55000000000000004</v>
          </cell>
          <cell r="AQ90">
            <v>0.55000000000000004</v>
          </cell>
          <cell r="AR90">
            <v>0.55000000000000004</v>
          </cell>
          <cell r="AS90">
            <v>0.55000000000000004</v>
          </cell>
          <cell r="AT90">
            <v>0.55000000000000004</v>
          </cell>
          <cell r="AU90">
            <v>0.55000000000000004</v>
          </cell>
          <cell r="AV90">
            <v>0.55000000000000004</v>
          </cell>
          <cell r="AW90">
            <v>0.55000000000000004</v>
          </cell>
          <cell r="AX90">
            <v>0.55000000000000004</v>
          </cell>
          <cell r="AY90">
            <v>0.55000000000000004</v>
          </cell>
          <cell r="AZ90">
            <v>0.55000000000000004</v>
          </cell>
          <cell r="BA90">
            <v>1</v>
          </cell>
        </row>
        <row r="91">
          <cell r="C91">
            <v>0.55000000000000004</v>
          </cell>
          <cell r="D91">
            <v>0.55000000000000004</v>
          </cell>
          <cell r="E91">
            <v>0.55000000000000004</v>
          </cell>
          <cell r="F91">
            <v>0.55000000000000004</v>
          </cell>
          <cell r="G91">
            <v>0.55000000000000004</v>
          </cell>
          <cell r="H91">
            <v>0.55000000000000004</v>
          </cell>
          <cell r="I91">
            <v>0.55000000000000004</v>
          </cell>
          <cell r="J91">
            <v>0.55000000000000004</v>
          </cell>
          <cell r="K91">
            <v>0.55000000000000004</v>
          </cell>
          <cell r="L91">
            <v>0.55000000000000004</v>
          </cell>
          <cell r="M91">
            <v>0.55000000000000004</v>
          </cell>
          <cell r="N91">
            <v>0.55000000000000004</v>
          </cell>
          <cell r="O91">
            <v>0.55000000000000004</v>
          </cell>
          <cell r="P91">
            <v>0.55000000000000004</v>
          </cell>
          <cell r="Q91">
            <v>0.55000000000000004</v>
          </cell>
          <cell r="R91">
            <v>0.55000000000000004</v>
          </cell>
          <cell r="S91">
            <v>0.55000000000000004</v>
          </cell>
          <cell r="T91">
            <v>0.55000000000000004</v>
          </cell>
          <cell r="U91">
            <v>0.55000000000000004</v>
          </cell>
          <cell r="V91">
            <v>0.55000000000000004</v>
          </cell>
          <cell r="W91">
            <v>0.55000000000000004</v>
          </cell>
          <cell r="X91">
            <v>0.55000000000000004</v>
          </cell>
          <cell r="Y91">
            <v>0.55000000000000004</v>
          </cell>
          <cell r="Z91">
            <v>0.55000000000000004</v>
          </cell>
          <cell r="AA91">
            <v>0.55000000000000004</v>
          </cell>
          <cell r="AB91">
            <v>0.55000000000000004</v>
          </cell>
          <cell r="AC91">
            <v>0.55000000000000004</v>
          </cell>
          <cell r="AD91">
            <v>0.55000000000000004</v>
          </cell>
          <cell r="AE91">
            <v>0.55000000000000004</v>
          </cell>
          <cell r="AF91">
            <v>0.55000000000000004</v>
          </cell>
          <cell r="AG91">
            <v>0.55000000000000004</v>
          </cell>
          <cell r="AH91">
            <v>0.55000000000000004</v>
          </cell>
          <cell r="AI91">
            <v>0.55000000000000004</v>
          </cell>
          <cell r="AJ91">
            <v>0.55000000000000004</v>
          </cell>
          <cell r="AK91">
            <v>0.55000000000000004</v>
          </cell>
          <cell r="AL91">
            <v>0.55000000000000004</v>
          </cell>
          <cell r="AM91">
            <v>0.55000000000000004</v>
          </cell>
          <cell r="AN91">
            <v>0.55000000000000004</v>
          </cell>
          <cell r="AO91">
            <v>0.55000000000000004</v>
          </cell>
          <cell r="AP91">
            <v>0.55000000000000004</v>
          </cell>
          <cell r="AQ91">
            <v>0.55000000000000004</v>
          </cell>
          <cell r="AR91">
            <v>0.55000000000000004</v>
          </cell>
          <cell r="AS91">
            <v>0.55000000000000004</v>
          </cell>
          <cell r="AT91">
            <v>0.55000000000000004</v>
          </cell>
          <cell r="AU91">
            <v>0.55000000000000004</v>
          </cell>
          <cell r="AV91">
            <v>0.55000000000000004</v>
          </cell>
          <cell r="AW91">
            <v>0.55000000000000004</v>
          </cell>
          <cell r="AX91">
            <v>0.55000000000000004</v>
          </cell>
          <cell r="AY91">
            <v>0.55000000000000004</v>
          </cell>
          <cell r="AZ91">
            <v>0.55000000000000004</v>
          </cell>
          <cell r="BA91">
            <v>0.55000000000000004</v>
          </cell>
          <cell r="BB91">
            <v>1</v>
          </cell>
        </row>
        <row r="92">
          <cell r="C92">
            <v>0.55000000000000004</v>
          </cell>
          <cell r="D92">
            <v>0.55000000000000004</v>
          </cell>
          <cell r="E92">
            <v>0.55000000000000004</v>
          </cell>
          <cell r="F92">
            <v>0.55000000000000004</v>
          </cell>
          <cell r="G92">
            <v>0.55000000000000004</v>
          </cell>
          <cell r="H92">
            <v>0.55000000000000004</v>
          </cell>
          <cell r="I92">
            <v>0.55000000000000004</v>
          </cell>
          <cell r="J92">
            <v>0.55000000000000004</v>
          </cell>
          <cell r="K92">
            <v>0.55000000000000004</v>
          </cell>
          <cell r="L92">
            <v>0.55000000000000004</v>
          </cell>
          <cell r="M92">
            <v>0.55000000000000004</v>
          </cell>
          <cell r="N92">
            <v>0.55000000000000004</v>
          </cell>
          <cell r="O92">
            <v>0.55000000000000004</v>
          </cell>
          <cell r="P92">
            <v>0.55000000000000004</v>
          </cell>
          <cell r="Q92">
            <v>0.55000000000000004</v>
          </cell>
          <cell r="R92">
            <v>0.55000000000000004</v>
          </cell>
          <cell r="S92">
            <v>0.55000000000000004</v>
          </cell>
          <cell r="T92">
            <v>0.55000000000000004</v>
          </cell>
          <cell r="U92">
            <v>0.55000000000000004</v>
          </cell>
          <cell r="V92">
            <v>0.55000000000000004</v>
          </cell>
          <cell r="W92">
            <v>0.55000000000000004</v>
          </cell>
          <cell r="X92">
            <v>0.55000000000000004</v>
          </cell>
          <cell r="Y92">
            <v>0.55000000000000004</v>
          </cell>
          <cell r="Z92">
            <v>0.55000000000000004</v>
          </cell>
          <cell r="AA92">
            <v>0.55000000000000004</v>
          </cell>
          <cell r="AB92">
            <v>0.55000000000000004</v>
          </cell>
          <cell r="AC92">
            <v>0.55000000000000004</v>
          </cell>
          <cell r="AD92">
            <v>0.55000000000000004</v>
          </cell>
          <cell r="AE92">
            <v>0.55000000000000004</v>
          </cell>
          <cell r="AF92">
            <v>0.55000000000000004</v>
          </cell>
          <cell r="AG92">
            <v>0.55000000000000004</v>
          </cell>
          <cell r="AH92">
            <v>0.55000000000000004</v>
          </cell>
          <cell r="AI92">
            <v>0.55000000000000004</v>
          </cell>
          <cell r="AJ92">
            <v>0.55000000000000004</v>
          </cell>
          <cell r="AK92">
            <v>0.55000000000000004</v>
          </cell>
          <cell r="AL92">
            <v>0.55000000000000004</v>
          </cell>
          <cell r="AM92">
            <v>0.55000000000000004</v>
          </cell>
          <cell r="AN92">
            <v>0.55000000000000004</v>
          </cell>
          <cell r="AO92">
            <v>0.55000000000000004</v>
          </cell>
          <cell r="AP92">
            <v>0.55000000000000004</v>
          </cell>
          <cell r="AQ92">
            <v>0.55000000000000004</v>
          </cell>
          <cell r="AR92">
            <v>0.55000000000000004</v>
          </cell>
          <cell r="AS92">
            <v>0.55000000000000004</v>
          </cell>
          <cell r="AT92">
            <v>0.55000000000000004</v>
          </cell>
          <cell r="AU92">
            <v>0.55000000000000004</v>
          </cell>
          <cell r="AV92">
            <v>0.55000000000000004</v>
          </cell>
          <cell r="AW92">
            <v>0.55000000000000004</v>
          </cell>
          <cell r="AX92">
            <v>0.55000000000000004</v>
          </cell>
          <cell r="AY92">
            <v>0.55000000000000004</v>
          </cell>
          <cell r="AZ92">
            <v>0.55000000000000004</v>
          </cell>
          <cell r="BA92">
            <v>0.55000000000000004</v>
          </cell>
          <cell r="BB92">
            <v>0.55000000000000004</v>
          </cell>
          <cell r="BC92">
            <v>1</v>
          </cell>
        </row>
        <row r="93">
          <cell r="C93">
            <v>0.55000000000000004</v>
          </cell>
          <cell r="D93">
            <v>0.55000000000000004</v>
          </cell>
          <cell r="E93">
            <v>0.55000000000000004</v>
          </cell>
          <cell r="F93">
            <v>0.55000000000000004</v>
          </cell>
          <cell r="G93">
            <v>0.55000000000000004</v>
          </cell>
          <cell r="H93">
            <v>0.55000000000000004</v>
          </cell>
          <cell r="I93">
            <v>0.55000000000000004</v>
          </cell>
          <cell r="J93">
            <v>0.55000000000000004</v>
          </cell>
          <cell r="K93">
            <v>0.55000000000000004</v>
          </cell>
          <cell r="L93">
            <v>0.55000000000000004</v>
          </cell>
          <cell r="M93">
            <v>0.55000000000000004</v>
          </cell>
          <cell r="N93">
            <v>0.55000000000000004</v>
          </cell>
          <cell r="O93">
            <v>0.55000000000000004</v>
          </cell>
          <cell r="P93">
            <v>0.55000000000000004</v>
          </cell>
          <cell r="Q93">
            <v>0.55000000000000004</v>
          </cell>
          <cell r="R93">
            <v>0.55000000000000004</v>
          </cell>
          <cell r="S93">
            <v>0.55000000000000004</v>
          </cell>
          <cell r="T93">
            <v>0.55000000000000004</v>
          </cell>
          <cell r="U93">
            <v>0.55000000000000004</v>
          </cell>
          <cell r="V93">
            <v>0.55000000000000004</v>
          </cell>
          <cell r="W93">
            <v>0.55000000000000004</v>
          </cell>
          <cell r="X93">
            <v>0.55000000000000004</v>
          </cell>
          <cell r="Y93">
            <v>0.55000000000000004</v>
          </cell>
          <cell r="Z93">
            <v>0.55000000000000004</v>
          </cell>
          <cell r="AA93">
            <v>0.55000000000000004</v>
          </cell>
          <cell r="AB93">
            <v>0.55000000000000004</v>
          </cell>
          <cell r="AC93">
            <v>0.55000000000000004</v>
          </cell>
          <cell r="AD93">
            <v>0.55000000000000004</v>
          </cell>
          <cell r="AE93">
            <v>0.55000000000000004</v>
          </cell>
          <cell r="AF93">
            <v>0.55000000000000004</v>
          </cell>
          <cell r="AG93">
            <v>0.55000000000000004</v>
          </cell>
          <cell r="AH93">
            <v>0.55000000000000004</v>
          </cell>
          <cell r="AI93">
            <v>0.55000000000000004</v>
          </cell>
          <cell r="AJ93">
            <v>0.55000000000000004</v>
          </cell>
          <cell r="AK93">
            <v>0.55000000000000004</v>
          </cell>
          <cell r="AL93">
            <v>0.55000000000000004</v>
          </cell>
          <cell r="AM93">
            <v>0.55000000000000004</v>
          </cell>
          <cell r="AN93">
            <v>0.55000000000000004</v>
          </cell>
          <cell r="AO93">
            <v>0.55000000000000004</v>
          </cell>
          <cell r="AP93">
            <v>0.55000000000000004</v>
          </cell>
          <cell r="AQ93">
            <v>0.55000000000000004</v>
          </cell>
          <cell r="AR93">
            <v>0.55000000000000004</v>
          </cell>
          <cell r="AS93">
            <v>0.55000000000000004</v>
          </cell>
          <cell r="AT93">
            <v>0.55000000000000004</v>
          </cell>
          <cell r="AU93">
            <v>0.55000000000000004</v>
          </cell>
          <cell r="AV93">
            <v>0.55000000000000004</v>
          </cell>
          <cell r="AW93">
            <v>0.55000000000000004</v>
          </cell>
          <cell r="AX93">
            <v>0.55000000000000004</v>
          </cell>
          <cell r="AY93">
            <v>0.55000000000000004</v>
          </cell>
          <cell r="AZ93">
            <v>0.55000000000000004</v>
          </cell>
          <cell r="BA93">
            <v>0.55000000000000004</v>
          </cell>
          <cell r="BB93">
            <v>0.55000000000000004</v>
          </cell>
          <cell r="BC93">
            <v>0.55000000000000004</v>
          </cell>
          <cell r="BD93">
            <v>1</v>
          </cell>
        </row>
        <row r="94">
          <cell r="C94">
            <v>0.55000000000000004</v>
          </cell>
          <cell r="D94">
            <v>0.55000000000000004</v>
          </cell>
          <cell r="E94">
            <v>0.55000000000000004</v>
          </cell>
          <cell r="F94">
            <v>0.55000000000000004</v>
          </cell>
          <cell r="G94">
            <v>0.55000000000000004</v>
          </cell>
          <cell r="H94">
            <v>0.55000000000000004</v>
          </cell>
          <cell r="I94">
            <v>0.55000000000000004</v>
          </cell>
          <cell r="J94">
            <v>0.55000000000000004</v>
          </cell>
          <cell r="K94">
            <v>0.55000000000000004</v>
          </cell>
          <cell r="L94">
            <v>0.55000000000000004</v>
          </cell>
          <cell r="M94">
            <v>0.55000000000000004</v>
          </cell>
          <cell r="N94">
            <v>0.55000000000000004</v>
          </cell>
          <cell r="O94">
            <v>0.55000000000000004</v>
          </cell>
          <cell r="P94">
            <v>0.55000000000000004</v>
          </cell>
          <cell r="Q94">
            <v>0.55000000000000004</v>
          </cell>
          <cell r="R94">
            <v>0.55000000000000004</v>
          </cell>
          <cell r="S94">
            <v>0.55000000000000004</v>
          </cell>
          <cell r="T94">
            <v>0.55000000000000004</v>
          </cell>
          <cell r="U94">
            <v>0.55000000000000004</v>
          </cell>
          <cell r="V94">
            <v>0.55000000000000004</v>
          </cell>
          <cell r="W94">
            <v>0.55000000000000004</v>
          </cell>
          <cell r="X94">
            <v>0.55000000000000004</v>
          </cell>
          <cell r="Y94">
            <v>0.55000000000000004</v>
          </cell>
          <cell r="Z94">
            <v>0.55000000000000004</v>
          </cell>
          <cell r="AA94">
            <v>0.55000000000000004</v>
          </cell>
          <cell r="AB94">
            <v>0.55000000000000004</v>
          </cell>
          <cell r="AC94">
            <v>0.55000000000000004</v>
          </cell>
          <cell r="AD94">
            <v>0.55000000000000004</v>
          </cell>
          <cell r="AE94">
            <v>0.55000000000000004</v>
          </cell>
          <cell r="AF94">
            <v>0.55000000000000004</v>
          </cell>
          <cell r="AG94">
            <v>0.55000000000000004</v>
          </cell>
          <cell r="AH94">
            <v>0.55000000000000004</v>
          </cell>
          <cell r="AI94">
            <v>0.55000000000000004</v>
          </cell>
          <cell r="AJ94">
            <v>0.55000000000000004</v>
          </cell>
          <cell r="AK94">
            <v>0.55000000000000004</v>
          </cell>
          <cell r="AL94">
            <v>0.55000000000000004</v>
          </cell>
          <cell r="AM94">
            <v>0.55000000000000004</v>
          </cell>
          <cell r="AN94">
            <v>0.55000000000000004</v>
          </cell>
          <cell r="AO94">
            <v>0.55000000000000004</v>
          </cell>
          <cell r="AP94">
            <v>0.55000000000000004</v>
          </cell>
          <cell r="AQ94">
            <v>0.55000000000000004</v>
          </cell>
          <cell r="AR94">
            <v>0.55000000000000004</v>
          </cell>
          <cell r="AS94">
            <v>0.55000000000000004</v>
          </cell>
          <cell r="AT94">
            <v>0.55000000000000004</v>
          </cell>
          <cell r="AU94">
            <v>0.55000000000000004</v>
          </cell>
          <cell r="AV94">
            <v>0.55000000000000004</v>
          </cell>
          <cell r="AW94">
            <v>0.55000000000000004</v>
          </cell>
          <cell r="AX94">
            <v>0.55000000000000004</v>
          </cell>
          <cell r="AY94">
            <v>0.55000000000000004</v>
          </cell>
          <cell r="AZ94">
            <v>0.55000000000000004</v>
          </cell>
          <cell r="BA94">
            <v>0.55000000000000004</v>
          </cell>
          <cell r="BB94">
            <v>0.55000000000000004</v>
          </cell>
          <cell r="BC94">
            <v>0.55000000000000004</v>
          </cell>
          <cell r="BD94">
            <v>0.55000000000000004</v>
          </cell>
          <cell r="BE94">
            <v>1</v>
          </cell>
        </row>
        <row r="95">
          <cell r="C95">
            <v>0.55000000000000004</v>
          </cell>
          <cell r="D95">
            <v>0.55000000000000004</v>
          </cell>
          <cell r="E95">
            <v>0.55000000000000004</v>
          </cell>
          <cell r="F95">
            <v>0.55000000000000004</v>
          </cell>
          <cell r="G95">
            <v>0.55000000000000004</v>
          </cell>
          <cell r="H95">
            <v>0.55000000000000004</v>
          </cell>
          <cell r="I95">
            <v>0.55000000000000004</v>
          </cell>
          <cell r="J95">
            <v>0.55000000000000004</v>
          </cell>
          <cell r="K95">
            <v>0.55000000000000004</v>
          </cell>
          <cell r="L95">
            <v>0.55000000000000004</v>
          </cell>
          <cell r="M95">
            <v>0.55000000000000004</v>
          </cell>
          <cell r="N95">
            <v>0.55000000000000004</v>
          </cell>
          <cell r="O95">
            <v>0.55000000000000004</v>
          </cell>
          <cell r="P95">
            <v>0.55000000000000004</v>
          </cell>
          <cell r="Q95">
            <v>0.55000000000000004</v>
          </cell>
          <cell r="R95">
            <v>0.55000000000000004</v>
          </cell>
          <cell r="S95">
            <v>0.55000000000000004</v>
          </cell>
          <cell r="T95">
            <v>0.55000000000000004</v>
          </cell>
          <cell r="U95">
            <v>0.55000000000000004</v>
          </cell>
          <cell r="V95">
            <v>0.55000000000000004</v>
          </cell>
          <cell r="W95">
            <v>0.55000000000000004</v>
          </cell>
          <cell r="X95">
            <v>0.55000000000000004</v>
          </cell>
          <cell r="Y95">
            <v>0.55000000000000004</v>
          </cell>
          <cell r="Z95">
            <v>0.55000000000000004</v>
          </cell>
          <cell r="AA95">
            <v>0.55000000000000004</v>
          </cell>
          <cell r="AB95">
            <v>0.55000000000000004</v>
          </cell>
          <cell r="AC95">
            <v>0.55000000000000004</v>
          </cell>
          <cell r="AD95">
            <v>0.55000000000000004</v>
          </cell>
          <cell r="AE95">
            <v>0.55000000000000004</v>
          </cell>
          <cell r="AF95">
            <v>0.55000000000000004</v>
          </cell>
          <cell r="AG95">
            <v>0.55000000000000004</v>
          </cell>
          <cell r="AH95">
            <v>0.55000000000000004</v>
          </cell>
          <cell r="AI95">
            <v>0.55000000000000004</v>
          </cell>
          <cell r="AJ95">
            <v>0.55000000000000004</v>
          </cell>
          <cell r="AK95">
            <v>0.55000000000000004</v>
          </cell>
          <cell r="AL95">
            <v>0.55000000000000004</v>
          </cell>
          <cell r="AM95">
            <v>0.55000000000000004</v>
          </cell>
          <cell r="AN95">
            <v>0.55000000000000004</v>
          </cell>
          <cell r="AO95">
            <v>0.55000000000000004</v>
          </cell>
          <cell r="AP95">
            <v>0.55000000000000004</v>
          </cell>
          <cell r="AQ95">
            <v>0.55000000000000004</v>
          </cell>
          <cell r="AR95">
            <v>0.55000000000000004</v>
          </cell>
          <cell r="AS95">
            <v>0.55000000000000004</v>
          </cell>
          <cell r="AT95">
            <v>0.55000000000000004</v>
          </cell>
          <cell r="AU95">
            <v>0.55000000000000004</v>
          </cell>
          <cell r="AV95">
            <v>0.55000000000000004</v>
          </cell>
          <cell r="AW95">
            <v>0.55000000000000004</v>
          </cell>
          <cell r="AX95">
            <v>0.55000000000000004</v>
          </cell>
          <cell r="AY95">
            <v>0.55000000000000004</v>
          </cell>
          <cell r="AZ95">
            <v>0.55000000000000004</v>
          </cell>
          <cell r="BA95">
            <v>0.55000000000000004</v>
          </cell>
          <cell r="BB95">
            <v>0.55000000000000004</v>
          </cell>
          <cell r="BC95">
            <v>0.55000000000000004</v>
          </cell>
          <cell r="BD95">
            <v>0.55000000000000004</v>
          </cell>
          <cell r="BE95">
            <v>0.55000000000000004</v>
          </cell>
          <cell r="BF95">
            <v>1</v>
          </cell>
        </row>
        <row r="96">
          <cell r="C96">
            <v>0.55000000000000004</v>
          </cell>
          <cell r="D96">
            <v>0.55000000000000004</v>
          </cell>
          <cell r="E96">
            <v>0.55000000000000004</v>
          </cell>
          <cell r="F96">
            <v>0.55000000000000004</v>
          </cell>
          <cell r="G96">
            <v>0.55000000000000004</v>
          </cell>
          <cell r="H96">
            <v>0.55000000000000004</v>
          </cell>
          <cell r="I96">
            <v>0.55000000000000004</v>
          </cell>
          <cell r="J96">
            <v>0.55000000000000004</v>
          </cell>
          <cell r="K96">
            <v>0.55000000000000004</v>
          </cell>
          <cell r="L96">
            <v>0.55000000000000004</v>
          </cell>
          <cell r="M96">
            <v>0.55000000000000004</v>
          </cell>
          <cell r="N96">
            <v>0.55000000000000004</v>
          </cell>
          <cell r="O96">
            <v>0.55000000000000004</v>
          </cell>
          <cell r="P96">
            <v>0.55000000000000004</v>
          </cell>
          <cell r="Q96">
            <v>0.55000000000000004</v>
          </cell>
          <cell r="R96">
            <v>0.55000000000000004</v>
          </cell>
          <cell r="S96">
            <v>0.55000000000000004</v>
          </cell>
          <cell r="T96">
            <v>0.55000000000000004</v>
          </cell>
          <cell r="U96">
            <v>0.55000000000000004</v>
          </cell>
          <cell r="V96">
            <v>0.55000000000000004</v>
          </cell>
          <cell r="W96">
            <v>0.55000000000000004</v>
          </cell>
          <cell r="X96">
            <v>0.55000000000000004</v>
          </cell>
          <cell r="Y96">
            <v>0.55000000000000004</v>
          </cell>
          <cell r="Z96">
            <v>0.55000000000000004</v>
          </cell>
          <cell r="AA96">
            <v>0.55000000000000004</v>
          </cell>
          <cell r="AB96">
            <v>0.55000000000000004</v>
          </cell>
          <cell r="AC96">
            <v>0.55000000000000004</v>
          </cell>
          <cell r="AD96">
            <v>0.55000000000000004</v>
          </cell>
          <cell r="AE96">
            <v>0.55000000000000004</v>
          </cell>
          <cell r="AF96">
            <v>0.55000000000000004</v>
          </cell>
          <cell r="AG96">
            <v>0.55000000000000004</v>
          </cell>
          <cell r="AH96">
            <v>0.55000000000000004</v>
          </cell>
          <cell r="AI96">
            <v>0.55000000000000004</v>
          </cell>
          <cell r="AJ96">
            <v>0.55000000000000004</v>
          </cell>
          <cell r="AK96">
            <v>0.55000000000000004</v>
          </cell>
          <cell r="AL96">
            <v>0.55000000000000004</v>
          </cell>
          <cell r="AM96">
            <v>0.55000000000000004</v>
          </cell>
          <cell r="AN96">
            <v>0.55000000000000004</v>
          </cell>
          <cell r="AO96">
            <v>0.55000000000000004</v>
          </cell>
          <cell r="AP96">
            <v>0.55000000000000004</v>
          </cell>
          <cell r="AQ96">
            <v>0.55000000000000004</v>
          </cell>
          <cell r="AR96">
            <v>0.55000000000000004</v>
          </cell>
          <cell r="AS96">
            <v>0.55000000000000004</v>
          </cell>
          <cell r="AT96">
            <v>0.55000000000000004</v>
          </cell>
          <cell r="AU96">
            <v>0.55000000000000004</v>
          </cell>
          <cell r="AV96">
            <v>0.55000000000000004</v>
          </cell>
          <cell r="AW96">
            <v>0.55000000000000004</v>
          </cell>
          <cell r="AX96">
            <v>0.55000000000000004</v>
          </cell>
          <cell r="AY96">
            <v>0.55000000000000004</v>
          </cell>
          <cell r="AZ96">
            <v>0.55000000000000004</v>
          </cell>
          <cell r="BA96">
            <v>0.55000000000000004</v>
          </cell>
          <cell r="BB96">
            <v>0.55000000000000004</v>
          </cell>
          <cell r="BC96">
            <v>0.55000000000000004</v>
          </cell>
          <cell r="BD96">
            <v>0.55000000000000004</v>
          </cell>
          <cell r="BE96">
            <v>0.55000000000000004</v>
          </cell>
          <cell r="BF96">
            <v>0.55000000000000004</v>
          </cell>
          <cell r="BG96">
            <v>1</v>
          </cell>
        </row>
        <row r="97">
          <cell r="C97">
            <v>0.55000000000000004</v>
          </cell>
          <cell r="D97">
            <v>0.55000000000000004</v>
          </cell>
          <cell r="E97">
            <v>0.55000000000000004</v>
          </cell>
          <cell r="F97">
            <v>0.55000000000000004</v>
          </cell>
          <cell r="G97">
            <v>0.55000000000000004</v>
          </cell>
          <cell r="H97">
            <v>0.55000000000000004</v>
          </cell>
          <cell r="I97">
            <v>0.55000000000000004</v>
          </cell>
          <cell r="J97">
            <v>0.55000000000000004</v>
          </cell>
          <cell r="K97">
            <v>0.55000000000000004</v>
          </cell>
          <cell r="L97">
            <v>0.55000000000000004</v>
          </cell>
          <cell r="M97">
            <v>0.55000000000000004</v>
          </cell>
          <cell r="N97">
            <v>0.55000000000000004</v>
          </cell>
          <cell r="O97">
            <v>0.55000000000000004</v>
          </cell>
          <cell r="P97">
            <v>0.55000000000000004</v>
          </cell>
          <cell r="Q97">
            <v>0.55000000000000004</v>
          </cell>
          <cell r="R97">
            <v>0.55000000000000004</v>
          </cell>
          <cell r="S97">
            <v>0.55000000000000004</v>
          </cell>
          <cell r="T97">
            <v>0.55000000000000004</v>
          </cell>
          <cell r="U97">
            <v>0.55000000000000004</v>
          </cell>
          <cell r="V97">
            <v>0.55000000000000004</v>
          </cell>
          <cell r="W97">
            <v>0.55000000000000004</v>
          </cell>
          <cell r="X97">
            <v>0.55000000000000004</v>
          </cell>
          <cell r="Y97">
            <v>0.55000000000000004</v>
          </cell>
          <cell r="Z97">
            <v>0.55000000000000004</v>
          </cell>
          <cell r="AA97">
            <v>0.55000000000000004</v>
          </cell>
          <cell r="AB97">
            <v>0.55000000000000004</v>
          </cell>
          <cell r="AC97">
            <v>0.55000000000000004</v>
          </cell>
          <cell r="AD97">
            <v>0.55000000000000004</v>
          </cell>
          <cell r="AE97">
            <v>0.55000000000000004</v>
          </cell>
          <cell r="AF97">
            <v>0.55000000000000004</v>
          </cell>
          <cell r="AG97">
            <v>0.55000000000000004</v>
          </cell>
          <cell r="AH97">
            <v>0.55000000000000004</v>
          </cell>
          <cell r="AI97">
            <v>0.55000000000000004</v>
          </cell>
          <cell r="AJ97">
            <v>0.55000000000000004</v>
          </cell>
          <cell r="AK97">
            <v>0.55000000000000004</v>
          </cell>
          <cell r="AL97">
            <v>0.55000000000000004</v>
          </cell>
          <cell r="AM97">
            <v>0.55000000000000004</v>
          </cell>
          <cell r="AN97">
            <v>0.55000000000000004</v>
          </cell>
          <cell r="AO97">
            <v>0.55000000000000004</v>
          </cell>
          <cell r="AP97">
            <v>0.55000000000000004</v>
          </cell>
          <cell r="AQ97">
            <v>0.55000000000000004</v>
          </cell>
          <cell r="AR97">
            <v>0.55000000000000004</v>
          </cell>
          <cell r="AS97">
            <v>0.55000000000000004</v>
          </cell>
          <cell r="AT97">
            <v>0.55000000000000004</v>
          </cell>
          <cell r="AU97">
            <v>0.55000000000000004</v>
          </cell>
          <cell r="AV97">
            <v>0.55000000000000004</v>
          </cell>
          <cell r="AW97">
            <v>0.55000000000000004</v>
          </cell>
          <cell r="AX97">
            <v>0.55000000000000004</v>
          </cell>
          <cell r="AY97">
            <v>0.55000000000000004</v>
          </cell>
          <cell r="AZ97">
            <v>0.55000000000000004</v>
          </cell>
          <cell r="BA97">
            <v>0.55000000000000004</v>
          </cell>
          <cell r="BB97">
            <v>0.55000000000000004</v>
          </cell>
          <cell r="BC97">
            <v>0.55000000000000004</v>
          </cell>
          <cell r="BD97">
            <v>0.55000000000000004</v>
          </cell>
          <cell r="BE97">
            <v>0.55000000000000004</v>
          </cell>
          <cell r="BF97">
            <v>0.55000000000000004</v>
          </cell>
          <cell r="BG97">
            <v>0.55000000000000004</v>
          </cell>
          <cell r="BH97">
            <v>1</v>
          </cell>
        </row>
        <row r="98">
          <cell r="C98">
            <v>0.55000000000000004</v>
          </cell>
          <cell r="D98">
            <v>0.55000000000000004</v>
          </cell>
          <cell r="E98">
            <v>0.55000000000000004</v>
          </cell>
          <cell r="F98">
            <v>0.55000000000000004</v>
          </cell>
          <cell r="G98">
            <v>0.55000000000000004</v>
          </cell>
          <cell r="H98">
            <v>0.55000000000000004</v>
          </cell>
          <cell r="I98">
            <v>0.55000000000000004</v>
          </cell>
          <cell r="J98">
            <v>0.55000000000000004</v>
          </cell>
          <cell r="K98">
            <v>0.55000000000000004</v>
          </cell>
          <cell r="L98">
            <v>0.55000000000000004</v>
          </cell>
          <cell r="M98">
            <v>0.55000000000000004</v>
          </cell>
          <cell r="N98">
            <v>0.55000000000000004</v>
          </cell>
          <cell r="O98">
            <v>0.55000000000000004</v>
          </cell>
          <cell r="P98">
            <v>0.55000000000000004</v>
          </cell>
          <cell r="Q98">
            <v>0.55000000000000004</v>
          </cell>
          <cell r="R98">
            <v>0.55000000000000004</v>
          </cell>
          <cell r="S98">
            <v>0.55000000000000004</v>
          </cell>
          <cell r="T98">
            <v>0.55000000000000004</v>
          </cell>
          <cell r="U98">
            <v>0.55000000000000004</v>
          </cell>
          <cell r="V98">
            <v>0.55000000000000004</v>
          </cell>
          <cell r="W98">
            <v>0.55000000000000004</v>
          </cell>
          <cell r="X98">
            <v>0.55000000000000004</v>
          </cell>
          <cell r="Y98">
            <v>0.55000000000000004</v>
          </cell>
          <cell r="Z98">
            <v>0.55000000000000004</v>
          </cell>
          <cell r="AA98">
            <v>0.55000000000000004</v>
          </cell>
          <cell r="AB98">
            <v>0.55000000000000004</v>
          </cell>
          <cell r="AC98">
            <v>0.55000000000000004</v>
          </cell>
          <cell r="AD98">
            <v>0.55000000000000004</v>
          </cell>
          <cell r="AE98">
            <v>0.55000000000000004</v>
          </cell>
          <cell r="AF98">
            <v>0.55000000000000004</v>
          </cell>
          <cell r="AG98">
            <v>0.55000000000000004</v>
          </cell>
          <cell r="AH98">
            <v>0.55000000000000004</v>
          </cell>
          <cell r="AI98">
            <v>0.55000000000000004</v>
          </cell>
          <cell r="AJ98">
            <v>0.55000000000000004</v>
          </cell>
          <cell r="AK98">
            <v>0.55000000000000004</v>
          </cell>
          <cell r="AL98">
            <v>0.55000000000000004</v>
          </cell>
          <cell r="AM98">
            <v>0.55000000000000004</v>
          </cell>
          <cell r="AN98">
            <v>0.55000000000000004</v>
          </cell>
          <cell r="AO98">
            <v>0.55000000000000004</v>
          </cell>
          <cell r="AP98">
            <v>0.55000000000000004</v>
          </cell>
          <cell r="AQ98">
            <v>0.55000000000000004</v>
          </cell>
          <cell r="AR98">
            <v>0.55000000000000004</v>
          </cell>
          <cell r="AS98">
            <v>0.55000000000000004</v>
          </cell>
          <cell r="AT98">
            <v>0.55000000000000004</v>
          </cell>
          <cell r="AU98">
            <v>0.55000000000000004</v>
          </cell>
          <cell r="AV98">
            <v>0.55000000000000004</v>
          </cell>
          <cell r="AW98">
            <v>0.55000000000000004</v>
          </cell>
          <cell r="AX98">
            <v>0.55000000000000004</v>
          </cell>
          <cell r="AY98">
            <v>0.55000000000000004</v>
          </cell>
          <cell r="AZ98">
            <v>0.55000000000000004</v>
          </cell>
          <cell r="BA98">
            <v>0.55000000000000004</v>
          </cell>
          <cell r="BB98">
            <v>0.55000000000000004</v>
          </cell>
          <cell r="BC98">
            <v>0.55000000000000004</v>
          </cell>
          <cell r="BD98">
            <v>0.55000000000000004</v>
          </cell>
          <cell r="BE98">
            <v>0.55000000000000004</v>
          </cell>
          <cell r="BF98">
            <v>0.55000000000000004</v>
          </cell>
          <cell r="BG98">
            <v>0.55000000000000004</v>
          </cell>
          <cell r="BH98">
            <v>0.55000000000000004</v>
          </cell>
          <cell r="BI98">
            <v>1</v>
          </cell>
        </row>
        <row r="99">
          <cell r="C99">
            <v>0.55000000000000004</v>
          </cell>
          <cell r="D99">
            <v>0.55000000000000004</v>
          </cell>
          <cell r="E99">
            <v>0.55000000000000004</v>
          </cell>
          <cell r="F99">
            <v>0.55000000000000004</v>
          </cell>
          <cell r="G99">
            <v>0.55000000000000004</v>
          </cell>
          <cell r="H99">
            <v>0.55000000000000004</v>
          </cell>
          <cell r="I99">
            <v>0.55000000000000004</v>
          </cell>
          <cell r="J99">
            <v>0.55000000000000004</v>
          </cell>
          <cell r="K99">
            <v>0.55000000000000004</v>
          </cell>
          <cell r="L99">
            <v>0.55000000000000004</v>
          </cell>
          <cell r="M99">
            <v>0.55000000000000004</v>
          </cell>
          <cell r="N99">
            <v>0.55000000000000004</v>
          </cell>
          <cell r="O99">
            <v>0.55000000000000004</v>
          </cell>
          <cell r="P99">
            <v>0.55000000000000004</v>
          </cell>
          <cell r="Q99">
            <v>0.55000000000000004</v>
          </cell>
          <cell r="R99">
            <v>0.55000000000000004</v>
          </cell>
          <cell r="S99">
            <v>0.55000000000000004</v>
          </cell>
          <cell r="T99">
            <v>0.55000000000000004</v>
          </cell>
          <cell r="U99">
            <v>0.55000000000000004</v>
          </cell>
          <cell r="V99">
            <v>0.55000000000000004</v>
          </cell>
          <cell r="W99">
            <v>0.55000000000000004</v>
          </cell>
          <cell r="X99">
            <v>0.55000000000000004</v>
          </cell>
          <cell r="Y99">
            <v>0.55000000000000004</v>
          </cell>
          <cell r="Z99">
            <v>0.55000000000000004</v>
          </cell>
          <cell r="AA99">
            <v>0.55000000000000004</v>
          </cell>
          <cell r="AB99">
            <v>0.55000000000000004</v>
          </cell>
          <cell r="AC99">
            <v>0.55000000000000004</v>
          </cell>
          <cell r="AD99">
            <v>0.55000000000000004</v>
          </cell>
          <cell r="AE99">
            <v>0.55000000000000004</v>
          </cell>
          <cell r="AF99">
            <v>0.55000000000000004</v>
          </cell>
          <cell r="AG99">
            <v>0.55000000000000004</v>
          </cell>
          <cell r="AH99">
            <v>0.55000000000000004</v>
          </cell>
          <cell r="AI99">
            <v>0.55000000000000004</v>
          </cell>
          <cell r="AJ99">
            <v>0.55000000000000004</v>
          </cell>
          <cell r="AK99">
            <v>0.55000000000000004</v>
          </cell>
          <cell r="AL99">
            <v>0.55000000000000004</v>
          </cell>
          <cell r="AM99">
            <v>0.55000000000000004</v>
          </cell>
          <cell r="AN99">
            <v>0.55000000000000004</v>
          </cell>
          <cell r="AO99">
            <v>0.55000000000000004</v>
          </cell>
          <cell r="AP99">
            <v>0.55000000000000004</v>
          </cell>
          <cell r="AQ99">
            <v>0.55000000000000004</v>
          </cell>
          <cell r="AR99">
            <v>0.55000000000000004</v>
          </cell>
          <cell r="AS99">
            <v>0.55000000000000004</v>
          </cell>
          <cell r="AT99">
            <v>0.55000000000000004</v>
          </cell>
          <cell r="AU99">
            <v>0.55000000000000004</v>
          </cell>
          <cell r="AV99">
            <v>0.55000000000000004</v>
          </cell>
          <cell r="AW99">
            <v>0.55000000000000004</v>
          </cell>
          <cell r="AX99">
            <v>0.55000000000000004</v>
          </cell>
          <cell r="AY99">
            <v>0.55000000000000004</v>
          </cell>
          <cell r="AZ99">
            <v>0.55000000000000004</v>
          </cell>
          <cell r="BA99">
            <v>0.55000000000000004</v>
          </cell>
          <cell r="BB99">
            <v>0.55000000000000004</v>
          </cell>
          <cell r="BC99">
            <v>0.55000000000000004</v>
          </cell>
          <cell r="BD99">
            <v>0.55000000000000004</v>
          </cell>
          <cell r="BE99">
            <v>0.55000000000000004</v>
          </cell>
          <cell r="BF99">
            <v>0.55000000000000004</v>
          </cell>
          <cell r="BG99">
            <v>0.55000000000000004</v>
          </cell>
          <cell r="BH99">
            <v>0.55000000000000004</v>
          </cell>
          <cell r="BI99">
            <v>0.55000000000000004</v>
          </cell>
          <cell r="BJ99">
            <v>1</v>
          </cell>
        </row>
        <row r="100">
          <cell r="C100">
            <v>0.55000000000000004</v>
          </cell>
          <cell r="D100">
            <v>0.55000000000000004</v>
          </cell>
          <cell r="E100">
            <v>0.55000000000000004</v>
          </cell>
          <cell r="F100">
            <v>0.55000000000000004</v>
          </cell>
          <cell r="G100">
            <v>0.55000000000000004</v>
          </cell>
          <cell r="H100">
            <v>0.55000000000000004</v>
          </cell>
          <cell r="I100">
            <v>0.55000000000000004</v>
          </cell>
          <cell r="J100">
            <v>0.55000000000000004</v>
          </cell>
          <cell r="K100">
            <v>0.55000000000000004</v>
          </cell>
          <cell r="L100">
            <v>0.55000000000000004</v>
          </cell>
          <cell r="M100">
            <v>0.55000000000000004</v>
          </cell>
          <cell r="N100">
            <v>0.55000000000000004</v>
          </cell>
          <cell r="O100">
            <v>0.55000000000000004</v>
          </cell>
          <cell r="P100">
            <v>0.55000000000000004</v>
          </cell>
          <cell r="Q100">
            <v>0.55000000000000004</v>
          </cell>
          <cell r="R100">
            <v>0.55000000000000004</v>
          </cell>
          <cell r="S100">
            <v>0.55000000000000004</v>
          </cell>
          <cell r="T100">
            <v>0.55000000000000004</v>
          </cell>
          <cell r="U100">
            <v>0.55000000000000004</v>
          </cell>
          <cell r="V100">
            <v>0.55000000000000004</v>
          </cell>
          <cell r="W100">
            <v>0.55000000000000004</v>
          </cell>
          <cell r="X100">
            <v>0.55000000000000004</v>
          </cell>
          <cell r="Y100">
            <v>0.55000000000000004</v>
          </cell>
          <cell r="Z100">
            <v>0.55000000000000004</v>
          </cell>
          <cell r="AA100">
            <v>0.55000000000000004</v>
          </cell>
          <cell r="AB100">
            <v>0.55000000000000004</v>
          </cell>
          <cell r="AC100">
            <v>0.55000000000000004</v>
          </cell>
          <cell r="AD100">
            <v>0.55000000000000004</v>
          </cell>
          <cell r="AE100">
            <v>0.55000000000000004</v>
          </cell>
          <cell r="AF100">
            <v>0.55000000000000004</v>
          </cell>
          <cell r="AG100">
            <v>0.55000000000000004</v>
          </cell>
          <cell r="AH100">
            <v>0.55000000000000004</v>
          </cell>
          <cell r="AI100">
            <v>0.55000000000000004</v>
          </cell>
          <cell r="AJ100">
            <v>0.55000000000000004</v>
          </cell>
          <cell r="AK100">
            <v>0.55000000000000004</v>
          </cell>
          <cell r="AL100">
            <v>0.55000000000000004</v>
          </cell>
          <cell r="AM100">
            <v>0.55000000000000004</v>
          </cell>
          <cell r="AN100">
            <v>0.55000000000000004</v>
          </cell>
          <cell r="AO100">
            <v>0.55000000000000004</v>
          </cell>
          <cell r="AP100">
            <v>0.55000000000000004</v>
          </cell>
          <cell r="AQ100">
            <v>0.55000000000000004</v>
          </cell>
          <cell r="AR100">
            <v>0.55000000000000004</v>
          </cell>
          <cell r="AS100">
            <v>0.55000000000000004</v>
          </cell>
          <cell r="AT100">
            <v>0.55000000000000004</v>
          </cell>
          <cell r="AU100">
            <v>0.55000000000000004</v>
          </cell>
          <cell r="AV100">
            <v>0.55000000000000004</v>
          </cell>
          <cell r="AW100">
            <v>0.55000000000000004</v>
          </cell>
          <cell r="AX100">
            <v>0.55000000000000004</v>
          </cell>
          <cell r="AY100">
            <v>0.55000000000000004</v>
          </cell>
          <cell r="AZ100">
            <v>0.55000000000000004</v>
          </cell>
          <cell r="BA100">
            <v>0.55000000000000004</v>
          </cell>
          <cell r="BB100">
            <v>0.55000000000000004</v>
          </cell>
          <cell r="BC100">
            <v>0.55000000000000004</v>
          </cell>
          <cell r="BD100">
            <v>0.55000000000000004</v>
          </cell>
          <cell r="BE100">
            <v>0.55000000000000004</v>
          </cell>
          <cell r="BF100">
            <v>0.55000000000000004</v>
          </cell>
          <cell r="BG100">
            <v>0.55000000000000004</v>
          </cell>
          <cell r="BH100">
            <v>0.55000000000000004</v>
          </cell>
          <cell r="BI100">
            <v>0.55000000000000004</v>
          </cell>
          <cell r="BJ100">
            <v>0.55000000000000004</v>
          </cell>
          <cell r="BK100">
            <v>1</v>
          </cell>
        </row>
        <row r="101">
          <cell r="C101">
            <v>0.55000000000000004</v>
          </cell>
          <cell r="D101">
            <v>0.55000000000000004</v>
          </cell>
          <cell r="E101">
            <v>0.55000000000000004</v>
          </cell>
          <cell r="F101">
            <v>0.55000000000000004</v>
          </cell>
          <cell r="G101">
            <v>0.55000000000000004</v>
          </cell>
          <cell r="H101">
            <v>0.55000000000000004</v>
          </cell>
          <cell r="I101">
            <v>0.55000000000000004</v>
          </cell>
          <cell r="J101">
            <v>0.55000000000000004</v>
          </cell>
          <cell r="K101">
            <v>0.55000000000000004</v>
          </cell>
          <cell r="L101">
            <v>0.55000000000000004</v>
          </cell>
          <cell r="M101">
            <v>0.55000000000000004</v>
          </cell>
          <cell r="N101">
            <v>0.55000000000000004</v>
          </cell>
          <cell r="O101">
            <v>0.55000000000000004</v>
          </cell>
          <cell r="P101">
            <v>0.55000000000000004</v>
          </cell>
          <cell r="Q101">
            <v>0.55000000000000004</v>
          </cell>
          <cell r="R101">
            <v>0.55000000000000004</v>
          </cell>
          <cell r="S101">
            <v>0.55000000000000004</v>
          </cell>
          <cell r="T101">
            <v>0.55000000000000004</v>
          </cell>
          <cell r="U101">
            <v>0.55000000000000004</v>
          </cell>
          <cell r="V101">
            <v>0.55000000000000004</v>
          </cell>
          <cell r="W101">
            <v>0.55000000000000004</v>
          </cell>
          <cell r="X101">
            <v>0.55000000000000004</v>
          </cell>
          <cell r="Y101">
            <v>0.55000000000000004</v>
          </cell>
          <cell r="Z101">
            <v>0.55000000000000004</v>
          </cell>
          <cell r="AA101">
            <v>0.55000000000000004</v>
          </cell>
          <cell r="AB101">
            <v>0.55000000000000004</v>
          </cell>
          <cell r="AC101">
            <v>0.55000000000000004</v>
          </cell>
          <cell r="AD101">
            <v>0.55000000000000004</v>
          </cell>
          <cell r="AE101">
            <v>0.55000000000000004</v>
          </cell>
          <cell r="AF101">
            <v>0.55000000000000004</v>
          </cell>
          <cell r="AG101">
            <v>0.55000000000000004</v>
          </cell>
          <cell r="AH101">
            <v>0.55000000000000004</v>
          </cell>
          <cell r="AI101">
            <v>0.55000000000000004</v>
          </cell>
          <cell r="AJ101">
            <v>0.55000000000000004</v>
          </cell>
          <cell r="AK101">
            <v>0.55000000000000004</v>
          </cell>
          <cell r="AL101">
            <v>0.55000000000000004</v>
          </cell>
          <cell r="AM101">
            <v>0.55000000000000004</v>
          </cell>
          <cell r="AN101">
            <v>0.55000000000000004</v>
          </cell>
          <cell r="AO101">
            <v>0.55000000000000004</v>
          </cell>
          <cell r="AP101">
            <v>0.55000000000000004</v>
          </cell>
          <cell r="AQ101">
            <v>0.55000000000000004</v>
          </cell>
          <cell r="AR101">
            <v>0.55000000000000004</v>
          </cell>
          <cell r="AS101">
            <v>0.55000000000000004</v>
          </cell>
          <cell r="AT101">
            <v>0.55000000000000004</v>
          </cell>
          <cell r="AU101">
            <v>0.55000000000000004</v>
          </cell>
          <cell r="AV101">
            <v>0.55000000000000004</v>
          </cell>
          <cell r="AW101">
            <v>0.55000000000000004</v>
          </cell>
          <cell r="AX101">
            <v>0.55000000000000004</v>
          </cell>
          <cell r="AY101">
            <v>0.55000000000000004</v>
          </cell>
          <cell r="AZ101">
            <v>0.55000000000000004</v>
          </cell>
          <cell r="BA101">
            <v>0.55000000000000004</v>
          </cell>
          <cell r="BB101">
            <v>0.55000000000000004</v>
          </cell>
          <cell r="BC101">
            <v>0.55000000000000004</v>
          </cell>
          <cell r="BD101">
            <v>0.55000000000000004</v>
          </cell>
          <cell r="BE101">
            <v>0.55000000000000004</v>
          </cell>
          <cell r="BF101">
            <v>0.55000000000000004</v>
          </cell>
          <cell r="BG101">
            <v>0.55000000000000004</v>
          </cell>
          <cell r="BH101">
            <v>0.55000000000000004</v>
          </cell>
          <cell r="BI101">
            <v>0.55000000000000004</v>
          </cell>
          <cell r="BJ101">
            <v>0.55000000000000004</v>
          </cell>
          <cell r="BK101">
            <v>0.55000000000000004</v>
          </cell>
          <cell r="BL101">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pace Summary"/>
      <sheetName val="Outpatient-Level 1"/>
      <sheetName val="Outpatient-Level G"/>
      <sheetName val="Infusion Therapy"/>
      <sheetName val="Pain Clinic"/>
      <sheetName val="Pre-Admission"/>
      <sheetName val="Day Case Theatres"/>
      <sheetName val="Imaging"/>
      <sheetName val="Lab"/>
      <sheetName val="Physio Measurement"/>
      <sheetName val="Pharmacy "/>
      <sheetName val="Non-Clinical"/>
      <sheetName val="Outpatient Summary"/>
      <sheetName val="OBC Comparison"/>
      <sheetName val="Optional Cath Lab"/>
      <sheetName val="Optional Diabetes L1 to L5"/>
      <sheetName val="Optional Diabetes-Levels 1 to 3"/>
      <sheetName val="Optional Diabetes-Levels 4, 5."/>
      <sheetName val="CT Scan"/>
      <sheetName val="Stacking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BA"/>
    </sheetNames>
    <sheetDataSet>
      <sheetData sheetId="0">
        <row r="48">
          <cell r="L48">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v"/>
      <sheetName val="Area Notes"/>
      <sheetName val="Summary"/>
      <sheetName val="BoQ New Build"/>
      <sheetName val="BoQ Refurb"/>
      <sheetName val="Area Summary"/>
      <sheetName val="Area Breakdown"/>
      <sheetName val="Fees"/>
    </sheetNames>
    <sheetDataSet>
      <sheetData sheetId="0"/>
      <sheetData sheetId="1"/>
      <sheetData sheetId="2"/>
      <sheetData sheetId="3"/>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 val="PAYMENT APPLICATION"/>
      <sheetName val="BoQ"/>
      <sheetName val="Grand Summary"/>
      <sheetName val="Prelims"/>
      <sheetName val="L&amp;P"/>
      <sheetName val="L&amp;P gangs"/>
      <sheetName val="SC Comparison"/>
      <sheetName val="Materials"/>
      <sheetName val="Sub-Contract"/>
      <sheetName val="L&amp;P gangs (2)"/>
      <sheetName val="Staff &amp; Labour"/>
      <sheetName val="Plant Rates"/>
      <sheetName val="Trench support"/>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2">
          <cell r="A2"/>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d_util"/>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Notes"/>
      <sheetName val="Quants"/>
      <sheetName val="Audit Trail"/>
      <sheetName val="BQs"/>
      <sheetName val="GIFAs"/>
      <sheetName val="Function List"/>
      <sheetName val="Additional FF&amp;E"/>
      <sheetName val="Simple Program"/>
      <sheetName val="Tender Summary"/>
      <sheetName val="Elemental Summary"/>
      <sheetName val="Function Elemental"/>
      <sheetName val="Elements"/>
      <sheetName val="Elements m2"/>
      <sheetName val="Comparisons"/>
      <sheetName val="Sub Elements"/>
      <sheetName val="Report"/>
      <sheetName val="Inflation"/>
      <sheetName val="Indices"/>
      <sheetName val="Packages"/>
      <sheetName val="Sorted Packages"/>
      <sheetName val="Preliminaries"/>
      <sheetName val="Cash In Out"/>
      <sheetName val="In Out Chart"/>
      <sheetName val="Cashflow Calcs"/>
      <sheetName val="Capex Calcs"/>
      <sheetName val="Model Construction Price"/>
      <sheetName val="Fees"/>
      <sheetName val="Cap Costs - Summary"/>
      <sheetName val="Cap Costs - BMT"/>
      <sheetName val="Cap Costs - FUL"/>
      <sheetName val="Cap Costs - JUD"/>
      <sheetName val="Cap Costs - SOR"/>
      <sheetName val="Cash Chart"/>
      <sheetName val="Capex Summary"/>
      <sheetName val="Capex - BMT"/>
      <sheetName val="Capex - FUL"/>
      <sheetName val="Capex - JUD"/>
      <sheetName val="Capex - SOR"/>
      <sheetName val="PackageList"/>
      <sheetName val="ElementList"/>
    </sheetNames>
    <sheetDataSet>
      <sheetData sheetId="0" refreshError="1">
        <row r="2">
          <cell r="B2" t="str">
            <v>Leicester Schools</v>
          </cell>
        </row>
        <row r="3">
          <cell r="B3" t="str">
            <v>Cost Plan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Correlations"/>
      <sheetName val="Proposed Development"/>
      <sheetName val="01- Navigation Sheet"/>
      <sheetName val="Prog Dates Import"/>
      <sheetName val="00- Revision History"/>
      <sheetName val="02-@Risk Settns &amp; Running Guide"/>
      <sheetName val="03- @Risk Trouble Shooting"/>
      <sheetName val="GMR Prog Import"/>
      <sheetName val="A1- Data Input"/>
      <sheetName val="A2- Output Report"/>
      <sheetName val="Escalation % Input"/>
      <sheetName val="Simulated Escalation %"/>
      <sheetName val="B1- SCA Import"/>
      <sheetName val="B2- P&amp;S Cashflow Import"/>
      <sheetName val="C1- Project Cashflow"/>
      <sheetName val="Cashflow Input"/>
      <sheetName val="Base Escalation Output"/>
      <sheetName val="Simulated Escalation Output"/>
      <sheetName val="Factors for months"/>
      <sheetName val="S curve percentages"/>
      <sheetName val="Drop Down List Sources"/>
      <sheetName val="BCIS Project 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A2" t="str">
            <v>PFI</v>
          </cell>
        </row>
        <row r="3">
          <cell r="A3" t="str">
            <v>PM, Design &amp; Construct   -  Lump Sum</v>
          </cell>
        </row>
        <row r="4">
          <cell r="A4" t="str">
            <v>PM, Design &amp; Construct   -  Share of Savings (Trades)</v>
          </cell>
        </row>
        <row r="5">
          <cell r="A5" t="str">
            <v>Design, Construct &amp; Finance   -  Lump Sum</v>
          </cell>
        </row>
        <row r="6">
          <cell r="A6" t="str">
            <v>Managing Contractor</v>
          </cell>
        </row>
        <row r="7">
          <cell r="A7" t="str">
            <v>Lump Sum Tender</v>
          </cell>
        </row>
      </sheetData>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 B (1)"/>
      <sheetName val="Appendix B (2) Input"/>
      <sheetName val="Appendix D(1)"/>
      <sheetName val="Appendix D(2)"/>
      <sheetName val="Appendix E"/>
      <sheetName val="Sheet2"/>
    </sheetNames>
    <sheetDataSet>
      <sheetData sheetId="0">
        <row r="4">
          <cell r="I4" t="str">
            <v>Register No:</v>
          </cell>
          <cell r="J4" t="str">
            <v>01_077</v>
          </cell>
        </row>
        <row r="5">
          <cell r="A5" t="str">
            <v>CLIENT</v>
          </cell>
          <cell r="D5" t="str">
            <v>MOD - Prime Contracting (Scotland)</v>
          </cell>
          <cell r="I5" t="str">
            <v>Date of Estimate:</v>
          </cell>
        </row>
        <row r="6">
          <cell r="A6" t="str">
            <v>Site Address</v>
          </cell>
        </row>
        <row r="7">
          <cell r="A7" t="str">
            <v>Architect</v>
          </cell>
          <cell r="J7" t="str">
            <v>G.I.F.A.</v>
          </cell>
        </row>
        <row r="8">
          <cell r="A8" t="str">
            <v>Q/s.</v>
          </cell>
          <cell r="I8" t="str">
            <v>Floor</v>
          </cell>
          <cell r="J8" t="str">
            <v>F.S</v>
          </cell>
          <cell r="K8" t="str">
            <v>MS</v>
          </cell>
        </row>
        <row r="9">
          <cell r="A9" t="str">
            <v>Engineer</v>
          </cell>
          <cell r="I9" t="str">
            <v>Basement</v>
          </cell>
          <cell r="J9">
            <v>0</v>
          </cell>
        </row>
        <row r="10">
          <cell r="A10" t="str">
            <v>M &amp; E Engineer</v>
          </cell>
          <cell r="I10" t="str">
            <v>Ground</v>
          </cell>
          <cell r="J10">
            <v>0</v>
          </cell>
        </row>
        <row r="11">
          <cell r="I11" t="str">
            <v>First</v>
          </cell>
          <cell r="J11">
            <v>0</v>
          </cell>
        </row>
        <row r="12">
          <cell r="A12" t="str">
            <v>Type of Contract:</v>
          </cell>
          <cell r="D12" t="str">
            <v>Prime Contract</v>
          </cell>
          <cell r="I12" t="str">
            <v>Second</v>
          </cell>
          <cell r="J12">
            <v>0</v>
          </cell>
        </row>
        <row r="13">
          <cell r="A13" t="str">
            <v>Contract Period</v>
          </cell>
          <cell r="E13" t="str">
            <v>Weeks</v>
          </cell>
          <cell r="I13" t="str">
            <v>Third</v>
          </cell>
          <cell r="J13">
            <v>0</v>
          </cell>
        </row>
        <row r="14">
          <cell r="A14" t="str">
            <v>Starting Date:</v>
          </cell>
          <cell r="F14" t="str">
            <v>Estimate Base Date</v>
          </cell>
          <cell r="I14" t="str">
            <v>Forth</v>
          </cell>
          <cell r="J14">
            <v>0</v>
          </cell>
        </row>
        <row r="15">
          <cell r="A15" t="str">
            <v>Completion Date:</v>
          </cell>
          <cell r="F15" t="str">
            <v>Base Date Index</v>
          </cell>
          <cell r="I15" t="str">
            <v>Others</v>
          </cell>
          <cell r="J15">
            <v>0</v>
          </cell>
        </row>
        <row r="16">
          <cell r="A16" t="str">
            <v>Working Week</v>
          </cell>
          <cell r="D16" t="str">
            <v xml:space="preserve">Normal </v>
          </cell>
          <cell r="F16" t="str">
            <v>(BCIS TPI)</v>
          </cell>
          <cell r="I16" t="str">
            <v>Roof</v>
          </cell>
          <cell r="J16">
            <v>0</v>
          </cell>
        </row>
        <row r="17">
          <cell r="I17" t="str">
            <v>TOTAL</v>
          </cell>
        </row>
        <row r="18">
          <cell r="A18" t="str">
            <v>DESCRIPTION OF PROJECT AND CONSTRUCTION :-</v>
          </cell>
        </row>
        <row r="22">
          <cell r="I22" t="str">
            <v>Const.</v>
          </cell>
          <cell r="J22" t="str">
            <v>O/H and</v>
          </cell>
          <cell r="K22" t="str">
            <v>Profit</v>
          </cell>
        </row>
        <row r="23">
          <cell r="C23" t="str">
            <v>ELEMENT</v>
          </cell>
          <cell r="E23" t="str">
            <v xml:space="preserve">           BRIEF DESCRIPTION OF WORKS</v>
          </cell>
          <cell r="I23" t="str">
            <v>Cost</v>
          </cell>
          <cell r="J23" t="str">
            <v>On Costs</v>
          </cell>
        </row>
        <row r="24">
          <cell r="I24" t="str">
            <v>£</v>
          </cell>
          <cell r="J24" t="str">
            <v>£</v>
          </cell>
          <cell r="K24" t="str">
            <v>£</v>
          </cell>
        </row>
        <row r="25">
          <cell r="A25" t="str">
            <v>1</v>
          </cell>
          <cell r="C25" t="str">
            <v>Substructure</v>
          </cell>
          <cell r="H25" t="str">
            <v>Substructure Total</v>
          </cell>
          <cell r="I25">
            <v>250</v>
          </cell>
          <cell r="J25">
            <v>25</v>
          </cell>
          <cell r="K25">
            <v>37.5</v>
          </cell>
        </row>
        <row r="26">
          <cell r="A26">
            <v>2</v>
          </cell>
          <cell r="C26" t="str">
            <v>Superstructure</v>
          </cell>
        </row>
        <row r="27">
          <cell r="B27" t="str">
            <v>a)</v>
          </cell>
          <cell r="C27" t="str">
            <v>Frame</v>
          </cell>
          <cell r="H27">
            <v>0</v>
          </cell>
          <cell r="J27">
            <v>0</v>
          </cell>
          <cell r="K27">
            <v>0</v>
          </cell>
        </row>
        <row r="28">
          <cell r="B28" t="str">
            <v>b)</v>
          </cell>
          <cell r="C28" t="str">
            <v>Upper Floors</v>
          </cell>
          <cell r="H28">
            <v>0</v>
          </cell>
          <cell r="J28">
            <v>0</v>
          </cell>
          <cell r="K28">
            <v>0</v>
          </cell>
        </row>
        <row r="29">
          <cell r="B29" t="str">
            <v>c)</v>
          </cell>
          <cell r="C29" t="str">
            <v>Roofing</v>
          </cell>
          <cell r="H29">
            <v>0</v>
          </cell>
          <cell r="J29">
            <v>0</v>
          </cell>
          <cell r="K29">
            <v>0</v>
          </cell>
        </row>
        <row r="30">
          <cell r="B30" t="str">
            <v>d)</v>
          </cell>
          <cell r="C30" t="str">
            <v>Stairs</v>
          </cell>
          <cell r="H30">
            <v>0</v>
          </cell>
          <cell r="J30">
            <v>0</v>
          </cell>
          <cell r="K30">
            <v>0</v>
          </cell>
        </row>
        <row r="31">
          <cell r="B31" t="str">
            <v>e)</v>
          </cell>
          <cell r="C31" t="str">
            <v>External Walls</v>
          </cell>
          <cell r="H31">
            <v>0</v>
          </cell>
          <cell r="J31">
            <v>0</v>
          </cell>
          <cell r="K31">
            <v>0</v>
          </cell>
        </row>
        <row r="32">
          <cell r="B32" t="str">
            <v>f)</v>
          </cell>
          <cell r="C32" t="str">
            <v>Windows &amp; External Doors</v>
          </cell>
          <cell r="H32">
            <v>0</v>
          </cell>
          <cell r="J32">
            <v>0</v>
          </cell>
          <cell r="K32">
            <v>0</v>
          </cell>
        </row>
        <row r="33">
          <cell r="B33" t="str">
            <v>g)</v>
          </cell>
          <cell r="C33" t="str">
            <v>Internal Walls &amp; Floors</v>
          </cell>
          <cell r="H33">
            <v>0</v>
          </cell>
          <cell r="J33">
            <v>0</v>
          </cell>
          <cell r="K33">
            <v>0</v>
          </cell>
        </row>
        <row r="34">
          <cell r="B34" t="str">
            <v>h)</v>
          </cell>
          <cell r="C34" t="str">
            <v>Internal Doors</v>
          </cell>
          <cell r="H34">
            <v>0</v>
          </cell>
          <cell r="J34">
            <v>0</v>
          </cell>
          <cell r="K34">
            <v>0</v>
          </cell>
        </row>
        <row r="35">
          <cell r="H35" t="str">
            <v>Superstructure Total</v>
          </cell>
          <cell r="I35">
            <v>0</v>
          </cell>
        </row>
        <row r="36">
          <cell r="A36" t="str">
            <v>3</v>
          </cell>
          <cell r="C36" t="str">
            <v>Finishes</v>
          </cell>
        </row>
        <row r="37">
          <cell r="B37" t="str">
            <v>a)</v>
          </cell>
          <cell r="C37" t="str">
            <v>Walls</v>
          </cell>
          <cell r="H37">
            <v>0</v>
          </cell>
          <cell r="J37">
            <v>0</v>
          </cell>
          <cell r="K37">
            <v>0</v>
          </cell>
        </row>
        <row r="38">
          <cell r="B38" t="str">
            <v>b)</v>
          </cell>
          <cell r="C38" t="str">
            <v>Floors</v>
          </cell>
          <cell r="H38">
            <v>0</v>
          </cell>
          <cell r="J38">
            <v>0</v>
          </cell>
          <cell r="K38">
            <v>0</v>
          </cell>
        </row>
        <row r="39">
          <cell r="B39" t="str">
            <v>c)</v>
          </cell>
          <cell r="C39" t="str">
            <v>Ceilings</v>
          </cell>
          <cell r="H39">
            <v>0</v>
          </cell>
          <cell r="J39">
            <v>0</v>
          </cell>
          <cell r="K39">
            <v>0</v>
          </cell>
        </row>
        <row r="40">
          <cell r="B40" t="str">
            <v>d)</v>
          </cell>
          <cell r="C40" t="str">
            <v>Decorations</v>
          </cell>
          <cell r="H40">
            <v>0</v>
          </cell>
          <cell r="J40">
            <v>0</v>
          </cell>
          <cell r="K40">
            <v>0</v>
          </cell>
        </row>
        <row r="41">
          <cell r="H41" t="str">
            <v>Finishes Total</v>
          </cell>
          <cell r="I41">
            <v>0</v>
          </cell>
        </row>
        <row r="42">
          <cell r="A42">
            <v>4</v>
          </cell>
          <cell r="C42" t="str">
            <v>Furniture, Fittings etc</v>
          </cell>
          <cell r="H42" t="str">
            <v>Furniture, Fittings etc Total</v>
          </cell>
          <cell r="I42">
            <v>0</v>
          </cell>
          <cell r="J42">
            <v>0</v>
          </cell>
          <cell r="K42">
            <v>0</v>
          </cell>
        </row>
        <row r="43">
          <cell r="A43">
            <v>5</v>
          </cell>
          <cell r="C43" t="str">
            <v>Services</v>
          </cell>
        </row>
        <row r="44">
          <cell r="B44" t="str">
            <v>a)</v>
          </cell>
          <cell r="C44" t="str">
            <v>Sanitary</v>
          </cell>
          <cell r="H44">
            <v>0</v>
          </cell>
          <cell r="J44">
            <v>0</v>
          </cell>
          <cell r="K44">
            <v>0</v>
          </cell>
        </row>
        <row r="45">
          <cell r="B45" t="str">
            <v>b)</v>
          </cell>
          <cell r="C45" t="str">
            <v>Mechanical Installations</v>
          </cell>
          <cell r="H45">
            <v>0</v>
          </cell>
          <cell r="J45">
            <v>0</v>
          </cell>
          <cell r="K45">
            <v>0</v>
          </cell>
        </row>
        <row r="46">
          <cell r="B46" t="str">
            <v>c)</v>
          </cell>
          <cell r="C46" t="str">
            <v>Electrical Installations</v>
          </cell>
          <cell r="H46">
            <v>0</v>
          </cell>
          <cell r="J46">
            <v>0</v>
          </cell>
          <cell r="K46">
            <v>0</v>
          </cell>
        </row>
        <row r="47">
          <cell r="B47" t="str">
            <v>d)</v>
          </cell>
          <cell r="C47" t="str">
            <v>Lifts &amp; Excalators</v>
          </cell>
          <cell r="H47">
            <v>0</v>
          </cell>
          <cell r="J47">
            <v>0</v>
          </cell>
          <cell r="K47">
            <v>0</v>
          </cell>
        </row>
        <row r="48">
          <cell r="B48" t="str">
            <v>e)</v>
          </cell>
          <cell r="C48" t="str">
            <v>BWIC</v>
          </cell>
          <cell r="H48">
            <v>0</v>
          </cell>
          <cell r="J48">
            <v>0</v>
          </cell>
          <cell r="K48">
            <v>0</v>
          </cell>
        </row>
        <row r="49">
          <cell r="H49" t="str">
            <v>Services Total</v>
          </cell>
          <cell r="I49">
            <v>0</v>
          </cell>
        </row>
        <row r="50">
          <cell r="A50">
            <v>6</v>
          </cell>
          <cell r="C50" t="str">
            <v>External Works</v>
          </cell>
        </row>
        <row r="51">
          <cell r="B51" t="str">
            <v>a)</v>
          </cell>
          <cell r="C51" t="str">
            <v>Site Works</v>
          </cell>
          <cell r="H51">
            <v>0</v>
          </cell>
          <cell r="J51">
            <v>0</v>
          </cell>
          <cell r="K51">
            <v>0</v>
          </cell>
        </row>
        <row r="52">
          <cell r="B52" t="str">
            <v>b)</v>
          </cell>
          <cell r="C52" t="str">
            <v>Drainage</v>
          </cell>
          <cell r="H52">
            <v>0</v>
          </cell>
          <cell r="J52">
            <v>0</v>
          </cell>
          <cell r="K52">
            <v>0</v>
          </cell>
        </row>
        <row r="53">
          <cell r="B53" t="str">
            <v>c)</v>
          </cell>
          <cell r="C53" t="str">
            <v>Statutory Services</v>
          </cell>
          <cell r="H53">
            <v>0</v>
          </cell>
          <cell r="J53">
            <v>0</v>
          </cell>
          <cell r="K53">
            <v>0</v>
          </cell>
        </row>
        <row r="54">
          <cell r="B54" t="str">
            <v>b)</v>
          </cell>
          <cell r="C54" t="str">
            <v>Demolitions</v>
          </cell>
          <cell r="H54">
            <v>0</v>
          </cell>
          <cell r="J54">
            <v>0</v>
          </cell>
          <cell r="K54">
            <v>0</v>
          </cell>
        </row>
        <row r="55">
          <cell r="H55" t="str">
            <v>External Works Total</v>
          </cell>
          <cell r="I55">
            <v>0</v>
          </cell>
        </row>
      </sheetData>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 B (1)"/>
      <sheetName val="Appendix B (2) Input"/>
      <sheetName val="Appendix D(1)"/>
      <sheetName val="Appendix D(2)"/>
      <sheetName val="Appendix E"/>
      <sheetName val="Sheet2"/>
    </sheetNames>
    <sheetDataSet>
      <sheetData sheetId="0" refreshError="1">
        <row r="4">
          <cell r="I4" t="str">
            <v>Register No:</v>
          </cell>
          <cell r="J4" t="str">
            <v>01_077</v>
          </cell>
        </row>
        <row r="5">
          <cell r="A5" t="str">
            <v>CLIENT</v>
          </cell>
          <cell r="D5" t="str">
            <v>MOD - Prime Contracting (Scotland)</v>
          </cell>
          <cell r="I5" t="str">
            <v>Date of Estimate:</v>
          </cell>
        </row>
        <row r="6">
          <cell r="A6" t="str">
            <v>Site Address</v>
          </cell>
        </row>
        <row r="7">
          <cell r="A7" t="str">
            <v>Architect</v>
          </cell>
          <cell r="J7" t="str">
            <v>G.I.F.A.</v>
          </cell>
        </row>
        <row r="8">
          <cell r="A8" t="str">
            <v>Q/s.</v>
          </cell>
          <cell r="I8" t="str">
            <v>Floor</v>
          </cell>
          <cell r="J8" t="str">
            <v>F.S</v>
          </cell>
          <cell r="K8" t="str">
            <v>MS</v>
          </cell>
        </row>
        <row r="9">
          <cell r="A9" t="str">
            <v>Engineer</v>
          </cell>
          <cell r="I9" t="str">
            <v>Basement</v>
          </cell>
          <cell r="J9">
            <v>0</v>
          </cell>
        </row>
        <row r="10">
          <cell r="A10" t="str">
            <v>M &amp; E Engineer</v>
          </cell>
          <cell r="I10" t="str">
            <v>Ground</v>
          </cell>
          <cell r="J10">
            <v>0</v>
          </cell>
        </row>
        <row r="11">
          <cell r="I11" t="str">
            <v>First</v>
          </cell>
          <cell r="J11">
            <v>0</v>
          </cell>
        </row>
        <row r="12">
          <cell r="A12" t="str">
            <v>Type of Contract:</v>
          </cell>
          <cell r="D12" t="str">
            <v>Prime Contract</v>
          </cell>
          <cell r="I12" t="str">
            <v>Second</v>
          </cell>
          <cell r="J12">
            <v>0</v>
          </cell>
        </row>
        <row r="13">
          <cell r="A13" t="str">
            <v>Contract Period</v>
          </cell>
          <cell r="E13" t="str">
            <v>Weeks</v>
          </cell>
          <cell r="I13" t="str">
            <v>Third</v>
          </cell>
          <cell r="J13">
            <v>0</v>
          </cell>
        </row>
        <row r="14">
          <cell r="A14" t="str">
            <v>Starting Date:</v>
          </cell>
          <cell r="F14" t="str">
            <v>Estimate Base Date</v>
          </cell>
          <cell r="I14" t="str">
            <v>Forth</v>
          </cell>
          <cell r="J14">
            <v>0</v>
          </cell>
        </row>
        <row r="15">
          <cell r="A15" t="str">
            <v>Completion Date:</v>
          </cell>
          <cell r="F15" t="str">
            <v>Base Date Index</v>
          </cell>
          <cell r="I15" t="str">
            <v>Others</v>
          </cell>
          <cell r="J15">
            <v>0</v>
          </cell>
        </row>
        <row r="16">
          <cell r="A16" t="str">
            <v>Working Week</v>
          </cell>
          <cell r="D16" t="str">
            <v xml:space="preserve">Normal </v>
          </cell>
          <cell r="F16" t="str">
            <v>(BCIS TPI)</v>
          </cell>
          <cell r="I16" t="str">
            <v>Roof</v>
          </cell>
          <cell r="J16">
            <v>0</v>
          </cell>
        </row>
        <row r="17">
          <cell r="I17" t="str">
            <v>TOTAL</v>
          </cell>
        </row>
        <row r="18">
          <cell r="A18" t="str">
            <v>DESCRIPTION OF PROJECT AND CONSTRUCTION :-</v>
          </cell>
        </row>
        <row r="22">
          <cell r="I22" t="str">
            <v>Const.</v>
          </cell>
          <cell r="J22" t="str">
            <v>O/H and</v>
          </cell>
          <cell r="K22" t="str">
            <v>Profit</v>
          </cell>
        </row>
        <row r="23">
          <cell r="C23" t="str">
            <v>ELEMENT</v>
          </cell>
          <cell r="E23" t="str">
            <v xml:space="preserve">           BRIEF DESCRIPTION OF WORKS</v>
          </cell>
          <cell r="I23" t="str">
            <v>Cost</v>
          </cell>
          <cell r="J23" t="str">
            <v>On Costs</v>
          </cell>
        </row>
        <row r="24">
          <cell r="I24" t="str">
            <v>£</v>
          </cell>
          <cell r="J24" t="str">
            <v>£</v>
          </cell>
          <cell r="K24" t="str">
            <v>£</v>
          </cell>
        </row>
        <row r="25">
          <cell r="A25" t="str">
            <v>1</v>
          </cell>
          <cell r="C25" t="str">
            <v>Substructure</v>
          </cell>
          <cell r="H25" t="str">
            <v>Substructure Total</v>
          </cell>
          <cell r="I25">
            <v>250</v>
          </cell>
          <cell r="J25">
            <v>25</v>
          </cell>
          <cell r="K25">
            <v>37.5</v>
          </cell>
        </row>
        <row r="26">
          <cell r="A26">
            <v>2</v>
          </cell>
          <cell r="C26" t="str">
            <v>Superstructure</v>
          </cell>
        </row>
        <row r="27">
          <cell r="B27" t="str">
            <v>a)</v>
          </cell>
          <cell r="C27" t="str">
            <v>Frame</v>
          </cell>
          <cell r="H27">
            <v>0</v>
          </cell>
          <cell r="J27">
            <v>0</v>
          </cell>
          <cell r="K27">
            <v>0</v>
          </cell>
        </row>
        <row r="28">
          <cell r="B28" t="str">
            <v>b)</v>
          </cell>
          <cell r="C28" t="str">
            <v>Upper Floors</v>
          </cell>
          <cell r="H28">
            <v>0</v>
          </cell>
          <cell r="J28">
            <v>0</v>
          </cell>
          <cell r="K28">
            <v>0</v>
          </cell>
        </row>
        <row r="29">
          <cell r="B29" t="str">
            <v>c)</v>
          </cell>
          <cell r="C29" t="str">
            <v>Roofing</v>
          </cell>
          <cell r="H29">
            <v>0</v>
          </cell>
          <cell r="J29">
            <v>0</v>
          </cell>
          <cell r="K29">
            <v>0</v>
          </cell>
        </row>
        <row r="30">
          <cell r="B30" t="str">
            <v>d)</v>
          </cell>
          <cell r="C30" t="str">
            <v>Stairs</v>
          </cell>
          <cell r="H30">
            <v>0</v>
          </cell>
          <cell r="J30">
            <v>0</v>
          </cell>
          <cell r="K30">
            <v>0</v>
          </cell>
        </row>
        <row r="31">
          <cell r="B31" t="str">
            <v>e)</v>
          </cell>
          <cell r="C31" t="str">
            <v>External Walls</v>
          </cell>
          <cell r="H31">
            <v>0</v>
          </cell>
          <cell r="J31">
            <v>0</v>
          </cell>
          <cell r="K31">
            <v>0</v>
          </cell>
        </row>
        <row r="32">
          <cell r="B32" t="str">
            <v>f)</v>
          </cell>
          <cell r="C32" t="str">
            <v>Windows &amp; External Doors</v>
          </cell>
          <cell r="H32">
            <v>0</v>
          </cell>
          <cell r="J32">
            <v>0</v>
          </cell>
          <cell r="K32">
            <v>0</v>
          </cell>
        </row>
        <row r="33">
          <cell r="B33" t="str">
            <v>g)</v>
          </cell>
          <cell r="C33" t="str">
            <v>Internal Walls &amp; Floors</v>
          </cell>
          <cell r="H33">
            <v>0</v>
          </cell>
          <cell r="J33">
            <v>0</v>
          </cell>
          <cell r="K33">
            <v>0</v>
          </cell>
        </row>
        <row r="34">
          <cell r="B34" t="str">
            <v>h)</v>
          </cell>
          <cell r="C34" t="str">
            <v>Internal Doors</v>
          </cell>
          <cell r="H34">
            <v>0</v>
          </cell>
          <cell r="J34">
            <v>0</v>
          </cell>
          <cell r="K34">
            <v>0</v>
          </cell>
        </row>
        <row r="35">
          <cell r="H35" t="str">
            <v>Superstructure Total</v>
          </cell>
          <cell r="I35">
            <v>0</v>
          </cell>
        </row>
        <row r="36">
          <cell r="A36" t="str">
            <v>3</v>
          </cell>
          <cell r="C36" t="str">
            <v>Finishes</v>
          </cell>
        </row>
        <row r="37">
          <cell r="B37" t="str">
            <v>a)</v>
          </cell>
          <cell r="C37" t="str">
            <v>Walls</v>
          </cell>
          <cell r="H37">
            <v>0</v>
          </cell>
          <cell r="J37">
            <v>0</v>
          </cell>
          <cell r="K37">
            <v>0</v>
          </cell>
        </row>
        <row r="38">
          <cell r="B38" t="str">
            <v>b)</v>
          </cell>
          <cell r="C38" t="str">
            <v>Floors</v>
          </cell>
          <cell r="H38">
            <v>0</v>
          </cell>
          <cell r="J38">
            <v>0</v>
          </cell>
          <cell r="K38">
            <v>0</v>
          </cell>
        </row>
        <row r="39">
          <cell r="B39" t="str">
            <v>c)</v>
          </cell>
          <cell r="C39" t="str">
            <v>Ceilings</v>
          </cell>
          <cell r="H39">
            <v>0</v>
          </cell>
          <cell r="J39">
            <v>0</v>
          </cell>
          <cell r="K39">
            <v>0</v>
          </cell>
        </row>
        <row r="40">
          <cell r="B40" t="str">
            <v>d)</v>
          </cell>
          <cell r="C40" t="str">
            <v>Decorations</v>
          </cell>
          <cell r="H40">
            <v>0</v>
          </cell>
          <cell r="J40">
            <v>0</v>
          </cell>
          <cell r="K40">
            <v>0</v>
          </cell>
        </row>
        <row r="41">
          <cell r="H41" t="str">
            <v>Finishes Total</v>
          </cell>
          <cell r="I41">
            <v>0</v>
          </cell>
        </row>
        <row r="42">
          <cell r="A42">
            <v>4</v>
          </cell>
          <cell r="C42" t="str">
            <v>Furniture, Fittings etc</v>
          </cell>
          <cell r="H42" t="str">
            <v>Furniture, Fittings etc Total</v>
          </cell>
          <cell r="I42">
            <v>0</v>
          </cell>
          <cell r="J42">
            <v>0</v>
          </cell>
          <cell r="K42">
            <v>0</v>
          </cell>
        </row>
        <row r="43">
          <cell r="A43">
            <v>5</v>
          </cell>
          <cell r="C43" t="str">
            <v>Services</v>
          </cell>
        </row>
        <row r="44">
          <cell r="B44" t="str">
            <v>a)</v>
          </cell>
          <cell r="C44" t="str">
            <v>Sanitary</v>
          </cell>
          <cell r="H44">
            <v>0</v>
          </cell>
          <cell r="J44">
            <v>0</v>
          </cell>
          <cell r="K44">
            <v>0</v>
          </cell>
        </row>
        <row r="45">
          <cell r="B45" t="str">
            <v>b)</v>
          </cell>
          <cell r="C45" t="str">
            <v>Mechanical Installations</v>
          </cell>
          <cell r="H45">
            <v>0</v>
          </cell>
          <cell r="J45">
            <v>0</v>
          </cell>
          <cell r="K45">
            <v>0</v>
          </cell>
        </row>
        <row r="46">
          <cell r="B46" t="str">
            <v>c)</v>
          </cell>
          <cell r="C46" t="str">
            <v>Electrical Installations</v>
          </cell>
          <cell r="H46">
            <v>0</v>
          </cell>
          <cell r="J46">
            <v>0</v>
          </cell>
          <cell r="K46">
            <v>0</v>
          </cell>
        </row>
        <row r="47">
          <cell r="B47" t="str">
            <v>d)</v>
          </cell>
          <cell r="C47" t="str">
            <v>Lifts &amp; Excalators</v>
          </cell>
          <cell r="H47">
            <v>0</v>
          </cell>
          <cell r="J47">
            <v>0</v>
          </cell>
          <cell r="K47">
            <v>0</v>
          </cell>
        </row>
        <row r="48">
          <cell r="B48" t="str">
            <v>e)</v>
          </cell>
          <cell r="C48" t="str">
            <v>BWIC</v>
          </cell>
          <cell r="H48">
            <v>0</v>
          </cell>
          <cell r="J48">
            <v>0</v>
          </cell>
          <cell r="K48">
            <v>0</v>
          </cell>
        </row>
        <row r="49">
          <cell r="H49" t="str">
            <v>Services Total</v>
          </cell>
          <cell r="I49">
            <v>0</v>
          </cell>
        </row>
        <row r="50">
          <cell r="A50">
            <v>6</v>
          </cell>
          <cell r="C50" t="str">
            <v>External Works</v>
          </cell>
        </row>
        <row r="51">
          <cell r="B51" t="str">
            <v>a)</v>
          </cell>
          <cell r="C51" t="str">
            <v>Site Works</v>
          </cell>
          <cell r="H51">
            <v>0</v>
          </cell>
          <cell r="J51">
            <v>0</v>
          </cell>
          <cell r="K51">
            <v>0</v>
          </cell>
        </row>
        <row r="52">
          <cell r="B52" t="str">
            <v>b)</v>
          </cell>
          <cell r="C52" t="str">
            <v>Drainage</v>
          </cell>
          <cell r="H52">
            <v>0</v>
          </cell>
          <cell r="J52">
            <v>0</v>
          </cell>
          <cell r="K52">
            <v>0</v>
          </cell>
        </row>
        <row r="53">
          <cell r="B53" t="str">
            <v>c)</v>
          </cell>
          <cell r="C53" t="str">
            <v>Statutory Services</v>
          </cell>
          <cell r="H53">
            <v>0</v>
          </cell>
          <cell r="J53">
            <v>0</v>
          </cell>
          <cell r="K53">
            <v>0</v>
          </cell>
        </row>
        <row r="54">
          <cell r="B54" t="str">
            <v>b)</v>
          </cell>
          <cell r="C54" t="str">
            <v>Demolitions</v>
          </cell>
          <cell r="H54">
            <v>0</v>
          </cell>
          <cell r="J54">
            <v>0</v>
          </cell>
          <cell r="K54">
            <v>0</v>
          </cell>
        </row>
        <row r="55">
          <cell r="H55" t="str">
            <v>External Works Total</v>
          </cell>
          <cell r="I55">
            <v>0</v>
          </cell>
        </row>
      </sheetData>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amp; Brief"/>
      <sheetName val="GIFA"/>
      <sheetName val="Excls "/>
      <sheetName val="Dwgs"/>
      <sheetName val="Assumps"/>
      <sheetName val="Phase 1 Summ"/>
      <sheetName val="Phase 1 Notes"/>
      <sheetName val="Phase 1 0"/>
      <sheetName val="Phase 1 6A"/>
      <sheetName val="Phase 1 6B"/>
      <sheetName val="Phase 1 6C"/>
      <sheetName val="Phase 2 Summ "/>
      <sheetName val="Phase 2 Notes"/>
      <sheetName val="Phase 2 0 "/>
      <sheetName val="Phase 2 6A "/>
      <sheetName val="Phase 2 6B"/>
      <sheetName val="Phase 2 6C "/>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etup"/>
      <sheetName val="Front Cover (A4-P)"/>
      <sheetName val="Cover Contents"/>
      <sheetName val="Version Control"/>
      <sheetName val="Contents"/>
      <sheetName val="5. Accommodation Schedule "/>
      <sheetName val="1.0 Executive Summary"/>
      <sheetName val="1.0 Executive Summary (2)"/>
      <sheetName val="2.00 Change Summary"/>
      <sheetName val="0.0 Summary = Ridge"/>
      <sheetName val="3.00  L1 Element Summary"/>
      <sheetName val="4.00  L2 Element Summary"/>
      <sheetName val="5.00 =Sum Comments"/>
      <sheetName val="4.00  L2 Element Summary - (B)"/>
      <sheetName val="4.00  L2 Element Summary -  (2)"/>
      <sheetName val="5.01 RIBA 2 - Decant Option 1"/>
      <sheetName val="5.02 RIBA 2 - Decant Option 2"/>
      <sheetName val="6.1 RIBA Stage 3 - Breakdown"/>
      <sheetName val="4.00  L2 Element Summary (2)"/>
      <sheetName val="0.0 Summary = Ridge (2)"/>
      <sheetName val="OPTIONS SUMMARY"/>
      <sheetName val="0.0 Summary = Option 1"/>
      <sheetName val="3.00  L1 Element Summary NT"/>
      <sheetName val=" O.C.E - Corridor - no third"/>
      <sheetName val="3.00  L1 Element Summary MD"/>
      <sheetName val=" O.C.E - No Corridor - Mini Dup"/>
      <sheetName val="3.00  L1 Element Summary Dup"/>
      <sheetName val="O.C.E - Duplex"/>
      <sheetName val="VE, Cost reallocation"/>
      <sheetName val="Change"/>
      <sheetName val="Prelims Summary"/>
      <sheetName val="Prelims"/>
      <sheetName val="7.00 Inflation"/>
      <sheetName val="8.0 Benchmarking (A)"/>
      <sheetName val="8.0 Benchmarking (B)"/>
      <sheetName val="8.0 Benchmarking (C)"/>
    </sheetNames>
    <sheetDataSet>
      <sheetData sheetId="0">
        <row r="5">
          <cell r="F5">
            <v>5021103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t="str">
            <v>Cost Plan Analysis</v>
          </cell>
        </row>
      </sheetData>
      <sheetData sheetId="11"/>
      <sheetData sheetId="12" refreshError="1"/>
      <sheetData sheetId="13" refreshError="1"/>
      <sheetData sheetId="14">
        <row r="9">
          <cell r="G9">
            <v>0</v>
          </cell>
        </row>
      </sheetData>
      <sheetData sheetId="15" refreshError="1"/>
      <sheetData sheetId="16" refreshError="1"/>
      <sheetData sheetId="17" refreshError="1"/>
      <sheetData sheetId="18">
        <row r="13">
          <cell r="G13" t="str">
            <v>O.C.E Nr.1</v>
          </cell>
          <cell r="M13" t="str">
            <v>O.C.E Nr.2</v>
          </cell>
        </row>
      </sheetData>
      <sheetData sheetId="19" refreshError="1"/>
      <sheetData sheetId="20" refreshError="1"/>
      <sheetData sheetId="21">
        <row r="2">
          <cell r="H2" t="str">
            <v>Cost Plan Analysis</v>
          </cell>
          <cell r="M2">
            <v>1</v>
          </cell>
        </row>
        <row r="3">
          <cell r="M3" t="str">
            <v>RIBA 2</v>
          </cell>
        </row>
      </sheetData>
      <sheetData sheetId="22" refreshError="1"/>
      <sheetData sheetId="23" refreshError="1"/>
      <sheetData sheetId="24">
        <row r="29">
          <cell r="B29" t="str">
            <v>C</v>
          </cell>
          <cell r="C29" t="str">
            <v>TOTAL PROJECT COST (Excl VAT)</v>
          </cell>
        </row>
        <row r="31">
          <cell r="B31" t="str">
            <v>D</v>
          </cell>
          <cell r="C31" t="str">
            <v>TOTAL PROJECT COST (Incl VAT)</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Contents"/>
      <sheetName val="0.0 Funders Summary"/>
      <sheetName val="2.00 Change Summary"/>
      <sheetName val="3.00  L1 Element Summary"/>
      <sheetName val="4.00  L2 Element Summary - (A)"/>
      <sheetName val="Cost Plan Summary"/>
      <sheetName val="O.C.E"/>
      <sheetName val="Prelims Summary"/>
      <sheetName val="Prelims"/>
      <sheetName val="7.00 Inflation"/>
      <sheetName val="8.0 Benchmarking (A)"/>
      <sheetName val="8.0 Benchmarking (B)"/>
      <sheetName val="8.0 Benchmarking (C)"/>
    </sheetNames>
    <sheetDataSet>
      <sheetData sheetId="0">
        <row r="17">
          <cell r="F17" t="str">
            <v>Order of Cost Estimate</v>
          </cell>
        </row>
      </sheetData>
      <sheetData sheetId="1"/>
      <sheetData sheetId="2">
        <row r="13">
          <cell r="S13">
            <v>273.8</v>
          </cell>
        </row>
      </sheetData>
      <sheetData sheetId="3"/>
      <sheetData sheetId="4"/>
      <sheetData sheetId="5"/>
      <sheetData sheetId="6">
        <row r="1">
          <cell r="A1" t="str">
            <v>Stage 2+ Order of Cost Estimate</v>
          </cell>
        </row>
        <row r="25">
          <cell r="G25">
            <v>58328.6</v>
          </cell>
        </row>
        <row r="26">
          <cell r="G26">
            <v>189894.75</v>
          </cell>
        </row>
        <row r="27">
          <cell r="G27">
            <v>60000</v>
          </cell>
        </row>
        <row r="28">
          <cell r="G28">
            <v>423920</v>
          </cell>
        </row>
        <row r="29">
          <cell r="G29">
            <v>170109</v>
          </cell>
        </row>
        <row r="30">
          <cell r="G30">
            <v>68373</v>
          </cell>
        </row>
        <row r="31">
          <cell r="G31">
            <v>50326</v>
          </cell>
        </row>
        <row r="32">
          <cell r="G32"/>
        </row>
        <row r="35">
          <cell r="G35">
            <v>67865</v>
          </cell>
        </row>
        <row r="36">
          <cell r="G36">
            <v>53475</v>
          </cell>
        </row>
        <row r="37">
          <cell r="G37"/>
        </row>
      </sheetData>
      <sheetData sheetId="7"/>
      <sheetData sheetId="8"/>
      <sheetData sheetId="9"/>
      <sheetData sheetId="10">
        <row r="18">
          <cell r="D18">
            <v>1.0309278350515427E-2</v>
          </cell>
        </row>
      </sheetData>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Front Cover (A4-P)"/>
      <sheetName val="Cover Contents"/>
      <sheetName val="Version Control"/>
      <sheetName val="Contents"/>
      <sheetName val="1. Financial Summary"/>
      <sheetName val="1. Exec Summary"/>
      <sheetName val="2-4. Notes"/>
      <sheetName val="5. Accommodation"/>
      <sheetName val="6. Notes"/>
      <sheetName val="7. Summary"/>
      <sheetName val="Flysheet"/>
      <sheetName val="A. Level 1 Summary"/>
      <sheetName val="A. Level 2 Package"/>
      <sheetName val="A. (i) Unit £ per m²"/>
      <sheetName val="A. (ii) Elem £ per m²"/>
      <sheetName val="A. Approx Quants"/>
      <sheetName val="A. Approx Quants Full"/>
      <sheetName val="B. Movement"/>
      <sheetName val="C. VE Items"/>
      <sheetName val="D. Risk Register"/>
      <sheetName val="E. Info Sheets"/>
      <sheetName val="F. Spec Notes"/>
      <sheetName val="G. Area Schedule"/>
      <sheetName val="H. Register"/>
      <sheetName val="I. Cashflow"/>
      <sheetName val="Estimating"/>
    </sheetNames>
    <sheetDataSet>
      <sheetData sheetId="0">
        <row r="14">
          <cell r="F14" t="str">
            <v>Order of Cost Estimate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71">
          <cell r="H71">
            <v>0</v>
          </cell>
        </row>
        <row r="79">
          <cell r="H79">
            <v>0</v>
          </cell>
        </row>
        <row r="82">
          <cell r="H82">
            <v>0</v>
          </cell>
        </row>
        <row r="102">
          <cell r="G102">
            <v>0</v>
          </cell>
        </row>
      </sheetData>
      <sheetData sheetId="15">
        <row r="19">
          <cell r="H19">
            <v>0</v>
          </cell>
        </row>
        <row r="22">
          <cell r="H22">
            <v>0</v>
          </cell>
        </row>
        <row r="32">
          <cell r="H32">
            <v>0</v>
          </cell>
        </row>
        <row r="37">
          <cell r="H37">
            <v>0</v>
          </cell>
        </row>
        <row r="50">
          <cell r="H50">
            <v>0</v>
          </cell>
        </row>
        <row r="53">
          <cell r="H53">
            <v>0</v>
          </cell>
        </row>
        <row r="67">
          <cell r="H67">
            <v>0</v>
          </cell>
        </row>
        <row r="77">
          <cell r="H77">
            <v>0</v>
          </cell>
        </row>
        <row r="84">
          <cell r="H84">
            <v>0</v>
          </cell>
        </row>
        <row r="88">
          <cell r="H88">
            <v>0</v>
          </cell>
        </row>
        <row r="99">
          <cell r="H99">
            <v>0</v>
          </cell>
        </row>
        <row r="107">
          <cell r="G107">
            <v>0</v>
          </cell>
        </row>
      </sheetData>
      <sheetData sheetId="16"/>
      <sheetData sheetId="17">
        <row r="104">
          <cell r="H104">
            <v>0</v>
          </cell>
        </row>
        <row r="360">
          <cell r="H360">
            <v>0</v>
          </cell>
        </row>
        <row r="1015">
          <cell r="H1015">
            <v>0</v>
          </cell>
        </row>
        <row r="1292">
          <cell r="H1292">
            <v>0</v>
          </cell>
        </row>
        <row r="2083">
          <cell r="H2083">
            <v>0</v>
          </cell>
        </row>
        <row r="2995">
          <cell r="H2995">
            <v>0</v>
          </cell>
        </row>
        <row r="3559">
          <cell r="H3559">
            <v>0</v>
          </cell>
        </row>
        <row r="3564">
          <cell r="G3564">
            <v>0</v>
          </cell>
        </row>
        <row r="3570">
          <cell r="G3570">
            <v>0</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etup"/>
      <sheetName val="Front Cover (A4-P)"/>
      <sheetName val="Cover Contents"/>
      <sheetName val="Version Control"/>
      <sheetName val="Contents"/>
      <sheetName val="A. Level 1 Summary DN "/>
      <sheetName val=" Summary  "/>
      <sheetName val=" L1 Element Summary"/>
      <sheetName val="A. Level 1 Summary SR"/>
      <sheetName val="Prelims Summary "/>
      <sheetName val="Accommodation Schedule"/>
      <sheetName val="5.00 Elstree Studios - SR"/>
      <sheetName val="Sheet1"/>
      <sheetName val="Prelims "/>
      <sheetName val="Change "/>
      <sheetName val="4.00  L2 Element Summary "/>
      <sheetName val="5.00 Elstree Studios - Do Noth"/>
      <sheetName val="A. Level 1 Summary DN  (2)"/>
      <sheetName val="5.00 Elstree Studios - Do N (2)"/>
      <sheetName val="A. Level 1 Summary (O1)"/>
      <sheetName val="5.00 Elstree Studios - O1 "/>
      <sheetName val="A. Level 1 Summary (O3)"/>
      <sheetName val="5.00 Elstree Studios - O3"/>
      <sheetName val="A. Level 1 Summary (O4) "/>
      <sheetName val="5.00 Elstree Studios - O4"/>
      <sheetName val="6.1 RIBA Stage 3 - Breakdown"/>
      <sheetName val="A. Level 1 Summary (Office L4L)"/>
      <sheetName val="A. Level 1 Summary (Office NTH)"/>
      <sheetName val="7.00 Inflation"/>
      <sheetName val="Exclusions and Qualifications"/>
      <sheetName val="Elstree Benchmarking (2)"/>
      <sheetName val="8.0 Benchmarking (A)"/>
      <sheetName val="8.0 Benchmarking (B)"/>
    </sheetNames>
    <sheetDataSet>
      <sheetData sheetId="0">
        <row r="17">
          <cell r="F17" t="str">
            <v>Pre-tender Estimate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Directory"/>
      <sheetName val="Tender Register"/>
      <sheetName val="Documents Register"/>
      <sheetName val="Drawings Arch"/>
      <sheetName val="Drawings Struct"/>
      <sheetName val="Drawings M&amp;E"/>
      <sheetName val="Drawings Other"/>
      <sheetName val="Site Visit Register"/>
      <sheetName val="SC Enquiry Forms"/>
      <sheetName val="Mats Enquiry Forms"/>
      <sheetName val="Preliminaries"/>
      <sheetName val="Tender Adjustments"/>
      <sheetName val="Tender Summary"/>
      <sheetName val="Profit Plan"/>
      <sheetName val="Post-Tender Adjustments"/>
      <sheetName val="X Portrait"/>
      <sheetName val="X Landscape"/>
    </sheetNames>
    <sheetDataSet>
      <sheetData sheetId="0">
        <row r="6">
          <cell r="D6" t="str">
            <v>TM52J</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Ridge2018">
  <a:themeElements>
    <a:clrScheme name="Ridge2018">
      <a:dk1>
        <a:sysClr val="windowText" lastClr="000000"/>
      </a:dk1>
      <a:lt1>
        <a:srgbClr val="FFFFFF"/>
      </a:lt1>
      <a:dk2>
        <a:srgbClr val="008644"/>
      </a:dk2>
      <a:lt2>
        <a:srgbClr val="FFFFFF"/>
      </a:lt2>
      <a:accent1>
        <a:srgbClr val="008644"/>
      </a:accent1>
      <a:accent2>
        <a:srgbClr val="575756"/>
      </a:accent2>
      <a:accent3>
        <a:srgbClr val="007CBB"/>
      </a:accent3>
      <a:accent4>
        <a:srgbClr val="3CBFAE"/>
      </a:accent4>
      <a:accent5>
        <a:srgbClr val="6BABE5"/>
      </a:accent5>
      <a:accent6>
        <a:srgbClr val="CC569A"/>
      </a:accent6>
      <a:hlink>
        <a:srgbClr val="D0D0D0"/>
      </a:hlink>
      <a:folHlink>
        <a:srgbClr val="D0D0D0"/>
      </a:folHlink>
    </a:clrScheme>
    <a:fontScheme name="Ridge 01-2018">
      <a:majorFont>
        <a:latin typeface="DIN OT"/>
        <a:ea typeface=""/>
        <a:cs typeface=""/>
      </a:majorFont>
      <a:minorFont>
        <a:latin typeface="Univers LT Pro 45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2"/>
        </a:solidFill>
        <a:ln>
          <a:noFill/>
        </a:ln>
      </a:spPr>
      <a:bodyPr rot="0" spcFirstLastPara="0" vertOverflow="overflow" horzOverflow="overflow" vert="horz" wrap="square" lIns="36000" tIns="36000" rIns="36000" bIns="36000" numCol="1" spcCol="0" rtlCol="0" fromWordArt="0" anchor="ctr" anchorCtr="0" forceAA="0" compatLnSpc="1">
        <a:prstTxWarp prst="textNoShape">
          <a:avLst/>
        </a:prstTxWarp>
        <a:noAutofit/>
      </a:bodyPr>
      <a:lstStyle>
        <a:defPPr algn="ctr">
          <a:lnSpc>
            <a:spcPts val="1000"/>
          </a:lnSpc>
          <a:defRPr sz="1000" b="0" dirty="0" err="1" smtClean="0">
            <a:effectLst/>
          </a:defRPr>
        </a:defPPr>
      </a:lstStyle>
      <a:style>
        <a:lnRef idx="2">
          <a:schemeClr val="accent1">
            <a:shade val="50000"/>
          </a:schemeClr>
        </a:lnRef>
        <a:fillRef idx="1">
          <a:schemeClr val="accent1"/>
        </a:fillRef>
        <a:effectRef idx="0">
          <a:schemeClr val="accent1"/>
        </a:effectRef>
        <a:fontRef idx="minor">
          <a:schemeClr val="lt1"/>
        </a:fontRef>
      </a:style>
    </a:spDef>
    <a:lnDef>
      <a:spPr>
        <a:ln w="12700">
          <a:solidFill>
            <a:schemeClr val="accent2"/>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lgn="l">
          <a:lnSpc>
            <a:spcPct val="120000"/>
          </a:lnSpc>
          <a:defRPr sz="1200" b="0" dirty="0">
            <a:solidFill>
              <a:schemeClr val="tx1"/>
            </a:solidFill>
            <a:effectLst/>
            <a:latin typeface="+mn-lt"/>
          </a:defRPr>
        </a:defPPr>
      </a:lstStyle>
    </a:txDef>
  </a:objectDefaults>
  <a:extraClrSchemeLst/>
  <a:extLst>
    <a:ext uri="{05A4C25C-085E-4340-85A3-A5531E510DB2}">
      <thm15:themeFamily xmlns:thm15="http://schemas.microsoft.com/office/thememl/2012/main" name="Ridge2018" id="{462720DC-6D39-4559-B40F-1D776BD34A1B}" vid="{BB7F3C1D-914C-4AC6-BC9C-8F4BE6E1897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yourfutureenergy.co.uk/project/solar-system/" TargetMode="External"/><Relationship Id="rId1" Type="http://schemas.openxmlformats.org/officeDocument/2006/relationships/hyperlink" Target="https://www.alternativeheat.co.uk/our-projects/fettes-colleg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FAA96-283C-4227-AF3E-35FE3DFCF78C}">
  <sheetPr>
    <tabColor theme="9" tint="-0.249977111117893"/>
    <outlinePr summaryBelow="0"/>
    <pageSetUpPr fitToPage="1"/>
  </sheetPr>
  <dimension ref="A1:BE50"/>
  <sheetViews>
    <sheetView showGridLines="0" showZeros="0" zoomScale="70" zoomScaleNormal="70" zoomScaleSheetLayoutView="100" zoomScalePageLayoutView="60" workbookViewId="0">
      <selection activeCell="O24" sqref="O24"/>
    </sheetView>
  </sheetViews>
  <sheetFormatPr defaultColWidth="9.140625" defaultRowHeight="12.75" x14ac:dyDescent="0.25"/>
  <cols>
    <col min="1" max="4" width="14.140625" style="806" customWidth="1"/>
    <col min="5" max="5" width="14.140625" style="807" customWidth="1"/>
    <col min="6" max="6" width="15" style="806" customWidth="1"/>
    <col min="7" max="7" width="17.5703125" style="807" customWidth="1"/>
    <col min="8" max="8" width="21" style="806" customWidth="1"/>
    <col min="9" max="9" width="17.5703125" style="807" customWidth="1"/>
    <col min="10" max="10" width="14.140625" style="806" hidden="1" customWidth="1"/>
    <col min="11" max="11" width="21.5703125" style="807" hidden="1" customWidth="1"/>
    <col min="12" max="12" width="14.140625" style="806" hidden="1" customWidth="1"/>
    <col min="13" max="13" width="14.140625" style="807" hidden="1" customWidth="1"/>
    <col min="14" max="14" width="14.140625" style="806" hidden="1" customWidth="1"/>
    <col min="15" max="15" width="14.140625" style="807" customWidth="1"/>
    <col min="16" max="16" width="2.85546875" style="806" customWidth="1"/>
    <col min="17" max="17" width="14.140625" style="807" customWidth="1"/>
    <col min="18" max="21" width="14.140625" style="806" customWidth="1"/>
    <col min="22" max="24" width="14.140625" style="805" customWidth="1"/>
    <col min="25" max="25" width="17.5703125" style="805" customWidth="1"/>
    <col min="26" max="26" width="18.85546875" style="805" bestFit="1" customWidth="1"/>
    <col min="27" max="27" width="20.5703125" style="805" bestFit="1" customWidth="1"/>
    <col min="28" max="36" width="14.140625" style="805" customWidth="1"/>
    <col min="37" max="37" width="9.140625" style="805" bestFit="1" customWidth="1"/>
    <col min="38" max="38" width="12.140625" style="805" bestFit="1" customWidth="1"/>
    <col min="39" max="42" width="9.140625" style="805" bestFit="1" customWidth="1"/>
    <col min="43" max="43" width="12.140625" style="805" bestFit="1" customWidth="1"/>
    <col min="44" max="47" width="9.140625" style="805" bestFit="1" customWidth="1"/>
    <col min="48" max="48" width="9.140625" style="805"/>
    <col min="49" max="49" width="13.42578125" style="805" bestFit="1" customWidth="1"/>
    <col min="50" max="51" width="9.140625" style="805" bestFit="1" customWidth="1"/>
    <col min="52" max="16384" width="9.140625" style="805"/>
  </cols>
  <sheetData>
    <row r="1" spans="1:57" ht="7.5" customHeight="1" x14ac:dyDescent="0.25">
      <c r="A1" s="114"/>
      <c r="B1" s="114"/>
      <c r="C1" s="114"/>
      <c r="D1" s="114"/>
      <c r="E1" s="114"/>
      <c r="F1" s="114"/>
      <c r="G1" s="114"/>
      <c r="H1" s="114"/>
      <c r="I1" s="114"/>
      <c r="J1" s="114"/>
      <c r="K1" s="114"/>
      <c r="L1" s="114"/>
      <c r="M1" s="114"/>
      <c r="N1" s="114"/>
      <c r="O1" s="114"/>
      <c r="P1" s="114"/>
      <c r="Q1" s="114"/>
      <c r="R1" s="114"/>
      <c r="S1" s="114"/>
      <c r="T1" s="114"/>
      <c r="U1" s="114"/>
    </row>
    <row r="2" spans="1:57" ht="17.25" x14ac:dyDescent="0.25">
      <c r="A2" s="98" t="str">
        <f>[49]Cover!B29</f>
        <v>PROJECT NAME:</v>
      </c>
      <c r="B2" s="96"/>
      <c r="C2" s="99" t="e">
        <f>#REF!</f>
        <v>#REF!</v>
      </c>
      <c r="D2" s="96"/>
      <c r="E2" s="96"/>
      <c r="F2" s="98" t="str">
        <f>[49]Cover!B28</f>
        <v>REPORT:</v>
      </c>
      <c r="H2" s="96" t="str">
        <f>'[84]0.0 Summary = Option 1'!H2</f>
        <v>Cost Plan Analysis</v>
      </c>
      <c r="I2" s="96"/>
      <c r="K2" s="98" t="str">
        <f>[49]Cover!B34</f>
        <v>VERSION:</v>
      </c>
      <c r="L2" s="96"/>
      <c r="M2" s="100">
        <f>'[84]0.0 Summary = Option 1'!M2</f>
        <v>1</v>
      </c>
      <c r="O2" s="96"/>
      <c r="S2" s="875"/>
      <c r="T2" s="873"/>
      <c r="U2" s="114"/>
      <c r="W2" s="114"/>
    </row>
    <row r="3" spans="1:57" ht="17.25" x14ac:dyDescent="0.25">
      <c r="A3" s="98" t="str">
        <f>[49]Cover!B31</f>
        <v>PROJECT NUMBER:</v>
      </c>
      <c r="B3" s="96"/>
      <c r="C3" s="99" t="e">
        <f>#REF!</f>
        <v>#REF!</v>
      </c>
      <c r="D3" s="96"/>
      <c r="E3" s="96"/>
      <c r="F3" s="98" t="str">
        <f>[49]Cover!B33</f>
        <v>REPORT DATE:</v>
      </c>
      <c r="H3" s="970" t="e">
        <f>#REF!</f>
        <v>#REF!</v>
      </c>
      <c r="I3" s="970"/>
      <c r="K3" s="101" t="str">
        <f>[49]Cover!B32</f>
        <v>CURRENT STAGE :</v>
      </c>
      <c r="L3" s="96"/>
      <c r="M3" s="99" t="str">
        <f>'[84]0.0 Summary = Option 1'!M3</f>
        <v>RIBA 2</v>
      </c>
      <c r="O3" s="97"/>
      <c r="S3" s="874"/>
      <c r="T3" s="873"/>
      <c r="U3" s="114"/>
      <c r="W3" s="114"/>
    </row>
    <row r="4" spans="1:57" ht="15" x14ac:dyDescent="0.25">
      <c r="A4" s="115"/>
      <c r="B4" s="115"/>
      <c r="C4" s="115"/>
      <c r="D4" s="115"/>
      <c r="E4" s="115"/>
      <c r="F4" s="115"/>
      <c r="G4" s="115"/>
      <c r="H4" s="115"/>
      <c r="I4" s="115"/>
      <c r="J4" s="115"/>
      <c r="K4" s="115"/>
      <c r="L4" s="115"/>
      <c r="M4" s="115"/>
      <c r="N4" s="115"/>
      <c r="O4" s="115"/>
      <c r="P4" s="115"/>
      <c r="Q4" s="115"/>
      <c r="R4" s="115"/>
      <c r="S4" s="115"/>
      <c r="T4" s="115"/>
      <c r="U4" s="115"/>
    </row>
    <row r="5" spans="1:57" ht="7.5" customHeight="1" x14ac:dyDescent="0.25">
      <c r="E5" s="806"/>
      <c r="G5" s="806"/>
      <c r="I5" s="806"/>
      <c r="K5" s="806"/>
      <c r="M5" s="806"/>
      <c r="O5" s="806"/>
      <c r="Q5" s="806"/>
    </row>
    <row r="6" spans="1:57" ht="22.5" customHeight="1" x14ac:dyDescent="0.25">
      <c r="A6" s="872">
        <f>'[49]9.00 WP Summary'!A6+1</f>
        <v>10</v>
      </c>
      <c r="B6" s="116" t="s">
        <v>2668</v>
      </c>
      <c r="E6" s="806"/>
      <c r="G6" s="806"/>
      <c r="I6" s="806"/>
      <c r="K6" s="806"/>
      <c r="M6" s="806"/>
      <c r="O6" s="806"/>
      <c r="Q6" s="806"/>
    </row>
    <row r="7" spans="1:57" ht="6" customHeight="1" x14ac:dyDescent="0.25">
      <c r="A7" s="118"/>
      <c r="B7" s="116"/>
      <c r="E7" s="806"/>
      <c r="G7" s="806"/>
      <c r="I7" s="806"/>
      <c r="K7" s="806"/>
      <c r="M7" s="806"/>
      <c r="O7" s="806"/>
      <c r="Q7" s="806"/>
    </row>
    <row r="8" spans="1:57" ht="18.75" customHeight="1" x14ac:dyDescent="0.25">
      <c r="A8" s="829">
        <f>A6+0.01</f>
        <v>10.01</v>
      </c>
      <c r="B8" s="6" t="s">
        <v>2667</v>
      </c>
    </row>
    <row r="9" spans="1:57" s="102" customFormat="1" ht="35.1" customHeight="1" x14ac:dyDescent="0.25">
      <c r="B9" s="96"/>
      <c r="C9" s="96"/>
      <c r="D9" s="96"/>
      <c r="E9" s="96"/>
      <c r="F9" s="96"/>
      <c r="G9" s="871" t="s">
        <v>2669</v>
      </c>
      <c r="H9" s="96"/>
      <c r="I9" s="871" t="s">
        <v>2639</v>
      </c>
      <c r="J9" s="96"/>
      <c r="K9" s="828" t="s">
        <v>2639</v>
      </c>
      <c r="L9" s="838">
        <f>341+297</f>
        <v>638</v>
      </c>
      <c r="M9" s="971" t="s">
        <v>66</v>
      </c>
      <c r="N9" s="972"/>
      <c r="Y9" s="805"/>
      <c r="Z9" s="805"/>
      <c r="AA9" s="805"/>
      <c r="AB9" s="805"/>
      <c r="AC9" s="805"/>
      <c r="AD9" s="805"/>
      <c r="AE9" s="805"/>
      <c r="AF9" s="805"/>
      <c r="AG9" s="805"/>
      <c r="AH9" s="805"/>
      <c r="AI9" s="805"/>
      <c r="AJ9" s="805"/>
      <c r="AK9" s="805"/>
      <c r="AL9" s="805"/>
      <c r="AM9" s="805"/>
      <c r="AN9" s="805"/>
      <c r="AO9" s="105"/>
      <c r="AV9" s="96"/>
      <c r="AW9" s="107"/>
      <c r="AX9" s="108"/>
      <c r="AY9" s="108"/>
      <c r="AZ9" s="96"/>
      <c r="BA9" s="96"/>
      <c r="BB9" s="107"/>
      <c r="BC9" s="108"/>
      <c r="BD9" s="108"/>
      <c r="BE9" s="96"/>
    </row>
    <row r="10" spans="1:57" s="102" customFormat="1" ht="35.1" customHeight="1" x14ac:dyDescent="0.25">
      <c r="B10" s="96"/>
      <c r="C10" s="96"/>
      <c r="D10" s="96"/>
      <c r="E10" s="96"/>
      <c r="F10" s="96"/>
      <c r="G10" s="870" t="str">
        <f>'[84]4.00  L2 Element Summary (2)'!G13</f>
        <v>O.C.E Nr.1</v>
      </c>
      <c r="H10" s="96"/>
      <c r="I10" s="870" t="str">
        <f>'[84]4.00  L2 Element Summary (2)'!M13</f>
        <v>O.C.E Nr.2</v>
      </c>
      <c r="J10" s="96"/>
      <c r="Y10" s="805"/>
      <c r="Z10" s="805"/>
      <c r="AA10" s="805"/>
      <c r="AB10" s="805"/>
      <c r="AC10" s="805"/>
      <c r="AD10" s="805"/>
      <c r="AE10" s="805"/>
      <c r="AF10" s="805"/>
      <c r="AG10" s="805"/>
      <c r="AH10" s="805"/>
      <c r="AI10" s="805"/>
      <c r="AJ10" s="805"/>
      <c r="AK10" s="805"/>
      <c r="AL10" s="805"/>
      <c r="AM10" s="805"/>
      <c r="AN10" s="805"/>
      <c r="AO10" s="105"/>
      <c r="AV10" s="96"/>
      <c r="AW10" s="107"/>
      <c r="AX10" s="108"/>
      <c r="AY10" s="108"/>
      <c r="AZ10" s="96"/>
      <c r="BA10" s="96"/>
      <c r="BB10" s="107"/>
      <c r="BC10" s="108"/>
      <c r="BD10" s="108"/>
      <c r="BE10" s="96"/>
    </row>
    <row r="11" spans="1:57" s="102" customFormat="1" ht="35.1" customHeight="1" x14ac:dyDescent="0.25">
      <c r="B11" s="869" t="s">
        <v>360</v>
      </c>
      <c r="C11" s="868"/>
      <c r="D11" s="868"/>
      <c r="E11" s="868"/>
      <c r="F11" s="867"/>
      <c r="G11" s="865">
        <v>45000</v>
      </c>
      <c r="H11" s="866" t="s">
        <v>2638</v>
      </c>
      <c r="I11" s="865" t="e">
        <f>#REF!</f>
        <v>#REF!</v>
      </c>
      <c r="J11" s="827" t="s">
        <v>2638</v>
      </c>
      <c r="K11" s="826" t="s">
        <v>2438</v>
      </c>
      <c r="L11" s="826" t="s">
        <v>2640</v>
      </c>
      <c r="M11" s="864" t="s">
        <v>2666</v>
      </c>
      <c r="N11" s="864" t="s">
        <v>2665</v>
      </c>
      <c r="X11" s="877"/>
      <c r="Y11" s="805"/>
      <c r="Z11" s="805"/>
      <c r="AA11" s="805"/>
      <c r="AB11" s="805"/>
      <c r="AC11" s="805"/>
      <c r="AD11" s="805"/>
      <c r="AE11" s="805"/>
      <c r="AF11" s="805"/>
      <c r="AG11" s="805"/>
      <c r="AH11" s="805"/>
      <c r="AI11" s="805"/>
      <c r="AJ11" s="805"/>
      <c r="AK11" s="805"/>
      <c r="AL11" s="805"/>
      <c r="AM11" s="805"/>
      <c r="AN11" s="805"/>
      <c r="AO11" s="105"/>
      <c r="AV11" s="96"/>
      <c r="AW11" s="107"/>
      <c r="AX11" s="108"/>
      <c r="AY11" s="108"/>
      <c r="AZ11" s="96"/>
      <c r="BA11" s="96"/>
      <c r="BB11" s="107"/>
      <c r="BC11" s="108"/>
      <c r="BD11" s="108"/>
      <c r="BE11" s="96"/>
    </row>
    <row r="12" spans="1:57" s="96" customFormat="1" ht="35.1" customHeight="1" x14ac:dyDescent="0.25">
      <c r="B12" s="845">
        <v>1</v>
      </c>
      <c r="C12" s="834" t="s">
        <v>2664</v>
      </c>
      <c r="D12" s="834"/>
      <c r="E12" s="834"/>
      <c r="F12" s="834"/>
      <c r="G12" s="831">
        <v>12124865</v>
      </c>
      <c r="H12" s="859" t="e">
        <f t="shared" ref="H12:H18" si="0">I12-G12</f>
        <v>#REF!</v>
      </c>
      <c r="I12" s="839" t="e">
        <f>#REF!</f>
        <v>#REF!</v>
      </c>
      <c r="J12" s="846" t="e">
        <f t="shared" ref="J12:J20" si="1">K12-I12</f>
        <v>#REF!</v>
      </c>
      <c r="K12" s="822">
        <v>0</v>
      </c>
      <c r="L12" s="824" t="e">
        <f t="shared" ref="L12:L18" si="2">I12/$L$9</f>
        <v>#REF!</v>
      </c>
      <c r="M12" s="852" t="e">
        <f>I12/#REF!</f>
        <v>#REF!</v>
      </c>
      <c r="N12" s="852" t="e">
        <f>$I$12/#REF!</f>
        <v>#REF!</v>
      </c>
      <c r="R12" s="849"/>
      <c r="S12" s="849"/>
      <c r="X12" s="876"/>
      <c r="Y12" s="805"/>
      <c r="Z12" s="805"/>
      <c r="AA12" s="805"/>
      <c r="AB12" s="805"/>
      <c r="AC12" s="805"/>
      <c r="AD12" s="805"/>
      <c r="AE12" s="805"/>
      <c r="AF12" s="805"/>
      <c r="AG12" s="805"/>
      <c r="AH12" s="805"/>
      <c r="AI12" s="805"/>
      <c r="AJ12" s="805"/>
      <c r="AK12" s="805"/>
      <c r="AL12" s="805"/>
      <c r="AM12" s="805"/>
      <c r="AN12" s="805"/>
      <c r="AO12" s="808"/>
      <c r="AW12" s="107"/>
      <c r="AX12" s="108"/>
      <c r="AY12" s="108"/>
      <c r="BB12" s="107"/>
      <c r="BC12" s="108"/>
      <c r="BD12" s="108"/>
    </row>
    <row r="13" spans="1:57" s="102" customFormat="1" ht="35.1" customHeight="1" x14ac:dyDescent="0.25">
      <c r="B13" s="815" t="s">
        <v>2663</v>
      </c>
      <c r="C13" s="814" t="s">
        <v>2662</v>
      </c>
      <c r="D13" s="813"/>
      <c r="E13" s="813"/>
      <c r="F13" s="813"/>
      <c r="G13" s="810">
        <f>SUBTOTAL(9,G12:G12)</f>
        <v>12124865</v>
      </c>
      <c r="H13" s="810" t="e">
        <f t="shared" si="0"/>
        <v>#REF!</v>
      </c>
      <c r="I13" s="810" t="e">
        <f>SUBTOTAL(9,I12:I12)</f>
        <v>#REF!</v>
      </c>
      <c r="J13" s="810" t="e">
        <f t="shared" si="1"/>
        <v>#REF!</v>
      </c>
      <c r="K13" s="851"/>
      <c r="L13" s="810" t="e">
        <f t="shared" si="2"/>
        <v>#REF!</v>
      </c>
      <c r="M13" s="850" t="e">
        <f>I13/$I$27</f>
        <v>#REF!</v>
      </c>
      <c r="N13" s="850" t="e">
        <f>I13/$I$27</f>
        <v>#REF!</v>
      </c>
      <c r="S13" s="849"/>
      <c r="X13" s="878"/>
      <c r="Y13" s="878"/>
      <c r="Z13" s="878"/>
      <c r="AA13" s="878"/>
      <c r="AB13" s="878"/>
      <c r="AC13" s="878"/>
      <c r="AD13" s="878"/>
      <c r="AE13" s="879"/>
      <c r="AF13" s="880"/>
      <c r="AG13" s="880"/>
      <c r="AH13" s="880"/>
      <c r="AI13" s="880"/>
      <c r="AJ13" s="880"/>
      <c r="AK13" s="880"/>
      <c r="AL13" s="880"/>
      <c r="AM13" s="880"/>
      <c r="AN13" s="105"/>
      <c r="AO13" s="105"/>
      <c r="AV13" s="96"/>
      <c r="AW13" s="107"/>
      <c r="AX13" s="108"/>
      <c r="AY13" s="108"/>
      <c r="AZ13" s="96"/>
      <c r="BA13" s="96"/>
      <c r="BB13" s="107"/>
      <c r="BC13" s="108"/>
      <c r="BD13" s="108"/>
      <c r="BE13" s="96"/>
    </row>
    <row r="14" spans="1:57" s="102" customFormat="1" ht="35.1" customHeight="1" x14ac:dyDescent="0.25">
      <c r="B14" s="863" t="s">
        <v>2661</v>
      </c>
      <c r="C14" s="862" t="s">
        <v>2670</v>
      </c>
      <c r="D14" s="862"/>
      <c r="E14" s="862"/>
      <c r="F14" s="862"/>
      <c r="G14" s="861">
        <v>875000</v>
      </c>
      <c r="H14" s="859" t="e">
        <f t="shared" si="0"/>
        <v>#REF!</v>
      </c>
      <c r="I14" s="860" t="e">
        <f>#REF!+#REF!</f>
        <v>#REF!</v>
      </c>
      <c r="J14" s="859" t="e">
        <f t="shared" si="1"/>
        <v>#REF!</v>
      </c>
      <c r="K14" s="825">
        <v>0</v>
      </c>
      <c r="L14" s="824" t="e">
        <f t="shared" si="2"/>
        <v>#REF!</v>
      </c>
      <c r="M14" s="852" t="e">
        <f>I14/$I$27</f>
        <v>#REF!</v>
      </c>
      <c r="N14" s="852" t="e">
        <f>I14/$I$27</f>
        <v>#REF!</v>
      </c>
      <c r="S14" s="849"/>
      <c r="X14" s="878"/>
      <c r="Y14" s="805"/>
      <c r="Z14" s="805"/>
      <c r="AA14" s="805"/>
      <c r="AB14" s="805"/>
      <c r="AC14" s="805"/>
      <c r="AD14" s="805"/>
      <c r="AE14" s="805"/>
      <c r="AF14" s="805"/>
      <c r="AG14" s="805"/>
      <c r="AH14" s="805"/>
      <c r="AI14" s="805"/>
      <c r="AJ14" s="805"/>
      <c r="AK14" s="805"/>
      <c r="AL14" s="805"/>
      <c r="AM14" s="805"/>
      <c r="AN14" s="805"/>
      <c r="AO14" s="105"/>
      <c r="AV14" s="96"/>
      <c r="AW14" s="107"/>
      <c r="AX14" s="108"/>
      <c r="AY14" s="108"/>
      <c r="AZ14" s="96"/>
      <c r="BA14" s="96"/>
      <c r="BB14" s="107"/>
      <c r="BC14" s="108"/>
      <c r="BD14" s="108"/>
      <c r="BE14" s="96"/>
    </row>
    <row r="15" spans="1:57" s="102" customFormat="1" ht="35.1" customHeight="1" x14ac:dyDescent="0.25">
      <c r="B15" s="835" t="s">
        <v>2660</v>
      </c>
      <c r="C15" s="834" t="s">
        <v>2659</v>
      </c>
      <c r="D15" s="834"/>
      <c r="E15" s="834"/>
      <c r="F15" s="834"/>
      <c r="G15" s="831">
        <v>0</v>
      </c>
      <c r="H15" s="846">
        <f t="shared" si="0"/>
        <v>0</v>
      </c>
      <c r="I15" s="839">
        <v>0</v>
      </c>
      <c r="J15" s="846">
        <f t="shared" si="1"/>
        <v>0</v>
      </c>
      <c r="K15" s="822">
        <v>0</v>
      </c>
      <c r="L15" s="824">
        <f t="shared" si="2"/>
        <v>0</v>
      </c>
      <c r="M15" s="852" t="e">
        <f>I15/$I$27</f>
        <v>#REF!</v>
      </c>
      <c r="N15" s="852" t="e">
        <f>J15/$I$27</f>
        <v>#REF!</v>
      </c>
      <c r="S15" s="849"/>
      <c r="X15" s="878"/>
      <c r="Y15" s="805"/>
      <c r="Z15" s="805"/>
      <c r="AA15" s="805"/>
      <c r="AB15" s="805"/>
      <c r="AC15" s="805"/>
      <c r="AD15" s="805"/>
      <c r="AE15" s="805"/>
      <c r="AF15" s="805"/>
      <c r="AG15" s="805"/>
      <c r="AH15" s="805"/>
      <c r="AI15" s="805"/>
      <c r="AJ15" s="805"/>
      <c r="AK15" s="805"/>
      <c r="AL15" s="805"/>
      <c r="AM15" s="805"/>
      <c r="AN15" s="805"/>
      <c r="AO15" s="105"/>
      <c r="AV15" s="96"/>
      <c r="AW15" s="107"/>
      <c r="AX15" s="108"/>
      <c r="AY15" s="108"/>
      <c r="AZ15" s="96"/>
      <c r="BA15" s="96"/>
      <c r="BB15" s="107"/>
      <c r="BC15" s="108"/>
      <c r="BD15" s="108"/>
      <c r="BE15" s="96"/>
    </row>
    <row r="16" spans="1:57" s="102" customFormat="1" ht="35.1" customHeight="1" x14ac:dyDescent="0.25">
      <c r="B16" s="835" t="s">
        <v>2658</v>
      </c>
      <c r="C16" s="834" t="s">
        <v>2671</v>
      </c>
      <c r="D16" s="834"/>
      <c r="E16" s="834"/>
      <c r="F16" s="834"/>
      <c r="G16" s="831">
        <v>1300000</v>
      </c>
      <c r="H16" s="859" t="e">
        <f t="shared" si="0"/>
        <v>#REF!</v>
      </c>
      <c r="I16" s="839" t="e">
        <f>#REF!</f>
        <v>#REF!</v>
      </c>
      <c r="J16" s="846" t="e">
        <f t="shared" si="1"/>
        <v>#REF!</v>
      </c>
      <c r="K16" s="822">
        <v>0</v>
      </c>
      <c r="L16" s="824" t="e">
        <f t="shared" si="2"/>
        <v>#REF!</v>
      </c>
      <c r="M16" s="852" t="e">
        <f>I16/$I$27</f>
        <v>#REF!</v>
      </c>
      <c r="N16" s="852" t="e">
        <f>I16/$I$27</f>
        <v>#REF!</v>
      </c>
      <c r="S16" s="849"/>
      <c r="X16" s="878"/>
      <c r="Y16" s="878"/>
      <c r="Z16" s="878"/>
      <c r="AA16" s="878"/>
      <c r="AB16" s="878"/>
      <c r="AC16" s="878"/>
      <c r="AD16" s="878"/>
      <c r="AE16" s="879"/>
      <c r="AF16" s="880"/>
      <c r="AG16" s="880"/>
      <c r="AH16" s="880"/>
      <c r="AI16" s="880"/>
      <c r="AJ16" s="880"/>
      <c r="AK16" s="880"/>
      <c r="AL16" s="880"/>
      <c r="AM16" s="880"/>
      <c r="AN16" s="105"/>
      <c r="AO16" s="105"/>
      <c r="AV16" s="96"/>
      <c r="AW16" s="107"/>
      <c r="AX16" s="108"/>
      <c r="AY16" s="108"/>
      <c r="AZ16" s="96"/>
      <c r="BA16" s="96"/>
      <c r="BB16" s="107"/>
      <c r="BC16" s="108"/>
      <c r="BD16" s="108"/>
      <c r="BE16" s="96"/>
    </row>
    <row r="17" spans="1:16" s="102" customFormat="1" ht="35.1" customHeight="1" x14ac:dyDescent="0.25">
      <c r="B17" s="833" t="s">
        <v>2657</v>
      </c>
      <c r="C17" s="832" t="s">
        <v>37</v>
      </c>
      <c r="D17" s="832"/>
      <c r="E17" s="832"/>
      <c r="F17" s="832"/>
      <c r="G17" s="858">
        <v>189200</v>
      </c>
      <c r="H17" s="859" t="e">
        <f t="shared" si="0"/>
        <v>#REF!</v>
      </c>
      <c r="I17" s="857" t="e">
        <f>#REF!</f>
        <v>#REF!</v>
      </c>
      <c r="J17" s="856" t="e">
        <f t="shared" si="1"/>
        <v>#REF!</v>
      </c>
      <c r="K17" s="821">
        <v>0</v>
      </c>
      <c r="L17" s="824" t="e">
        <f t="shared" si="2"/>
        <v>#REF!</v>
      </c>
      <c r="M17" s="852" t="e">
        <f>I17/$I$27</f>
        <v>#REF!</v>
      </c>
      <c r="N17" s="852" t="e">
        <f>J17/$I$27</f>
        <v>#REF!</v>
      </c>
    </row>
    <row r="18" spans="1:16" s="102" customFormat="1" ht="35.1" customHeight="1" x14ac:dyDescent="0.25">
      <c r="B18" s="815" t="str">
        <f>'[84]3.00  L1 Element Summary MD'!B29</f>
        <v>C</v>
      </c>
      <c r="C18" s="814" t="str">
        <f>'[84]3.00  L1 Element Summary MD'!C29</f>
        <v>TOTAL PROJECT COST (Excl VAT)</v>
      </c>
      <c r="D18" s="813"/>
      <c r="E18" s="813"/>
      <c r="F18" s="813"/>
      <c r="G18" s="810">
        <f>SUBTOTAL(9,G12:G17)</f>
        <v>14489065</v>
      </c>
      <c r="H18" s="810" t="e">
        <f t="shared" si="0"/>
        <v>#REF!</v>
      </c>
      <c r="I18" s="810" t="e">
        <f>SUBTOTAL(9,I12:I17)</f>
        <v>#REF!</v>
      </c>
      <c r="J18" s="810" t="e">
        <f t="shared" si="1"/>
        <v>#REF!</v>
      </c>
      <c r="K18" s="851">
        <f>SUBTOTAL(9,K5:K17)</f>
        <v>0</v>
      </c>
      <c r="L18" s="810" t="e">
        <f t="shared" si="2"/>
        <v>#REF!</v>
      </c>
      <c r="M18" s="850" t="e">
        <f>I18/$I$25</f>
        <v>#REF!</v>
      </c>
      <c r="N18" s="850" t="e">
        <f>I18/$I$25</f>
        <v>#REF!</v>
      </c>
    </row>
    <row r="19" spans="1:16" s="102" customFormat="1" ht="35.1" customHeight="1" x14ac:dyDescent="0.25">
      <c r="B19" s="819">
        <v>15</v>
      </c>
      <c r="C19" s="104" t="s">
        <v>2656</v>
      </c>
      <c r="D19" s="104"/>
      <c r="E19" s="104"/>
      <c r="F19" s="104"/>
      <c r="G19" s="818">
        <v>0</v>
      </c>
      <c r="H19" s="817">
        <v>0</v>
      </c>
      <c r="I19" s="855">
        <v>0</v>
      </c>
      <c r="J19" s="817">
        <f t="shared" si="1"/>
        <v>0</v>
      </c>
      <c r="K19" s="854">
        <v>0</v>
      </c>
      <c r="L19" s="853">
        <f>K19/$L$9</f>
        <v>0</v>
      </c>
      <c r="M19" s="852" t="e">
        <f>I19/$I$25</f>
        <v>#VALUE!</v>
      </c>
      <c r="N19" s="852" t="e">
        <f>I19/$I$25</f>
        <v>#VALUE!</v>
      </c>
    </row>
    <row r="20" spans="1:16" s="102" customFormat="1" ht="35.1" customHeight="1" x14ac:dyDescent="0.25">
      <c r="B20" s="815" t="str">
        <f>'[84]3.00  L1 Element Summary MD'!B31</f>
        <v>D</v>
      </c>
      <c r="C20" s="814" t="str">
        <f>'[84]3.00  L1 Element Summary MD'!C31</f>
        <v>TOTAL PROJECT COST (Incl VAT)</v>
      </c>
      <c r="D20" s="813"/>
      <c r="E20" s="813"/>
      <c r="F20" s="813"/>
      <c r="G20" s="810">
        <f>SUBTOTAL(9,G12:G19)</f>
        <v>14489065</v>
      </c>
      <c r="H20" s="810" t="e">
        <f>I20-G20</f>
        <v>#REF!</v>
      </c>
      <c r="I20" s="810" t="e">
        <f>SUBTOTAL(9,I12:I19)</f>
        <v>#REF!</v>
      </c>
      <c r="J20" s="810" t="e">
        <f t="shared" si="1"/>
        <v>#REF!</v>
      </c>
      <c r="K20" s="851">
        <f>SUBTOTAL(9,K5:K19)</f>
        <v>0</v>
      </c>
      <c r="L20" s="810" t="e">
        <f>I20/$L$9</f>
        <v>#REF!</v>
      </c>
      <c r="M20" s="850" t="e">
        <f>I20/$I$25</f>
        <v>#REF!</v>
      </c>
      <c r="N20" s="850" t="e">
        <f>I20/$I$25</f>
        <v>#REF!</v>
      </c>
    </row>
    <row r="21" spans="1:16" s="102" customFormat="1" ht="18.75" customHeight="1" x14ac:dyDescent="0.25">
      <c r="B21" s="96"/>
      <c r="C21" s="96"/>
      <c r="D21" s="96"/>
      <c r="E21" s="96"/>
      <c r="F21" s="96"/>
    </row>
    <row r="22" spans="1:16" s="102" customFormat="1" ht="18.75" customHeight="1" x14ac:dyDescent="0.25">
      <c r="A22" s="829">
        <f>A8+0.01</f>
        <v>10.02</v>
      </c>
      <c r="B22" s="6" t="s">
        <v>2674</v>
      </c>
      <c r="C22" s="96"/>
      <c r="D22" s="96"/>
      <c r="E22" s="96"/>
      <c r="F22" s="96"/>
    </row>
    <row r="23" spans="1:16" s="102" customFormat="1" ht="18.75" customHeight="1" x14ac:dyDescent="0.25">
      <c r="B23" s="96"/>
      <c r="C23" s="96"/>
      <c r="D23" s="96"/>
      <c r="E23" s="96"/>
      <c r="F23" s="96"/>
    </row>
    <row r="24" spans="1:16" s="102" customFormat="1" ht="24.95" customHeight="1" x14ac:dyDescent="0.25">
      <c r="B24" s="96"/>
      <c r="C24" s="96"/>
      <c r="D24" s="96"/>
      <c r="E24" s="96"/>
      <c r="F24" s="96"/>
      <c r="G24" s="828" t="str">
        <f>G9</f>
        <v>RIBA 1/2</v>
      </c>
      <c r="H24" s="96"/>
      <c r="I24" s="828" t="str">
        <f>I9</f>
        <v>RIBA 3</v>
      </c>
      <c r="J24" s="96"/>
      <c r="K24" s="828" t="s">
        <v>2639</v>
      </c>
      <c r="L24" s="838">
        <v>0</v>
      </c>
      <c r="M24" s="837" t="s">
        <v>66</v>
      </c>
    </row>
    <row r="25" spans="1:16" s="102" customFormat="1" ht="24.95" customHeight="1" x14ac:dyDescent="0.25">
      <c r="B25" s="96"/>
      <c r="C25" s="96"/>
      <c r="D25" s="96"/>
      <c r="E25" s="96"/>
      <c r="F25" s="96"/>
      <c r="G25" s="836" t="s">
        <v>2641</v>
      </c>
      <c r="H25" s="96"/>
      <c r="I25" s="836" t="s">
        <v>2641</v>
      </c>
      <c r="J25" s="96"/>
    </row>
    <row r="26" spans="1:16" s="102" customFormat="1" ht="24.95" customHeight="1" x14ac:dyDescent="0.25">
      <c r="B26" s="848"/>
      <c r="C26" s="847"/>
      <c r="D26" s="847"/>
      <c r="E26" s="847"/>
      <c r="F26" s="847"/>
      <c r="G26" s="826">
        <f>G11</f>
        <v>45000</v>
      </c>
      <c r="H26" s="827" t="s">
        <v>2638</v>
      </c>
      <c r="I26" s="826" t="e">
        <f>I11</f>
        <v>#REF!</v>
      </c>
      <c r="J26" s="827" t="s">
        <v>2638</v>
      </c>
      <c r="K26" s="826" t="s">
        <v>2438</v>
      </c>
      <c r="L26" s="826" t="s">
        <v>2640</v>
      </c>
      <c r="M26" s="826" t="s">
        <v>1</v>
      </c>
    </row>
    <row r="27" spans="1:16" s="96" customFormat="1" ht="24.95" customHeight="1" x14ac:dyDescent="0.25">
      <c r="B27" s="835" t="s">
        <v>376</v>
      </c>
      <c r="C27" s="834" t="s">
        <v>18</v>
      </c>
      <c r="D27" s="834"/>
      <c r="E27" s="834"/>
      <c r="F27" s="834"/>
      <c r="G27" s="831">
        <v>1797245</v>
      </c>
      <c r="H27" s="846" t="e">
        <f>I27-G27</f>
        <v>#REF!</v>
      </c>
      <c r="I27" s="839" t="e">
        <f>#REF!</f>
        <v>#REF!</v>
      </c>
      <c r="J27" s="817" t="e">
        <f t="shared" ref="J27:J38" si="3">K27-I27</f>
        <v>#REF!</v>
      </c>
      <c r="K27" s="825">
        <v>0</v>
      </c>
      <c r="L27" s="824" t="e">
        <f>I27/$L$24</f>
        <v>#REF!</v>
      </c>
      <c r="M27" s="830" t="e">
        <f>I27/$I$50</f>
        <v>#REF!</v>
      </c>
      <c r="P27" s="102"/>
    </row>
    <row r="28" spans="1:16" s="96" customFormat="1" ht="24.95" customHeight="1" x14ac:dyDescent="0.25">
      <c r="B28" s="833" t="s">
        <v>461</v>
      </c>
      <c r="C28" s="832" t="s">
        <v>19</v>
      </c>
      <c r="D28" s="832"/>
      <c r="E28" s="832"/>
      <c r="F28" s="832"/>
      <c r="G28" s="831"/>
      <c r="H28" s="846" t="e">
        <f>I28-0</f>
        <v>#REF!</v>
      </c>
      <c r="I28" s="839" t="e">
        <f>#REF!</f>
        <v>#REF!</v>
      </c>
      <c r="J28" s="817" t="e">
        <f t="shared" si="3"/>
        <v>#REF!</v>
      </c>
      <c r="K28" s="825">
        <v>0</v>
      </c>
      <c r="L28" s="824" t="e">
        <f>I28/$L$24</f>
        <v>#REF!</v>
      </c>
      <c r="M28" s="830" t="e">
        <f>I28/$I$50</f>
        <v>#REF!</v>
      </c>
      <c r="P28" s="102"/>
    </row>
    <row r="29" spans="1:16" s="96" customFormat="1" ht="24.95" customHeight="1" x14ac:dyDescent="0.25">
      <c r="B29" s="835" t="s">
        <v>595</v>
      </c>
      <c r="C29" s="834" t="s">
        <v>20</v>
      </c>
      <c r="D29" s="834"/>
      <c r="E29" s="834"/>
      <c r="F29" s="834"/>
      <c r="G29" s="831">
        <f>SUBTOTAL(9,G30:G37)</f>
        <v>2762605</v>
      </c>
      <c r="H29" s="846" t="e">
        <f>SUBTOTAL(9,H30:H37)</f>
        <v>#REF!</v>
      </c>
      <c r="I29" s="839" t="e">
        <f>SUBTOTAL(9,I30:I37)</f>
        <v>#REF!</v>
      </c>
      <c r="J29" s="817" t="e">
        <f t="shared" si="3"/>
        <v>#REF!</v>
      </c>
      <c r="K29" s="825">
        <v>0</v>
      </c>
      <c r="L29" s="824" t="e">
        <f>I29/$L$24</f>
        <v>#REF!</v>
      </c>
      <c r="M29" s="830" t="e">
        <f>I29/$I$50</f>
        <v>#REF!</v>
      </c>
      <c r="P29" s="102"/>
    </row>
    <row r="30" spans="1:16" s="96" customFormat="1" ht="24.95" customHeight="1" x14ac:dyDescent="0.25">
      <c r="B30" s="845" t="s">
        <v>2655</v>
      </c>
      <c r="C30" s="844" t="s">
        <v>116</v>
      </c>
      <c r="D30" s="834"/>
      <c r="E30" s="834"/>
      <c r="F30" s="834"/>
      <c r="G30" s="831">
        <v>490610</v>
      </c>
      <c r="H30" s="846" t="e">
        <f t="shared" ref="H30:H37" si="4">I30-G30</f>
        <v>#REF!</v>
      </c>
      <c r="I30" s="839" t="e">
        <f>#REF!+#REF!</f>
        <v>#REF!</v>
      </c>
      <c r="J30" s="817" t="e">
        <f t="shared" si="3"/>
        <v>#REF!</v>
      </c>
      <c r="K30" s="842">
        <f>'[85]Cost Plan Summary'!G25</f>
        <v>58328.6</v>
      </c>
      <c r="L30" s="824" t="e">
        <f t="shared" ref="L30:L37" si="5">K30/$L$23</f>
        <v>#DIV/0!</v>
      </c>
      <c r="M30" s="823">
        <f t="shared" ref="M30:M37" si="6">K30/$K$50</f>
        <v>5.1062804598844241E-2</v>
      </c>
      <c r="P30" s="102"/>
    </row>
    <row r="31" spans="1:16" s="96" customFormat="1" ht="24.95" customHeight="1" x14ac:dyDescent="0.25">
      <c r="B31" s="845" t="s">
        <v>2654</v>
      </c>
      <c r="C31" s="844" t="s">
        <v>122</v>
      </c>
      <c r="D31" s="834"/>
      <c r="E31" s="834"/>
      <c r="F31" s="834"/>
      <c r="G31" s="831"/>
      <c r="H31" s="846" t="e">
        <f t="shared" si="4"/>
        <v>#REF!</v>
      </c>
      <c r="I31" s="839" t="e">
        <f>#REF!</f>
        <v>#REF!</v>
      </c>
      <c r="J31" s="817" t="e">
        <f t="shared" si="3"/>
        <v>#REF!</v>
      </c>
      <c r="K31" s="842">
        <f>'[85]Cost Plan Summary'!G26</f>
        <v>189894.75</v>
      </c>
      <c r="L31" s="824" t="e">
        <f t="shared" si="5"/>
        <v>#DIV/0!</v>
      </c>
      <c r="M31" s="823">
        <f t="shared" si="6"/>
        <v>0.16624020658127192</v>
      </c>
      <c r="P31" s="102"/>
    </row>
    <row r="32" spans="1:16" s="96" customFormat="1" ht="24.95" customHeight="1" x14ac:dyDescent="0.25">
      <c r="B32" s="845" t="s">
        <v>2653</v>
      </c>
      <c r="C32" s="844" t="s">
        <v>125</v>
      </c>
      <c r="D32" s="834"/>
      <c r="E32" s="834"/>
      <c r="F32" s="834"/>
      <c r="G32" s="831">
        <v>1097400</v>
      </c>
      <c r="H32" s="846" t="e">
        <f t="shared" si="4"/>
        <v>#REF!</v>
      </c>
      <c r="I32" s="839" t="e">
        <f>#REF!</f>
        <v>#REF!</v>
      </c>
      <c r="J32" s="817" t="e">
        <f t="shared" si="3"/>
        <v>#REF!</v>
      </c>
      <c r="K32" s="842">
        <f>'[85]Cost Plan Summary'!G27</f>
        <v>60000</v>
      </c>
      <c r="L32" s="824" t="e">
        <f t="shared" si="5"/>
        <v>#DIV/0!</v>
      </c>
      <c r="M32" s="823">
        <f t="shared" si="6"/>
        <v>5.2526003983134423E-2</v>
      </c>
      <c r="P32" s="102"/>
    </row>
    <row r="33" spans="2:13" s="96" customFormat="1" ht="24.95" customHeight="1" x14ac:dyDescent="0.25">
      <c r="B33" s="845" t="s">
        <v>2652</v>
      </c>
      <c r="C33" s="844" t="s">
        <v>131</v>
      </c>
      <c r="D33" s="834"/>
      <c r="E33" s="834"/>
      <c r="F33" s="834"/>
      <c r="G33" s="831"/>
      <c r="H33" s="846" t="e">
        <f t="shared" si="4"/>
        <v>#REF!</v>
      </c>
      <c r="I33" s="839" t="e">
        <f>#REF!</f>
        <v>#REF!</v>
      </c>
      <c r="J33" s="817" t="e">
        <f t="shared" si="3"/>
        <v>#REF!</v>
      </c>
      <c r="K33" s="842">
        <f>'[85]Cost Plan Summary'!G28</f>
        <v>423920</v>
      </c>
      <c r="L33" s="824" t="e">
        <f t="shared" si="5"/>
        <v>#DIV/0!</v>
      </c>
      <c r="M33" s="823">
        <f t="shared" si="6"/>
        <v>0.37111372680883908</v>
      </c>
    </row>
    <row r="34" spans="2:13" s="96" customFormat="1" ht="24.95" customHeight="1" x14ac:dyDescent="0.25">
      <c r="B34" s="845" t="s">
        <v>2651</v>
      </c>
      <c r="C34" s="844" t="s">
        <v>134</v>
      </c>
      <c r="D34" s="834"/>
      <c r="E34" s="834"/>
      <c r="F34" s="834"/>
      <c r="G34" s="831">
        <v>285470</v>
      </c>
      <c r="H34" s="846" t="e">
        <f t="shared" si="4"/>
        <v>#REF!</v>
      </c>
      <c r="I34" s="839" t="e">
        <f>#REF!</f>
        <v>#REF!</v>
      </c>
      <c r="J34" s="817" t="e">
        <f t="shared" si="3"/>
        <v>#REF!</v>
      </c>
      <c r="K34" s="842">
        <f>'[85]Cost Plan Summary'!G29</f>
        <v>170109</v>
      </c>
      <c r="L34" s="824" t="e">
        <f t="shared" si="5"/>
        <v>#DIV/0!</v>
      </c>
      <c r="M34" s="823">
        <f t="shared" si="6"/>
        <v>0.14891910019278357</v>
      </c>
    </row>
    <row r="35" spans="2:13" s="96" customFormat="1" ht="24.95" customHeight="1" x14ac:dyDescent="0.25">
      <c r="B35" s="845" t="s">
        <v>2650</v>
      </c>
      <c r="C35" s="844" t="s">
        <v>2649</v>
      </c>
      <c r="D35" s="834"/>
      <c r="E35" s="834"/>
      <c r="F35" s="834"/>
      <c r="G35" s="831">
        <v>203100</v>
      </c>
      <c r="H35" s="846" t="e">
        <f t="shared" si="4"/>
        <v>#REF!</v>
      </c>
      <c r="I35" s="839" t="e">
        <f>#REF!</f>
        <v>#REF!</v>
      </c>
      <c r="J35" s="817" t="e">
        <f t="shared" si="3"/>
        <v>#REF!</v>
      </c>
      <c r="K35" s="842">
        <f>'[85]Cost Plan Summary'!G30</f>
        <v>68373</v>
      </c>
      <c r="L35" s="824" t="e">
        <f t="shared" si="5"/>
        <v>#DIV/0!</v>
      </c>
      <c r="M35" s="823">
        <f t="shared" si="6"/>
        <v>5.9856007838980832E-2</v>
      </c>
    </row>
    <row r="36" spans="2:13" s="96" customFormat="1" ht="24.95" customHeight="1" x14ac:dyDescent="0.25">
      <c r="B36" s="845" t="s">
        <v>2648</v>
      </c>
      <c r="C36" s="844" t="s">
        <v>2647</v>
      </c>
      <c r="D36" s="834"/>
      <c r="E36" s="834"/>
      <c r="F36" s="834"/>
      <c r="G36" s="831">
        <v>662625</v>
      </c>
      <c r="H36" s="846" t="e">
        <f t="shared" si="4"/>
        <v>#REF!</v>
      </c>
      <c r="I36" s="839" t="e">
        <f>#REF!</f>
        <v>#REF!</v>
      </c>
      <c r="J36" s="817" t="e">
        <f t="shared" si="3"/>
        <v>#REF!</v>
      </c>
      <c r="K36" s="842">
        <f>'[85]Cost Plan Summary'!G31</f>
        <v>50326</v>
      </c>
      <c r="L36" s="824" t="e">
        <f t="shared" si="5"/>
        <v>#DIV/0!</v>
      </c>
      <c r="M36" s="823">
        <f t="shared" si="6"/>
        <v>4.4057061274253712E-2</v>
      </c>
    </row>
    <row r="37" spans="2:13" s="96" customFormat="1" ht="24.95" customHeight="1" x14ac:dyDescent="0.25">
      <c r="B37" s="845" t="s">
        <v>2646</v>
      </c>
      <c r="C37" s="844" t="s">
        <v>905</v>
      </c>
      <c r="D37" s="834"/>
      <c r="E37" s="834"/>
      <c r="F37" s="834"/>
      <c r="G37" s="831">
        <v>23400</v>
      </c>
      <c r="H37" s="846" t="e">
        <f t="shared" si="4"/>
        <v>#REF!</v>
      </c>
      <c r="I37" s="839" t="e">
        <f>#REF!</f>
        <v>#REF!</v>
      </c>
      <c r="J37" s="817" t="e">
        <f t="shared" si="3"/>
        <v>#REF!</v>
      </c>
      <c r="K37" s="842">
        <f>'[85]Cost Plan Summary'!G32</f>
        <v>0</v>
      </c>
      <c r="L37" s="824" t="e">
        <f t="shared" si="5"/>
        <v>#DIV/0!</v>
      </c>
      <c r="M37" s="823">
        <f t="shared" si="6"/>
        <v>0</v>
      </c>
    </row>
    <row r="38" spans="2:13" s="96" customFormat="1" ht="24.95" customHeight="1" x14ac:dyDescent="0.25">
      <c r="B38" s="833" t="s">
        <v>918</v>
      </c>
      <c r="C38" s="832" t="s">
        <v>21</v>
      </c>
      <c r="D38" s="832"/>
      <c r="E38" s="832"/>
      <c r="F38" s="832"/>
      <c r="G38" s="831">
        <f>SUBTOTAL(9,G39:G41)</f>
        <v>1094048</v>
      </c>
      <c r="H38" s="843">
        <f>SUBTOTAL(9,H39:H41)</f>
        <v>0</v>
      </c>
      <c r="I38" s="839" t="e">
        <f>SUBTOTAL(9,I39:I41)</f>
        <v>#REF!</v>
      </c>
      <c r="J38" s="817" t="e">
        <f t="shared" si="3"/>
        <v>#REF!</v>
      </c>
      <c r="K38" s="825">
        <v>0</v>
      </c>
      <c r="L38" s="824" t="e">
        <f>I38/$L$24</f>
        <v>#REF!</v>
      </c>
      <c r="M38" s="830" t="e">
        <f>I38/$I$50</f>
        <v>#REF!</v>
      </c>
    </row>
    <row r="39" spans="2:13" s="96" customFormat="1" ht="24.95" customHeight="1" x14ac:dyDescent="0.25">
      <c r="B39" s="845" t="s">
        <v>2645</v>
      </c>
      <c r="C39" s="844" t="s">
        <v>921</v>
      </c>
      <c r="D39" s="834"/>
      <c r="E39" s="834"/>
      <c r="F39" s="834"/>
      <c r="G39" s="831">
        <v>541440</v>
      </c>
      <c r="H39" s="843"/>
      <c r="I39" s="839" t="e">
        <f>#REF!</f>
        <v>#REF!</v>
      </c>
      <c r="J39" s="817"/>
      <c r="K39" s="842">
        <f>'[85]Cost Plan Summary'!G35</f>
        <v>67865</v>
      </c>
      <c r="L39" s="824" t="e">
        <f>K39/$L$23</f>
        <v>#DIV/0!</v>
      </c>
      <c r="M39" s="823" t="e">
        <f>K39/$K$49</f>
        <v>#DIV/0!</v>
      </c>
    </row>
    <row r="40" spans="2:13" s="96" customFormat="1" ht="24.95" customHeight="1" x14ac:dyDescent="0.25">
      <c r="B40" s="845" t="s">
        <v>2644</v>
      </c>
      <c r="C40" s="844" t="s">
        <v>2643</v>
      </c>
      <c r="D40" s="834"/>
      <c r="E40" s="834"/>
      <c r="F40" s="834"/>
      <c r="G40" s="831">
        <v>254678</v>
      </c>
      <c r="H40" s="843"/>
      <c r="I40" s="839" t="e">
        <f>#REF!</f>
        <v>#REF!</v>
      </c>
      <c r="J40" s="817"/>
      <c r="K40" s="842">
        <f>'[85]Cost Plan Summary'!G36</f>
        <v>53475</v>
      </c>
      <c r="L40" s="824" t="e">
        <f>K40/$L$23</f>
        <v>#DIV/0!</v>
      </c>
      <c r="M40" s="823" t="e">
        <f>K40/$K$49</f>
        <v>#DIV/0!</v>
      </c>
    </row>
    <row r="41" spans="2:13" s="96" customFormat="1" ht="24.95" customHeight="1" x14ac:dyDescent="0.25">
      <c r="B41" s="845" t="s">
        <v>2642</v>
      </c>
      <c r="C41" s="844" t="s">
        <v>944</v>
      </c>
      <c r="D41" s="834"/>
      <c r="E41" s="834"/>
      <c r="F41" s="834"/>
      <c r="G41" s="831">
        <v>297930</v>
      </c>
      <c r="H41" s="843"/>
      <c r="I41" s="839" t="e">
        <f>#REF!</f>
        <v>#REF!</v>
      </c>
      <c r="J41" s="817"/>
      <c r="K41" s="842">
        <f>'[85]Cost Plan Summary'!G37</f>
        <v>0</v>
      </c>
      <c r="L41" s="824" t="e">
        <f>K41/$L$23</f>
        <v>#DIV/0!</v>
      </c>
      <c r="M41" s="823" t="e">
        <f>K41/$K$49</f>
        <v>#DIV/0!</v>
      </c>
    </row>
    <row r="42" spans="2:13" s="96" customFormat="1" ht="24.95" customHeight="1" x14ac:dyDescent="0.25">
      <c r="B42" s="835" t="s">
        <v>952</v>
      </c>
      <c r="C42" s="834" t="s">
        <v>22</v>
      </c>
      <c r="D42" s="834"/>
      <c r="E42" s="834"/>
      <c r="F42" s="834"/>
      <c r="G42" s="831">
        <v>0</v>
      </c>
      <c r="H42" s="817" t="e">
        <f>I42-0</f>
        <v>#REF!</v>
      </c>
      <c r="I42" s="839" t="e">
        <f>#REF!</f>
        <v>#REF!</v>
      </c>
      <c r="J42" s="817" t="e">
        <f>K42-I42</f>
        <v>#REF!</v>
      </c>
      <c r="K42" s="825">
        <v>0</v>
      </c>
      <c r="L42" s="824" t="e">
        <f t="shared" ref="L42:L50" si="7">I42/$L$24</f>
        <v>#REF!</v>
      </c>
      <c r="M42" s="830" t="e">
        <f t="shared" ref="M42:M50" si="8">I42/$I$50</f>
        <v>#REF!</v>
      </c>
    </row>
    <row r="43" spans="2:13" s="96" customFormat="1" ht="24.95" customHeight="1" x14ac:dyDescent="0.25">
      <c r="B43" s="833" t="s">
        <v>978</v>
      </c>
      <c r="C43" s="832" t="s">
        <v>23</v>
      </c>
      <c r="D43" s="832"/>
      <c r="E43" s="832"/>
      <c r="F43" s="832"/>
      <c r="G43" s="831">
        <v>3493565</v>
      </c>
      <c r="H43" s="817" t="e">
        <f t="shared" ref="H43:H50" si="9">I43-G43</f>
        <v>#REF!</v>
      </c>
      <c r="I43" s="839" t="e">
        <f>#REF!</f>
        <v>#REF!</v>
      </c>
      <c r="J43" s="817" t="e">
        <f>K43-I43</f>
        <v>#REF!</v>
      </c>
      <c r="K43" s="825">
        <v>0</v>
      </c>
      <c r="L43" s="824" t="e">
        <f t="shared" si="7"/>
        <v>#REF!</v>
      </c>
      <c r="M43" s="830" t="e">
        <f t="shared" si="8"/>
        <v>#REF!</v>
      </c>
    </row>
    <row r="44" spans="2:13" s="96" customFormat="1" ht="24.95" customHeight="1" x14ac:dyDescent="0.25">
      <c r="B44" s="835" t="s">
        <v>1526</v>
      </c>
      <c r="C44" s="834" t="s">
        <v>24</v>
      </c>
      <c r="D44" s="834"/>
      <c r="E44" s="834"/>
      <c r="F44" s="834"/>
      <c r="G44" s="831"/>
      <c r="H44" s="817">
        <f t="shared" si="9"/>
        <v>0</v>
      </c>
      <c r="I44" s="839"/>
      <c r="J44" s="817">
        <f>K44-I44</f>
        <v>0</v>
      </c>
      <c r="K44" s="825">
        <v>0</v>
      </c>
      <c r="L44" s="824" t="e">
        <f t="shared" si="7"/>
        <v>#DIV/0!</v>
      </c>
      <c r="M44" s="830" t="e">
        <f t="shared" si="8"/>
        <v>#REF!</v>
      </c>
    </row>
    <row r="45" spans="2:13" s="96" customFormat="1" ht="24.95" customHeight="1" x14ac:dyDescent="0.25">
      <c r="B45" s="833" t="s">
        <v>1535</v>
      </c>
      <c r="C45" s="832" t="s">
        <v>25</v>
      </c>
      <c r="D45" s="832"/>
      <c r="E45" s="832"/>
      <c r="F45" s="832"/>
      <c r="G45" s="831">
        <v>227700</v>
      </c>
      <c r="H45" s="817" t="e">
        <f t="shared" si="9"/>
        <v>#REF!</v>
      </c>
      <c r="I45" s="839" t="e">
        <f>#REF!</f>
        <v>#REF!</v>
      </c>
      <c r="J45" s="817" t="e">
        <f>K45-I45</f>
        <v>#REF!</v>
      </c>
      <c r="K45" s="825">
        <v>0</v>
      </c>
      <c r="L45" s="824" t="e">
        <f t="shared" si="7"/>
        <v>#REF!</v>
      </c>
      <c r="M45" s="830" t="e">
        <f t="shared" si="8"/>
        <v>#REF!</v>
      </c>
    </row>
    <row r="46" spans="2:13" s="96" customFormat="1" ht="24.95" customHeight="1" x14ac:dyDescent="0.25">
      <c r="B46" s="835" t="s">
        <v>1578</v>
      </c>
      <c r="C46" s="834" t="s">
        <v>26</v>
      </c>
      <c r="D46" s="834"/>
      <c r="E46" s="834"/>
      <c r="F46" s="834"/>
      <c r="G46" s="831">
        <v>789882</v>
      </c>
      <c r="H46" s="817" t="e">
        <f t="shared" si="9"/>
        <v>#REF!</v>
      </c>
      <c r="I46" s="839" t="e">
        <f>#REF!</f>
        <v>#REF!</v>
      </c>
      <c r="J46" s="817" t="e">
        <f>K46-I46</f>
        <v>#REF!</v>
      </c>
      <c r="K46" s="825">
        <v>0</v>
      </c>
      <c r="L46" s="824" t="e">
        <f t="shared" si="7"/>
        <v>#REF!</v>
      </c>
      <c r="M46" s="830" t="e">
        <f t="shared" si="8"/>
        <v>#REF!</v>
      </c>
    </row>
    <row r="47" spans="2:13" s="96" customFormat="1" ht="24.95" customHeight="1" x14ac:dyDescent="0.25">
      <c r="B47" s="815"/>
      <c r="C47" s="814" t="s">
        <v>2673</v>
      </c>
      <c r="D47" s="813"/>
      <c r="E47" s="813"/>
      <c r="F47" s="813"/>
      <c r="G47" s="812">
        <f>SUBTOTAL(9,G27:G46)</f>
        <v>10165045</v>
      </c>
      <c r="H47" s="812" t="e">
        <f t="shared" si="9"/>
        <v>#REF!</v>
      </c>
      <c r="I47" s="812" t="e">
        <f>SUBTOTAL(9,I27:I46)</f>
        <v>#REF!</v>
      </c>
      <c r="J47" s="812" t="e">
        <f>SUBTOTAL(9,J27:J46)</f>
        <v>#REF!</v>
      </c>
      <c r="K47" s="811">
        <f>SUBTOTAL(9,K27:K46)</f>
        <v>1142291.3500000001</v>
      </c>
      <c r="L47" s="810" t="e">
        <f t="shared" si="7"/>
        <v>#REF!</v>
      </c>
      <c r="M47" s="809" t="e">
        <f t="shared" si="8"/>
        <v>#REF!</v>
      </c>
    </row>
    <row r="48" spans="2:13" s="96" customFormat="1" ht="24.95" customHeight="1" x14ac:dyDescent="0.25">
      <c r="B48" s="835" t="s">
        <v>1711</v>
      </c>
      <c r="C48" s="834" t="s">
        <v>2637</v>
      </c>
      <c r="D48" s="834"/>
      <c r="E48" s="834"/>
      <c r="F48" s="834"/>
      <c r="G48" s="841">
        <v>1219805</v>
      </c>
      <c r="H48" s="817" t="e">
        <f t="shared" si="9"/>
        <v>#REF!</v>
      </c>
      <c r="I48" s="839" t="e">
        <f>#REF!</f>
        <v>#REF!</v>
      </c>
      <c r="J48" s="817" t="e">
        <f>K48-I48</f>
        <v>#REF!</v>
      </c>
      <c r="K48" s="820">
        <v>0</v>
      </c>
      <c r="L48" s="824" t="e">
        <f t="shared" si="7"/>
        <v>#REF!</v>
      </c>
      <c r="M48" s="830" t="e">
        <f t="shared" si="8"/>
        <v>#REF!</v>
      </c>
    </row>
    <row r="49" spans="2:13" s="96" customFormat="1" ht="24.95" customHeight="1" x14ac:dyDescent="0.25">
      <c r="B49" s="833" t="s">
        <v>1717</v>
      </c>
      <c r="C49" s="832" t="s">
        <v>2636</v>
      </c>
      <c r="D49" s="832"/>
      <c r="E49" s="832"/>
      <c r="F49" s="832"/>
      <c r="G49" s="840">
        <v>740015</v>
      </c>
      <c r="H49" s="817" t="e">
        <f t="shared" si="9"/>
        <v>#REF!</v>
      </c>
      <c r="I49" s="839" t="e">
        <f>#REF!</f>
        <v>#REF!</v>
      </c>
      <c r="J49" s="817" t="e">
        <f>K49-I49</f>
        <v>#REF!</v>
      </c>
      <c r="K49" s="816">
        <v>0</v>
      </c>
      <c r="L49" s="824" t="e">
        <f t="shared" si="7"/>
        <v>#REF!</v>
      </c>
      <c r="M49" s="830" t="e">
        <f t="shared" si="8"/>
        <v>#REF!</v>
      </c>
    </row>
    <row r="50" spans="2:13" s="96" customFormat="1" ht="24.95" customHeight="1" x14ac:dyDescent="0.25">
      <c r="B50" s="815"/>
      <c r="C50" s="814" t="s">
        <v>2672</v>
      </c>
      <c r="D50" s="813"/>
      <c r="E50" s="813"/>
      <c r="F50" s="813"/>
      <c r="G50" s="812">
        <f>SUBTOTAL(9,G27:G49)</f>
        <v>12124865</v>
      </c>
      <c r="H50" s="812" t="e">
        <f t="shared" si="9"/>
        <v>#REF!</v>
      </c>
      <c r="I50" s="812" t="e">
        <f>SUBTOTAL(9,I27:I49)</f>
        <v>#REF!</v>
      </c>
      <c r="J50" s="812" t="e">
        <f>SUBTOTAL(9,J27:J49)</f>
        <v>#REF!</v>
      </c>
      <c r="K50" s="811">
        <f>SUBTOTAL(9,K27:K49)</f>
        <v>1142291.3500000001</v>
      </c>
      <c r="L50" s="810" t="e">
        <f t="shared" si="7"/>
        <v>#REF!</v>
      </c>
      <c r="M50" s="809" t="e">
        <f t="shared" si="8"/>
        <v>#REF!</v>
      </c>
    </row>
  </sheetData>
  <mergeCells count="2">
    <mergeCell ref="H3:I3"/>
    <mergeCell ref="M9:N9"/>
  </mergeCells>
  <pageMargins left="0.19685039370078741" right="0.19685039370078741" top="0.39370078740157483" bottom="0.39370078740157483" header="0.19685039370078741" footer="0"/>
  <pageSetup paperSize="9" scale="63" fitToHeight="1000" orientation="portrait" r:id="rId1"/>
  <headerFooter scaleWithDoc="0">
    <oddHeader>&amp;C&amp;8&amp;K003CA2OFFICIAL</oddHeader>
    <oddFooter>&amp;C&amp;8&amp;K003CA2OFFICIAL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76B1-61D3-4F81-99C9-183BC9066C7E}">
  <dimension ref="A1:M49"/>
  <sheetViews>
    <sheetView showGridLines="0" topLeftCell="A22" zoomScaleNormal="100" zoomScalePageLayoutView="118" workbookViewId="0">
      <selection activeCell="F20" sqref="F20:F21"/>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t="e">
        <f>#REF!</f>
        <v>#REF!</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6</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customHeight="1" x14ac:dyDescent="0.25">
      <c r="A7" s="16"/>
      <c r="B7"/>
      <c r="C7"/>
      <c r="D7"/>
      <c r="E7" s="638"/>
      <c r="F7" s="701"/>
      <c r="G7" s="689"/>
      <c r="H7" s="703"/>
      <c r="I7" s="696"/>
      <c r="J7" s="696"/>
      <c r="K7" s="696"/>
      <c r="L7" s="696"/>
      <c r="M7" s="689"/>
    </row>
    <row r="8" spans="1:13" ht="13.35" customHeight="1" x14ac:dyDescent="0.25">
      <c r="A8" s="16">
        <v>0</v>
      </c>
      <c r="B8" t="s">
        <v>18</v>
      </c>
      <c r="C8"/>
      <c r="D8"/>
      <c r="E8" s="638" t="e">
        <f t="shared" ref="E8:E16" si="0">ROUND(F8/$J$2,0)</f>
        <v>#REF!</v>
      </c>
      <c r="F8" s="701">
        <f>'5.00 Elstree Studios - O1 '!H32</f>
        <v>1514300</v>
      </c>
      <c r="G8" s="689"/>
      <c r="H8" s="702"/>
      <c r="I8" s="694">
        <f>'[86]A. (ii) Elem £ per m²'!H19</f>
        <v>0</v>
      </c>
      <c r="J8" s="694">
        <f>'[86]A. Approx Quants Full'!H104</f>
        <v>0</v>
      </c>
      <c r="K8" s="694"/>
      <c r="L8" s="694"/>
      <c r="M8" s="689"/>
    </row>
    <row r="9" spans="1:13" ht="13.35" customHeight="1" x14ac:dyDescent="0.25">
      <c r="A9" s="16">
        <v>1</v>
      </c>
      <c r="B9" t="s">
        <v>19</v>
      </c>
      <c r="C9"/>
      <c r="D9"/>
      <c r="E9" s="638" t="e">
        <f t="shared" si="0"/>
        <v>#REF!</v>
      </c>
      <c r="F9" s="701">
        <f>'5.00 Elstree Studios - O1 '!H73</f>
        <v>0</v>
      </c>
      <c r="G9" s="689"/>
      <c r="H9" s="702"/>
      <c r="I9" s="694">
        <f>'[86]A. (ii) Elem £ per m²'!H22</f>
        <v>0</v>
      </c>
      <c r="J9" s="694">
        <f>'[86]A. Approx Quants Full'!H360</f>
        <v>0</v>
      </c>
      <c r="K9" s="694"/>
      <c r="L9" s="694"/>
      <c r="M9" s="689"/>
    </row>
    <row r="10" spans="1:13" ht="13.35" customHeight="1" x14ac:dyDescent="0.25">
      <c r="A10" s="16">
        <v>2</v>
      </c>
      <c r="B10" t="s">
        <v>20</v>
      </c>
      <c r="C10"/>
      <c r="D10"/>
      <c r="E10" s="638" t="e">
        <f t="shared" si="0"/>
        <v>#REF!</v>
      </c>
      <c r="F10" s="701">
        <f>'5.00 Elstree Studios - O1 '!H204</f>
        <v>2337285</v>
      </c>
      <c r="G10" s="689"/>
      <c r="H10" s="702"/>
      <c r="I10" s="694">
        <f>'[86]A. (ii) Elem £ per m²'!H32</f>
        <v>0</v>
      </c>
      <c r="J10" s="694">
        <f>'[86]A. Approx Quants Full'!H1015</f>
        <v>0</v>
      </c>
      <c r="K10" s="694"/>
      <c r="L10" s="694"/>
      <c r="M10" s="689"/>
    </row>
    <row r="11" spans="1:13" ht="13.35" customHeight="1" x14ac:dyDescent="0.25">
      <c r="A11" s="16">
        <v>3</v>
      </c>
      <c r="B11" t="s">
        <v>21</v>
      </c>
      <c r="C11"/>
      <c r="D11"/>
      <c r="E11" s="638" t="e">
        <f t="shared" si="0"/>
        <v>#REF!</v>
      </c>
      <c r="F11" s="701">
        <f>'5.00 Elstree Studios - O1 '!H269</f>
        <v>1094048</v>
      </c>
      <c r="G11" s="689"/>
      <c r="H11" s="702"/>
      <c r="I11" s="694">
        <f>'[86]A. (ii) Elem £ per m²'!H37</f>
        <v>0</v>
      </c>
      <c r="J11" s="694"/>
      <c r="K11" s="694"/>
      <c r="L11" s="694"/>
      <c r="M11" s="689"/>
    </row>
    <row r="12" spans="1:13" ht="13.35" customHeight="1" x14ac:dyDescent="0.25">
      <c r="A12" s="16">
        <v>4</v>
      </c>
      <c r="B12" t="s">
        <v>22</v>
      </c>
      <c r="C12"/>
      <c r="D12"/>
      <c r="E12" s="638" t="e">
        <f t="shared" si="0"/>
        <v>#REF!</v>
      </c>
      <c r="F12" s="701">
        <f>'5.00 Elstree Studios - O1 '!H327</f>
        <v>0</v>
      </c>
      <c r="G12" s="689"/>
      <c r="H12" s="702"/>
      <c r="I12" s="694">
        <f>'[86]A. (ii) Elem £ per m²'!H37</f>
        <v>0</v>
      </c>
      <c r="J12" s="694">
        <f>'[86]A. Approx Quants Full'!H1292</f>
        <v>0</v>
      </c>
      <c r="K12" s="694"/>
      <c r="L12" s="694"/>
      <c r="M12" s="689"/>
    </row>
    <row r="13" spans="1:13" ht="13.35" customHeight="1" x14ac:dyDescent="0.25">
      <c r="A13" s="16">
        <v>5</v>
      </c>
      <c r="B13" t="s">
        <v>23</v>
      </c>
      <c r="C13"/>
      <c r="D13"/>
      <c r="E13" s="638" t="e">
        <f t="shared" si="0"/>
        <v>#REF!</v>
      </c>
      <c r="F13" s="701" t="e">
        <f>'5.00 Elstree Studios - O1 '!H458</f>
        <v>#REF!</v>
      </c>
      <c r="G13" s="689"/>
      <c r="H13" s="702"/>
      <c r="I13" s="694">
        <f>'[86]A. (ii) Elem £ per m²'!H50</f>
        <v>0</v>
      </c>
      <c r="J13" s="694"/>
      <c r="K13" s="694"/>
      <c r="L13" s="694"/>
      <c r="M13" s="689"/>
    </row>
    <row r="14" spans="1:13" ht="13.35" customHeight="1" x14ac:dyDescent="0.25">
      <c r="A14" s="16">
        <v>6</v>
      </c>
      <c r="B14" t="s">
        <v>24</v>
      </c>
      <c r="C14"/>
      <c r="D14"/>
      <c r="E14" s="638" t="e">
        <f t="shared" si="0"/>
        <v>#REF!</v>
      </c>
      <c r="F14" s="701">
        <f>SUM(H14:L14)</f>
        <v>0</v>
      </c>
      <c r="G14" s="689"/>
      <c r="H14" s="702">
        <f>'[86]A. (i) Unit £ per m²'!H71</f>
        <v>0</v>
      </c>
      <c r="I14" s="694">
        <f>'[86]A. (ii) Elem £ per m²'!H53</f>
        <v>0</v>
      </c>
      <c r="J14" s="694">
        <f>'[86]A. Approx Quants Full'!H2083</f>
        <v>0</v>
      </c>
      <c r="K14" s="694"/>
      <c r="L14" s="694"/>
      <c r="M14" s="689"/>
    </row>
    <row r="15" spans="1:13" ht="13.35" customHeight="1" x14ac:dyDescent="0.25">
      <c r="A15" s="16">
        <v>7</v>
      </c>
      <c r="B15" t="s">
        <v>25</v>
      </c>
      <c r="C15"/>
      <c r="D15"/>
      <c r="E15" s="638" t="e">
        <f t="shared" si="0"/>
        <v>#REF!</v>
      </c>
      <c r="F15" s="701">
        <f>'5.00 Elstree Studios - O1 '!H524</f>
        <v>227700</v>
      </c>
      <c r="G15" s="689"/>
      <c r="H15" s="702"/>
      <c r="I15" s="694">
        <f>'[86]A. (ii) Elem £ per m²'!H67</f>
        <v>0</v>
      </c>
      <c r="J15" s="694"/>
      <c r="K15" s="694"/>
      <c r="L15" s="694"/>
      <c r="M15" s="689"/>
    </row>
    <row r="16" spans="1:13" ht="13.35" customHeight="1" x14ac:dyDescent="0.25">
      <c r="A16" s="16">
        <v>8</v>
      </c>
      <c r="B16" t="s">
        <v>26</v>
      </c>
      <c r="C16"/>
      <c r="D16"/>
      <c r="E16" s="638" t="e">
        <f t="shared" si="0"/>
        <v>#REF!</v>
      </c>
      <c r="F16" s="701" t="e">
        <f>'5.00 Elstree Studios - O1 '!H606</f>
        <v>#REF!</v>
      </c>
      <c r="G16" s="689"/>
      <c r="H16" s="702"/>
      <c r="I16" s="694">
        <f>'[86]A. (ii) Elem £ per m²'!H77</f>
        <v>0</v>
      </c>
      <c r="J16" s="694">
        <f>'[86]A. Approx Quants Full'!H2995</f>
        <v>0</v>
      </c>
      <c r="K16" s="694"/>
      <c r="L16" s="694"/>
      <c r="M16" s="689"/>
    </row>
    <row r="17" spans="1:12" ht="13.35" customHeight="1" x14ac:dyDescent="0.25">
      <c r="A17" s="16"/>
      <c r="B17"/>
      <c r="C17"/>
      <c r="D17"/>
      <c r="E17" s="638"/>
      <c r="F17" s="701"/>
      <c r="G17" s="689"/>
      <c r="H17" s="702"/>
      <c r="I17" s="694"/>
      <c r="J17" s="694"/>
      <c r="K17" s="694"/>
      <c r="L17" s="694"/>
    </row>
    <row r="18" spans="1:12" ht="13.35" customHeight="1" x14ac:dyDescent="0.25">
      <c r="A18" s="12"/>
      <c r="B18" s="12" t="s">
        <v>27</v>
      </c>
      <c r="C18" s="12"/>
      <c r="D18" s="15" t="s">
        <v>28</v>
      </c>
      <c r="E18" s="12" t="e">
        <f>ROUND(F18/$J$2,0)</f>
        <v>#REF!</v>
      </c>
      <c r="F18" s="12" t="e">
        <f>SUM(F7:F17)</f>
        <v>#REF!</v>
      </c>
      <c r="G18" s="689"/>
      <c r="H18" s="693">
        <f>SUM(H7:H17)</f>
        <v>0</v>
      </c>
      <c r="I18" s="693">
        <f>SUM(I7:I17)</f>
        <v>0</v>
      </c>
      <c r="J18" s="693">
        <f>SUM(J7:J17)</f>
        <v>0</v>
      </c>
      <c r="K18" s="693">
        <f>SUM(K7:K17)</f>
        <v>0</v>
      </c>
      <c r="L18" s="693">
        <f>SUM(L7:L17)</f>
        <v>0</v>
      </c>
    </row>
    <row r="19" spans="1:12" ht="13.35" customHeight="1" x14ac:dyDescent="0.25">
      <c r="A19" s="16"/>
      <c r="B19"/>
      <c r="C19"/>
      <c r="D19" s="19"/>
      <c r="E19" s="638"/>
      <c r="F19" s="701"/>
      <c r="G19" s="689"/>
      <c r="H19" s="695"/>
      <c r="I19" s="694"/>
      <c r="J19" s="694"/>
      <c r="K19" s="694"/>
      <c r="L19" s="694"/>
    </row>
    <row r="20" spans="1:12" ht="13.35" customHeight="1" x14ac:dyDescent="0.25">
      <c r="A20" s="16">
        <v>9</v>
      </c>
      <c r="B20" t="s">
        <v>29</v>
      </c>
      <c r="C20"/>
      <c r="D20" s="19"/>
      <c r="E20" s="638" t="e">
        <f>ROUND(F20/$J$2,0)</f>
        <v>#REF!</v>
      </c>
      <c r="F20" s="701" t="e">
        <f>'5.00 Elstree Studios - O1 '!H614</f>
        <v>#REF!</v>
      </c>
      <c r="G20" s="689"/>
      <c r="H20" s="695">
        <f>'[86]A. (i) Unit £ per m²'!H79</f>
        <v>0</v>
      </c>
      <c r="I20" s="694">
        <f>'[86]A. (ii) Elem £ per m²'!H84</f>
        <v>0</v>
      </c>
      <c r="J20" s="694"/>
      <c r="K20" s="694"/>
      <c r="L20" s="694"/>
    </row>
    <row r="21" spans="1:12" ht="13.35" customHeight="1" x14ac:dyDescent="0.25">
      <c r="A21" s="16">
        <v>10</v>
      </c>
      <c r="B21" t="s">
        <v>30</v>
      </c>
      <c r="C21"/>
      <c r="D21" s="19"/>
      <c r="E21" s="638" t="e">
        <f>ROUND(F21/$J$2,0)</f>
        <v>#REF!</v>
      </c>
      <c r="F21" s="701" t="e">
        <f>'5.00 Elstree Studios - O1 '!H619</f>
        <v>#REF!</v>
      </c>
      <c r="G21" s="689"/>
      <c r="H21" s="695">
        <f>'[86]A. (i) Unit £ per m²'!H82</f>
        <v>0</v>
      </c>
      <c r="I21" s="694">
        <f>'[86]A. (ii) Elem £ per m²'!H88</f>
        <v>0</v>
      </c>
      <c r="J21" s="694"/>
      <c r="K21" s="694"/>
      <c r="L21" s="694"/>
    </row>
    <row r="22" spans="1:12" ht="13.35" customHeight="1" x14ac:dyDescent="0.25">
      <c r="A22" s="16"/>
      <c r="B22"/>
      <c r="C22"/>
      <c r="D22" s="19"/>
      <c r="E22" s="638"/>
      <c r="F22" s="701"/>
      <c r="G22" s="39"/>
      <c r="H22" s="700"/>
      <c r="I22" s="699"/>
      <c r="J22" s="699"/>
      <c r="K22" s="694"/>
      <c r="L22" s="694"/>
    </row>
    <row r="23" spans="1:12" ht="13.35" customHeight="1" x14ac:dyDescent="0.25">
      <c r="A23" s="7"/>
      <c r="B23" s="7" t="s">
        <v>31</v>
      </c>
      <c r="C23" s="7"/>
      <c r="D23" s="18" t="s">
        <v>28</v>
      </c>
      <c r="E23" s="7" t="e">
        <f>ROUND(F23/$J$2,0)</f>
        <v>#REF!</v>
      </c>
      <c r="F23" s="7" t="e">
        <f>SUM(F18:F22)</f>
        <v>#REF!</v>
      </c>
      <c r="G23" s="689"/>
      <c r="H23" s="693">
        <f>SUM(H18:H22)</f>
        <v>0</v>
      </c>
      <c r="I23" s="698">
        <f>SUM(I18:I22)</f>
        <v>0</v>
      </c>
      <c r="J23" s="698">
        <f>SUM(J18:J22)</f>
        <v>0</v>
      </c>
      <c r="K23" s="698">
        <f>SUM(K18:K22)</f>
        <v>0</v>
      </c>
      <c r="L23" s="698">
        <f>SUM(L18:L22)</f>
        <v>0</v>
      </c>
    </row>
    <row r="24" spans="1:12" ht="13.35" customHeight="1" x14ac:dyDescent="0.25">
      <c r="A24" s="16"/>
      <c r="B24"/>
      <c r="C24"/>
      <c r="D24" s="19"/>
      <c r="E24" s="638"/>
      <c r="F24" s="10"/>
      <c r="G24" s="689"/>
      <c r="H24" s="697"/>
      <c r="I24" s="696"/>
      <c r="J24" s="696"/>
      <c r="K24" s="696"/>
      <c r="L24" s="696"/>
    </row>
    <row r="25" spans="1:12" ht="13.35" customHeight="1" x14ac:dyDescent="0.25">
      <c r="A25" s="16">
        <v>11</v>
      </c>
      <c r="B25" t="s">
        <v>32</v>
      </c>
      <c r="C25"/>
      <c r="D25" s="19"/>
      <c r="E25" s="638" t="e">
        <f>ROUND(F25/$J$2,0)</f>
        <v>#REF!</v>
      </c>
      <c r="F25" s="10">
        <f>'5.00 Elstree Studios - O1 '!H637</f>
        <v>875000</v>
      </c>
      <c r="G25" s="689"/>
      <c r="H25" s="695"/>
      <c r="I25" s="694"/>
      <c r="J25" s="694"/>
      <c r="K25" s="694"/>
      <c r="L25" s="694"/>
    </row>
    <row r="26" spans="1:12" ht="13.35" customHeight="1" x14ac:dyDescent="0.25">
      <c r="A26" s="16">
        <v>12</v>
      </c>
      <c r="B26" t="s">
        <v>33</v>
      </c>
      <c r="C26"/>
      <c r="D26" s="19"/>
      <c r="E26" s="638" t="e">
        <f>ROUND(F26/$J$2,0)</f>
        <v>#REF!</v>
      </c>
      <c r="F26" s="10">
        <f>SUM(H26:L26)</f>
        <v>0</v>
      </c>
      <c r="G26" s="689"/>
      <c r="H26" s="695"/>
      <c r="I26" s="694">
        <f>'[86]A. (ii) Elem £ per m²'!H99</f>
        <v>0</v>
      </c>
      <c r="J26" s="694">
        <f>'[86]A. Approx Quants Full'!H3559</f>
        <v>0</v>
      </c>
      <c r="K26" s="694"/>
      <c r="L26" s="694"/>
    </row>
    <row r="27" spans="1:12" ht="13.35" customHeight="1" x14ac:dyDescent="0.25">
      <c r="A27" s="16"/>
      <c r="B27"/>
      <c r="C27"/>
      <c r="D27" s="19"/>
      <c r="E27" s="638"/>
      <c r="F27" s="10"/>
      <c r="G27" s="689"/>
      <c r="H27" s="695"/>
      <c r="I27" s="694"/>
      <c r="J27" s="694"/>
      <c r="K27" s="694"/>
      <c r="L27" s="694"/>
    </row>
    <row r="28" spans="1:12" ht="26.45" customHeight="1" x14ac:dyDescent="0.25">
      <c r="A28" s="12"/>
      <c r="B28" s="12" t="s">
        <v>34</v>
      </c>
      <c r="C28" s="12"/>
      <c r="D28" s="15" t="s">
        <v>28</v>
      </c>
      <c r="E28" s="12" t="e">
        <f>ROUND(F28/$J$2,0)</f>
        <v>#REF!</v>
      </c>
      <c r="F28" s="12" t="e">
        <f>SUM(F23:F27)</f>
        <v>#REF!</v>
      </c>
      <c r="G28" s="689"/>
      <c r="H28" s="693"/>
      <c r="I28" s="693">
        <f>SUM(I23:I27)</f>
        <v>0</v>
      </c>
      <c r="J28" s="693">
        <f>SUM(J23:J27)</f>
        <v>0</v>
      </c>
      <c r="K28" s="693">
        <f>SUM(K23:K27)</f>
        <v>0</v>
      </c>
      <c r="L28" s="693">
        <f>SUM(L23:L27)</f>
        <v>0</v>
      </c>
    </row>
    <row r="29" spans="1:12" ht="13.35" customHeight="1" x14ac:dyDescent="0.25">
      <c r="A29" s="16"/>
      <c r="B29"/>
      <c r="C29"/>
      <c r="D29" s="19"/>
      <c r="E29" s="638"/>
      <c r="F29" s="10"/>
      <c r="G29" s="689"/>
      <c r="H29" s="697"/>
      <c r="I29" s="696"/>
      <c r="J29" s="696"/>
      <c r="K29" s="696"/>
      <c r="L29" s="696"/>
    </row>
    <row r="30" spans="1:12" ht="13.35" customHeight="1" x14ac:dyDescent="0.25">
      <c r="A30" s="16">
        <v>13</v>
      </c>
      <c r="B30" t="s">
        <v>35</v>
      </c>
      <c r="C30"/>
      <c r="D30" s="19"/>
      <c r="E30" s="638" t="e">
        <f>ROUND(F30/$J$2,0)</f>
        <v>#REF!</v>
      </c>
      <c r="F30" s="10" t="e">
        <f>'5.00 Elstree Studios - O1 '!H647</f>
        <v>#REF!</v>
      </c>
      <c r="G30" s="689"/>
      <c r="H30" s="695">
        <f>'[86]A. (i) Unit £ per m²'!G102</f>
        <v>0</v>
      </c>
      <c r="I30" s="694">
        <f>'[86]A. (ii) Elem £ per m²'!G107</f>
        <v>0</v>
      </c>
      <c r="J30" s="694">
        <f>'[86]A. Approx Quants Full'!G3564+'[86]A. Approx Quants Full'!G3570</f>
        <v>0</v>
      </c>
      <c r="K30" s="694"/>
      <c r="L30" s="694"/>
    </row>
    <row r="31" spans="1:12" ht="13.35" customHeight="1" x14ac:dyDescent="0.25">
      <c r="A31" s="16"/>
      <c r="B31"/>
      <c r="C31"/>
      <c r="D31" s="19"/>
      <c r="E31" s="638"/>
      <c r="F31" s="10"/>
      <c r="G31" s="689"/>
      <c r="H31" s="695"/>
      <c r="I31" s="694"/>
      <c r="J31" s="694"/>
      <c r="K31" s="694"/>
      <c r="L31" s="694"/>
    </row>
    <row r="32" spans="1:12" ht="25.7" customHeight="1" x14ac:dyDescent="0.25">
      <c r="A32" s="12"/>
      <c r="B32" s="12" t="s">
        <v>36</v>
      </c>
      <c r="C32" s="12"/>
      <c r="D32" s="15" t="s">
        <v>28</v>
      </c>
      <c r="E32" s="12" t="e">
        <f>ROUND(F32/$J$2,0)</f>
        <v>#REF!</v>
      </c>
      <c r="F32" s="12" t="e">
        <f>SUM(F28:F31)</f>
        <v>#REF!</v>
      </c>
      <c r="G32" s="689"/>
      <c r="H32" s="693"/>
      <c r="I32" s="693">
        <f>SUM(I28:I31)</f>
        <v>0</v>
      </c>
      <c r="J32" s="693">
        <f>SUM(J28:J31)</f>
        <v>0</v>
      </c>
      <c r="K32" s="693">
        <f>SUM(K28:K31)</f>
        <v>0</v>
      </c>
      <c r="L32" s="693">
        <f>SUM(L28:L31)</f>
        <v>0</v>
      </c>
    </row>
    <row r="33" spans="1:12" ht="13.35" customHeight="1" x14ac:dyDescent="0.25">
      <c r="A33" s="16"/>
      <c r="B33"/>
      <c r="C33"/>
      <c r="D33" s="19"/>
      <c r="E33" s="638"/>
      <c r="F33" s="10"/>
      <c r="G33" s="689"/>
      <c r="H33" s="697"/>
      <c r="I33" s="696"/>
      <c r="J33" s="696"/>
      <c r="K33" s="696"/>
      <c r="L33" s="696"/>
    </row>
    <row r="34" spans="1:12" ht="13.35" customHeight="1" x14ac:dyDescent="0.25">
      <c r="A34" s="16">
        <v>14</v>
      </c>
      <c r="B34" t="s">
        <v>37</v>
      </c>
      <c r="C34"/>
      <c r="D34" s="19"/>
      <c r="E34" s="638" t="e">
        <f>ROUND(F34/$J$2,0)</f>
        <v>#REF!</v>
      </c>
      <c r="F34" s="10" t="e">
        <f>'5.00 Elstree Studios - O1 '!H655</f>
        <v>#REF!</v>
      </c>
      <c r="G34" s="689"/>
      <c r="H34" s="695"/>
      <c r="I34" s="694"/>
      <c r="J34" s="694"/>
      <c r="K34" s="694"/>
      <c r="L34" s="694"/>
    </row>
    <row r="35" spans="1:12" ht="13.35" customHeight="1" x14ac:dyDescent="0.25">
      <c r="A35" s="16"/>
      <c r="B35"/>
      <c r="C35"/>
      <c r="D35" s="19"/>
      <c r="E35" s="638"/>
      <c r="F35" s="10"/>
      <c r="G35" s="689"/>
      <c r="H35" s="695"/>
      <c r="I35" s="694"/>
      <c r="J35" s="694"/>
      <c r="K35" s="694"/>
      <c r="L35" s="694"/>
    </row>
    <row r="36" spans="1:12" ht="26.45" customHeight="1" x14ac:dyDescent="0.25">
      <c r="A36" s="7"/>
      <c r="B36" s="7" t="s">
        <v>38</v>
      </c>
      <c r="C36" s="7"/>
      <c r="D36" s="18" t="s">
        <v>28</v>
      </c>
      <c r="E36" s="7" t="e">
        <f>ROUND(F36/$J$2,0)</f>
        <v>#REF!</v>
      </c>
      <c r="F36" s="7" t="e">
        <f>SUM(F32:F35)</f>
        <v>#REF!</v>
      </c>
      <c r="G36" s="689"/>
      <c r="H36" s="693"/>
      <c r="I36" s="693">
        <f>SUM(I32:I35)</f>
        <v>0</v>
      </c>
      <c r="J36" s="693">
        <f>SUM(J32:J35)</f>
        <v>0</v>
      </c>
      <c r="K36" s="693">
        <f>SUM(K32:K35)</f>
        <v>0</v>
      </c>
      <c r="L36" s="693">
        <f>SUM(L32:L35)</f>
        <v>0</v>
      </c>
    </row>
    <row r="37" spans="1:12" ht="13.35" customHeight="1" x14ac:dyDescent="0.25">
      <c r="A37" s="692"/>
      <c r="B37"/>
      <c r="C37"/>
      <c r="D37"/>
      <c r="E37"/>
      <c r="F37"/>
      <c r="G37" s="689"/>
      <c r="H37" s="689"/>
      <c r="I37" s="689"/>
      <c r="J37" s="689"/>
      <c r="K37" s="689"/>
      <c r="L37" s="689"/>
    </row>
    <row r="38" spans="1:12" ht="25.7" customHeight="1" x14ac:dyDescent="0.25">
      <c r="A38" s="691">
        <v>15</v>
      </c>
      <c r="B38" s="7" t="s">
        <v>39</v>
      </c>
      <c r="C38" s="7"/>
      <c r="D38" s="7"/>
      <c r="E38" s="7"/>
      <c r="F38" s="7" t="s">
        <v>40</v>
      </c>
      <c r="G38" s="689"/>
      <c r="H38" s="690"/>
      <c r="I38" s="690"/>
      <c r="J38" s="690"/>
      <c r="K38" s="690"/>
      <c r="L38" s="690"/>
    </row>
    <row r="39" spans="1:12" customFormat="1" ht="13.35" customHeight="1" x14ac:dyDescent="0.25"/>
    <row r="40" spans="1:12" customFormat="1" ht="13.35" customHeight="1" x14ac:dyDescent="0.25">
      <c r="A40" s="688" t="s">
        <v>2</v>
      </c>
      <c r="B40" s="25" t="s">
        <v>41</v>
      </c>
      <c r="C40" s="25"/>
      <c r="D40" s="25"/>
      <c r="E40" s="25"/>
      <c r="F40" s="26"/>
    </row>
    <row r="41" spans="1:12" customFormat="1" ht="13.35" customHeight="1" x14ac:dyDescent="0.25">
      <c r="A41" s="687" t="s">
        <v>2</v>
      </c>
      <c r="B41" s="17" t="s">
        <v>42</v>
      </c>
      <c r="C41" s="17"/>
      <c r="D41" s="17"/>
      <c r="E41" s="17"/>
      <c r="F41" s="23"/>
    </row>
    <row r="42" spans="1:12" customFormat="1" ht="13.35" customHeight="1" x14ac:dyDescent="0.25">
      <c r="A42" s="686"/>
      <c r="B42" s="20"/>
      <c r="C42" s="20"/>
      <c r="D42" s="20"/>
      <c r="E42" s="20"/>
      <c r="F42" s="27"/>
    </row>
    <row r="43" spans="1:12" customFormat="1" ht="13.35" customHeight="1" x14ac:dyDescent="0.25">
      <c r="A43" s="28"/>
      <c r="B43" s="25"/>
      <c r="C43" s="25"/>
      <c r="D43" s="29" t="s">
        <v>43</v>
      </c>
      <c r="E43" s="32" t="e">
        <f>J2</f>
        <v>#REF!</v>
      </c>
      <c r="F43" s="26" t="s">
        <v>5</v>
      </c>
    </row>
    <row r="44" spans="1:12" customFormat="1" ht="13.35" customHeight="1" x14ac:dyDescent="0.25">
      <c r="A44" s="21"/>
      <c r="B44" s="17"/>
      <c r="C44" s="17"/>
      <c r="D44" s="30" t="s">
        <v>44</v>
      </c>
      <c r="E44" s="33" t="e">
        <f>F36/E43</f>
        <v>#REF!</v>
      </c>
      <c r="F44" s="23" t="s">
        <v>45</v>
      </c>
    </row>
    <row r="45" spans="1:12" customFormat="1" ht="14.25" x14ac:dyDescent="0.25">
      <c r="A45" s="22"/>
      <c r="B45" s="20"/>
      <c r="C45" s="20"/>
      <c r="D45" s="31"/>
      <c r="E45" s="34" t="e">
        <f>ROUND(E44/10.764,2)</f>
        <v>#REF!</v>
      </c>
      <c r="F45" s="27" t="s">
        <v>46</v>
      </c>
    </row>
    <row r="46" spans="1:12" customFormat="1" ht="14.25" x14ac:dyDescent="0.25"/>
    <row r="47" spans="1:12" customFormat="1" ht="14.25" x14ac:dyDescent="0.25"/>
    <row r="48" spans="1:12" customFormat="1" ht="14.25" x14ac:dyDescent="0.25"/>
    <row r="49" customFormat="1" ht="14.25" x14ac:dyDescent="0.25"/>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2149-3788-4715-8FF4-2D7A698F954C}">
  <sheetPr>
    <tabColor rgb="FFE098C1"/>
    <pageSetUpPr fitToPage="1"/>
  </sheetPr>
  <dimension ref="A1:W671"/>
  <sheetViews>
    <sheetView showGridLines="0" view="pageBreakPreview" topLeftCell="A649" zoomScale="85" zoomScaleNormal="70" zoomScaleSheetLayoutView="85" zoomScalePageLayoutView="118" workbookViewId="0">
      <selection activeCell="A3" sqref="A3"/>
    </sheetView>
  </sheetViews>
  <sheetFormatPr defaultColWidth="9.140625" defaultRowHeight="14.25" x14ac:dyDescent="0.25"/>
  <cols>
    <col min="1" max="1" width="4.85546875" style="3" customWidth="1"/>
    <col min="2" max="2" width="5.42578125" style="3" customWidth="1"/>
    <col min="3" max="3" width="101.85546875" style="3" customWidth="1"/>
    <col min="4" max="4" width="9.85546875" style="3" bestFit="1" customWidth="1"/>
    <col min="5" max="5" width="8.42578125" style="3" bestFit="1" customWidth="1"/>
    <col min="6" max="6" width="13.85546875" style="3" customWidth="1"/>
    <col min="7" max="7" width="12.85546875" style="3" customWidth="1"/>
    <col min="8" max="8" width="13.85546875" style="63" customWidth="1"/>
    <col min="9" max="9" width="0.140625" style="3" customWidth="1"/>
    <col min="10" max="10" width="4" style="95" customWidth="1"/>
    <col min="11" max="15" width="10.85546875" style="144" customWidth="1"/>
    <col min="16" max="16" width="14" style="630" customWidth="1"/>
    <col min="17" max="17" width="94.42578125" style="631" customWidth="1"/>
    <col min="18" max="16384" width="9.140625" style="91"/>
  </cols>
  <sheetData>
    <row r="1" spans="1:23" s="4" customFormat="1" ht="21" customHeight="1" x14ac:dyDescent="0.25">
      <c r="A1" s="4" t="e">
        <f>#REF!</f>
        <v>#REF!</v>
      </c>
      <c r="H1" s="55"/>
      <c r="J1" s="88"/>
      <c r="K1" s="129"/>
      <c r="L1" s="129"/>
      <c r="M1" s="129"/>
      <c r="N1" s="129"/>
      <c r="O1" s="129"/>
      <c r="P1" s="130"/>
      <c r="Q1" s="88"/>
    </row>
    <row r="2" spans="1:23" s="6" customFormat="1" ht="21" customHeight="1" x14ac:dyDescent="0.25">
      <c r="A2" s="6" t="e">
        <f>#REF!</f>
        <v>#REF!</v>
      </c>
      <c r="F2" s="632"/>
      <c r="G2" s="633" t="s">
        <v>0</v>
      </c>
      <c r="H2" s="634" t="e">
        <f>G669</f>
        <v>#REF!</v>
      </c>
      <c r="J2" s="89"/>
      <c r="K2" s="129"/>
      <c r="L2" s="129"/>
      <c r="M2" s="129"/>
      <c r="N2" s="129"/>
      <c r="O2" s="129"/>
      <c r="P2" s="129"/>
      <c r="Q2" s="89"/>
    </row>
    <row r="3" spans="1:23" s="4" customFormat="1" ht="21" customHeight="1" x14ac:dyDescent="0.25">
      <c r="F3" s="985" t="s">
        <v>47</v>
      </c>
      <c r="G3" s="985"/>
      <c r="H3" s="636" t="e">
        <f>H621</f>
        <v>#REF!</v>
      </c>
      <c r="J3" s="88"/>
      <c r="K3" s="129"/>
      <c r="L3" s="129"/>
      <c r="M3" s="129"/>
      <c r="N3" s="129"/>
      <c r="O3" s="129"/>
      <c r="P3" s="130"/>
      <c r="Q3" s="88"/>
    </row>
    <row r="4" spans="1:23" s="4" customFormat="1" ht="21" customHeight="1" x14ac:dyDescent="0.25">
      <c r="A4" s="4" t="s">
        <v>48</v>
      </c>
      <c r="F4" s="55"/>
      <c r="G4" s="635" t="s">
        <v>49</v>
      </c>
      <c r="H4" s="637" t="e">
        <f>H3/H2</f>
        <v>#REF!</v>
      </c>
      <c r="J4" s="88"/>
      <c r="K4" s="129"/>
      <c r="L4" s="129"/>
      <c r="M4" s="129"/>
      <c r="N4" s="129"/>
      <c r="O4" s="129"/>
      <c r="P4" s="130"/>
      <c r="Q4" s="88"/>
    </row>
    <row r="5" spans="1:23" s="6" customFormat="1" ht="21" customHeight="1" x14ac:dyDescent="0.25">
      <c r="H5" s="56" t="e">
        <f>#REF!</f>
        <v>#REF!</v>
      </c>
      <c r="J5" s="89"/>
      <c r="K5" s="129"/>
      <c r="L5" s="129"/>
      <c r="M5" s="129"/>
      <c r="N5" s="129"/>
      <c r="O5" s="129"/>
      <c r="P5" s="130"/>
      <c r="Q5" s="88"/>
      <c r="R5" s="4"/>
      <c r="S5" s="4"/>
      <c r="T5" s="4"/>
      <c r="U5" s="4"/>
      <c r="V5" s="4"/>
      <c r="W5" s="4"/>
    </row>
    <row r="6" spans="1:23" s="3" customFormat="1" ht="29.1" customHeight="1" x14ac:dyDescent="0.25">
      <c r="A6" s="8" t="s">
        <v>4</v>
      </c>
      <c r="B6" s="11" t="s">
        <v>3</v>
      </c>
      <c r="C6" s="9"/>
      <c r="D6" s="989" t="s">
        <v>50</v>
      </c>
      <c r="E6" s="989"/>
      <c r="F6" s="8" t="s">
        <v>51</v>
      </c>
      <c r="G6" s="24" t="s">
        <v>52</v>
      </c>
      <c r="H6" s="24" t="s">
        <v>53</v>
      </c>
      <c r="K6" s="129"/>
      <c r="L6" s="129"/>
      <c r="M6" s="129"/>
      <c r="N6" s="129"/>
      <c r="O6" s="129"/>
      <c r="P6" s="130"/>
      <c r="Q6" s="88"/>
      <c r="R6" s="4"/>
      <c r="S6" s="4"/>
      <c r="T6" s="4"/>
      <c r="U6" s="4"/>
      <c r="V6" s="4"/>
      <c r="W6" s="4"/>
    </row>
    <row r="7" spans="1:23" customFormat="1" ht="20.25" x14ac:dyDescent="0.25">
      <c r="A7" s="43"/>
      <c r="B7" s="44"/>
      <c r="C7" s="44"/>
      <c r="D7" s="45"/>
      <c r="E7" s="46"/>
      <c r="F7" s="47"/>
      <c r="G7" s="47"/>
      <c r="H7" s="57"/>
      <c r="J7" s="90"/>
      <c r="K7" s="129"/>
      <c r="L7" s="129"/>
      <c r="M7" s="129"/>
      <c r="N7" s="129"/>
      <c r="O7" s="129"/>
      <c r="P7" s="130"/>
      <c r="Q7" s="88"/>
      <c r="R7" s="4"/>
      <c r="S7" s="4"/>
      <c r="T7" s="4"/>
      <c r="U7" s="4"/>
      <c r="V7" s="4"/>
      <c r="W7" s="4"/>
    </row>
    <row r="8" spans="1:23" customFormat="1" ht="20.25" x14ac:dyDescent="0.25">
      <c r="A8" s="16"/>
      <c r="B8" s="40"/>
      <c r="D8" s="21"/>
      <c r="E8" s="23"/>
      <c r="F8" s="13"/>
      <c r="G8" s="13"/>
      <c r="H8" s="58"/>
      <c r="J8" s="90"/>
      <c r="K8" s="129"/>
      <c r="L8" s="129"/>
      <c r="M8" s="129"/>
      <c r="N8" s="129"/>
      <c r="O8" s="130" t="s">
        <v>54</v>
      </c>
      <c r="P8" s="129"/>
      <c r="Q8" s="130"/>
      <c r="R8" s="4"/>
      <c r="S8" s="4"/>
      <c r="T8" s="4"/>
      <c r="U8" s="4"/>
      <c r="V8" s="4"/>
      <c r="W8" s="4"/>
    </row>
    <row r="9" spans="1:23" customFormat="1" ht="20.25" x14ac:dyDescent="0.25">
      <c r="A9" s="54">
        <v>0</v>
      </c>
      <c r="B9" s="53" t="s">
        <v>55</v>
      </c>
      <c r="C9" s="53"/>
      <c r="D9" s="21"/>
      <c r="E9" s="23"/>
      <c r="F9" s="13"/>
      <c r="G9" s="13"/>
      <c r="H9" s="58"/>
      <c r="J9" s="90"/>
      <c r="K9" s="129"/>
      <c r="L9" s="129"/>
      <c r="M9" s="129"/>
      <c r="N9" s="144"/>
      <c r="O9" s="630" t="s">
        <v>20</v>
      </c>
      <c r="P9" s="129"/>
      <c r="Q9" s="130"/>
      <c r="R9" s="4"/>
      <c r="S9" s="4"/>
      <c r="T9" s="4"/>
      <c r="U9" s="4"/>
      <c r="V9" s="4"/>
      <c r="W9" s="4"/>
    </row>
    <row r="10" spans="1:23" customFormat="1" ht="20.25" x14ac:dyDescent="0.25">
      <c r="A10" s="16"/>
      <c r="B10" s="40">
        <v>0.1</v>
      </c>
      <c r="C10" s="41" t="s">
        <v>56</v>
      </c>
      <c r="D10" s="68">
        <v>0</v>
      </c>
      <c r="E10" s="69">
        <v>0</v>
      </c>
      <c r="F10" s="70">
        <v>0</v>
      </c>
      <c r="G10" s="68">
        <f t="shared" ref="G10" si="0">IF(E10="Item",ROUND(F10,0),ROUND(D10*F10,0))</f>
        <v>0</v>
      </c>
      <c r="H10" s="10"/>
      <c r="J10" s="90"/>
      <c r="K10" s="129"/>
      <c r="L10" s="129"/>
      <c r="M10" s="129"/>
      <c r="N10" s="729" t="s">
        <v>58</v>
      </c>
      <c r="O10" s="129" t="s">
        <v>59</v>
      </c>
      <c r="P10" s="129"/>
      <c r="Q10" s="649"/>
      <c r="R10" s="4"/>
      <c r="S10" s="4"/>
      <c r="T10" s="4"/>
      <c r="U10" s="4"/>
      <c r="V10" s="4"/>
      <c r="W10" s="4"/>
    </row>
    <row r="11" spans="1:23" customFormat="1" ht="20.25" x14ac:dyDescent="0.25">
      <c r="A11" s="16"/>
      <c r="B11" s="40"/>
      <c r="C11" s="41"/>
      <c r="D11" s="68"/>
      <c r="E11" s="69"/>
      <c r="F11" s="70"/>
      <c r="G11" s="13"/>
      <c r="H11" s="10">
        <f>SUM(G10)</f>
        <v>0</v>
      </c>
      <c r="J11" s="90"/>
      <c r="K11" s="129"/>
      <c r="L11" s="130"/>
      <c r="M11" s="129"/>
      <c r="N11" s="729" t="s">
        <v>58</v>
      </c>
      <c r="O11" s="728" t="s">
        <v>60</v>
      </c>
      <c r="P11" s="129" t="s">
        <v>61</v>
      </c>
      <c r="Q11" s="649"/>
      <c r="R11" s="4"/>
      <c r="S11" s="4"/>
      <c r="T11" s="4"/>
      <c r="U11" s="4"/>
      <c r="V11" s="4"/>
      <c r="W11" s="4"/>
    </row>
    <row r="12" spans="1:23" customFormat="1" ht="20.25" x14ac:dyDescent="0.25">
      <c r="A12" s="16"/>
      <c r="B12" s="40">
        <v>0.2</v>
      </c>
      <c r="C12" s="41" t="s">
        <v>62</v>
      </c>
      <c r="D12" s="68"/>
      <c r="E12" s="69"/>
      <c r="F12" s="70"/>
      <c r="G12" s="13"/>
      <c r="H12" s="58"/>
      <c r="J12" s="90"/>
      <c r="K12" s="129"/>
      <c r="L12" s="129"/>
      <c r="M12" s="129"/>
      <c r="N12" s="729" t="s">
        <v>58</v>
      </c>
      <c r="O12" s="728" t="s">
        <v>63</v>
      </c>
      <c r="P12" s="129"/>
      <c r="Q12" s="649"/>
      <c r="R12" s="4"/>
      <c r="S12" s="4"/>
      <c r="T12" s="4"/>
      <c r="U12" s="4"/>
      <c r="V12" s="4"/>
      <c r="W12" s="4"/>
    </row>
    <row r="13" spans="1:23" customFormat="1" ht="20.25" x14ac:dyDescent="0.25">
      <c r="A13" s="16"/>
      <c r="B13" s="87" t="s">
        <v>64</v>
      </c>
      <c r="C13" s="73" t="s">
        <v>65</v>
      </c>
      <c r="D13" s="68">
        <v>2150</v>
      </c>
      <c r="E13" s="69" t="s">
        <v>66</v>
      </c>
      <c r="F13" s="70">
        <v>70</v>
      </c>
      <c r="G13" s="13">
        <f t="shared" ref="G13:G14" si="1">IF(E13="Item",ROUND(F13,0),ROUND(D13*F13,0))</f>
        <v>150500</v>
      </c>
      <c r="H13" s="10"/>
      <c r="I13" s="3"/>
      <c r="J13" s="90"/>
      <c r="K13" s="129"/>
      <c r="L13" s="130"/>
      <c r="M13" s="129"/>
      <c r="N13" s="729" t="s">
        <v>58</v>
      </c>
      <c r="O13" s="129" t="s">
        <v>67</v>
      </c>
      <c r="P13" s="129"/>
      <c r="Q13" s="649"/>
      <c r="R13" s="4"/>
      <c r="S13" s="4"/>
      <c r="T13" s="4"/>
      <c r="U13" s="4"/>
      <c r="V13" s="4"/>
      <c r="W13" s="4"/>
    </row>
    <row r="14" spans="1:23" customFormat="1" ht="20.25" x14ac:dyDescent="0.25">
      <c r="A14" s="16"/>
      <c r="B14" s="87" t="s">
        <v>64</v>
      </c>
      <c r="C14" s="73" t="s">
        <v>68</v>
      </c>
      <c r="D14" s="68">
        <v>222</v>
      </c>
      <c r="E14" s="69" t="s">
        <v>66</v>
      </c>
      <c r="F14" s="70">
        <v>65</v>
      </c>
      <c r="G14" s="13">
        <f t="shared" si="1"/>
        <v>14430</v>
      </c>
      <c r="H14" s="10"/>
      <c r="I14" s="3"/>
      <c r="J14" s="90"/>
      <c r="K14" s="129"/>
      <c r="L14" s="130"/>
      <c r="M14" s="129"/>
      <c r="N14" s="729" t="s">
        <v>58</v>
      </c>
      <c r="O14" s="144" t="s">
        <v>69</v>
      </c>
      <c r="P14" s="129"/>
      <c r="Q14" s="649"/>
      <c r="R14" s="4"/>
      <c r="S14" s="4"/>
      <c r="T14" s="4"/>
      <c r="U14" s="4"/>
      <c r="V14" s="4"/>
      <c r="W14" s="4"/>
    </row>
    <row r="15" spans="1:23" customFormat="1" ht="20.25" x14ac:dyDescent="0.25">
      <c r="A15" s="16"/>
      <c r="B15" s="87"/>
      <c r="C15" s="75"/>
      <c r="D15" s="68"/>
      <c r="E15" s="69"/>
      <c r="F15" s="70"/>
      <c r="G15" s="13"/>
      <c r="H15" s="10">
        <f>SUM(G13:G14)</f>
        <v>164930</v>
      </c>
      <c r="I15" s="3"/>
      <c r="J15" s="90"/>
      <c r="K15" s="129"/>
      <c r="L15" s="130"/>
      <c r="M15" s="129"/>
      <c r="N15" s="729" t="s">
        <v>58</v>
      </c>
      <c r="O15" s="129" t="s">
        <v>70</v>
      </c>
      <c r="P15" s="129"/>
      <c r="Q15" s="649"/>
      <c r="R15" s="4"/>
      <c r="S15" s="4"/>
      <c r="T15" s="4"/>
      <c r="U15" s="4"/>
      <c r="V15" s="4"/>
      <c r="W15" s="4"/>
    </row>
    <row r="16" spans="1:23" customFormat="1" ht="20.25" x14ac:dyDescent="0.25">
      <c r="A16" s="16"/>
      <c r="B16" s="40">
        <v>0.3</v>
      </c>
      <c r="C16" s="41" t="s">
        <v>71</v>
      </c>
      <c r="D16" s="68">
        <v>0</v>
      </c>
      <c r="E16" s="69">
        <v>0</v>
      </c>
      <c r="F16" s="70">
        <v>0</v>
      </c>
      <c r="G16" s="68">
        <f t="shared" ref="G16" si="2">IF(E16="Item",ROUND(F16,0),ROUND(D16*F16,0))</f>
        <v>0</v>
      </c>
      <c r="H16" s="10"/>
      <c r="I16" s="3"/>
      <c r="J16" s="90"/>
      <c r="K16" s="129"/>
      <c r="L16" s="129"/>
      <c r="M16" s="129"/>
      <c r="N16" s="729" t="s">
        <v>58</v>
      </c>
      <c r="O16" s="129" t="s">
        <v>72</v>
      </c>
      <c r="P16" s="129"/>
      <c r="Q16" s="649"/>
      <c r="R16" s="4"/>
      <c r="S16" s="4"/>
      <c r="T16" s="4"/>
      <c r="U16" s="4"/>
      <c r="V16" s="4"/>
      <c r="W16" s="4"/>
    </row>
    <row r="17" spans="1:16" customFormat="1" x14ac:dyDescent="0.25">
      <c r="A17" s="16"/>
      <c r="B17" s="40"/>
      <c r="C17" s="41"/>
      <c r="D17" s="68"/>
      <c r="E17" s="69"/>
      <c r="F17" s="70"/>
      <c r="G17" s="13"/>
      <c r="H17" s="10"/>
      <c r="I17" s="3"/>
      <c r="J17" s="90"/>
      <c r="K17" s="129"/>
      <c r="L17" s="660"/>
      <c r="M17" s="129"/>
      <c r="N17" s="729" t="s">
        <v>58</v>
      </c>
      <c r="O17" s="144" t="s">
        <v>73</v>
      </c>
      <c r="P17" s="129"/>
    </row>
    <row r="18" spans="1:16" customFormat="1" x14ac:dyDescent="0.25">
      <c r="A18" s="16"/>
      <c r="B18" s="40">
        <v>0.4</v>
      </c>
      <c r="C18" s="41" t="s">
        <v>74</v>
      </c>
      <c r="D18" s="68">
        <v>0</v>
      </c>
      <c r="E18" s="69">
        <v>0</v>
      </c>
      <c r="F18" s="70">
        <v>0</v>
      </c>
      <c r="G18" s="68">
        <f t="shared" ref="G18" si="3">IF(E18="Item",ROUND(F18,0),ROUND(D18*F18,0))</f>
        <v>0</v>
      </c>
      <c r="H18" s="58"/>
      <c r="I18" s="3"/>
      <c r="J18" s="90"/>
      <c r="K18" s="129"/>
      <c r="L18" s="129"/>
      <c r="M18" s="129"/>
      <c r="N18" s="729" t="s">
        <v>58</v>
      </c>
      <c r="O18" s="144" t="s">
        <v>75</v>
      </c>
      <c r="P18" s="129"/>
    </row>
    <row r="19" spans="1:16" customFormat="1" x14ac:dyDescent="0.25">
      <c r="A19" s="16"/>
      <c r="B19" s="40"/>
      <c r="C19" s="41"/>
      <c r="D19" s="68"/>
      <c r="E19" s="69"/>
      <c r="F19" s="70"/>
      <c r="G19" s="13"/>
      <c r="H19" s="10">
        <f>SUM(G18)</f>
        <v>0</v>
      </c>
      <c r="I19" s="3"/>
      <c r="J19" s="90"/>
      <c r="K19" s="129"/>
      <c r="L19" s="129"/>
      <c r="M19" s="129"/>
      <c r="N19" s="729"/>
      <c r="O19" s="144"/>
      <c r="P19" s="129"/>
    </row>
    <row r="20" spans="1:16" customFormat="1" x14ac:dyDescent="0.25">
      <c r="A20" s="16"/>
      <c r="B20" s="40">
        <v>0.5</v>
      </c>
      <c r="C20" s="41" t="s">
        <v>76</v>
      </c>
      <c r="D20" s="68">
        <v>0</v>
      </c>
      <c r="E20" s="69">
        <v>0</v>
      </c>
      <c r="F20" s="70">
        <v>0</v>
      </c>
      <c r="G20" s="68">
        <f t="shared" ref="G20" si="4">IF(E20="Item",ROUND(F20,0),ROUND(D20*F20,0))</f>
        <v>0</v>
      </c>
      <c r="H20" s="58"/>
      <c r="I20" s="3"/>
      <c r="J20" s="90"/>
      <c r="K20" s="129"/>
      <c r="L20" s="129"/>
      <c r="M20" s="129"/>
      <c r="N20" s="729" t="s">
        <v>58</v>
      </c>
      <c r="O20" s="144" t="s">
        <v>77</v>
      </c>
      <c r="P20" s="129"/>
    </row>
    <row r="21" spans="1:16" customFormat="1" x14ac:dyDescent="0.25">
      <c r="A21" s="16"/>
      <c r="B21" s="40"/>
      <c r="C21" s="41"/>
      <c r="D21" s="68"/>
      <c r="E21" s="69"/>
      <c r="F21" s="70"/>
      <c r="G21" s="13"/>
      <c r="H21" s="10">
        <f>SUM(G20)</f>
        <v>0</v>
      </c>
      <c r="I21" s="3"/>
      <c r="J21" s="90"/>
      <c r="K21" s="129"/>
      <c r="L21" s="660"/>
      <c r="M21" s="129"/>
      <c r="N21" s="729" t="s">
        <v>58</v>
      </c>
      <c r="O21" s="144" t="s">
        <v>78</v>
      </c>
      <c r="P21" s="129"/>
    </row>
    <row r="22" spans="1:16" customFormat="1" x14ac:dyDescent="0.25">
      <c r="A22" s="16"/>
      <c r="B22" s="40">
        <v>0.6</v>
      </c>
      <c r="C22" s="41" t="s">
        <v>79</v>
      </c>
      <c r="D22" s="68">
        <v>0</v>
      </c>
      <c r="E22" s="69">
        <v>0</v>
      </c>
      <c r="F22" s="70">
        <v>0</v>
      </c>
      <c r="G22" s="68">
        <f t="shared" ref="G22" si="5">IF(E22="Item",ROUND(F22,0),ROUND(D22*F22,0))</f>
        <v>0</v>
      </c>
      <c r="H22" s="58"/>
      <c r="I22" s="3"/>
      <c r="J22" s="90"/>
      <c r="K22" s="129"/>
      <c r="L22" s="129"/>
      <c r="M22" s="129"/>
      <c r="N22" s="729" t="s">
        <v>58</v>
      </c>
      <c r="O22" s="144" t="s">
        <v>80</v>
      </c>
      <c r="P22" s="129"/>
    </row>
    <row r="23" spans="1:16" customFormat="1" x14ac:dyDescent="0.25">
      <c r="A23" s="16"/>
      <c r="B23" s="40"/>
      <c r="C23" s="41"/>
      <c r="D23" s="68"/>
      <c r="E23" s="69"/>
      <c r="F23" s="70"/>
      <c r="G23" s="13"/>
      <c r="H23" s="58"/>
      <c r="I23" s="3"/>
      <c r="J23" s="90"/>
      <c r="K23" s="129"/>
      <c r="L23" s="130"/>
      <c r="M23" s="129"/>
      <c r="N23" s="729" t="s">
        <v>58</v>
      </c>
      <c r="O23" s="129" t="s">
        <v>81</v>
      </c>
      <c r="P23" s="129"/>
    </row>
    <row r="24" spans="1:16" customFormat="1" x14ac:dyDescent="0.25">
      <c r="A24" s="730">
        <v>0.7</v>
      </c>
      <c r="B24" s="52" t="s">
        <v>82</v>
      </c>
      <c r="C24" s="41"/>
      <c r="D24" s="68"/>
      <c r="E24" s="69"/>
      <c r="F24" s="70"/>
      <c r="G24" s="13"/>
      <c r="H24" s="58"/>
      <c r="I24" s="3"/>
      <c r="J24" s="90"/>
      <c r="K24" s="129"/>
      <c r="L24" s="130"/>
      <c r="M24" s="129"/>
      <c r="N24" s="129" t="s">
        <v>83</v>
      </c>
      <c r="O24" s="144" t="s">
        <v>84</v>
      </c>
      <c r="P24" s="129"/>
    </row>
    <row r="25" spans="1:16" customFormat="1" ht="18.95" customHeight="1" x14ac:dyDescent="0.25">
      <c r="A25" s="16"/>
      <c r="B25" s="87" t="s">
        <v>64</v>
      </c>
      <c r="C25" s="41" t="s">
        <v>85</v>
      </c>
      <c r="D25" s="68">
        <v>3410</v>
      </c>
      <c r="E25" s="69" t="s">
        <v>66</v>
      </c>
      <c r="F25" s="70">
        <v>210</v>
      </c>
      <c r="G25" s="13">
        <f t="shared" ref="G25:G30" si="6">IF(E25="Item",ROUND(F25,0),ROUND(D25*F25,0))</f>
        <v>716100</v>
      </c>
      <c r="H25" s="58"/>
      <c r="I25" s="3"/>
      <c r="J25" s="90"/>
      <c r="K25" s="129"/>
      <c r="L25" s="129"/>
      <c r="M25" s="129"/>
      <c r="N25" s="729" t="s">
        <v>58</v>
      </c>
      <c r="O25" s="129" t="s">
        <v>86</v>
      </c>
      <c r="P25" s="129"/>
    </row>
    <row r="26" spans="1:16" customFormat="1" ht="28.5" x14ac:dyDescent="0.25">
      <c r="A26" s="16"/>
      <c r="B26" s="87" t="s">
        <v>64</v>
      </c>
      <c r="C26" s="801" t="s">
        <v>2584</v>
      </c>
      <c r="D26" s="68">
        <v>3410</v>
      </c>
      <c r="E26" s="69" t="s">
        <v>66</v>
      </c>
      <c r="F26" s="70">
        <v>25</v>
      </c>
      <c r="G26" s="70">
        <f t="shared" si="6"/>
        <v>85250</v>
      </c>
      <c r="H26" s="58"/>
      <c r="I26" s="3"/>
      <c r="J26" s="90"/>
      <c r="K26" s="129"/>
      <c r="L26" s="129"/>
      <c r="M26" s="129"/>
      <c r="N26" s="729"/>
      <c r="O26" s="129"/>
      <c r="P26" s="129"/>
    </row>
    <row r="27" spans="1:16" customFormat="1" ht="18.95" customHeight="1" x14ac:dyDescent="0.25">
      <c r="A27" s="16"/>
      <c r="B27" s="87" t="s">
        <v>64</v>
      </c>
      <c r="C27" s="41" t="s">
        <v>2631</v>
      </c>
      <c r="D27" s="68">
        <v>1877</v>
      </c>
      <c r="E27" s="69" t="s">
        <v>66</v>
      </c>
      <c r="F27" s="70">
        <v>100</v>
      </c>
      <c r="G27" s="13">
        <f t="shared" si="6"/>
        <v>187700</v>
      </c>
      <c r="H27" s="58"/>
      <c r="I27" s="3"/>
      <c r="J27" s="90"/>
      <c r="K27" s="129"/>
      <c r="L27" s="129"/>
      <c r="M27" s="129"/>
      <c r="N27" s="129" t="s">
        <v>87</v>
      </c>
      <c r="O27" s="129" t="s">
        <v>88</v>
      </c>
      <c r="P27" s="129"/>
    </row>
    <row r="28" spans="1:16" customFormat="1" ht="18.95" customHeight="1" x14ac:dyDescent="0.25">
      <c r="A28" s="16"/>
      <c r="B28" s="87" t="s">
        <v>64</v>
      </c>
      <c r="C28" s="41" t="s">
        <v>2569</v>
      </c>
      <c r="D28" s="68">
        <v>3</v>
      </c>
      <c r="E28" s="69" t="s">
        <v>147</v>
      </c>
      <c r="F28" s="70">
        <v>50000</v>
      </c>
      <c r="G28" s="13">
        <f t="shared" si="6"/>
        <v>150000</v>
      </c>
      <c r="H28" s="10"/>
      <c r="I28" s="3"/>
      <c r="J28" s="90"/>
      <c r="K28" s="129"/>
      <c r="L28" s="129"/>
      <c r="M28" s="129"/>
      <c r="N28" s="729" t="s">
        <v>58</v>
      </c>
      <c r="O28" s="129" t="s">
        <v>90</v>
      </c>
      <c r="P28" s="129"/>
    </row>
    <row r="29" spans="1:16" customFormat="1" x14ac:dyDescent="0.25">
      <c r="A29" s="16"/>
      <c r="B29" s="87" t="s">
        <v>64</v>
      </c>
      <c r="C29" s="41" t="s">
        <v>91</v>
      </c>
      <c r="D29" s="68">
        <v>1877</v>
      </c>
      <c r="E29" s="23" t="s">
        <v>66</v>
      </c>
      <c r="F29" s="13">
        <v>40</v>
      </c>
      <c r="G29" s="13">
        <f t="shared" si="6"/>
        <v>75080</v>
      </c>
      <c r="H29" s="10"/>
      <c r="I29" s="3"/>
      <c r="J29" s="90"/>
      <c r="K29" s="129"/>
      <c r="L29" s="129"/>
      <c r="M29" s="129"/>
      <c r="N29" s="729" t="s">
        <v>58</v>
      </c>
      <c r="O29" s="144" t="s">
        <v>92</v>
      </c>
      <c r="P29" s="129"/>
    </row>
    <row r="30" spans="1:16" customFormat="1" x14ac:dyDescent="0.25">
      <c r="A30" s="16"/>
      <c r="B30" s="87" t="s">
        <v>64</v>
      </c>
      <c r="C30" s="41" t="s">
        <v>2635</v>
      </c>
      <c r="D30" s="21">
        <v>644</v>
      </c>
      <c r="E30" s="69" t="s">
        <v>66</v>
      </c>
      <c r="F30" s="70">
        <v>210</v>
      </c>
      <c r="G30" s="13">
        <f t="shared" si="6"/>
        <v>135240</v>
      </c>
      <c r="H30" s="10"/>
      <c r="I30" s="3"/>
      <c r="J30" s="90"/>
      <c r="K30" s="129"/>
      <c r="L30" s="129"/>
      <c r="M30" s="129"/>
      <c r="N30" s="729" t="s">
        <v>58</v>
      </c>
      <c r="O30" s="144" t="s">
        <v>93</v>
      </c>
      <c r="P30" s="129"/>
    </row>
    <row r="31" spans="1:16" customFormat="1" ht="15" x14ac:dyDescent="0.25">
      <c r="A31" s="16"/>
      <c r="B31" s="40"/>
      <c r="D31" s="21"/>
      <c r="E31" s="69"/>
      <c r="F31" s="70"/>
      <c r="G31" s="21"/>
      <c r="H31" s="10">
        <f>SUM(G25:G30)</f>
        <v>1349370</v>
      </c>
      <c r="I31" s="3"/>
      <c r="J31" s="90"/>
      <c r="K31" s="129"/>
      <c r="L31" s="129"/>
      <c r="M31" s="129"/>
      <c r="N31" s="371"/>
      <c r="O31" s="130" t="s">
        <v>94</v>
      </c>
      <c r="P31" s="144"/>
    </row>
    <row r="32" spans="1:16" customFormat="1" x14ac:dyDescent="0.25">
      <c r="A32" s="43"/>
      <c r="B32" s="44"/>
      <c r="C32" s="49" t="s">
        <v>95</v>
      </c>
      <c r="D32" s="45"/>
      <c r="E32" s="46"/>
      <c r="F32" s="47"/>
      <c r="G32" s="48"/>
      <c r="H32" s="57">
        <f>SUM(G9:G32)</f>
        <v>1514300</v>
      </c>
      <c r="I32" s="3"/>
      <c r="J32" s="90"/>
      <c r="K32" s="129"/>
      <c r="L32" s="129"/>
      <c r="M32" s="129"/>
      <c r="N32" s="729" t="s">
        <v>58</v>
      </c>
      <c r="O32" s="129" t="s">
        <v>96</v>
      </c>
      <c r="P32" s="129"/>
    </row>
    <row r="33" spans="1:15" customFormat="1" x14ac:dyDescent="0.25">
      <c r="A33" s="16"/>
      <c r="B33" s="40"/>
      <c r="D33" s="21"/>
      <c r="E33" s="23"/>
      <c r="F33" s="13"/>
      <c r="G33" s="13"/>
      <c r="H33" s="58"/>
      <c r="I33" s="3"/>
      <c r="J33" s="90"/>
      <c r="K33" s="129"/>
      <c r="L33" s="129"/>
      <c r="M33" s="129"/>
      <c r="N33" s="729" t="s">
        <v>58</v>
      </c>
      <c r="O33" s="129" t="s">
        <v>97</v>
      </c>
    </row>
    <row r="34" spans="1:15" customFormat="1" x14ac:dyDescent="0.25">
      <c r="A34" s="51">
        <v>1</v>
      </c>
      <c r="B34" s="53" t="s">
        <v>19</v>
      </c>
      <c r="C34" s="53"/>
      <c r="D34" s="21"/>
      <c r="E34" s="23"/>
      <c r="F34" s="13"/>
      <c r="G34" s="13"/>
      <c r="H34" s="58"/>
      <c r="I34" s="3"/>
      <c r="J34" s="90"/>
      <c r="K34" s="129"/>
      <c r="L34" s="129"/>
      <c r="M34" s="129"/>
      <c r="N34" s="729" t="s">
        <v>58</v>
      </c>
      <c r="O34" s="129" t="s">
        <v>98</v>
      </c>
    </row>
    <row r="35" spans="1:15" customFormat="1" x14ac:dyDescent="0.25">
      <c r="A35" s="51"/>
      <c r="B35" s="40">
        <v>1.1000000000000001</v>
      </c>
      <c r="C35" t="s">
        <v>99</v>
      </c>
      <c r="D35" s="21"/>
      <c r="E35" s="23"/>
      <c r="F35" s="13"/>
      <c r="G35" s="13"/>
      <c r="H35" s="58"/>
      <c r="I35" s="3"/>
      <c r="J35" s="90"/>
      <c r="K35" s="129"/>
      <c r="L35" s="129"/>
      <c r="M35" s="129"/>
      <c r="N35" s="729" t="s">
        <v>58</v>
      </c>
      <c r="O35" s="129" t="s">
        <v>100</v>
      </c>
    </row>
    <row r="36" spans="1:15" customFormat="1" x14ac:dyDescent="0.25">
      <c r="A36" s="16"/>
      <c r="B36" s="40"/>
      <c r="C36" s="74" t="s">
        <v>101</v>
      </c>
      <c r="D36" s="68">
        <v>0</v>
      </c>
      <c r="E36" s="69">
        <v>0</v>
      </c>
      <c r="F36" s="70">
        <v>0</v>
      </c>
      <c r="G36" s="68">
        <f t="shared" ref="G36" si="7">IF(E36="Item",ROUND(F36,0),ROUND(D36*F36,0))</f>
        <v>0</v>
      </c>
      <c r="H36" s="58"/>
      <c r="I36" s="3"/>
      <c r="J36" s="90"/>
      <c r="K36" s="129"/>
      <c r="L36" s="129"/>
      <c r="M36" s="129"/>
      <c r="N36" s="729" t="s">
        <v>58</v>
      </c>
      <c r="O36" s="144" t="s">
        <v>102</v>
      </c>
    </row>
    <row r="37" spans="1:15" customFormat="1" ht="15" x14ac:dyDescent="0.25">
      <c r="A37" s="16"/>
      <c r="B37" s="40"/>
      <c r="C37" s="74"/>
      <c r="D37" s="68"/>
      <c r="E37" s="69"/>
      <c r="F37" s="70"/>
      <c r="G37" s="13"/>
      <c r="H37" s="58"/>
      <c r="I37" s="3"/>
      <c r="J37" s="90"/>
      <c r="K37" s="129"/>
      <c r="L37" s="129"/>
      <c r="M37" s="129"/>
      <c r="N37" s="371"/>
      <c r="O37" s="144"/>
    </row>
    <row r="38" spans="1:15" customFormat="1" ht="15" x14ac:dyDescent="0.25">
      <c r="A38" s="16"/>
      <c r="B38" s="40">
        <v>1.2</v>
      </c>
      <c r="C38" s="41" t="s">
        <v>103</v>
      </c>
      <c r="D38" s="68"/>
      <c r="E38" s="69"/>
      <c r="F38" s="70"/>
      <c r="G38" s="13"/>
      <c r="H38" s="58"/>
      <c r="I38" s="3"/>
      <c r="J38" s="90"/>
      <c r="K38" s="129"/>
      <c r="L38" s="129"/>
      <c r="M38" s="129"/>
      <c r="N38" s="371"/>
      <c r="O38" s="144"/>
    </row>
    <row r="39" spans="1:15" customFormat="1" x14ac:dyDescent="0.25">
      <c r="A39" s="16"/>
      <c r="B39" s="87" t="s">
        <v>64</v>
      </c>
      <c r="C39" s="74" t="s">
        <v>101</v>
      </c>
      <c r="D39" s="68">
        <v>0</v>
      </c>
      <c r="E39" s="69">
        <v>0</v>
      </c>
      <c r="F39" s="70">
        <v>0</v>
      </c>
      <c r="G39" s="68">
        <f t="shared" ref="G39" si="8">IF(E39="Item",ROUND(F39,0),ROUND(D39*F39,0))</f>
        <v>0</v>
      </c>
      <c r="H39" s="58"/>
      <c r="I39" s="3"/>
      <c r="J39" s="90"/>
      <c r="K39" s="129"/>
      <c r="L39" s="129"/>
      <c r="M39" s="129"/>
      <c r="N39" s="729" t="s">
        <v>58</v>
      </c>
      <c r="O39" s="129" t="s">
        <v>104</v>
      </c>
    </row>
    <row r="40" spans="1:15" customFormat="1" ht="15" x14ac:dyDescent="0.25">
      <c r="A40" s="16"/>
      <c r="B40" s="87"/>
      <c r="C40" s="73"/>
      <c r="D40" s="68"/>
      <c r="E40" s="69"/>
      <c r="F40" s="70"/>
      <c r="G40" s="21"/>
      <c r="H40" s="10"/>
      <c r="I40" s="3"/>
      <c r="J40" s="90"/>
      <c r="K40" s="129"/>
      <c r="L40" s="129"/>
      <c r="M40" s="129"/>
      <c r="N40" s="652"/>
      <c r="O40" s="144"/>
    </row>
    <row r="41" spans="1:15" customFormat="1" ht="15" x14ac:dyDescent="0.25">
      <c r="A41" s="16"/>
      <c r="B41" s="40">
        <v>1.3</v>
      </c>
      <c r="C41" t="s">
        <v>105</v>
      </c>
      <c r="D41" s="68"/>
      <c r="E41" s="69"/>
      <c r="F41" s="70"/>
      <c r="G41" s="21"/>
      <c r="H41" s="10"/>
      <c r="I41" s="3"/>
      <c r="J41" s="90"/>
      <c r="K41" s="129"/>
      <c r="L41" s="129"/>
      <c r="M41" s="129"/>
      <c r="N41" s="672"/>
      <c r="O41" s="130" t="s">
        <v>106</v>
      </c>
    </row>
    <row r="42" spans="1:15" customFormat="1" ht="15" x14ac:dyDescent="0.25">
      <c r="A42" s="16"/>
      <c r="B42" s="87" t="s">
        <v>64</v>
      </c>
      <c r="C42" s="73" t="s">
        <v>101</v>
      </c>
      <c r="D42" s="68">
        <v>0</v>
      </c>
      <c r="E42" s="69">
        <v>0</v>
      </c>
      <c r="F42" s="70">
        <v>0</v>
      </c>
      <c r="G42" s="68">
        <f t="shared" ref="G42" si="9">IF(E42="Item",ROUND(F42,0),ROUND(D42*F42,0))</f>
        <v>0</v>
      </c>
      <c r="H42" s="10"/>
      <c r="I42" s="3"/>
      <c r="J42" s="90"/>
      <c r="K42" s="129"/>
      <c r="L42" s="129"/>
      <c r="M42" s="129"/>
      <c r="N42" s="672"/>
      <c r="O42" s="130"/>
    </row>
    <row r="43" spans="1:15" customFormat="1" ht="15" x14ac:dyDescent="0.25">
      <c r="A43" s="16"/>
      <c r="B43" s="87"/>
      <c r="C43" s="73"/>
      <c r="D43" s="68"/>
      <c r="E43" s="69"/>
      <c r="F43" s="70"/>
      <c r="G43" s="68"/>
      <c r="H43" s="10"/>
      <c r="I43" s="3"/>
      <c r="J43" s="90"/>
      <c r="K43" s="129"/>
      <c r="L43" s="129"/>
      <c r="M43" s="129"/>
      <c r="N43" s="672"/>
      <c r="O43" s="129" t="s">
        <v>107</v>
      </c>
    </row>
    <row r="44" spans="1:15" customFormat="1" ht="15" x14ac:dyDescent="0.25">
      <c r="A44" s="16"/>
      <c r="B44" s="40">
        <v>1.4</v>
      </c>
      <c r="C44" t="s">
        <v>108</v>
      </c>
      <c r="D44" s="68"/>
      <c r="E44" s="69"/>
      <c r="F44" s="70"/>
      <c r="G44" s="68"/>
      <c r="H44" s="10"/>
      <c r="I44" s="3"/>
      <c r="J44" s="90"/>
      <c r="K44" s="129"/>
      <c r="L44" s="129"/>
      <c r="M44" s="129"/>
      <c r="N44" s="672"/>
      <c r="O44" s="144"/>
    </row>
    <row r="45" spans="1:15" customFormat="1" ht="15" x14ac:dyDescent="0.25">
      <c r="A45" s="16"/>
      <c r="B45" s="87" t="s">
        <v>64</v>
      </c>
      <c r="C45" s="73" t="s">
        <v>101</v>
      </c>
      <c r="D45" s="68">
        <v>0</v>
      </c>
      <c r="E45" s="69">
        <v>0</v>
      </c>
      <c r="F45" s="70">
        <v>0</v>
      </c>
      <c r="G45" s="68">
        <f t="shared" ref="G45:G48" si="10">IF(E45="Item",ROUND(F45,0),ROUND(D45*F45,0))</f>
        <v>0</v>
      </c>
      <c r="H45" s="58"/>
      <c r="I45" s="3"/>
      <c r="J45" s="90"/>
      <c r="K45" s="129"/>
      <c r="L45" s="129"/>
      <c r="M45" s="129"/>
      <c r="N45" s="624"/>
      <c r="O45" s="129"/>
    </row>
    <row r="46" spans="1:15" customFormat="1" ht="15" x14ac:dyDescent="0.25">
      <c r="A46" s="16"/>
      <c r="B46" s="40"/>
      <c r="D46" s="68"/>
      <c r="E46" s="69"/>
      <c r="F46" s="70"/>
      <c r="G46" s="68"/>
      <c r="H46" s="10">
        <f>SUM(G45)</f>
        <v>0</v>
      </c>
      <c r="I46" s="3"/>
      <c r="J46" s="90"/>
      <c r="K46" s="129"/>
      <c r="L46" s="129"/>
      <c r="M46" s="129"/>
      <c r="N46" s="624"/>
      <c r="O46" s="130" t="s">
        <v>23</v>
      </c>
    </row>
    <row r="47" spans="1:15" customFormat="1" x14ac:dyDescent="0.25">
      <c r="A47" s="16"/>
      <c r="B47" s="40">
        <v>1.5</v>
      </c>
      <c r="C47" t="s">
        <v>109</v>
      </c>
      <c r="D47" s="68"/>
      <c r="E47" s="69"/>
      <c r="F47" s="70"/>
      <c r="G47" s="68"/>
      <c r="H47" s="10"/>
      <c r="I47" s="3"/>
      <c r="J47" s="90"/>
      <c r="K47" s="129"/>
      <c r="L47" s="129"/>
      <c r="M47" s="129"/>
      <c r="N47" s="729" t="s">
        <v>58</v>
      </c>
      <c r="O47" s="129" t="s">
        <v>110</v>
      </c>
    </row>
    <row r="48" spans="1:15" customFormat="1" x14ac:dyDescent="0.25">
      <c r="A48" s="16"/>
      <c r="B48" s="87" t="s">
        <v>64</v>
      </c>
      <c r="C48" s="73" t="s">
        <v>101</v>
      </c>
      <c r="D48" s="68">
        <v>0</v>
      </c>
      <c r="E48" s="69">
        <v>0</v>
      </c>
      <c r="F48" s="70">
        <v>0</v>
      </c>
      <c r="G48" s="68">
        <f t="shared" si="10"/>
        <v>0</v>
      </c>
      <c r="H48" s="58"/>
      <c r="I48" s="3"/>
      <c r="J48" s="90"/>
      <c r="K48" s="129"/>
      <c r="L48" s="129"/>
      <c r="M48" s="129"/>
      <c r="N48" s="729" t="s">
        <v>58</v>
      </c>
      <c r="O48" s="129" t="s">
        <v>111</v>
      </c>
    </row>
    <row r="49" spans="1:15" customFormat="1" x14ac:dyDescent="0.25">
      <c r="A49" s="16"/>
      <c r="B49" s="40"/>
      <c r="D49" s="68"/>
      <c r="E49" s="69"/>
      <c r="F49" s="70"/>
      <c r="G49" s="68"/>
      <c r="H49" s="10">
        <f>SUM(G48)</f>
        <v>0</v>
      </c>
      <c r="I49" s="3"/>
      <c r="J49" s="90"/>
      <c r="K49" s="129"/>
      <c r="L49" s="129"/>
      <c r="M49" s="129"/>
      <c r="N49" s="729" t="s">
        <v>58</v>
      </c>
      <c r="O49" s="129" t="s">
        <v>112</v>
      </c>
    </row>
    <row r="50" spans="1:15" customFormat="1" x14ac:dyDescent="0.25">
      <c r="A50" s="16"/>
      <c r="B50" s="40"/>
      <c r="D50" s="68"/>
      <c r="E50" s="69"/>
      <c r="F50" s="70"/>
      <c r="G50" s="68"/>
      <c r="H50" s="10"/>
      <c r="I50" s="3"/>
      <c r="J50" s="90"/>
      <c r="K50" s="129"/>
      <c r="L50" s="129"/>
      <c r="M50" s="129"/>
      <c r="N50" s="729"/>
      <c r="O50" s="129"/>
    </row>
    <row r="51" spans="1:15" customFormat="1" x14ac:dyDescent="0.25">
      <c r="A51" s="16"/>
      <c r="B51" s="40"/>
      <c r="D51" s="68"/>
      <c r="E51" s="69"/>
      <c r="F51" s="70"/>
      <c r="G51" s="68"/>
      <c r="H51" s="10"/>
      <c r="I51" s="3"/>
      <c r="J51" s="90"/>
      <c r="K51" s="129"/>
      <c r="L51" s="129"/>
      <c r="M51" s="129"/>
      <c r="N51" s="729"/>
      <c r="O51" s="129"/>
    </row>
    <row r="52" spans="1:15" customFormat="1" x14ac:dyDescent="0.25">
      <c r="A52" s="16"/>
      <c r="B52" s="40"/>
      <c r="D52" s="68"/>
      <c r="E52" s="69"/>
      <c r="F52" s="70"/>
      <c r="G52" s="68"/>
      <c r="H52" s="10"/>
      <c r="I52" s="3"/>
      <c r="J52" s="90"/>
      <c r="K52" s="129"/>
      <c r="L52" s="129"/>
      <c r="M52" s="129"/>
      <c r="N52" s="729"/>
      <c r="O52" s="129"/>
    </row>
    <row r="53" spans="1:15" customFormat="1" x14ac:dyDescent="0.25">
      <c r="A53" s="16"/>
      <c r="B53" s="40"/>
      <c r="D53" s="68"/>
      <c r="E53" s="69"/>
      <c r="F53" s="70"/>
      <c r="G53" s="68"/>
      <c r="H53" s="10"/>
      <c r="I53" s="3"/>
      <c r="J53" s="90"/>
      <c r="K53" s="129"/>
      <c r="L53" s="129"/>
      <c r="M53" s="129"/>
      <c r="N53" s="729"/>
      <c r="O53" s="129"/>
    </row>
    <row r="54" spans="1:15" customFormat="1" x14ac:dyDescent="0.25">
      <c r="A54" s="16"/>
      <c r="B54" s="40"/>
      <c r="D54" s="68"/>
      <c r="E54" s="69"/>
      <c r="F54" s="70"/>
      <c r="G54" s="68"/>
      <c r="H54" s="10"/>
      <c r="I54" s="3"/>
      <c r="J54" s="90"/>
      <c r="K54" s="129"/>
      <c r="L54" s="129"/>
      <c r="M54" s="129"/>
      <c r="N54" s="729"/>
      <c r="O54" s="129"/>
    </row>
    <row r="55" spans="1:15" customFormat="1" x14ac:dyDescent="0.25">
      <c r="A55" s="16"/>
      <c r="B55" s="40"/>
      <c r="D55" s="68"/>
      <c r="E55" s="69"/>
      <c r="F55" s="70"/>
      <c r="G55" s="68"/>
      <c r="H55" s="10"/>
      <c r="I55" s="3"/>
      <c r="J55" s="90"/>
      <c r="K55" s="129"/>
      <c r="L55" s="129"/>
      <c r="M55" s="129"/>
      <c r="N55" s="729"/>
      <c r="O55" s="129"/>
    </row>
    <row r="56" spans="1:15" customFormat="1" x14ac:dyDescent="0.25">
      <c r="A56" s="16"/>
      <c r="B56" s="40"/>
      <c r="D56" s="68"/>
      <c r="E56" s="69"/>
      <c r="F56" s="70"/>
      <c r="G56" s="68"/>
      <c r="H56" s="10"/>
      <c r="I56" s="3"/>
      <c r="J56" s="90"/>
      <c r="K56" s="129"/>
      <c r="L56" s="129"/>
      <c r="M56" s="129"/>
      <c r="N56" s="729"/>
      <c r="O56" s="129"/>
    </row>
    <row r="57" spans="1:15" customFormat="1" x14ac:dyDescent="0.25">
      <c r="A57" s="16"/>
      <c r="B57" s="40"/>
      <c r="D57" s="68"/>
      <c r="E57" s="69"/>
      <c r="F57" s="70"/>
      <c r="G57" s="68"/>
      <c r="H57" s="10"/>
      <c r="I57" s="3"/>
      <c r="J57" s="90"/>
      <c r="K57" s="129"/>
      <c r="L57" s="129"/>
      <c r="M57" s="129"/>
      <c r="N57" s="729"/>
      <c r="O57" s="129"/>
    </row>
    <row r="58" spans="1:15" customFormat="1" x14ac:dyDescent="0.25">
      <c r="A58" s="16"/>
      <c r="B58" s="40"/>
      <c r="D58" s="68"/>
      <c r="E58" s="69"/>
      <c r="F58" s="70"/>
      <c r="G58" s="68"/>
      <c r="H58" s="10"/>
      <c r="I58" s="3"/>
      <c r="J58" s="90"/>
      <c r="K58" s="129"/>
      <c r="L58" s="129"/>
      <c r="M58" s="129"/>
      <c r="N58" s="729"/>
      <c r="O58" s="129"/>
    </row>
    <row r="59" spans="1:15" customFormat="1" x14ac:dyDescent="0.25">
      <c r="A59" s="16"/>
      <c r="B59" s="40"/>
      <c r="D59" s="68"/>
      <c r="E59" s="69"/>
      <c r="F59" s="70"/>
      <c r="G59" s="68"/>
      <c r="H59" s="10"/>
      <c r="I59" s="3"/>
      <c r="J59" s="90"/>
      <c r="K59" s="129"/>
      <c r="L59" s="129"/>
      <c r="M59" s="129"/>
      <c r="N59" s="729"/>
      <c r="O59" s="129"/>
    </row>
    <row r="60" spans="1:15" customFormat="1" x14ac:dyDescent="0.25">
      <c r="A60" s="16"/>
      <c r="B60" s="40"/>
      <c r="D60" s="68"/>
      <c r="E60" s="69"/>
      <c r="F60" s="70"/>
      <c r="G60" s="68"/>
      <c r="H60" s="10"/>
      <c r="I60" s="3"/>
      <c r="J60" s="90"/>
      <c r="K60" s="129"/>
      <c r="L60" s="129"/>
      <c r="M60" s="129"/>
      <c r="N60" s="729"/>
      <c r="O60" s="129"/>
    </row>
    <row r="61" spans="1:15" customFormat="1" x14ac:dyDescent="0.25">
      <c r="A61" s="16"/>
      <c r="B61" s="40"/>
      <c r="D61" s="68"/>
      <c r="E61" s="69"/>
      <c r="F61" s="70"/>
      <c r="G61" s="68"/>
      <c r="H61" s="10"/>
      <c r="I61" s="3"/>
      <c r="J61" s="90"/>
      <c r="K61" s="129"/>
      <c r="L61" s="129"/>
      <c r="M61" s="129"/>
      <c r="N61" s="729"/>
      <c r="O61" s="129"/>
    </row>
    <row r="62" spans="1:15" customFormat="1" x14ac:dyDescent="0.25">
      <c r="A62" s="16"/>
      <c r="B62" s="40"/>
      <c r="D62" s="68"/>
      <c r="E62" s="69"/>
      <c r="F62" s="70"/>
      <c r="G62" s="68"/>
      <c r="H62" s="10"/>
      <c r="I62" s="3"/>
      <c r="J62" s="90"/>
      <c r="K62" s="129"/>
      <c r="L62" s="129"/>
      <c r="M62" s="129"/>
      <c r="N62" s="729"/>
      <c r="O62" s="129"/>
    </row>
    <row r="63" spans="1:15" customFormat="1" x14ac:dyDescent="0.25">
      <c r="A63" s="16"/>
      <c r="B63" s="40"/>
      <c r="D63" s="68"/>
      <c r="E63" s="69"/>
      <c r="F63" s="70"/>
      <c r="G63" s="68"/>
      <c r="H63" s="10"/>
      <c r="I63" s="3"/>
      <c r="J63" s="90"/>
      <c r="K63" s="129"/>
      <c r="L63" s="129"/>
      <c r="M63" s="129"/>
      <c r="N63" s="729"/>
      <c r="O63" s="129"/>
    </row>
    <row r="64" spans="1:15" customFormat="1" x14ac:dyDescent="0.25">
      <c r="A64" s="16"/>
      <c r="B64" s="40"/>
      <c r="D64" s="68"/>
      <c r="E64" s="69"/>
      <c r="F64" s="70"/>
      <c r="G64" s="68"/>
      <c r="H64" s="10"/>
      <c r="I64" s="3"/>
      <c r="J64" s="90"/>
      <c r="K64" s="129"/>
      <c r="L64" s="129"/>
      <c r="M64" s="129"/>
      <c r="N64" s="729"/>
      <c r="O64" s="129"/>
    </row>
    <row r="65" spans="1:15" customFormat="1" x14ac:dyDescent="0.25">
      <c r="A65" s="16"/>
      <c r="B65" s="40"/>
      <c r="D65" s="68"/>
      <c r="E65" s="69"/>
      <c r="F65" s="70"/>
      <c r="G65" s="68"/>
      <c r="H65" s="10"/>
      <c r="I65" s="3"/>
      <c r="J65" s="90"/>
      <c r="K65" s="129"/>
      <c r="L65" s="129"/>
      <c r="M65" s="129"/>
      <c r="N65" s="729"/>
      <c r="O65" s="129"/>
    </row>
    <row r="66" spans="1:15" customFormat="1" x14ac:dyDescent="0.25">
      <c r="A66" s="16"/>
      <c r="B66" s="40"/>
      <c r="D66" s="68"/>
      <c r="E66" s="69"/>
      <c r="F66" s="70"/>
      <c r="G66" s="68"/>
      <c r="H66" s="10"/>
      <c r="I66" s="3"/>
      <c r="J66" s="90"/>
      <c r="K66" s="129"/>
      <c r="L66" s="129"/>
      <c r="M66" s="129"/>
      <c r="N66" s="729"/>
      <c r="O66" s="129"/>
    </row>
    <row r="67" spans="1:15" customFormat="1" x14ac:dyDescent="0.25">
      <c r="A67" s="16"/>
      <c r="B67" s="40"/>
      <c r="D67" s="68"/>
      <c r="E67" s="69"/>
      <c r="F67" s="70"/>
      <c r="G67" s="68"/>
      <c r="H67" s="10"/>
      <c r="I67" s="3"/>
      <c r="J67" s="90"/>
      <c r="K67" s="129"/>
      <c r="L67" s="129"/>
      <c r="M67" s="129"/>
      <c r="N67" s="729"/>
      <c r="O67" s="129"/>
    </row>
    <row r="68" spans="1:15" customFormat="1" x14ac:dyDescent="0.25">
      <c r="A68" s="16"/>
      <c r="B68" s="40"/>
      <c r="D68" s="68"/>
      <c r="E68" s="69"/>
      <c r="F68" s="70"/>
      <c r="G68" s="68"/>
      <c r="H68" s="10"/>
      <c r="I68" s="3"/>
      <c r="J68" s="90"/>
      <c r="K68" s="129"/>
      <c r="L68" s="129"/>
      <c r="M68" s="129"/>
      <c r="N68" s="729"/>
      <c r="O68" s="129"/>
    </row>
    <row r="69" spans="1:15" customFormat="1" x14ac:dyDescent="0.25">
      <c r="A69" s="16"/>
      <c r="B69" s="40"/>
      <c r="D69" s="68"/>
      <c r="E69" s="69"/>
      <c r="F69" s="70"/>
      <c r="G69" s="68"/>
      <c r="H69" s="10"/>
      <c r="I69" s="3"/>
      <c r="J69" s="90"/>
      <c r="K69" s="129"/>
      <c r="L69" s="129"/>
      <c r="M69" s="129"/>
      <c r="N69" s="729"/>
      <c r="O69" s="129"/>
    </row>
    <row r="70" spans="1:15" customFormat="1" x14ac:dyDescent="0.25">
      <c r="A70" s="16"/>
      <c r="B70" s="40"/>
      <c r="D70" s="68"/>
      <c r="E70" s="69"/>
      <c r="F70" s="70"/>
      <c r="G70" s="68"/>
      <c r="H70" s="10"/>
      <c r="I70" s="3"/>
      <c r="J70" s="90"/>
      <c r="K70" s="129"/>
      <c r="L70" s="129"/>
      <c r="M70" s="129"/>
      <c r="N70" s="729"/>
      <c r="O70" s="129"/>
    </row>
    <row r="71" spans="1:15" customFormat="1" x14ac:dyDescent="0.25">
      <c r="A71" s="16"/>
      <c r="B71" s="40"/>
      <c r="D71" s="68"/>
      <c r="E71" s="69"/>
      <c r="F71" s="70"/>
      <c r="G71" s="68"/>
      <c r="H71" s="10"/>
      <c r="I71" s="3"/>
      <c r="J71" s="90"/>
      <c r="K71" s="129"/>
      <c r="L71" s="129"/>
      <c r="M71" s="129"/>
      <c r="N71" s="729"/>
      <c r="O71" s="129"/>
    </row>
    <row r="72" spans="1:15" customFormat="1" x14ac:dyDescent="0.25">
      <c r="A72" s="16"/>
      <c r="B72" s="40"/>
      <c r="D72" s="68"/>
      <c r="E72" s="69"/>
      <c r="F72" s="70"/>
      <c r="G72" s="68"/>
      <c r="H72" s="10"/>
      <c r="I72" s="3"/>
      <c r="J72" s="90"/>
      <c r="K72" s="129"/>
      <c r="L72" s="129"/>
      <c r="M72" s="129"/>
      <c r="N72" s="729"/>
      <c r="O72" s="129"/>
    </row>
    <row r="73" spans="1:15" customFormat="1" x14ac:dyDescent="0.25">
      <c r="A73" s="43"/>
      <c r="B73" s="44"/>
      <c r="C73" s="49" t="s">
        <v>95</v>
      </c>
      <c r="D73" s="45"/>
      <c r="E73" s="46"/>
      <c r="F73" s="47"/>
      <c r="G73" s="48"/>
      <c r="H73" s="57">
        <f>SUM(G34:G73)</f>
        <v>0</v>
      </c>
      <c r="I73" s="3"/>
      <c r="J73" s="90"/>
      <c r="K73" s="129"/>
      <c r="L73" s="129"/>
      <c r="M73" s="129"/>
      <c r="N73" s="729" t="s">
        <v>58</v>
      </c>
      <c r="O73" s="129" t="s">
        <v>113</v>
      </c>
    </row>
    <row r="74" spans="1:15" customFormat="1" x14ac:dyDescent="0.25">
      <c r="A74" s="16"/>
      <c r="B74" s="40"/>
      <c r="D74" s="21"/>
      <c r="E74" s="23"/>
      <c r="F74" s="13"/>
      <c r="G74" s="13"/>
      <c r="H74" s="58"/>
      <c r="I74" s="3"/>
      <c r="J74" s="90"/>
      <c r="K74" s="129"/>
      <c r="L74" s="129"/>
      <c r="M74" s="129"/>
      <c r="N74" s="729" t="s">
        <v>58</v>
      </c>
      <c r="O74" s="129" t="s">
        <v>114</v>
      </c>
    </row>
    <row r="75" spans="1:15" customFormat="1" x14ac:dyDescent="0.25">
      <c r="A75" s="51">
        <v>2</v>
      </c>
      <c r="B75" s="53" t="s">
        <v>20</v>
      </c>
      <c r="C75" s="53"/>
      <c r="D75" s="21"/>
      <c r="E75" s="23"/>
      <c r="F75" s="13"/>
      <c r="G75" s="13"/>
      <c r="H75" s="58"/>
      <c r="I75" s="3"/>
      <c r="J75" s="90"/>
      <c r="K75" s="129"/>
      <c r="L75" s="129"/>
      <c r="M75" s="129"/>
      <c r="N75" s="729" t="s">
        <v>58</v>
      </c>
      <c r="O75" s="659" t="s">
        <v>115</v>
      </c>
    </row>
    <row r="76" spans="1:15" customFormat="1" x14ac:dyDescent="0.25">
      <c r="A76" s="16"/>
      <c r="B76" s="40">
        <v>2.1</v>
      </c>
      <c r="C76" t="s">
        <v>116</v>
      </c>
      <c r="D76" s="21"/>
      <c r="E76" s="23"/>
      <c r="F76" s="13"/>
      <c r="G76" s="13"/>
      <c r="H76" s="58"/>
      <c r="I76" s="3"/>
      <c r="J76" s="90"/>
      <c r="K76" s="129"/>
      <c r="L76" s="129"/>
      <c r="M76" s="129"/>
      <c r="N76" s="729" t="s">
        <v>58</v>
      </c>
      <c r="O76" s="129" t="s">
        <v>117</v>
      </c>
    </row>
    <row r="77" spans="1:15" customFormat="1" x14ac:dyDescent="0.25">
      <c r="A77" s="16"/>
      <c r="B77" s="87" t="s">
        <v>64</v>
      </c>
      <c r="C77" s="72" t="s">
        <v>2560</v>
      </c>
      <c r="D77" s="21">
        <v>1</v>
      </c>
      <c r="E77" s="23" t="s">
        <v>89</v>
      </c>
      <c r="F77" s="13">
        <v>110000</v>
      </c>
      <c r="G77" s="13">
        <f t="shared" ref="G77:G90" si="11">IF(E77="Item",ROUND(F77,0),ROUND(D77*F77,0))</f>
        <v>110000</v>
      </c>
      <c r="H77" s="10"/>
      <c r="I77" s="3"/>
      <c r="J77" s="90"/>
      <c r="K77" s="129"/>
      <c r="L77" s="129"/>
      <c r="M77" s="129"/>
      <c r="N77" s="729" t="s">
        <v>58</v>
      </c>
      <c r="O77" s="144" t="s">
        <v>118</v>
      </c>
    </row>
    <row r="78" spans="1:15" customFormat="1" x14ac:dyDescent="0.25">
      <c r="A78" s="16"/>
      <c r="B78" s="87" t="s">
        <v>64</v>
      </c>
      <c r="C78" s="72" t="s">
        <v>2562</v>
      </c>
      <c r="D78" s="21">
        <v>1</v>
      </c>
      <c r="E78" s="23" t="s">
        <v>89</v>
      </c>
      <c r="F78" s="13">
        <v>40000</v>
      </c>
      <c r="G78" s="13">
        <f t="shared" si="11"/>
        <v>40000</v>
      </c>
      <c r="H78" s="10"/>
      <c r="I78" s="3"/>
      <c r="J78" s="90"/>
      <c r="K78" s="129"/>
      <c r="L78" s="129"/>
      <c r="M78" s="129"/>
      <c r="N78" s="729"/>
      <c r="O78" s="144"/>
    </row>
    <row r="79" spans="1:15" customFormat="1" x14ac:dyDescent="0.25">
      <c r="A79" s="16"/>
      <c r="B79" s="87" t="s">
        <v>64</v>
      </c>
      <c r="C79" s="72" t="s">
        <v>255</v>
      </c>
      <c r="D79" s="21">
        <f>50*50/1000</f>
        <v>2.5</v>
      </c>
      <c r="E79" s="23" t="s">
        <v>119</v>
      </c>
      <c r="F79" s="13">
        <v>4000</v>
      </c>
      <c r="G79" s="13">
        <f t="shared" si="11"/>
        <v>10000</v>
      </c>
      <c r="H79" s="10"/>
      <c r="I79" s="3"/>
      <c r="J79" s="90"/>
      <c r="K79" s="129"/>
      <c r="L79" s="129"/>
      <c r="M79" s="129"/>
      <c r="N79" s="729" t="s">
        <v>58</v>
      </c>
      <c r="O79" s="144" t="s">
        <v>121</v>
      </c>
    </row>
    <row r="80" spans="1:15" customFormat="1" x14ac:dyDescent="0.25">
      <c r="A80" s="16"/>
      <c r="B80" s="87" t="s">
        <v>64</v>
      </c>
      <c r="C80" s="72" t="s">
        <v>120</v>
      </c>
      <c r="D80" s="777">
        <f>D79*0.1</f>
        <v>0.25</v>
      </c>
      <c r="E80" s="23" t="s">
        <v>119</v>
      </c>
      <c r="F80" s="13">
        <v>4000</v>
      </c>
      <c r="G80" s="13">
        <f t="shared" si="11"/>
        <v>1000</v>
      </c>
      <c r="H80" s="10"/>
      <c r="I80" s="3"/>
      <c r="J80" s="90"/>
      <c r="K80" s="129"/>
      <c r="L80" s="129"/>
      <c r="M80" s="129"/>
      <c r="N80" s="729"/>
      <c r="O80" s="144"/>
    </row>
    <row r="81" spans="1:15" customFormat="1" x14ac:dyDescent="0.25">
      <c r="A81" s="16"/>
      <c r="B81" s="87" t="s">
        <v>64</v>
      </c>
      <c r="C81" s="72" t="s">
        <v>258</v>
      </c>
      <c r="D81" s="21">
        <v>50</v>
      </c>
      <c r="E81" s="23" t="s">
        <v>66</v>
      </c>
      <c r="F81" s="13">
        <v>50</v>
      </c>
      <c r="G81" s="13">
        <f t="shared" si="11"/>
        <v>2500</v>
      </c>
      <c r="H81" s="10"/>
      <c r="I81" s="3"/>
      <c r="J81" s="90"/>
      <c r="K81" s="129"/>
      <c r="L81" s="129"/>
      <c r="M81" s="129"/>
      <c r="N81" s="729"/>
      <c r="O81" s="144"/>
    </row>
    <row r="82" spans="1:15" customFormat="1" x14ac:dyDescent="0.25">
      <c r="A82" s="16"/>
      <c r="B82" s="87" t="s">
        <v>64</v>
      </c>
      <c r="C82" s="72" t="s">
        <v>2580</v>
      </c>
      <c r="D82" s="21">
        <f>3915+3770</f>
        <v>7685</v>
      </c>
      <c r="E82" s="23" t="s">
        <v>144</v>
      </c>
      <c r="F82" s="13">
        <v>45</v>
      </c>
      <c r="G82" s="13">
        <f t="shared" si="11"/>
        <v>345825</v>
      </c>
      <c r="H82" s="10"/>
      <c r="I82" s="3"/>
      <c r="J82" s="90"/>
      <c r="K82" s="129"/>
      <c r="L82" s="129"/>
      <c r="M82" s="129"/>
      <c r="N82" s="729"/>
      <c r="O82" s="144"/>
    </row>
    <row r="83" spans="1:15" customFormat="1" x14ac:dyDescent="0.25">
      <c r="A83" s="16"/>
      <c r="B83" s="87"/>
      <c r="D83" s="21"/>
      <c r="E83" s="23"/>
      <c r="F83" s="13"/>
      <c r="G83" s="13"/>
      <c r="H83" s="10"/>
      <c r="I83" s="3"/>
      <c r="J83" s="90"/>
      <c r="K83" s="129"/>
      <c r="L83" s="129"/>
      <c r="M83" s="129"/>
      <c r="N83" s="729"/>
      <c r="O83" s="144"/>
    </row>
    <row r="84" spans="1:15" customFormat="1" x14ac:dyDescent="0.25">
      <c r="A84" s="16"/>
      <c r="B84" s="87"/>
      <c r="C84" s="781" t="s">
        <v>256</v>
      </c>
      <c r="D84" s="21"/>
      <c r="E84" s="23"/>
      <c r="F84" s="13"/>
      <c r="G84" s="13"/>
      <c r="H84" s="10"/>
      <c r="I84" s="3"/>
      <c r="J84" s="90"/>
      <c r="K84" s="129"/>
      <c r="L84" s="129"/>
      <c r="M84" s="129"/>
      <c r="N84" s="729"/>
      <c r="O84" s="144"/>
    </row>
    <row r="85" spans="1:15" customFormat="1" x14ac:dyDescent="0.25">
      <c r="A85" s="16"/>
      <c r="B85" s="87" t="s">
        <v>64</v>
      </c>
      <c r="C85" s="72" t="s">
        <v>257</v>
      </c>
      <c r="D85" s="21">
        <f>750+180</f>
        <v>930</v>
      </c>
      <c r="E85" s="23" t="s">
        <v>66</v>
      </c>
      <c r="F85" s="13">
        <v>20</v>
      </c>
      <c r="G85" s="13">
        <f t="shared" si="11"/>
        <v>18600</v>
      </c>
      <c r="H85" s="10"/>
      <c r="I85" s="3"/>
      <c r="J85" s="90"/>
      <c r="K85" s="129"/>
      <c r="L85" s="129"/>
      <c r="M85" s="129"/>
      <c r="N85" s="729"/>
      <c r="O85" s="144"/>
    </row>
    <row r="86" spans="1:15" customFormat="1" x14ac:dyDescent="0.25">
      <c r="A86" s="16"/>
      <c r="B86" s="87" t="s">
        <v>64</v>
      </c>
      <c r="C86" s="72" t="s">
        <v>258</v>
      </c>
      <c r="D86" s="21">
        <f>(750*1.2)+180</f>
        <v>1080</v>
      </c>
      <c r="E86" s="23" t="s">
        <v>66</v>
      </c>
      <c r="F86" s="13">
        <v>50</v>
      </c>
      <c r="G86" s="13">
        <f t="shared" si="11"/>
        <v>54000</v>
      </c>
      <c r="H86" s="10"/>
      <c r="I86" s="3"/>
      <c r="J86" s="90"/>
      <c r="K86" s="129"/>
      <c r="L86" s="129"/>
      <c r="M86" s="129"/>
      <c r="N86" s="729"/>
      <c r="O86" s="144"/>
    </row>
    <row r="87" spans="1:15" customFormat="1" x14ac:dyDescent="0.25">
      <c r="A87" s="16"/>
      <c r="B87" s="87"/>
      <c r="C87" s="72"/>
      <c r="D87" s="21"/>
      <c r="E87" s="23"/>
      <c r="F87" s="13"/>
      <c r="G87" s="13"/>
      <c r="H87" s="10"/>
      <c r="I87" s="3"/>
      <c r="J87" s="90"/>
      <c r="K87" s="129"/>
      <c r="L87" s="129"/>
      <c r="M87" s="129"/>
      <c r="N87" s="729"/>
      <c r="O87" s="144"/>
    </row>
    <row r="88" spans="1:15" customFormat="1" x14ac:dyDescent="0.25">
      <c r="A88" s="16"/>
      <c r="B88" s="87"/>
      <c r="C88" s="781" t="s">
        <v>259</v>
      </c>
      <c r="D88" s="21"/>
      <c r="E88" s="23"/>
      <c r="F88" s="13"/>
      <c r="G88" s="13"/>
      <c r="H88" s="10"/>
      <c r="I88" s="3"/>
      <c r="J88" s="90"/>
      <c r="K88" s="129"/>
      <c r="L88" s="129"/>
      <c r="M88" s="129"/>
      <c r="N88" s="729"/>
      <c r="O88" s="144"/>
    </row>
    <row r="89" spans="1:15" customFormat="1" x14ac:dyDescent="0.25">
      <c r="A89" s="16"/>
      <c r="B89" s="87" t="s">
        <v>64</v>
      </c>
      <c r="C89" s="72" t="s">
        <v>257</v>
      </c>
      <c r="D89" s="21">
        <f>1000*1.2</f>
        <v>1200</v>
      </c>
      <c r="E89" s="23" t="s">
        <v>66</v>
      </c>
      <c r="F89" s="13">
        <v>20</v>
      </c>
      <c r="G89" s="13">
        <f t="shared" si="11"/>
        <v>24000</v>
      </c>
      <c r="H89" s="10"/>
      <c r="I89" s="3"/>
      <c r="J89" s="90"/>
      <c r="K89" s="129"/>
      <c r="L89" s="129"/>
      <c r="M89" s="129"/>
      <c r="N89" s="729"/>
      <c r="O89" s="144"/>
    </row>
    <row r="90" spans="1:15" customFormat="1" x14ac:dyDescent="0.25">
      <c r="A90" s="16"/>
      <c r="B90" s="87" t="s">
        <v>64</v>
      </c>
      <c r="C90" s="72" t="s">
        <v>258</v>
      </c>
      <c r="D90" s="21">
        <f>1000*1.2</f>
        <v>1200</v>
      </c>
      <c r="E90" s="23" t="s">
        <v>66</v>
      </c>
      <c r="F90" s="13">
        <v>50</v>
      </c>
      <c r="G90" s="13">
        <f t="shared" si="11"/>
        <v>60000</v>
      </c>
      <c r="H90" s="10"/>
      <c r="I90" s="3"/>
      <c r="J90" s="90"/>
      <c r="K90" s="129"/>
      <c r="L90" s="129"/>
      <c r="M90" s="129"/>
      <c r="N90" s="729"/>
      <c r="O90" s="144"/>
    </row>
    <row r="91" spans="1:15" customFormat="1" x14ac:dyDescent="0.25">
      <c r="A91" s="16"/>
      <c r="B91" s="87"/>
      <c r="C91" s="781"/>
      <c r="D91" s="21"/>
      <c r="E91" s="23"/>
      <c r="F91" s="13"/>
      <c r="G91" s="13"/>
      <c r="H91" s="10"/>
      <c r="I91" s="3"/>
      <c r="J91" s="90"/>
      <c r="K91" s="129"/>
      <c r="L91" s="129"/>
      <c r="M91" s="129"/>
      <c r="N91" s="729"/>
      <c r="O91" s="144"/>
    </row>
    <row r="92" spans="1:15" customFormat="1" x14ac:dyDescent="0.25">
      <c r="A92" s="16"/>
      <c r="B92" s="87"/>
      <c r="C92" s="781" t="s">
        <v>260</v>
      </c>
      <c r="D92" s="21"/>
      <c r="E92" s="23"/>
      <c r="F92" s="13"/>
      <c r="G92" s="13"/>
      <c r="H92" s="10"/>
      <c r="I92" s="3"/>
      <c r="J92" s="90"/>
      <c r="K92" s="129"/>
      <c r="L92" s="129"/>
      <c r="M92" s="129"/>
      <c r="N92" s="729"/>
      <c r="O92" s="144"/>
    </row>
    <row r="93" spans="1:15" customFormat="1" x14ac:dyDescent="0.25">
      <c r="A93" s="16"/>
      <c r="B93" s="87" t="s">
        <v>64</v>
      </c>
      <c r="C93" s="72" t="s">
        <v>261</v>
      </c>
      <c r="D93" s="21">
        <v>21</v>
      </c>
      <c r="E93" s="23" t="s">
        <v>66</v>
      </c>
      <c r="F93" s="13">
        <v>65</v>
      </c>
      <c r="G93" s="13">
        <f t="shared" ref="G93" si="12">IF(E93="Item",ROUND(F93,0),ROUND(D93*F93,0))</f>
        <v>1365</v>
      </c>
      <c r="H93" s="10"/>
      <c r="I93" s="3"/>
      <c r="J93" s="90"/>
      <c r="K93" s="129"/>
      <c r="L93" s="129"/>
      <c r="M93" s="129"/>
      <c r="N93" s="729"/>
      <c r="O93" s="144"/>
    </row>
    <row r="94" spans="1:15" customFormat="1" ht="16.5" customHeight="1" x14ac:dyDescent="0.25">
      <c r="A94" s="16"/>
      <c r="B94" s="87"/>
      <c r="C94" s="73"/>
      <c r="D94" s="21"/>
      <c r="E94" s="23"/>
      <c r="F94" s="13"/>
      <c r="G94" s="13"/>
      <c r="H94" s="10">
        <f>SUM(G77:G93)</f>
        <v>667290</v>
      </c>
      <c r="I94" s="3"/>
      <c r="J94" s="90"/>
      <c r="K94" s="129"/>
      <c r="L94" s="129"/>
      <c r="M94" s="129"/>
      <c r="N94" s="729"/>
      <c r="O94" s="144"/>
    </row>
    <row r="95" spans="1:15" customFormat="1" x14ac:dyDescent="0.25">
      <c r="A95" s="16"/>
      <c r="B95" s="40">
        <v>2.2000000000000002</v>
      </c>
      <c r="C95" t="s">
        <v>122</v>
      </c>
      <c r="D95" s="21"/>
      <c r="E95" s="23"/>
      <c r="F95" s="13"/>
      <c r="G95" s="13"/>
      <c r="H95" s="58"/>
      <c r="I95" s="3"/>
      <c r="J95" s="90"/>
      <c r="K95" s="129"/>
      <c r="L95" s="129"/>
      <c r="M95" s="129"/>
      <c r="N95" s="729" t="s">
        <v>58</v>
      </c>
      <c r="O95" s="144" t="s">
        <v>123</v>
      </c>
    </row>
    <row r="96" spans="1:15" customFormat="1" x14ac:dyDescent="0.25">
      <c r="A96" s="16"/>
      <c r="B96" s="87"/>
      <c r="C96" s="72"/>
      <c r="D96" s="21"/>
      <c r="E96" s="23"/>
      <c r="F96" s="13"/>
      <c r="G96" s="13"/>
      <c r="H96" s="58"/>
      <c r="I96" s="3"/>
      <c r="J96" s="90"/>
      <c r="K96" s="129"/>
      <c r="L96" s="129"/>
      <c r="M96" s="129"/>
      <c r="N96" s="729" t="s">
        <v>58</v>
      </c>
      <c r="O96" s="144" t="s">
        <v>124</v>
      </c>
    </row>
    <row r="97" spans="1:15" customFormat="1" x14ac:dyDescent="0.25">
      <c r="A97" s="16"/>
      <c r="B97" s="40">
        <v>2.2999999999999998</v>
      </c>
      <c r="C97" t="s">
        <v>125</v>
      </c>
      <c r="D97" s="21"/>
      <c r="E97" s="23"/>
      <c r="F97" s="13"/>
      <c r="G97" s="13"/>
      <c r="H97" s="58">
        <f>SUM(G96:G96)</f>
        <v>0</v>
      </c>
      <c r="I97" s="3"/>
      <c r="J97" s="90"/>
      <c r="K97" s="129"/>
      <c r="L97" s="129"/>
      <c r="M97" s="129"/>
      <c r="N97" s="729" t="s">
        <v>58</v>
      </c>
      <c r="O97" s="144" t="s">
        <v>126</v>
      </c>
    </row>
    <row r="98" spans="1:15" customFormat="1" x14ac:dyDescent="0.25">
      <c r="A98" s="16"/>
      <c r="B98" s="87" t="s">
        <v>64</v>
      </c>
      <c r="C98" s="72" t="s">
        <v>127</v>
      </c>
      <c r="D98" s="68">
        <v>2150</v>
      </c>
      <c r="E98" s="23" t="s">
        <v>66</v>
      </c>
      <c r="F98" s="13">
        <v>180</v>
      </c>
      <c r="G98" s="13">
        <f t="shared" ref="G98:G100" si="13">IF(E98="Item",ROUND(F98,0),ROUND(D98*F98,0))</f>
        <v>387000</v>
      </c>
      <c r="H98" s="58"/>
      <c r="I98" s="3"/>
      <c r="J98" s="90"/>
      <c r="K98" s="129"/>
      <c r="L98" s="129"/>
      <c r="M98" s="129"/>
      <c r="N98" s="729" t="s">
        <v>58</v>
      </c>
      <c r="O98" s="144" t="s">
        <v>128</v>
      </c>
    </row>
    <row r="99" spans="1:15" s="650" customFormat="1" ht="15" x14ac:dyDescent="0.25">
      <c r="A99" s="16"/>
      <c r="B99" s="87" t="s">
        <v>64</v>
      </c>
      <c r="C99" s="73" t="s">
        <v>262</v>
      </c>
      <c r="D99" s="68">
        <v>224</v>
      </c>
      <c r="E99" s="23" t="s">
        <v>144</v>
      </c>
      <c r="F99" s="13">
        <v>100</v>
      </c>
      <c r="G99" s="13">
        <f t="shared" si="13"/>
        <v>22400</v>
      </c>
      <c r="H99" s="58"/>
      <c r="I99" s="656"/>
      <c r="J99" s="655"/>
      <c r="K99" s="659"/>
      <c r="L99" s="659"/>
      <c r="M99" s="659"/>
      <c r="N99" s="628"/>
      <c r="O99" s="144"/>
    </row>
    <row r="100" spans="1:15" customFormat="1" ht="15" x14ac:dyDescent="0.25">
      <c r="A100" s="16"/>
      <c r="B100" s="87" t="s">
        <v>64</v>
      </c>
      <c r="C100" s="72" t="s">
        <v>2625</v>
      </c>
      <c r="D100" s="68">
        <v>2150</v>
      </c>
      <c r="E100" s="23" t="s">
        <v>66</v>
      </c>
      <c r="F100" s="13">
        <v>40</v>
      </c>
      <c r="G100" s="13">
        <f t="shared" si="13"/>
        <v>86000</v>
      </c>
      <c r="H100" s="10">
        <f>SUM(G98:G100)</f>
        <v>495400</v>
      </c>
      <c r="I100" s="3"/>
      <c r="J100" s="90"/>
      <c r="K100" s="129" t="e">
        <f>#REF!-'5.00 Elstree Studios - O1 '!H100</f>
        <v>#REF!</v>
      </c>
      <c r="L100" s="129"/>
      <c r="M100" s="129"/>
      <c r="N100" s="628"/>
      <c r="O100" s="130" t="s">
        <v>130</v>
      </c>
    </row>
    <row r="101" spans="1:15" customFormat="1" ht="15" x14ac:dyDescent="0.25">
      <c r="A101" s="16"/>
      <c r="B101" s="3"/>
      <c r="C101" s="3"/>
      <c r="D101" s="21"/>
      <c r="E101" s="23"/>
      <c r="F101" s="13"/>
      <c r="G101" s="13"/>
      <c r="H101" s="10"/>
      <c r="I101" s="3"/>
      <c r="J101" s="90"/>
      <c r="K101" s="129"/>
      <c r="L101" s="129"/>
      <c r="M101" s="129"/>
      <c r="N101" s="628"/>
      <c r="O101" s="130"/>
    </row>
    <row r="102" spans="1:15" customFormat="1" ht="15" x14ac:dyDescent="0.25">
      <c r="A102" s="16"/>
      <c r="B102" s="40">
        <v>2.4</v>
      </c>
      <c r="C102" t="s">
        <v>131</v>
      </c>
      <c r="D102" s="21"/>
      <c r="E102" s="23"/>
      <c r="F102" s="13"/>
      <c r="G102" s="13"/>
      <c r="H102" s="58"/>
      <c r="I102" s="3"/>
      <c r="J102" s="90"/>
      <c r="K102" s="129"/>
      <c r="L102" s="129"/>
      <c r="M102" s="129"/>
      <c r="N102" s="627" t="s">
        <v>83</v>
      </c>
      <c r="O102" s="129" t="s">
        <v>132</v>
      </c>
    </row>
    <row r="103" spans="1:15" customFormat="1" ht="15" x14ac:dyDescent="0.25">
      <c r="A103" s="16"/>
      <c r="B103" s="87" t="s">
        <v>64</v>
      </c>
      <c r="C103" s="73" t="s">
        <v>101</v>
      </c>
      <c r="D103" s="68">
        <v>0</v>
      </c>
      <c r="E103" s="69">
        <v>0</v>
      </c>
      <c r="F103" s="70">
        <v>0</v>
      </c>
      <c r="G103" s="68">
        <f t="shared" ref="G103" si="14">IF(E103="Item",ROUND(F103,0),ROUND(D103*F103,0))</f>
        <v>0</v>
      </c>
      <c r="H103" s="58"/>
      <c r="I103" s="3"/>
      <c r="J103" s="90"/>
      <c r="K103" s="129"/>
      <c r="L103" s="129"/>
      <c r="M103" s="129"/>
      <c r="N103" s="628"/>
      <c r="O103" s="129"/>
    </row>
    <row r="104" spans="1:15" customFormat="1" ht="15" x14ac:dyDescent="0.25">
      <c r="A104" s="16"/>
      <c r="B104" s="40"/>
      <c r="D104" s="21"/>
      <c r="E104" s="23"/>
      <c r="F104" s="13"/>
      <c r="G104" s="13"/>
      <c r="H104" s="58"/>
      <c r="I104" s="3"/>
      <c r="J104" s="95"/>
      <c r="K104" s="624"/>
      <c r="L104" s="624"/>
      <c r="M104" s="624"/>
      <c r="N104" s="628"/>
      <c r="O104" s="130" t="s">
        <v>133</v>
      </c>
    </row>
    <row r="105" spans="1:15" customFormat="1" ht="12.6" customHeight="1" x14ac:dyDescent="0.25">
      <c r="A105" s="16"/>
      <c r="B105" s="40">
        <v>2.5</v>
      </c>
      <c r="C105" t="s">
        <v>134</v>
      </c>
      <c r="D105" s="21"/>
      <c r="E105" s="23"/>
      <c r="F105" s="13"/>
      <c r="G105" s="13"/>
      <c r="H105" s="58"/>
      <c r="I105" s="3"/>
      <c r="J105" s="95"/>
      <c r="K105" s="624"/>
      <c r="L105" s="624"/>
      <c r="M105" s="624"/>
      <c r="N105" s="628" t="s">
        <v>135</v>
      </c>
      <c r="O105" s="659" t="s">
        <v>136</v>
      </c>
    </row>
    <row r="106" spans="1:15" customFormat="1" ht="15" x14ac:dyDescent="0.25">
      <c r="A106" s="16"/>
      <c r="B106" s="87" t="s">
        <v>64</v>
      </c>
      <c r="C106" s="72" t="s">
        <v>137</v>
      </c>
      <c r="D106" s="21">
        <v>275</v>
      </c>
      <c r="E106" s="23" t="s">
        <v>66</v>
      </c>
      <c r="F106" s="13">
        <v>260</v>
      </c>
      <c r="G106" s="13">
        <f t="shared" ref="G106:G112" si="15">IF(E106="Item",ROUND(F106,0),ROUND(D106*F106,0))</f>
        <v>71500</v>
      </c>
      <c r="H106" s="58"/>
      <c r="I106" s="3"/>
      <c r="J106" s="95"/>
      <c r="K106" s="624"/>
      <c r="L106" s="624"/>
      <c r="M106" s="624"/>
      <c r="N106" s="628"/>
      <c r="O106" s="630" t="s">
        <v>138</v>
      </c>
    </row>
    <row r="107" spans="1:15" s="650" customFormat="1" ht="28.5" x14ac:dyDescent="0.25">
      <c r="A107" s="16"/>
      <c r="B107" s="87" t="s">
        <v>64</v>
      </c>
      <c r="C107" s="73" t="s">
        <v>2576</v>
      </c>
      <c r="D107" s="21">
        <v>300</v>
      </c>
      <c r="E107" s="23" t="s">
        <v>66</v>
      </c>
      <c r="F107" s="13">
        <v>250</v>
      </c>
      <c r="G107" s="13">
        <f t="shared" si="15"/>
        <v>75000</v>
      </c>
      <c r="H107" s="58"/>
      <c r="I107" s="656"/>
      <c r="J107" s="651"/>
      <c r="K107" s="672"/>
      <c r="L107" s="672"/>
      <c r="M107" s="672"/>
      <c r="N107" s="729" t="s">
        <v>58</v>
      </c>
      <c r="O107" s="144" t="s">
        <v>139</v>
      </c>
    </row>
    <row r="108" spans="1:15" s="650" customFormat="1" ht="28.5" x14ac:dyDescent="0.25">
      <c r="A108" s="16"/>
      <c r="B108" s="87" t="s">
        <v>64</v>
      </c>
      <c r="C108" s="73" t="s">
        <v>2568</v>
      </c>
      <c r="D108" s="21">
        <v>50</v>
      </c>
      <c r="E108" s="23" t="s">
        <v>66</v>
      </c>
      <c r="F108" s="13">
        <v>450</v>
      </c>
      <c r="G108" s="13">
        <f t="shared" si="15"/>
        <v>22500</v>
      </c>
      <c r="H108" s="58"/>
      <c r="I108" s="656"/>
      <c r="J108" s="651"/>
      <c r="K108" s="672"/>
      <c r="L108" s="672"/>
      <c r="M108" s="672"/>
      <c r="N108" s="672"/>
      <c r="O108" s="672"/>
    </row>
    <row r="109" spans="1:15" s="650" customFormat="1" ht="15" x14ac:dyDescent="0.25">
      <c r="A109" s="16"/>
      <c r="B109" s="87" t="s">
        <v>64</v>
      </c>
      <c r="C109" s="72" t="s">
        <v>140</v>
      </c>
      <c r="D109" s="21">
        <v>88</v>
      </c>
      <c r="E109" s="23" t="s">
        <v>144</v>
      </c>
      <c r="F109" s="13">
        <v>35</v>
      </c>
      <c r="G109" s="68">
        <f t="shared" si="15"/>
        <v>3080</v>
      </c>
      <c r="H109" s="58"/>
      <c r="I109" s="656"/>
      <c r="J109" s="651"/>
      <c r="K109" s="672"/>
      <c r="L109" s="672"/>
      <c r="M109" s="672"/>
      <c r="N109" s="672"/>
      <c r="O109" s="672"/>
    </row>
    <row r="110" spans="1:15" customFormat="1" ht="15" x14ac:dyDescent="0.25">
      <c r="A110" s="16"/>
      <c r="B110" s="87" t="s">
        <v>64</v>
      </c>
      <c r="C110" s="72" t="s">
        <v>141</v>
      </c>
      <c r="D110" s="21">
        <v>1</v>
      </c>
      <c r="E110" s="23" t="s">
        <v>142</v>
      </c>
      <c r="F110" s="13">
        <v>20000</v>
      </c>
      <c r="G110" s="68">
        <f t="shared" si="15"/>
        <v>20000</v>
      </c>
      <c r="H110" s="58"/>
      <c r="I110" s="3"/>
      <c r="J110" s="95"/>
      <c r="K110" s="431"/>
      <c r="L110" s="431"/>
      <c r="M110" s="431"/>
      <c r="N110" s="431"/>
      <c r="O110" s="431"/>
    </row>
    <row r="111" spans="1:15" s="650" customFormat="1" ht="36" customHeight="1" x14ac:dyDescent="0.25">
      <c r="A111" s="16"/>
      <c r="B111" s="87" t="s">
        <v>64</v>
      </c>
      <c r="C111" s="72" t="s">
        <v>143</v>
      </c>
      <c r="D111" s="21">
        <f>66*15</f>
        <v>990</v>
      </c>
      <c r="E111" s="23" t="s">
        <v>144</v>
      </c>
      <c r="F111" s="13">
        <v>25</v>
      </c>
      <c r="G111" s="68">
        <f t="shared" si="15"/>
        <v>24750</v>
      </c>
      <c r="H111" s="58"/>
      <c r="I111" s="656"/>
      <c r="J111" s="651"/>
      <c r="K111" s="685"/>
      <c r="L111" s="685"/>
      <c r="M111" s="685"/>
      <c r="N111" s="685"/>
      <c r="O111" s="685"/>
    </row>
    <row r="112" spans="1:15" customFormat="1" ht="15" x14ac:dyDescent="0.25">
      <c r="A112" s="16"/>
      <c r="B112" s="87" t="s">
        <v>64</v>
      </c>
      <c r="C112" s="72" t="s">
        <v>263</v>
      </c>
      <c r="D112" s="21">
        <v>264</v>
      </c>
      <c r="E112" s="23" t="s">
        <v>66</v>
      </c>
      <c r="F112" s="13">
        <v>260</v>
      </c>
      <c r="G112" s="68">
        <f t="shared" si="15"/>
        <v>68640</v>
      </c>
      <c r="H112" s="58"/>
      <c r="I112" s="3"/>
      <c r="J112" s="95"/>
      <c r="K112" s="431"/>
      <c r="L112" s="431"/>
      <c r="M112" s="431"/>
      <c r="N112" s="431"/>
      <c r="O112" s="431"/>
    </row>
    <row r="113" spans="1:8" customFormat="1" x14ac:dyDescent="0.25">
      <c r="A113" s="16"/>
      <c r="B113" s="87"/>
      <c r="C113" s="72"/>
      <c r="D113" s="21"/>
      <c r="E113" s="23"/>
      <c r="F113" s="13"/>
      <c r="G113" s="68"/>
      <c r="H113" s="10">
        <f>SUM(G106:G112)</f>
        <v>285470</v>
      </c>
    </row>
    <row r="114" spans="1:8" s="650" customFormat="1" x14ac:dyDescent="0.25">
      <c r="A114" s="16"/>
      <c r="B114" s="40">
        <v>2.6</v>
      </c>
      <c r="C114" t="s">
        <v>145</v>
      </c>
      <c r="D114" s="21"/>
      <c r="E114" s="23"/>
      <c r="F114" s="13"/>
      <c r="G114" s="13"/>
      <c r="H114" s="10"/>
    </row>
    <row r="115" spans="1:8" customFormat="1" x14ac:dyDescent="0.25">
      <c r="A115" s="16"/>
      <c r="B115" s="87" t="s">
        <v>64</v>
      </c>
      <c r="C115" s="72" t="s">
        <v>146</v>
      </c>
      <c r="D115" s="21">
        <v>5</v>
      </c>
      <c r="E115" s="23" t="s">
        <v>147</v>
      </c>
      <c r="F115" s="13">
        <v>1000</v>
      </c>
      <c r="G115" s="68">
        <f t="shared" ref="G115:G118" si="16">IF(E115="Item",ROUND(F115,0),ROUND(D115*F115,0))</f>
        <v>5000</v>
      </c>
      <c r="H115" s="10"/>
    </row>
    <row r="116" spans="1:8" customFormat="1" x14ac:dyDescent="0.25">
      <c r="A116" s="16"/>
      <c r="B116" s="87" t="s">
        <v>64</v>
      </c>
      <c r="C116" s="72" t="s">
        <v>148</v>
      </c>
      <c r="D116" s="21">
        <v>6</v>
      </c>
      <c r="E116" s="23" t="s">
        <v>147</v>
      </c>
      <c r="F116" s="13">
        <v>25000</v>
      </c>
      <c r="G116" s="68">
        <f t="shared" si="16"/>
        <v>150000</v>
      </c>
      <c r="H116" s="10"/>
    </row>
    <row r="117" spans="1:8" customFormat="1" x14ac:dyDescent="0.25">
      <c r="A117" s="16"/>
      <c r="B117" s="87" t="s">
        <v>64</v>
      </c>
      <c r="C117" s="72" t="s">
        <v>149</v>
      </c>
      <c r="D117" s="21">
        <v>13</v>
      </c>
      <c r="E117" s="23" t="s">
        <v>147</v>
      </c>
      <c r="F117" s="13">
        <v>200</v>
      </c>
      <c r="G117" s="68">
        <f t="shared" si="16"/>
        <v>2600</v>
      </c>
      <c r="H117" s="10"/>
    </row>
    <row r="118" spans="1:8" customFormat="1" x14ac:dyDescent="0.25">
      <c r="A118" s="16"/>
      <c r="B118" s="87" t="s">
        <v>64</v>
      </c>
      <c r="C118" s="72" t="s">
        <v>150</v>
      </c>
      <c r="D118" s="21">
        <v>13</v>
      </c>
      <c r="E118" s="23" t="s">
        <v>147</v>
      </c>
      <c r="F118" s="13">
        <v>3500</v>
      </c>
      <c r="G118" s="68">
        <f t="shared" si="16"/>
        <v>45500</v>
      </c>
      <c r="H118" s="10"/>
    </row>
    <row r="119" spans="1:8" customFormat="1" x14ac:dyDescent="0.25">
      <c r="A119" s="16"/>
      <c r="B119" s="40"/>
      <c r="D119" s="21"/>
      <c r="E119" s="23"/>
      <c r="F119" s="13"/>
      <c r="G119" s="13"/>
      <c r="H119" s="10">
        <f>SUM(G114:G118)</f>
        <v>203100</v>
      </c>
    </row>
    <row r="120" spans="1:8" customFormat="1" x14ac:dyDescent="0.25">
      <c r="A120" s="16"/>
      <c r="B120" s="40"/>
      <c r="D120" s="21"/>
      <c r="E120" s="23"/>
      <c r="F120" s="13"/>
      <c r="G120" s="13"/>
      <c r="H120" s="10"/>
    </row>
    <row r="121" spans="1:8" customFormat="1" x14ac:dyDescent="0.25">
      <c r="A121" s="16"/>
      <c r="B121" s="40"/>
      <c r="D121" s="21"/>
      <c r="E121" s="23"/>
      <c r="F121" s="13"/>
      <c r="G121" s="13"/>
      <c r="H121" s="10"/>
    </row>
    <row r="122" spans="1:8" customFormat="1" x14ac:dyDescent="0.25">
      <c r="A122" s="16"/>
      <c r="B122" s="40"/>
      <c r="D122" s="21"/>
      <c r="E122" s="23"/>
      <c r="F122" s="13"/>
      <c r="G122" s="13"/>
      <c r="H122" s="10"/>
    </row>
    <row r="123" spans="1:8" customFormat="1" x14ac:dyDescent="0.25">
      <c r="A123" s="16"/>
      <c r="B123" s="40"/>
      <c r="D123" s="21"/>
      <c r="E123" s="23"/>
      <c r="F123" s="13"/>
      <c r="G123" s="13"/>
      <c r="H123" s="10"/>
    </row>
    <row r="124" spans="1:8" customFormat="1" x14ac:dyDescent="0.25">
      <c r="A124" s="16"/>
      <c r="B124" s="40"/>
      <c r="D124" s="21"/>
      <c r="E124" s="23"/>
      <c r="F124" s="13"/>
      <c r="G124" s="13"/>
      <c r="H124" s="10"/>
    </row>
    <row r="125" spans="1:8" customFormat="1" x14ac:dyDescent="0.25">
      <c r="A125" s="16"/>
      <c r="B125" s="40"/>
      <c r="D125" s="21"/>
      <c r="E125" s="23"/>
      <c r="F125" s="13"/>
      <c r="G125" s="13"/>
      <c r="H125" s="10"/>
    </row>
    <row r="126" spans="1:8" customFormat="1" x14ac:dyDescent="0.25">
      <c r="A126" s="16"/>
      <c r="B126" s="40"/>
      <c r="D126" s="21"/>
      <c r="E126" s="23"/>
      <c r="F126" s="13"/>
      <c r="G126" s="13"/>
      <c r="H126" s="10"/>
    </row>
    <row r="127" spans="1:8" customFormat="1" x14ac:dyDescent="0.25">
      <c r="A127" s="16"/>
      <c r="B127" s="40"/>
      <c r="D127" s="21"/>
      <c r="E127" s="23"/>
      <c r="F127" s="13"/>
      <c r="G127" s="13"/>
      <c r="H127" s="10"/>
    </row>
    <row r="128" spans="1:8" customFormat="1" x14ac:dyDescent="0.25">
      <c r="A128" s="16"/>
      <c r="B128" s="40"/>
      <c r="D128" s="21"/>
      <c r="E128" s="23"/>
      <c r="F128" s="13"/>
      <c r="G128" s="13"/>
      <c r="H128" s="10"/>
    </row>
    <row r="129" spans="1:8" customFormat="1" x14ac:dyDescent="0.25">
      <c r="A129" s="16"/>
      <c r="B129" s="40"/>
      <c r="D129" s="21"/>
      <c r="E129" s="23"/>
      <c r="F129" s="13"/>
      <c r="G129" s="13"/>
      <c r="H129" s="10"/>
    </row>
    <row r="130" spans="1:8" customFormat="1" x14ac:dyDescent="0.25">
      <c r="A130" s="16"/>
      <c r="B130" s="40"/>
      <c r="D130" s="21"/>
      <c r="E130" s="23"/>
      <c r="F130" s="13"/>
      <c r="G130" s="13"/>
      <c r="H130" s="10"/>
    </row>
    <row r="131" spans="1:8" customFormat="1" x14ac:dyDescent="0.25">
      <c r="A131" s="16"/>
      <c r="B131" s="40"/>
      <c r="D131" s="21"/>
      <c r="E131" s="23"/>
      <c r="F131" s="13"/>
      <c r="G131" s="13"/>
      <c r="H131" s="10"/>
    </row>
    <row r="132" spans="1:8" customFormat="1" x14ac:dyDescent="0.25">
      <c r="A132" s="16"/>
      <c r="B132" s="40"/>
      <c r="D132" s="21"/>
      <c r="E132" s="23"/>
      <c r="F132" s="13"/>
      <c r="G132" s="13"/>
      <c r="H132" s="10"/>
    </row>
    <row r="133" spans="1:8" customFormat="1" x14ac:dyDescent="0.25">
      <c r="A133" s="16"/>
      <c r="B133" s="40"/>
      <c r="D133" s="21"/>
      <c r="E133" s="23"/>
      <c r="F133" s="13"/>
      <c r="G133" s="13"/>
      <c r="H133" s="10"/>
    </row>
    <row r="134" spans="1:8" customFormat="1" x14ac:dyDescent="0.25">
      <c r="A134" s="16"/>
      <c r="B134" s="40"/>
      <c r="D134" s="21"/>
      <c r="E134" s="23"/>
      <c r="F134" s="13"/>
      <c r="G134" s="13"/>
      <c r="H134" s="10"/>
    </row>
    <row r="135" spans="1:8" customFormat="1" x14ac:dyDescent="0.25">
      <c r="A135" s="16"/>
      <c r="B135" s="40"/>
      <c r="D135" s="21"/>
      <c r="E135" s="23"/>
      <c r="F135" s="13"/>
      <c r="G135" s="13"/>
      <c r="H135" s="10"/>
    </row>
    <row r="136" spans="1:8" customFormat="1" x14ac:dyDescent="0.25">
      <c r="A136" s="16"/>
      <c r="B136" s="40"/>
      <c r="D136" s="21"/>
      <c r="E136" s="23"/>
      <c r="F136" s="13"/>
      <c r="G136" s="13"/>
      <c r="H136" s="10"/>
    </row>
    <row r="137" spans="1:8" customFormat="1" x14ac:dyDescent="0.25">
      <c r="A137" s="16"/>
      <c r="B137" s="40"/>
      <c r="D137" s="21"/>
      <c r="E137" s="23"/>
      <c r="F137" s="13"/>
      <c r="G137" s="13"/>
      <c r="H137" s="10"/>
    </row>
    <row r="138" spans="1:8" customFormat="1" x14ac:dyDescent="0.25">
      <c r="A138" s="16"/>
      <c r="B138" s="40"/>
      <c r="D138" s="21"/>
      <c r="E138" s="23"/>
      <c r="F138" s="13"/>
      <c r="G138" s="13"/>
      <c r="H138" s="10"/>
    </row>
    <row r="139" spans="1:8" s="650" customFormat="1" ht="24.95" customHeight="1" x14ac:dyDescent="0.25">
      <c r="A139" s="16"/>
      <c r="B139" s="40">
        <v>2.7</v>
      </c>
      <c r="C139" s="14" t="s">
        <v>151</v>
      </c>
      <c r="D139" s="21"/>
      <c r="E139" s="23"/>
      <c r="F139" s="13"/>
      <c r="G139" s="13"/>
      <c r="H139" s="10"/>
    </row>
    <row r="140" spans="1:8" customFormat="1" ht="28.5" x14ac:dyDescent="0.25">
      <c r="A140" s="16"/>
      <c r="B140" s="87" t="s">
        <v>64</v>
      </c>
      <c r="C140" s="73" t="s">
        <v>2570</v>
      </c>
      <c r="D140" s="21">
        <v>4346</v>
      </c>
      <c r="E140" s="23" t="s">
        <v>5</v>
      </c>
      <c r="F140" s="13">
        <v>100</v>
      </c>
      <c r="G140" s="68">
        <f t="shared" ref="G140:G142" si="17">IF(E140="Item",ROUND(F140,0),ROUND(D140*F140,0))</f>
        <v>434600</v>
      </c>
      <c r="H140" s="58"/>
    </row>
    <row r="141" spans="1:8" customFormat="1" x14ac:dyDescent="0.25">
      <c r="A141" s="16"/>
      <c r="B141" s="87" t="s">
        <v>64</v>
      </c>
      <c r="C141" s="76" t="s">
        <v>316</v>
      </c>
      <c r="D141" s="21">
        <f>D140</f>
        <v>4346</v>
      </c>
      <c r="E141" s="23" t="s">
        <v>5</v>
      </c>
      <c r="F141" s="13">
        <v>50</v>
      </c>
      <c r="G141" s="68">
        <f t="shared" si="17"/>
        <v>217300</v>
      </c>
      <c r="H141" s="58"/>
    </row>
    <row r="142" spans="1:8" customFormat="1" x14ac:dyDescent="0.25">
      <c r="A142" s="16"/>
      <c r="B142" s="87" t="s">
        <v>64</v>
      </c>
      <c r="C142" s="72" t="s">
        <v>264</v>
      </c>
      <c r="D142" s="21">
        <v>143</v>
      </c>
      <c r="E142" s="23" t="s">
        <v>5</v>
      </c>
      <c r="F142" s="13">
        <v>75</v>
      </c>
      <c r="G142" s="68">
        <f t="shared" si="17"/>
        <v>10725</v>
      </c>
      <c r="H142" s="58"/>
    </row>
    <row r="143" spans="1:8" customFormat="1" x14ac:dyDescent="0.25">
      <c r="A143" s="16"/>
      <c r="B143" s="40"/>
      <c r="D143" s="21"/>
      <c r="E143" s="23"/>
      <c r="F143" s="13"/>
      <c r="G143" s="13"/>
      <c r="H143" s="10">
        <f>SUM(G140:G142)</f>
        <v>662625</v>
      </c>
    </row>
    <row r="144" spans="1:8" customFormat="1" x14ac:dyDescent="0.25">
      <c r="A144" s="16"/>
      <c r="B144" s="40">
        <v>2.8</v>
      </c>
      <c r="C144" t="s">
        <v>153</v>
      </c>
      <c r="D144" s="21"/>
      <c r="E144" s="23"/>
      <c r="F144" s="13"/>
      <c r="G144" s="13"/>
      <c r="H144" s="58"/>
    </row>
    <row r="145" spans="1:8" s="650" customFormat="1" x14ac:dyDescent="0.25">
      <c r="A145" s="16"/>
      <c r="B145" s="87" t="s">
        <v>64</v>
      </c>
      <c r="C145" s="72" t="s">
        <v>154</v>
      </c>
      <c r="D145" s="21">
        <v>12</v>
      </c>
      <c r="E145" s="23" t="s">
        <v>147</v>
      </c>
      <c r="F145" s="13">
        <v>150</v>
      </c>
      <c r="G145" s="68">
        <f t="shared" ref="G145:G146" si="18">IF(E145="Item",ROUND(F145,0),ROUND(D145*F145,0))</f>
        <v>1800</v>
      </c>
      <c r="H145" s="58"/>
    </row>
    <row r="146" spans="1:8" s="650" customFormat="1" x14ac:dyDescent="0.25">
      <c r="A146" s="16"/>
      <c r="B146" s="87" t="s">
        <v>64</v>
      </c>
      <c r="C146" s="75" t="s">
        <v>155</v>
      </c>
      <c r="D146" s="21">
        <v>12</v>
      </c>
      <c r="E146" s="23" t="s">
        <v>147</v>
      </c>
      <c r="F146" s="13">
        <v>1500</v>
      </c>
      <c r="G146" s="68">
        <f t="shared" si="18"/>
        <v>18000</v>
      </c>
      <c r="H146" s="58"/>
    </row>
    <row r="147" spans="1:8" s="650" customFormat="1" x14ac:dyDescent="0.25">
      <c r="A147" s="16"/>
      <c r="B147" s="87"/>
      <c r="C147" s="75"/>
      <c r="D147" s="21"/>
      <c r="E147" s="23"/>
      <c r="F147" s="13"/>
      <c r="G147" s="68"/>
      <c r="H147" s="58"/>
    </row>
    <row r="148" spans="1:8" s="650" customFormat="1" x14ac:dyDescent="0.25">
      <c r="A148" s="16"/>
      <c r="B148" s="87"/>
      <c r="C148" s="780" t="s">
        <v>2556</v>
      </c>
      <c r="D148" s="21"/>
      <c r="E148" s="23"/>
      <c r="F148" s="13"/>
      <c r="G148" s="68"/>
      <c r="H148" s="58"/>
    </row>
    <row r="149" spans="1:8" s="650" customFormat="1" x14ac:dyDescent="0.25">
      <c r="A149" s="16"/>
      <c r="B149" s="778" t="s">
        <v>64</v>
      </c>
      <c r="C149" s="779" t="s">
        <v>2554</v>
      </c>
      <c r="D149" s="68">
        <f>D146*5*2</f>
        <v>120</v>
      </c>
      <c r="E149" s="69" t="s">
        <v>144</v>
      </c>
      <c r="F149" s="70">
        <v>15</v>
      </c>
      <c r="G149" s="68">
        <f t="shared" ref="G149" si="19">IF(E149="Item",ROUND(F149,0),ROUND(D149*F149,0))</f>
        <v>1800</v>
      </c>
      <c r="H149" s="58"/>
    </row>
    <row r="150" spans="1:8" s="650" customFormat="1" x14ac:dyDescent="0.25">
      <c r="A150" s="16"/>
      <c r="B150" s="778"/>
      <c r="C150" s="779"/>
      <c r="D150" s="68"/>
      <c r="E150" s="69"/>
      <c r="F150" s="70"/>
      <c r="G150" s="68"/>
      <c r="H150" s="58"/>
    </row>
    <row r="151" spans="1:8" s="650" customFormat="1" x14ac:dyDescent="0.25">
      <c r="A151" s="16"/>
      <c r="B151" s="778"/>
      <c r="C151" s="785" t="s">
        <v>2555</v>
      </c>
      <c r="D151" s="68"/>
      <c r="E151" s="69"/>
      <c r="F151" s="70"/>
      <c r="G151" s="68"/>
      <c r="H151" s="58"/>
    </row>
    <row r="152" spans="1:8" s="650" customFormat="1" x14ac:dyDescent="0.25">
      <c r="A152" s="16"/>
      <c r="B152" s="663" t="s">
        <v>64</v>
      </c>
      <c r="C152" s="745" t="s">
        <v>191</v>
      </c>
      <c r="D152" s="68">
        <f>D149/2</f>
        <v>60</v>
      </c>
      <c r="E152" s="69" t="s">
        <v>144</v>
      </c>
      <c r="F152" s="70">
        <v>30</v>
      </c>
      <c r="G152" s="68">
        <f t="shared" ref="G152" si="20">IF(E152="Item",ROUND(F152,0),ROUND(D152*F152,0))</f>
        <v>1800</v>
      </c>
      <c r="H152" s="58"/>
    </row>
    <row r="153" spans="1:8" s="650" customFormat="1" x14ac:dyDescent="0.25">
      <c r="A153" s="16"/>
      <c r="B153" s="87"/>
      <c r="C153" s="75"/>
      <c r="D153" s="21"/>
      <c r="E153" s="23"/>
      <c r="F153" s="13"/>
      <c r="G153" s="68"/>
      <c r="H153" s="10">
        <f>SUM(G145:G152)</f>
        <v>23400</v>
      </c>
    </row>
    <row r="154" spans="1:8" s="650" customFormat="1" x14ac:dyDescent="0.25">
      <c r="A154" s="16"/>
      <c r="B154" s="87"/>
      <c r="C154" s="75"/>
      <c r="D154" s="21"/>
      <c r="E154" s="23"/>
      <c r="F154" s="13"/>
      <c r="G154" s="68"/>
      <c r="H154" s="58"/>
    </row>
    <row r="155" spans="1:8" customFormat="1" x14ac:dyDescent="0.25">
      <c r="A155" s="16"/>
      <c r="B155" s="87"/>
      <c r="C155" s="72"/>
      <c r="D155" s="21"/>
      <c r="E155" s="23"/>
      <c r="F155" s="13"/>
      <c r="G155" s="21"/>
      <c r="H155" s="58"/>
    </row>
    <row r="156" spans="1:8" customFormat="1" x14ac:dyDescent="0.25">
      <c r="A156" s="16"/>
      <c r="B156" s="87"/>
      <c r="C156" s="72"/>
      <c r="D156" s="21"/>
      <c r="E156" s="23"/>
      <c r="F156" s="13"/>
      <c r="G156" s="21"/>
      <c r="H156" s="58"/>
    </row>
    <row r="157" spans="1:8" customFormat="1" x14ac:dyDescent="0.25">
      <c r="A157" s="16"/>
      <c r="B157" s="87"/>
      <c r="C157" s="72"/>
      <c r="D157" s="21"/>
      <c r="E157" s="23"/>
      <c r="F157" s="13"/>
      <c r="G157" s="21"/>
      <c r="H157" s="58"/>
    </row>
    <row r="158" spans="1:8" customFormat="1" x14ac:dyDescent="0.25">
      <c r="A158" s="16"/>
      <c r="B158" s="87"/>
      <c r="C158" s="72"/>
      <c r="D158" s="21"/>
      <c r="E158" s="23"/>
      <c r="F158" s="13"/>
      <c r="G158" s="21"/>
      <c r="H158" s="58"/>
    </row>
    <row r="159" spans="1:8" customFormat="1" x14ac:dyDescent="0.25">
      <c r="A159" s="16"/>
      <c r="B159" s="87"/>
      <c r="C159" s="72"/>
      <c r="D159" s="21"/>
      <c r="E159" s="23"/>
      <c r="F159" s="13"/>
      <c r="G159" s="21"/>
      <c r="H159" s="58"/>
    </row>
    <row r="160" spans="1:8" customFormat="1" x14ac:dyDescent="0.25">
      <c r="A160" s="16"/>
      <c r="B160" s="87"/>
      <c r="C160" s="72"/>
      <c r="D160" s="21"/>
      <c r="E160" s="23"/>
      <c r="F160" s="13"/>
      <c r="G160" s="21"/>
      <c r="H160" s="58"/>
    </row>
    <row r="161" spans="1:8" customFormat="1" x14ac:dyDescent="0.25">
      <c r="A161" s="16"/>
      <c r="B161" s="87"/>
      <c r="C161" s="72"/>
      <c r="D161" s="21"/>
      <c r="E161" s="23"/>
      <c r="F161" s="13"/>
      <c r="G161" s="21"/>
      <c r="H161" s="58"/>
    </row>
    <row r="162" spans="1:8" customFormat="1" x14ac:dyDescent="0.25">
      <c r="A162" s="16"/>
      <c r="B162" s="87"/>
      <c r="C162" s="72"/>
      <c r="D162" s="21"/>
      <c r="E162" s="23"/>
      <c r="F162" s="13"/>
      <c r="G162" s="21"/>
      <c r="H162" s="58"/>
    </row>
    <row r="163" spans="1:8" customFormat="1" x14ac:dyDescent="0.25">
      <c r="A163" s="16"/>
      <c r="B163" s="87"/>
      <c r="C163" s="72"/>
      <c r="D163" s="21"/>
      <c r="E163" s="23"/>
      <c r="F163" s="13"/>
      <c r="G163" s="21"/>
      <c r="H163" s="58"/>
    </row>
    <row r="164" spans="1:8" customFormat="1" x14ac:dyDescent="0.25">
      <c r="A164" s="16"/>
      <c r="B164" s="87"/>
      <c r="C164" s="72"/>
      <c r="D164" s="21"/>
      <c r="E164" s="23"/>
      <c r="F164" s="13"/>
      <c r="G164" s="21"/>
      <c r="H164" s="58"/>
    </row>
    <row r="165" spans="1:8" customFormat="1" x14ac:dyDescent="0.25">
      <c r="A165" s="16"/>
      <c r="B165" s="87"/>
      <c r="C165" s="72"/>
      <c r="D165" s="21"/>
      <c r="E165" s="23"/>
      <c r="F165" s="13"/>
      <c r="G165" s="21"/>
      <c r="H165" s="58"/>
    </row>
    <row r="166" spans="1:8" customFormat="1" x14ac:dyDescent="0.25">
      <c r="A166" s="16"/>
      <c r="B166" s="87"/>
      <c r="C166" s="72"/>
      <c r="D166" s="21"/>
      <c r="E166" s="23"/>
      <c r="F166" s="13"/>
      <c r="G166" s="21"/>
      <c r="H166" s="58"/>
    </row>
    <row r="167" spans="1:8" customFormat="1" x14ac:dyDescent="0.25">
      <c r="A167" s="16"/>
      <c r="B167" s="87"/>
      <c r="C167" s="72"/>
      <c r="D167" s="21"/>
      <c r="E167" s="23"/>
      <c r="F167" s="13"/>
      <c r="G167" s="21"/>
      <c r="H167" s="58"/>
    </row>
    <row r="168" spans="1:8" customFormat="1" x14ac:dyDescent="0.25">
      <c r="A168" s="16"/>
      <c r="B168" s="87"/>
      <c r="C168" s="72"/>
      <c r="D168" s="21"/>
      <c r="E168" s="23"/>
      <c r="F168" s="13"/>
      <c r="G168" s="21"/>
      <c r="H168" s="58"/>
    </row>
    <row r="169" spans="1:8" customFormat="1" x14ac:dyDescent="0.25">
      <c r="A169" s="16"/>
      <c r="B169" s="87"/>
      <c r="C169" s="72"/>
      <c r="D169" s="21"/>
      <c r="E169" s="23"/>
      <c r="F169" s="13"/>
      <c r="G169" s="21"/>
      <c r="H169" s="58"/>
    </row>
    <row r="170" spans="1:8" customFormat="1" x14ac:dyDescent="0.25">
      <c r="A170" s="16"/>
      <c r="B170" s="87"/>
      <c r="C170" s="72"/>
      <c r="D170" s="21"/>
      <c r="E170" s="23"/>
      <c r="F170" s="13"/>
      <c r="G170" s="21"/>
      <c r="H170" s="58"/>
    </row>
    <row r="171" spans="1:8" customFormat="1" x14ac:dyDescent="0.25">
      <c r="A171" s="16"/>
      <c r="B171" s="87"/>
      <c r="C171" s="72"/>
      <c r="D171" s="21"/>
      <c r="E171" s="23"/>
      <c r="F171" s="13"/>
      <c r="G171" s="21"/>
      <c r="H171" s="58"/>
    </row>
    <row r="172" spans="1:8" customFormat="1" x14ac:dyDescent="0.25">
      <c r="A172" s="16"/>
      <c r="B172" s="87"/>
      <c r="C172" s="72"/>
      <c r="D172" s="21"/>
      <c r="E172" s="23"/>
      <c r="F172" s="13"/>
      <c r="G172" s="21"/>
      <c r="H172" s="58"/>
    </row>
    <row r="173" spans="1:8" customFormat="1" x14ac:dyDescent="0.25">
      <c r="A173" s="16"/>
      <c r="B173" s="87"/>
      <c r="C173" s="72"/>
      <c r="D173" s="21"/>
      <c r="E173" s="23"/>
      <c r="F173" s="13"/>
      <c r="G173" s="21"/>
      <c r="H173" s="58"/>
    </row>
    <row r="174" spans="1:8" customFormat="1" x14ac:dyDescent="0.25">
      <c r="A174" s="16"/>
      <c r="B174" s="87"/>
      <c r="C174" s="72"/>
      <c r="D174" s="21"/>
      <c r="E174" s="23"/>
      <c r="F174" s="13"/>
      <c r="G174" s="21"/>
      <c r="H174" s="58"/>
    </row>
    <row r="175" spans="1:8" customFormat="1" x14ac:dyDescent="0.25">
      <c r="A175" s="16"/>
      <c r="B175" s="87"/>
      <c r="C175" s="72"/>
      <c r="D175" s="21"/>
      <c r="E175" s="23"/>
      <c r="F175" s="13"/>
      <c r="G175" s="21"/>
      <c r="H175" s="58"/>
    </row>
    <row r="176" spans="1:8" customFormat="1" x14ac:dyDescent="0.25">
      <c r="A176" s="16"/>
      <c r="B176" s="87"/>
      <c r="C176" s="72"/>
      <c r="D176" s="21"/>
      <c r="E176" s="23"/>
      <c r="F176" s="13"/>
      <c r="G176" s="21"/>
      <c r="H176" s="58"/>
    </row>
    <row r="177" spans="1:8" customFormat="1" x14ac:dyDescent="0.25">
      <c r="A177" s="16"/>
      <c r="B177" s="87"/>
      <c r="C177" s="72"/>
      <c r="D177" s="21"/>
      <c r="E177" s="23"/>
      <c r="F177" s="13"/>
      <c r="G177" s="21"/>
      <c r="H177" s="58"/>
    </row>
    <row r="178" spans="1:8" customFormat="1" x14ac:dyDescent="0.25">
      <c r="A178" s="16"/>
      <c r="B178" s="87"/>
      <c r="C178" s="72"/>
      <c r="D178" s="21"/>
      <c r="E178" s="23"/>
      <c r="F178" s="13"/>
      <c r="G178" s="21"/>
      <c r="H178" s="58"/>
    </row>
    <row r="179" spans="1:8" customFormat="1" x14ac:dyDescent="0.25">
      <c r="A179" s="16"/>
      <c r="B179" s="87"/>
      <c r="C179" s="72"/>
      <c r="D179" s="21"/>
      <c r="E179" s="23"/>
      <c r="F179" s="13"/>
      <c r="G179" s="21"/>
      <c r="H179" s="58"/>
    </row>
    <row r="180" spans="1:8" customFormat="1" x14ac:dyDescent="0.25">
      <c r="A180" s="16"/>
      <c r="B180" s="87"/>
      <c r="C180" s="72"/>
      <c r="D180" s="21"/>
      <c r="E180" s="23"/>
      <c r="F180" s="13"/>
      <c r="G180" s="21"/>
      <c r="H180" s="58"/>
    </row>
    <row r="181" spans="1:8" customFormat="1" x14ac:dyDescent="0.25">
      <c r="A181" s="16"/>
      <c r="B181" s="87"/>
      <c r="C181" s="72"/>
      <c r="D181" s="21"/>
      <c r="E181" s="23"/>
      <c r="F181" s="13"/>
      <c r="G181" s="21"/>
      <c r="H181" s="58"/>
    </row>
    <row r="182" spans="1:8" customFormat="1" x14ac:dyDescent="0.25">
      <c r="A182" s="16"/>
      <c r="B182" s="87"/>
      <c r="C182" s="72"/>
      <c r="D182" s="21"/>
      <c r="E182" s="23"/>
      <c r="F182" s="13"/>
      <c r="G182" s="21"/>
      <c r="H182" s="58"/>
    </row>
    <row r="183" spans="1:8" customFormat="1" x14ac:dyDescent="0.25">
      <c r="A183" s="16"/>
      <c r="B183" s="87"/>
      <c r="C183" s="72"/>
      <c r="D183" s="21"/>
      <c r="E183" s="23"/>
      <c r="F183" s="13"/>
      <c r="G183" s="21"/>
      <c r="H183" s="58"/>
    </row>
    <row r="184" spans="1:8" customFormat="1" x14ac:dyDescent="0.25">
      <c r="A184" s="16"/>
      <c r="B184" s="87"/>
      <c r="C184" s="72"/>
      <c r="D184" s="21"/>
      <c r="E184" s="23"/>
      <c r="F184" s="13"/>
      <c r="G184" s="21"/>
      <c r="H184" s="58"/>
    </row>
    <row r="185" spans="1:8" customFormat="1" x14ac:dyDescent="0.25">
      <c r="A185" s="16"/>
      <c r="B185" s="87"/>
      <c r="C185" s="72"/>
      <c r="D185" s="21"/>
      <c r="E185" s="23"/>
      <c r="F185" s="13"/>
      <c r="G185" s="21"/>
      <c r="H185" s="58"/>
    </row>
    <row r="186" spans="1:8" customFormat="1" x14ac:dyDescent="0.25">
      <c r="A186" s="16"/>
      <c r="B186" s="87"/>
      <c r="C186" s="72"/>
      <c r="D186" s="21"/>
      <c r="E186" s="23"/>
      <c r="F186" s="13"/>
      <c r="G186" s="21"/>
      <c r="H186" s="58"/>
    </row>
    <row r="187" spans="1:8" customFormat="1" x14ac:dyDescent="0.25">
      <c r="A187" s="16"/>
      <c r="B187" s="87"/>
      <c r="C187" s="72"/>
      <c r="D187" s="21"/>
      <c r="E187" s="23"/>
      <c r="F187" s="13"/>
      <c r="G187" s="21"/>
      <c r="H187" s="58"/>
    </row>
    <row r="188" spans="1:8" customFormat="1" x14ac:dyDescent="0.25">
      <c r="A188" s="16"/>
      <c r="B188" s="87"/>
      <c r="C188" s="72"/>
      <c r="D188" s="21"/>
      <c r="E188" s="23"/>
      <c r="F188" s="13"/>
      <c r="G188" s="21"/>
      <c r="H188" s="58"/>
    </row>
    <row r="189" spans="1:8" customFormat="1" x14ac:dyDescent="0.25">
      <c r="A189" s="16"/>
      <c r="B189" s="87"/>
      <c r="C189" s="72"/>
      <c r="D189" s="21"/>
      <c r="E189" s="23"/>
      <c r="F189" s="13"/>
      <c r="G189" s="21"/>
      <c r="H189" s="58"/>
    </row>
    <row r="190" spans="1:8" customFormat="1" x14ac:dyDescent="0.25">
      <c r="A190" s="16"/>
      <c r="B190" s="87"/>
      <c r="C190" s="72"/>
      <c r="D190" s="21"/>
      <c r="E190" s="23"/>
      <c r="F190" s="13"/>
      <c r="G190" s="21"/>
      <c r="H190" s="58"/>
    </row>
    <row r="191" spans="1:8" customFormat="1" x14ac:dyDescent="0.25">
      <c r="A191" s="16"/>
      <c r="B191" s="87"/>
      <c r="C191" s="72"/>
      <c r="D191" s="21"/>
      <c r="E191" s="23"/>
      <c r="F191" s="13"/>
      <c r="G191" s="21"/>
      <c r="H191" s="58"/>
    </row>
    <row r="192" spans="1:8" customFormat="1" x14ac:dyDescent="0.25">
      <c r="A192" s="16"/>
      <c r="B192" s="87"/>
      <c r="C192" s="72"/>
      <c r="D192" s="21"/>
      <c r="E192" s="23"/>
      <c r="F192" s="13"/>
      <c r="G192" s="21"/>
      <c r="H192" s="58"/>
    </row>
    <row r="193" spans="1:8" customFormat="1" x14ac:dyDescent="0.25">
      <c r="A193" s="16"/>
      <c r="B193" s="87"/>
      <c r="C193" s="72"/>
      <c r="D193" s="21"/>
      <c r="E193" s="23"/>
      <c r="F193" s="13"/>
      <c r="G193" s="21"/>
      <c r="H193" s="58"/>
    </row>
    <row r="194" spans="1:8" customFormat="1" x14ac:dyDescent="0.25">
      <c r="A194" s="16"/>
      <c r="B194" s="87"/>
      <c r="C194" s="72"/>
      <c r="D194" s="21"/>
      <c r="E194" s="23"/>
      <c r="F194" s="13"/>
      <c r="G194" s="21"/>
      <c r="H194" s="58"/>
    </row>
    <row r="195" spans="1:8" customFormat="1" x14ac:dyDescent="0.25">
      <c r="A195" s="16"/>
      <c r="B195" s="87"/>
      <c r="C195" s="72"/>
      <c r="D195" s="21"/>
      <c r="E195" s="23"/>
      <c r="F195" s="13"/>
      <c r="G195" s="21"/>
      <c r="H195" s="58"/>
    </row>
    <row r="196" spans="1:8" customFormat="1" x14ac:dyDescent="0.25">
      <c r="A196" s="16"/>
      <c r="B196" s="87"/>
      <c r="C196" s="72"/>
      <c r="D196" s="21"/>
      <c r="E196" s="23"/>
      <c r="F196" s="13"/>
      <c r="G196" s="21"/>
      <c r="H196" s="58"/>
    </row>
    <row r="197" spans="1:8" customFormat="1" x14ac:dyDescent="0.25">
      <c r="A197" s="16"/>
      <c r="B197" s="87"/>
      <c r="C197" s="72"/>
      <c r="D197" s="21"/>
      <c r="E197" s="23"/>
      <c r="F197" s="13"/>
      <c r="G197" s="21"/>
      <c r="H197" s="58"/>
    </row>
    <row r="198" spans="1:8" customFormat="1" x14ac:dyDescent="0.25">
      <c r="A198" s="16"/>
      <c r="B198" s="87"/>
      <c r="C198" s="72"/>
      <c r="D198" s="21"/>
      <c r="E198" s="23"/>
      <c r="F198" s="13"/>
      <c r="G198" s="21"/>
      <c r="H198" s="58"/>
    </row>
    <row r="199" spans="1:8" customFormat="1" x14ac:dyDescent="0.25">
      <c r="A199" s="16"/>
      <c r="B199" s="87"/>
      <c r="C199" s="72"/>
      <c r="D199" s="21"/>
      <c r="E199" s="23"/>
      <c r="F199" s="13"/>
      <c r="G199" s="21"/>
      <c r="H199" s="58"/>
    </row>
    <row r="200" spans="1:8" customFormat="1" x14ac:dyDescent="0.25">
      <c r="A200" s="16"/>
      <c r="B200" s="87"/>
      <c r="C200" s="72"/>
      <c r="D200" s="21"/>
      <c r="E200" s="23"/>
      <c r="F200" s="13"/>
      <c r="G200" s="21"/>
      <c r="H200" s="58"/>
    </row>
    <row r="201" spans="1:8" customFormat="1" x14ac:dyDescent="0.25">
      <c r="A201" s="16"/>
      <c r="B201" s="87"/>
      <c r="C201" s="72"/>
      <c r="D201" s="21"/>
      <c r="E201" s="23"/>
      <c r="F201" s="13"/>
      <c r="G201" s="21"/>
      <c r="H201" s="58"/>
    </row>
    <row r="202" spans="1:8" customFormat="1" x14ac:dyDescent="0.25">
      <c r="A202" s="16"/>
      <c r="B202" s="87"/>
      <c r="C202" s="72"/>
      <c r="D202" s="21"/>
      <c r="E202" s="23"/>
      <c r="F202" s="13"/>
      <c r="G202" s="21"/>
      <c r="H202" s="58"/>
    </row>
    <row r="203" spans="1:8" customFormat="1" x14ac:dyDescent="0.25">
      <c r="A203" s="16"/>
      <c r="B203" s="87"/>
      <c r="C203" s="72"/>
      <c r="D203" s="21"/>
      <c r="E203" s="23"/>
      <c r="F203" s="13"/>
      <c r="G203" s="21"/>
      <c r="H203" s="58"/>
    </row>
    <row r="204" spans="1:8" customFormat="1" x14ac:dyDescent="0.25">
      <c r="A204" s="43"/>
      <c r="B204" s="50"/>
      <c r="C204" s="49" t="s">
        <v>95</v>
      </c>
      <c r="D204" s="45"/>
      <c r="E204" s="46"/>
      <c r="F204" s="47"/>
      <c r="G204" s="48"/>
      <c r="H204" s="57">
        <f>SUM(G76:G152)</f>
        <v>2337285</v>
      </c>
    </row>
    <row r="205" spans="1:8" s="650" customFormat="1" x14ac:dyDescent="0.25">
      <c r="A205" s="16"/>
      <c r="B205" s="40"/>
      <c r="C205"/>
      <c r="D205" s="21"/>
      <c r="E205" s="23"/>
      <c r="F205" s="13"/>
      <c r="G205" s="13"/>
      <c r="H205" s="58"/>
    </row>
    <row r="206" spans="1:8" s="650" customFormat="1" x14ac:dyDescent="0.25">
      <c r="A206" s="51">
        <v>3</v>
      </c>
      <c r="B206" s="52" t="s">
        <v>156</v>
      </c>
      <c r="C206" s="53"/>
      <c r="D206" s="21"/>
      <c r="E206" s="23"/>
      <c r="F206" s="13"/>
      <c r="G206" s="13"/>
      <c r="H206" s="58"/>
    </row>
    <row r="207" spans="1:8" s="650" customFormat="1" x14ac:dyDescent="0.25">
      <c r="A207" s="16"/>
      <c r="B207" s="40">
        <v>3.1</v>
      </c>
      <c r="C207" t="s">
        <v>157</v>
      </c>
      <c r="D207" s="21"/>
      <c r="E207" s="23"/>
      <c r="F207" s="13"/>
      <c r="G207" s="13"/>
      <c r="H207" s="58"/>
    </row>
    <row r="208" spans="1:8" s="650" customFormat="1" x14ac:dyDescent="0.25">
      <c r="A208" s="16"/>
      <c r="B208" s="87" t="s">
        <v>64</v>
      </c>
      <c r="C208" s="72" t="s">
        <v>2573</v>
      </c>
      <c r="D208" s="21">
        <v>4225</v>
      </c>
      <c r="E208" s="23" t="s">
        <v>5</v>
      </c>
      <c r="F208" s="13">
        <v>100</v>
      </c>
      <c r="G208" s="68">
        <f t="shared" ref="G208:G210" si="21">IF(E208="Item",ROUND(F208,0),ROUND(D208*F208,0))</f>
        <v>422500</v>
      </c>
      <c r="H208" s="58"/>
    </row>
    <row r="209" spans="1:8" customFormat="1" x14ac:dyDescent="0.25">
      <c r="A209" s="16"/>
      <c r="B209" s="87" t="s">
        <v>64</v>
      </c>
      <c r="C209" s="754" t="s">
        <v>2574</v>
      </c>
      <c r="D209" s="21">
        <f>(87*2)+(107*2)+(107*2)</f>
        <v>602</v>
      </c>
      <c r="E209" s="23" t="s">
        <v>5</v>
      </c>
      <c r="F209" s="13">
        <v>40</v>
      </c>
      <c r="G209" s="68">
        <f t="shared" si="21"/>
        <v>24080</v>
      </c>
      <c r="H209" s="58"/>
    </row>
    <row r="210" spans="1:8" customFormat="1" x14ac:dyDescent="0.25">
      <c r="A210" s="16"/>
      <c r="B210" s="87" t="s">
        <v>64</v>
      </c>
      <c r="C210" s="72" t="s">
        <v>158</v>
      </c>
      <c r="D210" s="21">
        <f>1110</f>
        <v>1110</v>
      </c>
      <c r="E210" s="23" t="s">
        <v>5</v>
      </c>
      <c r="F210" s="13">
        <v>70</v>
      </c>
      <c r="G210" s="68">
        <f t="shared" si="21"/>
        <v>77700</v>
      </c>
      <c r="H210" s="58"/>
    </row>
    <row r="211" spans="1:8" customFormat="1" x14ac:dyDescent="0.25">
      <c r="A211" s="16"/>
      <c r="B211" s="40"/>
      <c r="D211" s="21"/>
      <c r="E211" s="23"/>
      <c r="F211" s="13"/>
      <c r="G211" s="13"/>
      <c r="H211" s="10"/>
    </row>
    <row r="212" spans="1:8" customFormat="1" x14ac:dyDescent="0.25">
      <c r="A212" s="16"/>
      <c r="B212" s="87"/>
      <c r="C212" s="757" t="s">
        <v>260</v>
      </c>
      <c r="D212" s="21"/>
      <c r="E212" s="23"/>
      <c r="F212" s="13"/>
      <c r="G212" s="68"/>
      <c r="H212" s="10"/>
    </row>
    <row r="213" spans="1:8" customFormat="1" x14ac:dyDescent="0.25">
      <c r="A213" s="16"/>
      <c r="B213" s="87" t="s">
        <v>64</v>
      </c>
      <c r="C213" s="754" t="s">
        <v>265</v>
      </c>
      <c r="D213" s="21">
        <v>143</v>
      </c>
      <c r="E213" s="23" t="s">
        <v>5</v>
      </c>
      <c r="F213" s="13">
        <v>90</v>
      </c>
      <c r="G213" s="68">
        <f t="shared" ref="G213:G215" si="22">IF(E213="Item",ROUND(F213,0),ROUND(D213*F213,0))</f>
        <v>12870</v>
      </c>
      <c r="H213" s="10"/>
    </row>
    <row r="214" spans="1:8" customFormat="1" x14ac:dyDescent="0.25">
      <c r="A214" s="16"/>
      <c r="B214" s="87" t="s">
        <v>64</v>
      </c>
      <c r="C214" s="754" t="s">
        <v>266</v>
      </c>
      <c r="D214" s="21">
        <v>143</v>
      </c>
      <c r="E214" s="23" t="s">
        <v>5</v>
      </c>
      <c r="F214" s="13">
        <v>15</v>
      </c>
      <c r="G214" s="68">
        <f t="shared" si="22"/>
        <v>2145</v>
      </c>
      <c r="H214" s="10"/>
    </row>
    <row r="215" spans="1:8" customFormat="1" x14ac:dyDescent="0.25">
      <c r="A215" s="16"/>
      <c r="B215" s="87" t="s">
        <v>64</v>
      </c>
      <c r="C215" s="754" t="s">
        <v>267</v>
      </c>
      <c r="D215" s="21">
        <v>143</v>
      </c>
      <c r="E215" s="23" t="s">
        <v>5</v>
      </c>
      <c r="F215" s="13">
        <v>15</v>
      </c>
      <c r="G215" s="68">
        <f t="shared" si="22"/>
        <v>2145</v>
      </c>
      <c r="H215" s="10"/>
    </row>
    <row r="216" spans="1:8" customFormat="1" x14ac:dyDescent="0.25">
      <c r="A216" s="16"/>
      <c r="B216" s="40"/>
      <c r="D216" s="21"/>
      <c r="E216" s="23"/>
      <c r="F216" s="13"/>
      <c r="G216" s="13"/>
      <c r="H216" s="10">
        <f>SUM(G208:G215)</f>
        <v>541440</v>
      </c>
    </row>
    <row r="217" spans="1:8" customFormat="1" x14ac:dyDescent="0.25">
      <c r="A217" s="16"/>
      <c r="B217" s="40"/>
      <c r="D217" s="21"/>
      <c r="E217" s="23"/>
      <c r="F217" s="13"/>
      <c r="G217" s="13"/>
      <c r="H217" s="10"/>
    </row>
    <row r="218" spans="1:8" s="650" customFormat="1" x14ac:dyDescent="0.25">
      <c r="A218" s="16"/>
      <c r="B218" s="40">
        <v>3.2</v>
      </c>
      <c r="C218" t="s">
        <v>159</v>
      </c>
      <c r="D218" s="21"/>
      <c r="E218" s="23"/>
      <c r="F218" s="13"/>
      <c r="G218" s="13"/>
      <c r="H218" s="10"/>
    </row>
    <row r="219" spans="1:8" s="650" customFormat="1" ht="30.95" customHeight="1" x14ac:dyDescent="0.25">
      <c r="A219" s="16"/>
      <c r="B219" s="87" t="s">
        <v>64</v>
      </c>
      <c r="C219" s="72" t="s">
        <v>2564</v>
      </c>
      <c r="D219" s="21">
        <v>2</v>
      </c>
      <c r="E219" s="23" t="s">
        <v>147</v>
      </c>
      <c r="F219" s="13">
        <v>90000</v>
      </c>
      <c r="G219" s="68">
        <f t="shared" ref="G219:G222" si="23">IF(E219="Item",ROUND(F219,0),ROUND(D219*F219,0))</f>
        <v>180000</v>
      </c>
      <c r="H219" s="10"/>
    </row>
    <row r="220" spans="1:8" customFormat="1" ht="22.5" customHeight="1" x14ac:dyDescent="0.25">
      <c r="A220" s="16"/>
      <c r="B220" s="87" t="s">
        <v>64</v>
      </c>
      <c r="C220" s="72" t="s">
        <v>2565</v>
      </c>
      <c r="D220" s="21">
        <v>465</v>
      </c>
      <c r="E220" s="23" t="s">
        <v>5</v>
      </c>
      <c r="F220" s="13">
        <v>35.351059999999997</v>
      </c>
      <c r="G220" s="68">
        <f t="shared" si="23"/>
        <v>16438</v>
      </c>
      <c r="H220" s="10"/>
    </row>
    <row r="221" spans="1:8" customFormat="1" x14ac:dyDescent="0.25">
      <c r="A221" s="16"/>
      <c r="B221" s="87" t="s">
        <v>64</v>
      </c>
      <c r="C221" s="72" t="s">
        <v>160</v>
      </c>
      <c r="D221" s="21">
        <v>352</v>
      </c>
      <c r="E221" s="23" t="s">
        <v>5</v>
      </c>
      <c r="F221" s="13">
        <v>70</v>
      </c>
      <c r="G221" s="68">
        <f t="shared" si="23"/>
        <v>24640</v>
      </c>
      <c r="H221" s="58"/>
    </row>
    <row r="222" spans="1:8" customFormat="1" x14ac:dyDescent="0.25">
      <c r="A222" s="16"/>
      <c r="B222" s="87" t="s">
        <v>64</v>
      </c>
      <c r="C222" s="72" t="s">
        <v>2566</v>
      </c>
      <c r="D222" s="21">
        <f>280*3</f>
        <v>840</v>
      </c>
      <c r="E222" s="23" t="s">
        <v>147</v>
      </c>
      <c r="F222" s="13">
        <v>40</v>
      </c>
      <c r="G222" s="68">
        <f t="shared" si="23"/>
        <v>33600</v>
      </c>
      <c r="H222" s="58"/>
    </row>
    <row r="223" spans="1:8" customFormat="1" x14ac:dyDescent="0.25">
      <c r="A223" s="16"/>
      <c r="B223" s="87"/>
      <c r="C223" s="72"/>
      <c r="D223" s="21"/>
      <c r="E223" s="23"/>
      <c r="F223" s="13"/>
      <c r="G223" s="13"/>
      <c r="H223" s="10">
        <f>SUM(G219:G222)</f>
        <v>254678</v>
      </c>
    </row>
    <row r="224" spans="1:8" customFormat="1" x14ac:dyDescent="0.25">
      <c r="A224" s="16"/>
      <c r="B224" s="87"/>
      <c r="C224" s="72"/>
      <c r="D224" s="21"/>
      <c r="E224" s="23"/>
      <c r="F224" s="13"/>
      <c r="G224" s="13"/>
      <c r="H224" s="10"/>
    </row>
    <row r="225" spans="1:8" customFormat="1" x14ac:dyDescent="0.25">
      <c r="A225" s="16"/>
      <c r="B225" s="40">
        <v>3.3</v>
      </c>
      <c r="C225" t="s">
        <v>161</v>
      </c>
      <c r="D225" s="21"/>
      <c r="E225" s="23"/>
      <c r="F225" s="13"/>
      <c r="G225" s="13"/>
      <c r="H225" s="58"/>
    </row>
    <row r="226" spans="1:8" s="650" customFormat="1" ht="28.5" x14ac:dyDescent="0.25">
      <c r="A226" s="16"/>
      <c r="B226" s="87" t="s">
        <v>64</v>
      </c>
      <c r="C226" s="73" t="s">
        <v>2551</v>
      </c>
      <c r="D226" s="21">
        <v>1877</v>
      </c>
      <c r="E226" s="23" t="s">
        <v>5</v>
      </c>
      <c r="F226" s="13">
        <v>140</v>
      </c>
      <c r="G226" s="68">
        <f t="shared" ref="G226" si="24">IF(E226="Item",ROUND(F226,0),ROUND(D226*F226,0))</f>
        <v>262780</v>
      </c>
      <c r="H226" s="58"/>
    </row>
    <row r="227" spans="1:8" s="650" customFormat="1" x14ac:dyDescent="0.25">
      <c r="A227" s="16"/>
      <c r="B227" s="87" t="s">
        <v>64</v>
      </c>
      <c r="C227" s="72" t="s">
        <v>268</v>
      </c>
      <c r="D227" s="21">
        <v>301</v>
      </c>
      <c r="E227" s="23" t="s">
        <v>144</v>
      </c>
      <c r="F227" s="13">
        <v>20</v>
      </c>
      <c r="G227" s="68">
        <f>IF(E227="Item",ROUND(F227,0),ROUND(D227*F227,0))</f>
        <v>6020</v>
      </c>
      <c r="H227" s="58"/>
    </row>
    <row r="228" spans="1:8" s="650" customFormat="1" x14ac:dyDescent="0.25">
      <c r="A228" s="16"/>
      <c r="B228" s="87" t="s">
        <v>64</v>
      </c>
      <c r="C228" s="72" t="s">
        <v>2557</v>
      </c>
      <c r="D228" s="21">
        <v>352</v>
      </c>
      <c r="E228" s="23" t="s">
        <v>5</v>
      </c>
      <c r="F228" s="13">
        <v>75</v>
      </c>
      <c r="G228" s="68">
        <f>IF(E228="Item",ROUND(F228,0),ROUND(D228*F228,0))</f>
        <v>26400</v>
      </c>
      <c r="H228" s="10"/>
    </row>
    <row r="229" spans="1:8" s="650" customFormat="1" x14ac:dyDescent="0.25">
      <c r="A229" s="16"/>
      <c r="B229" s="87"/>
      <c r="C229" s="72"/>
      <c r="D229" s="21"/>
      <c r="E229" s="23"/>
      <c r="F229" s="13"/>
      <c r="G229" s="68"/>
      <c r="H229" s="10"/>
    </row>
    <row r="230" spans="1:8" s="650" customFormat="1" x14ac:dyDescent="0.25">
      <c r="A230" s="16"/>
      <c r="B230" s="87"/>
      <c r="C230" s="776" t="s">
        <v>260</v>
      </c>
      <c r="D230" s="21"/>
      <c r="E230" s="23"/>
      <c r="F230" s="13"/>
      <c r="G230" s="68"/>
      <c r="H230" s="10"/>
    </row>
    <row r="231" spans="1:8" s="650" customFormat="1" x14ac:dyDescent="0.25">
      <c r="A231" s="16"/>
      <c r="B231" s="87" t="s">
        <v>64</v>
      </c>
      <c r="C231" s="754" t="s">
        <v>265</v>
      </c>
      <c r="D231" s="21">
        <v>21</v>
      </c>
      <c r="E231" s="23" t="s">
        <v>5</v>
      </c>
      <c r="F231" s="13">
        <v>100</v>
      </c>
      <c r="G231" s="68">
        <f>IF(E231="Item",ROUND(F231,0),ROUND(D231*F231,0))</f>
        <v>2100</v>
      </c>
      <c r="H231" s="10"/>
    </row>
    <row r="232" spans="1:8" s="650" customFormat="1" x14ac:dyDescent="0.25">
      <c r="A232" s="16"/>
      <c r="B232" s="87" t="s">
        <v>64</v>
      </c>
      <c r="C232" s="754" t="s">
        <v>266</v>
      </c>
      <c r="D232" s="21">
        <v>21</v>
      </c>
      <c r="E232" s="23" t="s">
        <v>5</v>
      </c>
      <c r="F232" s="13">
        <v>15</v>
      </c>
      <c r="G232" s="68">
        <f>IF(E232="Item",ROUND(F232,0),ROUND(D232*F232,0))</f>
        <v>315</v>
      </c>
      <c r="H232" s="10"/>
    </row>
    <row r="233" spans="1:8" customFormat="1" x14ac:dyDescent="0.25">
      <c r="A233" s="16"/>
      <c r="B233" s="87" t="s">
        <v>64</v>
      </c>
      <c r="C233" s="754" t="s">
        <v>267</v>
      </c>
      <c r="D233" s="68">
        <v>21</v>
      </c>
      <c r="E233" s="23" t="s">
        <v>5</v>
      </c>
      <c r="F233" s="13">
        <v>15</v>
      </c>
      <c r="G233" s="68">
        <f>IF(E233="Item",ROUND(F233,0),ROUND(D233*F233,0))</f>
        <v>315</v>
      </c>
      <c r="H233" s="58"/>
    </row>
    <row r="234" spans="1:8" customFormat="1" x14ac:dyDescent="0.25">
      <c r="A234" s="16"/>
      <c r="B234" s="87"/>
      <c r="C234" s="72"/>
      <c r="D234" s="68"/>
      <c r="E234" s="23"/>
      <c r="F234" s="13"/>
      <c r="G234" s="68"/>
      <c r="H234" s="10">
        <f>SUM(G226:G233)</f>
        <v>297930</v>
      </c>
    </row>
    <row r="235" spans="1:8" customFormat="1" x14ac:dyDescent="0.25">
      <c r="A235" s="16"/>
      <c r="B235" s="87"/>
      <c r="C235" s="72"/>
      <c r="D235" s="68"/>
      <c r="E235" s="23"/>
      <c r="F235" s="13"/>
      <c r="G235" s="68"/>
      <c r="H235" s="10"/>
    </row>
    <row r="236" spans="1:8" customFormat="1" x14ac:dyDescent="0.25">
      <c r="A236" s="16"/>
      <c r="B236" s="87"/>
      <c r="C236" s="72"/>
      <c r="D236" s="68"/>
      <c r="E236" s="23"/>
      <c r="F236" s="13"/>
      <c r="G236" s="68"/>
      <c r="H236" s="10"/>
    </row>
    <row r="237" spans="1:8" customFormat="1" x14ac:dyDescent="0.25">
      <c r="A237" s="16"/>
      <c r="B237" s="87"/>
      <c r="C237" s="72"/>
      <c r="D237" s="68"/>
      <c r="E237" s="23"/>
      <c r="F237" s="13"/>
      <c r="G237" s="68"/>
      <c r="H237" s="10"/>
    </row>
    <row r="238" spans="1:8" customFormat="1" x14ac:dyDescent="0.25">
      <c r="A238" s="16"/>
      <c r="B238" s="87"/>
      <c r="C238" s="72"/>
      <c r="D238" s="68"/>
      <c r="E238" s="23"/>
      <c r="F238" s="13"/>
      <c r="G238" s="68"/>
      <c r="H238" s="10"/>
    </row>
    <row r="239" spans="1:8" customFormat="1" x14ac:dyDescent="0.25">
      <c r="A239" s="16"/>
      <c r="B239" s="87"/>
      <c r="C239" s="72"/>
      <c r="D239" s="68"/>
      <c r="E239" s="23"/>
      <c r="F239" s="13"/>
      <c r="G239" s="68"/>
      <c r="H239" s="10"/>
    </row>
    <row r="240" spans="1:8" customFormat="1" x14ac:dyDescent="0.25">
      <c r="A240" s="16"/>
      <c r="B240" s="87"/>
      <c r="C240" s="72"/>
      <c r="D240" s="68"/>
      <c r="E240" s="23"/>
      <c r="F240" s="13"/>
      <c r="G240" s="68"/>
      <c r="H240" s="10"/>
    </row>
    <row r="241" spans="1:8" customFormat="1" x14ac:dyDescent="0.25">
      <c r="A241" s="16"/>
      <c r="B241" s="87"/>
      <c r="C241" s="72"/>
      <c r="D241" s="68"/>
      <c r="E241" s="23"/>
      <c r="F241" s="13"/>
      <c r="G241" s="68"/>
      <c r="H241" s="10"/>
    </row>
    <row r="242" spans="1:8" customFormat="1" x14ac:dyDescent="0.25">
      <c r="A242" s="16"/>
      <c r="B242" s="87"/>
      <c r="C242" s="72"/>
      <c r="D242" s="68"/>
      <c r="E242" s="23"/>
      <c r="F242" s="13"/>
      <c r="G242" s="68"/>
      <c r="H242" s="10"/>
    </row>
    <row r="243" spans="1:8" customFormat="1" x14ac:dyDescent="0.25">
      <c r="A243" s="16"/>
      <c r="B243" s="87"/>
      <c r="C243" s="72"/>
      <c r="D243" s="68"/>
      <c r="E243" s="23"/>
      <c r="F243" s="13"/>
      <c r="G243" s="68"/>
      <c r="H243" s="10"/>
    </row>
    <row r="244" spans="1:8" customFormat="1" x14ac:dyDescent="0.25">
      <c r="A244" s="16"/>
      <c r="B244" s="87"/>
      <c r="C244" s="72"/>
      <c r="D244" s="68"/>
      <c r="E244" s="23"/>
      <c r="F244" s="13"/>
      <c r="G244" s="68"/>
      <c r="H244" s="10"/>
    </row>
    <row r="245" spans="1:8" customFormat="1" x14ac:dyDescent="0.25">
      <c r="A245" s="16"/>
      <c r="B245" s="87"/>
      <c r="C245" s="72"/>
      <c r="D245" s="68"/>
      <c r="E245" s="23"/>
      <c r="F245" s="13"/>
      <c r="G245" s="68"/>
      <c r="H245" s="10"/>
    </row>
    <row r="246" spans="1:8" customFormat="1" x14ac:dyDescent="0.25">
      <c r="A246" s="16"/>
      <c r="B246" s="87"/>
      <c r="C246" s="72"/>
      <c r="D246" s="68"/>
      <c r="E246" s="23"/>
      <c r="F246" s="13"/>
      <c r="G246" s="68"/>
      <c r="H246" s="10"/>
    </row>
    <row r="247" spans="1:8" customFormat="1" x14ac:dyDescent="0.25">
      <c r="A247" s="16"/>
      <c r="B247" s="87"/>
      <c r="C247" s="72"/>
      <c r="D247" s="68"/>
      <c r="E247" s="23"/>
      <c r="F247" s="13"/>
      <c r="G247" s="68"/>
      <c r="H247" s="10"/>
    </row>
    <row r="248" spans="1:8" customFormat="1" x14ac:dyDescent="0.25">
      <c r="A248" s="16"/>
      <c r="B248" s="87"/>
      <c r="C248" s="72"/>
      <c r="D248" s="68"/>
      <c r="E248" s="23"/>
      <c r="F248" s="13"/>
      <c r="G248" s="68"/>
      <c r="H248" s="10"/>
    </row>
    <row r="249" spans="1:8" customFormat="1" x14ac:dyDescent="0.25">
      <c r="A249" s="16"/>
      <c r="B249" s="87"/>
      <c r="C249" s="72"/>
      <c r="D249" s="68"/>
      <c r="E249" s="23"/>
      <c r="F249" s="13"/>
      <c r="G249" s="68"/>
      <c r="H249" s="10"/>
    </row>
    <row r="250" spans="1:8" customFormat="1" x14ac:dyDescent="0.25">
      <c r="A250" s="16"/>
      <c r="B250" s="87"/>
      <c r="C250" s="72"/>
      <c r="D250" s="68"/>
      <c r="E250" s="23"/>
      <c r="F250" s="13"/>
      <c r="G250" s="68"/>
      <c r="H250" s="10"/>
    </row>
    <row r="251" spans="1:8" customFormat="1" x14ac:dyDescent="0.25">
      <c r="A251" s="16"/>
      <c r="B251" s="87"/>
      <c r="C251" s="72"/>
      <c r="D251" s="68"/>
      <c r="E251" s="23"/>
      <c r="F251" s="13"/>
      <c r="G251" s="68"/>
      <c r="H251" s="10"/>
    </row>
    <row r="252" spans="1:8" customFormat="1" x14ac:dyDescent="0.25">
      <c r="A252" s="16"/>
      <c r="B252" s="87"/>
      <c r="C252" s="72"/>
      <c r="D252" s="68"/>
      <c r="E252" s="23"/>
      <c r="F252" s="13"/>
      <c r="G252" s="68"/>
      <c r="H252" s="10"/>
    </row>
    <row r="253" spans="1:8" customFormat="1" x14ac:dyDescent="0.25">
      <c r="A253" s="16"/>
      <c r="B253" s="87"/>
      <c r="C253" s="72"/>
      <c r="D253" s="68"/>
      <c r="E253" s="23"/>
      <c r="F253" s="13"/>
      <c r="G253" s="68"/>
      <c r="H253" s="10"/>
    </row>
    <row r="254" spans="1:8" customFormat="1" x14ac:dyDescent="0.25">
      <c r="A254" s="16"/>
      <c r="B254" s="87"/>
      <c r="C254" s="72"/>
      <c r="D254" s="68"/>
      <c r="E254" s="23"/>
      <c r="F254" s="13"/>
      <c r="G254" s="68"/>
      <c r="H254" s="10"/>
    </row>
    <row r="255" spans="1:8" customFormat="1" x14ac:dyDescent="0.25">
      <c r="A255" s="16"/>
      <c r="B255" s="87"/>
      <c r="C255" s="72"/>
      <c r="D255" s="68"/>
      <c r="E255" s="23"/>
      <c r="F255" s="13"/>
      <c r="G255" s="68"/>
      <c r="H255" s="10"/>
    </row>
    <row r="256" spans="1:8" customFormat="1" x14ac:dyDescent="0.25">
      <c r="A256" s="16"/>
      <c r="B256" s="87"/>
      <c r="C256" s="72"/>
      <c r="D256" s="68"/>
      <c r="E256" s="23"/>
      <c r="F256" s="13"/>
      <c r="G256" s="68"/>
      <c r="H256" s="10"/>
    </row>
    <row r="257" spans="1:8" customFormat="1" x14ac:dyDescent="0.25">
      <c r="A257" s="16"/>
      <c r="B257" s="87"/>
      <c r="C257" s="72"/>
      <c r="D257" s="68"/>
      <c r="E257" s="23"/>
      <c r="F257" s="13"/>
      <c r="G257" s="68"/>
      <c r="H257" s="10"/>
    </row>
    <row r="258" spans="1:8" customFormat="1" x14ac:dyDescent="0.25">
      <c r="A258" s="16"/>
      <c r="B258" s="87"/>
      <c r="C258" s="72"/>
      <c r="D258" s="68"/>
      <c r="E258" s="23"/>
      <c r="F258" s="13"/>
      <c r="G258" s="68"/>
      <c r="H258" s="10"/>
    </row>
    <row r="259" spans="1:8" customFormat="1" x14ac:dyDescent="0.25">
      <c r="A259" s="16"/>
      <c r="B259" s="87"/>
      <c r="C259" s="72"/>
      <c r="D259" s="68"/>
      <c r="E259" s="23"/>
      <c r="F259" s="13"/>
      <c r="G259" s="68"/>
      <c r="H259" s="10"/>
    </row>
    <row r="260" spans="1:8" customFormat="1" x14ac:dyDescent="0.25">
      <c r="A260" s="16"/>
      <c r="B260" s="87"/>
      <c r="C260" s="72"/>
      <c r="D260" s="68"/>
      <c r="E260" s="23"/>
      <c r="F260" s="13"/>
      <c r="G260" s="68"/>
      <c r="H260" s="10"/>
    </row>
    <row r="261" spans="1:8" customFormat="1" x14ac:dyDescent="0.25">
      <c r="A261" s="16"/>
      <c r="B261" s="87"/>
      <c r="C261" s="72"/>
      <c r="D261" s="68"/>
      <c r="E261" s="23"/>
      <c r="F261" s="13"/>
      <c r="G261" s="68"/>
      <c r="H261" s="10"/>
    </row>
    <row r="262" spans="1:8" customFormat="1" x14ac:dyDescent="0.25">
      <c r="A262" s="16"/>
      <c r="B262" s="87"/>
      <c r="C262" s="72"/>
      <c r="D262" s="68"/>
      <c r="E262" s="23"/>
      <c r="F262" s="13"/>
      <c r="G262" s="68"/>
      <c r="H262" s="10"/>
    </row>
    <row r="263" spans="1:8" customFormat="1" x14ac:dyDescent="0.25">
      <c r="A263" s="16"/>
      <c r="B263" s="87"/>
      <c r="C263" s="72"/>
      <c r="D263" s="68"/>
      <c r="E263" s="23"/>
      <c r="F263" s="13"/>
      <c r="G263" s="68"/>
      <c r="H263" s="10"/>
    </row>
    <row r="264" spans="1:8" customFormat="1" x14ac:dyDescent="0.25">
      <c r="A264" s="16"/>
      <c r="B264" s="87"/>
      <c r="C264" s="72"/>
      <c r="D264" s="68"/>
      <c r="E264" s="23"/>
      <c r="F264" s="13"/>
      <c r="G264" s="68"/>
      <c r="H264" s="10"/>
    </row>
    <row r="265" spans="1:8" customFormat="1" x14ac:dyDescent="0.25">
      <c r="A265" s="16"/>
      <c r="B265" s="87"/>
      <c r="C265" s="72"/>
      <c r="D265" s="68"/>
      <c r="E265" s="23"/>
      <c r="F265" s="13"/>
      <c r="G265" s="68"/>
      <c r="H265" s="10"/>
    </row>
    <row r="266" spans="1:8" customFormat="1" x14ac:dyDescent="0.25">
      <c r="A266" s="16"/>
      <c r="B266" s="87"/>
      <c r="C266" s="72"/>
      <c r="D266" s="68"/>
      <c r="E266" s="23"/>
      <c r="F266" s="13"/>
      <c r="G266" s="68"/>
      <c r="H266" s="10"/>
    </row>
    <row r="267" spans="1:8" customFormat="1" x14ac:dyDescent="0.25">
      <c r="A267" s="16"/>
      <c r="B267" s="87"/>
      <c r="C267" s="72"/>
      <c r="D267" s="68"/>
      <c r="E267" s="23"/>
      <c r="F267" s="13"/>
      <c r="G267" s="68"/>
      <c r="H267" s="10"/>
    </row>
    <row r="268" spans="1:8" customFormat="1" x14ac:dyDescent="0.25">
      <c r="A268" s="16"/>
      <c r="B268" s="87"/>
      <c r="C268" s="72"/>
      <c r="D268" s="68"/>
      <c r="E268" s="23"/>
      <c r="F268" s="13"/>
      <c r="G268" s="68"/>
      <c r="H268" s="10"/>
    </row>
    <row r="269" spans="1:8" customFormat="1" x14ac:dyDescent="0.25">
      <c r="A269" s="43"/>
      <c r="B269" s="50"/>
      <c r="C269" s="49" t="s">
        <v>95</v>
      </c>
      <c r="D269" s="45"/>
      <c r="E269" s="46"/>
      <c r="F269" s="47"/>
      <c r="G269" s="47"/>
      <c r="H269" s="57">
        <f>SUM(G207:G233)</f>
        <v>1094048</v>
      </c>
    </row>
    <row r="270" spans="1:8" customFormat="1" x14ac:dyDescent="0.25">
      <c r="A270" s="16"/>
      <c r="B270" s="40"/>
      <c r="D270" s="21"/>
      <c r="E270" s="23"/>
      <c r="F270" s="13"/>
      <c r="G270" s="13"/>
      <c r="H270" s="58"/>
    </row>
    <row r="271" spans="1:8" customFormat="1" x14ac:dyDescent="0.25">
      <c r="A271" s="51">
        <v>4</v>
      </c>
      <c r="B271" s="52" t="s">
        <v>2617</v>
      </c>
      <c r="C271" s="53"/>
      <c r="D271" s="21"/>
      <c r="E271" s="23"/>
      <c r="F271" s="13"/>
      <c r="G271" s="13"/>
      <c r="H271" s="58"/>
    </row>
    <row r="272" spans="1:8" customFormat="1" x14ac:dyDescent="0.25">
      <c r="A272" s="16"/>
      <c r="B272" s="40">
        <v>4.0999999999999996</v>
      </c>
      <c r="C272" s="74" t="s">
        <v>163</v>
      </c>
      <c r="D272" s="21"/>
      <c r="E272" s="23"/>
      <c r="F272" s="13"/>
      <c r="G272" s="13"/>
      <c r="H272" s="58"/>
    </row>
    <row r="273" spans="1:8" customFormat="1" x14ac:dyDescent="0.25">
      <c r="A273" s="16"/>
      <c r="B273" s="87" t="s">
        <v>64</v>
      </c>
      <c r="C273" s="74" t="s">
        <v>164</v>
      </c>
      <c r="D273" s="21">
        <v>3</v>
      </c>
      <c r="E273" s="23" t="s">
        <v>147</v>
      </c>
      <c r="F273" s="13"/>
      <c r="G273" s="68">
        <f>IF(E273="Item",ROUND(F273,0),ROUND(D273*F273,0))</f>
        <v>0</v>
      </c>
      <c r="H273" s="58"/>
    </row>
    <row r="274" spans="1:8" customFormat="1" x14ac:dyDescent="0.25">
      <c r="A274" s="16"/>
      <c r="B274" s="87" t="s">
        <v>64</v>
      </c>
      <c r="C274" s="74" t="s">
        <v>165</v>
      </c>
      <c r="D274" s="21"/>
      <c r="E274" s="23"/>
      <c r="F274" s="13"/>
      <c r="G274" s="13"/>
      <c r="H274" s="10">
        <f>SUM(G273)</f>
        <v>0</v>
      </c>
    </row>
    <row r="275" spans="1:8" customFormat="1" x14ac:dyDescent="0.25">
      <c r="A275" s="16"/>
      <c r="B275" s="40"/>
      <c r="C275" s="41"/>
      <c r="D275" s="21"/>
      <c r="E275" s="23"/>
      <c r="F275" s="13"/>
      <c r="G275" s="13">
        <f t="shared" ref="G275" si="25">IF(E275="Item",ROUND(F275,0),ROUND(D275*F275,0))</f>
        <v>0</v>
      </c>
      <c r="H275" s="58"/>
    </row>
    <row r="276" spans="1:8" customFormat="1" x14ac:dyDescent="0.25">
      <c r="A276" s="16"/>
      <c r="B276" s="40"/>
      <c r="C276" s="41"/>
      <c r="D276" s="21"/>
      <c r="E276" s="23"/>
      <c r="F276" s="13"/>
      <c r="G276" s="13"/>
      <c r="H276" s="58"/>
    </row>
    <row r="277" spans="1:8" customFormat="1" x14ac:dyDescent="0.25">
      <c r="A277" s="16"/>
      <c r="B277" s="40"/>
      <c r="C277" s="41"/>
      <c r="D277" s="21"/>
      <c r="E277" s="23"/>
      <c r="F277" s="13"/>
      <c r="G277" s="13"/>
      <c r="H277" s="58"/>
    </row>
    <row r="278" spans="1:8" customFormat="1" x14ac:dyDescent="0.25">
      <c r="A278" s="16"/>
      <c r="B278" s="40"/>
      <c r="C278" s="41"/>
      <c r="D278" s="21"/>
      <c r="E278" s="23"/>
      <c r="F278" s="13"/>
      <c r="G278" s="13"/>
      <c r="H278" s="58"/>
    </row>
    <row r="279" spans="1:8" customFormat="1" x14ac:dyDescent="0.25">
      <c r="A279" s="16"/>
      <c r="B279" s="40"/>
      <c r="C279" s="41"/>
      <c r="D279" s="21"/>
      <c r="E279" s="23"/>
      <c r="F279" s="13"/>
      <c r="G279" s="13"/>
      <c r="H279" s="58"/>
    </row>
    <row r="280" spans="1:8" customFormat="1" x14ac:dyDescent="0.25">
      <c r="A280" s="16"/>
      <c r="B280" s="40"/>
      <c r="C280" s="41"/>
      <c r="D280" s="21"/>
      <c r="E280" s="23"/>
      <c r="F280" s="13"/>
      <c r="G280" s="13"/>
      <c r="H280" s="58"/>
    </row>
    <row r="281" spans="1:8" customFormat="1" x14ac:dyDescent="0.25">
      <c r="A281" s="16"/>
      <c r="B281" s="40"/>
      <c r="C281" s="41"/>
      <c r="D281" s="21"/>
      <c r="E281" s="23"/>
      <c r="F281" s="13"/>
      <c r="G281" s="13"/>
      <c r="H281" s="58"/>
    </row>
    <row r="282" spans="1:8" customFormat="1" x14ac:dyDescent="0.25">
      <c r="A282" s="16"/>
      <c r="B282" s="40"/>
      <c r="C282" s="41"/>
      <c r="D282" s="21"/>
      <c r="E282" s="23"/>
      <c r="F282" s="13"/>
      <c r="G282" s="13"/>
      <c r="H282" s="58"/>
    </row>
    <row r="283" spans="1:8" customFormat="1" x14ac:dyDescent="0.25">
      <c r="A283" s="16"/>
      <c r="B283" s="40"/>
      <c r="C283" s="41"/>
      <c r="D283" s="21"/>
      <c r="E283" s="23"/>
      <c r="F283" s="13"/>
      <c r="G283" s="13"/>
      <c r="H283" s="58"/>
    </row>
    <row r="284" spans="1:8" customFormat="1" x14ac:dyDescent="0.25">
      <c r="A284" s="16"/>
      <c r="B284" s="40"/>
      <c r="C284" s="41"/>
      <c r="D284" s="21"/>
      <c r="E284" s="23"/>
      <c r="F284" s="13"/>
      <c r="G284" s="13"/>
      <c r="H284" s="58"/>
    </row>
    <row r="285" spans="1:8" customFormat="1" x14ac:dyDescent="0.25">
      <c r="A285" s="16"/>
      <c r="B285" s="40"/>
      <c r="C285" s="41"/>
      <c r="D285" s="21"/>
      <c r="E285" s="23"/>
      <c r="F285" s="13"/>
      <c r="G285" s="13"/>
      <c r="H285" s="58"/>
    </row>
    <row r="286" spans="1:8" customFormat="1" x14ac:dyDescent="0.25">
      <c r="A286" s="16"/>
      <c r="B286" s="40"/>
      <c r="C286" s="41"/>
      <c r="D286" s="21"/>
      <c r="E286" s="23"/>
      <c r="F286" s="13"/>
      <c r="G286" s="13"/>
      <c r="H286" s="58"/>
    </row>
    <row r="287" spans="1:8" customFormat="1" x14ac:dyDescent="0.25">
      <c r="A287" s="16"/>
      <c r="B287" s="40"/>
      <c r="C287" s="41"/>
      <c r="D287" s="21"/>
      <c r="E287" s="23"/>
      <c r="F287" s="13"/>
      <c r="G287" s="13"/>
      <c r="H287" s="58"/>
    </row>
    <row r="288" spans="1:8" customFormat="1" x14ac:dyDescent="0.25">
      <c r="A288" s="16"/>
      <c r="B288" s="40"/>
      <c r="C288" s="41"/>
      <c r="D288" s="21"/>
      <c r="E288" s="23"/>
      <c r="F288" s="13"/>
      <c r="G288" s="13"/>
      <c r="H288" s="58"/>
    </row>
    <row r="289" spans="1:8" customFormat="1" x14ac:dyDescent="0.25">
      <c r="A289" s="16"/>
      <c r="B289" s="40"/>
      <c r="C289" s="41"/>
      <c r="D289" s="21"/>
      <c r="E289" s="23"/>
      <c r="F289" s="13"/>
      <c r="G289" s="13"/>
      <c r="H289" s="58"/>
    </row>
    <row r="290" spans="1:8" customFormat="1" x14ac:dyDescent="0.25">
      <c r="A290" s="16"/>
      <c r="B290" s="40"/>
      <c r="C290" s="41"/>
      <c r="D290" s="21"/>
      <c r="E290" s="23"/>
      <c r="F290" s="13"/>
      <c r="G290" s="13"/>
      <c r="H290" s="58"/>
    </row>
    <row r="291" spans="1:8" customFormat="1" x14ac:dyDescent="0.25">
      <c r="A291" s="16"/>
      <c r="B291" s="40"/>
      <c r="C291" s="41"/>
      <c r="D291" s="21"/>
      <c r="E291" s="23"/>
      <c r="F291" s="13"/>
      <c r="G291" s="13"/>
      <c r="H291" s="58"/>
    </row>
    <row r="292" spans="1:8" customFormat="1" x14ac:dyDescent="0.25">
      <c r="A292" s="16"/>
      <c r="B292" s="40"/>
      <c r="C292" s="41"/>
      <c r="D292" s="21"/>
      <c r="E292" s="23"/>
      <c r="F292" s="13"/>
      <c r="G292" s="13"/>
      <c r="H292" s="58"/>
    </row>
    <row r="293" spans="1:8" customFormat="1" x14ac:dyDescent="0.25">
      <c r="A293" s="16"/>
      <c r="B293" s="40"/>
      <c r="C293" s="41"/>
      <c r="D293" s="21"/>
      <c r="E293" s="23"/>
      <c r="F293" s="13"/>
      <c r="G293" s="13"/>
      <c r="H293" s="58"/>
    </row>
    <row r="294" spans="1:8" customFormat="1" x14ac:dyDescent="0.25">
      <c r="A294" s="16"/>
      <c r="B294" s="40"/>
      <c r="C294" s="41"/>
      <c r="D294" s="21"/>
      <c r="E294" s="23"/>
      <c r="F294" s="13"/>
      <c r="G294" s="13"/>
      <c r="H294" s="58"/>
    </row>
    <row r="295" spans="1:8" customFormat="1" ht="23.45" customHeight="1" x14ac:dyDescent="0.25">
      <c r="A295" s="16"/>
      <c r="B295" s="40"/>
      <c r="C295" s="41"/>
      <c r="D295" s="21"/>
      <c r="E295" s="23"/>
      <c r="F295" s="13"/>
      <c r="G295" s="13"/>
      <c r="H295" s="58"/>
    </row>
    <row r="296" spans="1:8" customFormat="1" ht="23.45" customHeight="1" x14ac:dyDescent="0.25">
      <c r="A296" s="16"/>
      <c r="B296" s="40"/>
      <c r="C296" s="41"/>
      <c r="D296" s="21"/>
      <c r="E296" s="23"/>
      <c r="F296" s="13"/>
      <c r="G296" s="13"/>
      <c r="H296" s="58"/>
    </row>
    <row r="297" spans="1:8" customFormat="1" ht="23.45" customHeight="1" x14ac:dyDescent="0.25">
      <c r="A297" s="16"/>
      <c r="B297" s="40"/>
      <c r="C297" s="41"/>
      <c r="D297" s="21"/>
      <c r="E297" s="23"/>
      <c r="F297" s="13"/>
      <c r="G297" s="13"/>
      <c r="H297" s="58"/>
    </row>
    <row r="298" spans="1:8" customFormat="1" ht="23.45" customHeight="1" x14ac:dyDescent="0.25">
      <c r="A298" s="16"/>
      <c r="B298" s="40"/>
      <c r="C298" s="41"/>
      <c r="D298" s="21"/>
      <c r="E298" s="23"/>
      <c r="F298" s="13"/>
      <c r="G298" s="13"/>
      <c r="H298" s="58"/>
    </row>
    <row r="299" spans="1:8" customFormat="1" ht="23.45" customHeight="1" x14ac:dyDescent="0.25">
      <c r="A299" s="16"/>
      <c r="B299" s="40"/>
      <c r="C299" s="41"/>
      <c r="D299" s="21"/>
      <c r="E299" s="23"/>
      <c r="F299" s="13"/>
      <c r="G299" s="13"/>
      <c r="H299" s="58"/>
    </row>
    <row r="300" spans="1:8" customFormat="1" ht="23.45" customHeight="1" x14ac:dyDescent="0.25">
      <c r="A300" s="16"/>
      <c r="B300" s="40"/>
      <c r="C300" s="41"/>
      <c r="D300" s="21"/>
      <c r="E300" s="23"/>
      <c r="F300" s="13"/>
      <c r="G300" s="13"/>
      <c r="H300" s="58"/>
    </row>
    <row r="301" spans="1:8" customFormat="1" ht="23.45" customHeight="1" x14ac:dyDescent="0.25">
      <c r="A301" s="16"/>
      <c r="B301" s="40"/>
      <c r="C301" s="41"/>
      <c r="D301" s="21"/>
      <c r="E301" s="23"/>
      <c r="F301" s="13"/>
      <c r="G301" s="13"/>
      <c r="H301" s="58"/>
    </row>
    <row r="302" spans="1:8" customFormat="1" ht="23.45" customHeight="1" x14ac:dyDescent="0.25">
      <c r="A302" s="16"/>
      <c r="B302" s="40"/>
      <c r="C302" s="41"/>
      <c r="D302" s="21"/>
      <c r="E302" s="23"/>
      <c r="F302" s="13"/>
      <c r="G302" s="13"/>
      <c r="H302" s="58"/>
    </row>
    <row r="303" spans="1:8" customFormat="1" ht="23.45" customHeight="1" x14ac:dyDescent="0.25">
      <c r="A303" s="16"/>
      <c r="B303" s="40"/>
      <c r="C303" s="41"/>
      <c r="D303" s="21"/>
      <c r="E303" s="23"/>
      <c r="F303" s="13"/>
      <c r="G303" s="13"/>
      <c r="H303" s="58"/>
    </row>
    <row r="304" spans="1:8" customFormat="1" ht="23.45" customHeight="1" x14ac:dyDescent="0.25">
      <c r="A304" s="16"/>
      <c r="B304" s="40"/>
      <c r="C304" s="41"/>
      <c r="D304" s="21"/>
      <c r="E304" s="23"/>
      <c r="F304" s="13"/>
      <c r="G304" s="13"/>
      <c r="H304" s="58"/>
    </row>
    <row r="305" spans="1:8" customFormat="1" ht="23.45" customHeight="1" x14ac:dyDescent="0.25">
      <c r="A305" s="16"/>
      <c r="B305" s="40"/>
      <c r="C305" s="41"/>
      <c r="D305" s="21"/>
      <c r="E305" s="23"/>
      <c r="F305" s="13"/>
      <c r="G305" s="13"/>
      <c r="H305" s="58"/>
    </row>
    <row r="306" spans="1:8" customFormat="1" ht="23.45" customHeight="1" x14ac:dyDescent="0.25">
      <c r="A306" s="16"/>
      <c r="B306" s="40"/>
      <c r="C306" s="41"/>
      <c r="D306" s="21"/>
      <c r="E306" s="23"/>
      <c r="F306" s="13"/>
      <c r="G306" s="13"/>
      <c r="H306" s="58"/>
    </row>
    <row r="307" spans="1:8" customFormat="1" ht="23.45" customHeight="1" x14ac:dyDescent="0.25">
      <c r="A307" s="16"/>
      <c r="B307" s="40"/>
      <c r="C307" s="41"/>
      <c r="D307" s="21"/>
      <c r="E307" s="23"/>
      <c r="F307" s="13"/>
      <c r="G307" s="13"/>
      <c r="H307" s="58"/>
    </row>
    <row r="308" spans="1:8" customFormat="1" ht="23.45" customHeight="1" x14ac:dyDescent="0.25">
      <c r="A308" s="16"/>
      <c r="B308" s="40"/>
      <c r="C308" s="41"/>
      <c r="D308" s="21"/>
      <c r="E308" s="23"/>
      <c r="F308" s="13"/>
      <c r="G308" s="13"/>
      <c r="H308" s="58"/>
    </row>
    <row r="309" spans="1:8" customFormat="1" ht="23.45" customHeight="1" x14ac:dyDescent="0.25">
      <c r="A309" s="16"/>
      <c r="B309" s="40"/>
      <c r="C309" s="41"/>
      <c r="D309" s="21"/>
      <c r="E309" s="23"/>
      <c r="F309" s="13"/>
      <c r="G309" s="13"/>
      <c r="H309" s="58"/>
    </row>
    <row r="310" spans="1:8" customFormat="1" ht="23.45" customHeight="1" x14ac:dyDescent="0.25">
      <c r="A310" s="16"/>
      <c r="B310" s="40"/>
      <c r="C310" s="41"/>
      <c r="D310" s="21"/>
      <c r="E310" s="23"/>
      <c r="F310" s="13"/>
      <c r="G310" s="13"/>
      <c r="H310" s="58"/>
    </row>
    <row r="311" spans="1:8" customFormat="1" ht="23.45" customHeight="1" x14ac:dyDescent="0.25">
      <c r="A311" s="16"/>
      <c r="B311" s="40"/>
      <c r="C311" s="41"/>
      <c r="D311" s="21"/>
      <c r="E311" s="23"/>
      <c r="F311" s="13"/>
      <c r="G311" s="13"/>
      <c r="H311" s="58"/>
    </row>
    <row r="312" spans="1:8" customFormat="1" ht="23.45" customHeight="1" x14ac:dyDescent="0.25">
      <c r="A312" s="16"/>
      <c r="B312" s="40"/>
      <c r="C312" s="41"/>
      <c r="D312" s="21"/>
      <c r="E312" s="23"/>
      <c r="F312" s="13"/>
      <c r="G312" s="13"/>
      <c r="H312" s="58"/>
    </row>
    <row r="313" spans="1:8" customFormat="1" ht="23.45" customHeight="1" x14ac:dyDescent="0.25">
      <c r="A313" s="16"/>
      <c r="B313" s="40"/>
      <c r="C313" s="41"/>
      <c r="D313" s="21"/>
      <c r="E313" s="23"/>
      <c r="F313" s="13"/>
      <c r="G313" s="13"/>
      <c r="H313" s="58"/>
    </row>
    <row r="314" spans="1:8" customFormat="1" ht="23.45" customHeight="1" x14ac:dyDescent="0.25">
      <c r="A314" s="16"/>
      <c r="B314" s="40"/>
      <c r="C314" s="41"/>
      <c r="D314" s="21"/>
      <c r="E314" s="23"/>
      <c r="F314" s="13"/>
      <c r="G314" s="13"/>
      <c r="H314" s="58"/>
    </row>
    <row r="315" spans="1:8" customFormat="1" ht="23.45" customHeight="1" x14ac:dyDescent="0.25">
      <c r="A315" s="16"/>
      <c r="B315" s="40"/>
      <c r="C315" s="41"/>
      <c r="D315" s="21"/>
      <c r="E315" s="23"/>
      <c r="F315" s="13"/>
      <c r="G315" s="13"/>
      <c r="H315" s="58"/>
    </row>
    <row r="316" spans="1:8" customFormat="1" ht="23.45" customHeight="1" x14ac:dyDescent="0.25">
      <c r="A316" s="16"/>
      <c r="B316" s="40"/>
      <c r="C316" s="41"/>
      <c r="D316" s="21"/>
      <c r="E316" s="23"/>
      <c r="F316" s="13"/>
      <c r="G316" s="13"/>
      <c r="H316" s="58"/>
    </row>
    <row r="317" spans="1:8" customFormat="1" ht="23.45" customHeight="1" x14ac:dyDescent="0.25">
      <c r="A317" s="16"/>
      <c r="B317" s="40"/>
      <c r="C317" s="41"/>
      <c r="D317" s="21"/>
      <c r="E317" s="23"/>
      <c r="F317" s="13"/>
      <c r="G317" s="13"/>
      <c r="H317" s="58"/>
    </row>
    <row r="318" spans="1:8" customFormat="1" ht="23.45" customHeight="1" x14ac:dyDescent="0.25">
      <c r="A318" s="16"/>
      <c r="B318" s="40"/>
      <c r="C318" s="41"/>
      <c r="D318" s="21"/>
      <c r="E318" s="23"/>
      <c r="F318" s="13"/>
      <c r="G318" s="13"/>
      <c r="H318" s="58"/>
    </row>
    <row r="319" spans="1:8" customFormat="1" ht="23.45" customHeight="1" x14ac:dyDescent="0.25">
      <c r="A319" s="16"/>
      <c r="B319" s="40"/>
      <c r="C319" s="41"/>
      <c r="D319" s="21"/>
      <c r="E319" s="23"/>
      <c r="F319" s="13"/>
      <c r="G319" s="13"/>
      <c r="H319" s="58"/>
    </row>
    <row r="320" spans="1:8" customFormat="1" ht="23.45" customHeight="1" x14ac:dyDescent="0.25">
      <c r="A320" s="16"/>
      <c r="B320" s="40"/>
      <c r="C320" s="41"/>
      <c r="D320" s="21"/>
      <c r="E320" s="23"/>
      <c r="F320" s="13"/>
      <c r="G320" s="13"/>
      <c r="H320" s="58"/>
    </row>
    <row r="321" spans="1:8" customFormat="1" ht="23.45" customHeight="1" x14ac:dyDescent="0.25">
      <c r="A321" s="16"/>
      <c r="B321" s="40"/>
      <c r="C321" s="41"/>
      <c r="D321" s="21"/>
      <c r="E321" s="23"/>
      <c r="F321" s="13"/>
      <c r="G321" s="13"/>
      <c r="H321" s="58"/>
    </row>
    <row r="322" spans="1:8" customFormat="1" ht="23.45" customHeight="1" x14ac:dyDescent="0.25">
      <c r="A322" s="16"/>
      <c r="B322" s="40"/>
      <c r="C322" s="41"/>
      <c r="D322" s="21"/>
      <c r="E322" s="23"/>
      <c r="F322" s="13"/>
      <c r="G322" s="13"/>
      <c r="H322" s="58"/>
    </row>
    <row r="323" spans="1:8" customFormat="1" ht="23.45" customHeight="1" x14ac:dyDescent="0.25">
      <c r="A323" s="16"/>
      <c r="B323" s="40"/>
      <c r="C323" s="41"/>
      <c r="D323" s="21"/>
      <c r="E323" s="23"/>
      <c r="F323" s="13"/>
      <c r="G323" s="13"/>
      <c r="H323" s="58"/>
    </row>
    <row r="324" spans="1:8" customFormat="1" ht="23.45" customHeight="1" x14ac:dyDescent="0.25">
      <c r="A324" s="16"/>
      <c r="B324" s="40"/>
      <c r="C324" s="41"/>
      <c r="D324" s="21"/>
      <c r="E324" s="23"/>
      <c r="F324" s="13"/>
      <c r="G324" s="13"/>
      <c r="H324" s="58"/>
    </row>
    <row r="325" spans="1:8" customFormat="1" ht="23.45" customHeight="1" x14ac:dyDescent="0.25">
      <c r="A325" s="16"/>
      <c r="B325" s="40"/>
      <c r="C325" s="41"/>
      <c r="D325" s="21"/>
      <c r="E325" s="23"/>
      <c r="F325" s="13"/>
      <c r="G325" s="13"/>
      <c r="H325" s="58"/>
    </row>
    <row r="326" spans="1:8" customFormat="1" ht="23.45" customHeight="1" x14ac:dyDescent="0.25">
      <c r="A326" s="16"/>
      <c r="B326" s="40"/>
      <c r="C326" s="41"/>
      <c r="D326" s="21"/>
      <c r="E326" s="23"/>
      <c r="F326" s="13"/>
      <c r="G326" s="13"/>
      <c r="H326" s="58"/>
    </row>
    <row r="327" spans="1:8" customFormat="1" x14ac:dyDescent="0.25">
      <c r="A327" s="43"/>
      <c r="B327" s="50"/>
      <c r="C327" s="49" t="s">
        <v>95</v>
      </c>
      <c r="D327" s="45"/>
      <c r="E327" s="46"/>
      <c r="F327" s="47"/>
      <c r="G327" s="47"/>
      <c r="H327" s="57">
        <f>SUM(G270:G275)</f>
        <v>0</v>
      </c>
    </row>
    <row r="328" spans="1:8" customFormat="1" x14ac:dyDescent="0.25">
      <c r="A328" s="16"/>
      <c r="B328" s="40"/>
      <c r="D328" s="21"/>
      <c r="E328" s="23"/>
      <c r="F328" s="13"/>
      <c r="G328" s="13"/>
      <c r="H328" s="58"/>
    </row>
    <row r="329" spans="1:8" customFormat="1" ht="12.95" customHeight="1" x14ac:dyDescent="0.25">
      <c r="A329" s="51">
        <v>5</v>
      </c>
      <c r="B329" s="52" t="s">
        <v>166</v>
      </c>
      <c r="C329" s="53"/>
      <c r="D329" s="21"/>
      <c r="E329" s="23"/>
      <c r="F329" s="13"/>
      <c r="G329" s="13"/>
      <c r="H329" s="58"/>
    </row>
    <row r="330" spans="1:8" customFormat="1" x14ac:dyDescent="0.25">
      <c r="A330" s="16"/>
      <c r="B330" s="40">
        <v>5.0999999999999996</v>
      </c>
      <c r="C330" t="s">
        <v>167</v>
      </c>
      <c r="D330" s="21"/>
      <c r="E330" s="23"/>
      <c r="F330" s="70"/>
      <c r="G330" s="13"/>
      <c r="H330" s="58"/>
    </row>
    <row r="331" spans="1:8" s="675" customFormat="1" x14ac:dyDescent="0.25">
      <c r="A331" s="16"/>
      <c r="B331" s="87" t="s">
        <v>64</v>
      </c>
      <c r="C331" s="75" t="s">
        <v>168</v>
      </c>
      <c r="D331" s="68">
        <v>0</v>
      </c>
      <c r="E331" s="23">
        <v>0</v>
      </c>
      <c r="F331" s="70">
        <v>0</v>
      </c>
      <c r="G331" s="13">
        <f>D331*F331</f>
        <v>0</v>
      </c>
      <c r="H331" s="58"/>
    </row>
    <row r="332" spans="1:8" customFormat="1" x14ac:dyDescent="0.25">
      <c r="A332" s="16"/>
      <c r="B332" s="40"/>
      <c r="C332" s="73"/>
      <c r="D332" s="21"/>
      <c r="E332" s="23"/>
      <c r="F332" s="70"/>
      <c r="G332" s="13"/>
      <c r="H332" s="10">
        <f>SUM(G331:G331)</f>
        <v>0</v>
      </c>
    </row>
    <row r="333" spans="1:8" customFormat="1" x14ac:dyDescent="0.25">
      <c r="A333" s="16"/>
      <c r="B333" s="42">
        <v>5.2</v>
      </c>
      <c r="C333" s="41" t="s">
        <v>169</v>
      </c>
      <c r="D333" s="68"/>
      <c r="E333" s="69"/>
      <c r="F333" s="70"/>
      <c r="G333" s="13"/>
      <c r="H333" s="58"/>
    </row>
    <row r="334" spans="1:8" s="675" customFormat="1" x14ac:dyDescent="0.25">
      <c r="A334" s="16"/>
      <c r="B334" s="87" t="s">
        <v>64</v>
      </c>
      <c r="C334" s="75" t="s">
        <v>168</v>
      </c>
      <c r="D334" s="68">
        <v>0</v>
      </c>
      <c r="E334" s="23">
        <v>0</v>
      </c>
      <c r="F334" s="70">
        <v>0</v>
      </c>
      <c r="G334" s="13">
        <f>D334*F334</f>
        <v>0</v>
      </c>
      <c r="H334" s="58"/>
    </row>
    <row r="335" spans="1:8" s="650" customFormat="1" ht="20.45" customHeight="1" x14ac:dyDescent="0.25">
      <c r="A335" s="16"/>
      <c r="B335" s="40"/>
      <c r="C335" s="73"/>
      <c r="D335" s="21"/>
      <c r="E335" s="23"/>
      <c r="F335" s="70"/>
      <c r="G335" s="13"/>
      <c r="H335" s="10">
        <f>SUM(G334:G334)</f>
        <v>0</v>
      </c>
    </row>
    <row r="336" spans="1:8" s="650" customFormat="1" x14ac:dyDescent="0.25">
      <c r="A336" s="16"/>
      <c r="B336" s="40">
        <v>5.3</v>
      </c>
      <c r="C336" s="41" t="s">
        <v>170</v>
      </c>
      <c r="D336" s="68"/>
      <c r="E336" s="69"/>
      <c r="F336" s="70"/>
      <c r="G336" s="13"/>
      <c r="H336" s="10"/>
    </row>
    <row r="337" spans="1:8" s="650" customFormat="1" x14ac:dyDescent="0.25">
      <c r="A337" s="16"/>
      <c r="B337" s="87" t="s">
        <v>64</v>
      </c>
      <c r="C337" s="75" t="s">
        <v>168</v>
      </c>
      <c r="D337" s="68">
        <v>0</v>
      </c>
      <c r="E337" s="23">
        <v>0</v>
      </c>
      <c r="F337" s="70">
        <v>0</v>
      </c>
      <c r="G337" s="13">
        <f>D337*F337</f>
        <v>0</v>
      </c>
      <c r="H337" s="10"/>
    </row>
    <row r="338" spans="1:8" s="650" customFormat="1" x14ac:dyDescent="0.25">
      <c r="A338" s="16"/>
      <c r="B338" s="40"/>
      <c r="C338"/>
      <c r="D338" s="21"/>
      <c r="E338" s="23"/>
      <c r="F338" s="70"/>
      <c r="G338" s="13"/>
      <c r="H338" s="10">
        <f>SUM(G337)</f>
        <v>0</v>
      </c>
    </row>
    <row r="339" spans="1:8" customFormat="1" x14ac:dyDescent="0.25">
      <c r="A339" s="16"/>
      <c r="B339" s="40">
        <v>5.4</v>
      </c>
      <c r="C339" s="41" t="s">
        <v>171</v>
      </c>
      <c r="D339" s="21"/>
      <c r="E339" s="23"/>
      <c r="F339" s="70"/>
      <c r="G339" s="13"/>
      <c r="H339" s="10"/>
    </row>
    <row r="340" spans="1:8" s="650" customFormat="1" x14ac:dyDescent="0.25">
      <c r="A340" s="16"/>
      <c r="B340" s="87" t="s">
        <v>64</v>
      </c>
      <c r="C340" s="75" t="s">
        <v>168</v>
      </c>
      <c r="D340" s="21">
        <v>0</v>
      </c>
      <c r="E340" s="23">
        <v>0</v>
      </c>
      <c r="F340" s="70">
        <v>0</v>
      </c>
      <c r="G340" s="13">
        <f t="shared" ref="G340" si="26">IF(E340="Item",ROUND(F340,0),ROUND(D340*F340,0))</f>
        <v>0</v>
      </c>
      <c r="H340" s="10"/>
    </row>
    <row r="341" spans="1:8" s="650" customFormat="1" x14ac:dyDescent="0.25">
      <c r="A341" s="16"/>
      <c r="B341" s="40"/>
      <c r="C341" s="73"/>
      <c r="D341" s="21"/>
      <c r="E341" s="23"/>
      <c r="F341" s="70"/>
      <c r="G341" s="13"/>
      <c r="H341" s="10">
        <f>SUM(G340)</f>
        <v>0</v>
      </c>
    </row>
    <row r="342" spans="1:8" s="675" customFormat="1" x14ac:dyDescent="0.25">
      <c r="A342" s="16"/>
      <c r="B342" s="42">
        <v>5.5</v>
      </c>
      <c r="C342" s="41" t="s">
        <v>172</v>
      </c>
      <c r="D342" s="68"/>
      <c r="E342" s="69"/>
      <c r="F342" s="70"/>
      <c r="G342" s="93"/>
      <c r="H342" s="10"/>
    </row>
    <row r="343" spans="1:8" s="675" customFormat="1" x14ac:dyDescent="0.25">
      <c r="A343" s="16"/>
      <c r="B343" s="87" t="s">
        <v>64</v>
      </c>
      <c r="C343" s="74" t="s">
        <v>269</v>
      </c>
      <c r="D343" s="68">
        <v>600</v>
      </c>
      <c r="E343" s="69" t="s">
        <v>270</v>
      </c>
      <c r="F343" s="70">
        <v>420</v>
      </c>
      <c r="G343" s="93">
        <f t="shared" ref="G343:G344" si="27">IF(E343="Item",ROUND(F343,0),ROUND(D343*F343,0))</f>
        <v>252000</v>
      </c>
      <c r="H343" s="10"/>
    </row>
    <row r="344" spans="1:8" customFormat="1" x14ac:dyDescent="0.25">
      <c r="A344" s="16"/>
      <c r="B344" s="87" t="s">
        <v>64</v>
      </c>
      <c r="C344" s="74" t="s">
        <v>271</v>
      </c>
      <c r="D344" s="68">
        <v>234</v>
      </c>
      <c r="E344" s="23" t="s">
        <v>5</v>
      </c>
      <c r="F344" s="70">
        <v>300</v>
      </c>
      <c r="G344" s="93">
        <f t="shared" si="27"/>
        <v>70200</v>
      </c>
      <c r="H344" s="10"/>
    </row>
    <row r="345" spans="1:8" customFormat="1" x14ac:dyDescent="0.25">
      <c r="A345" s="16"/>
      <c r="B345" s="756" t="s">
        <v>64</v>
      </c>
      <c r="C345" s="74" t="s">
        <v>2550</v>
      </c>
      <c r="D345" s="68">
        <v>4</v>
      </c>
      <c r="E345" s="69" t="s">
        <v>147</v>
      </c>
      <c r="F345" s="70">
        <v>500</v>
      </c>
      <c r="G345" s="93">
        <f>IF(E345="Item",ROUND(F345,0),ROUND(D345*F345,0))</f>
        <v>2000</v>
      </c>
      <c r="H345" s="10"/>
    </row>
    <row r="346" spans="1:8" customFormat="1" x14ac:dyDescent="0.25">
      <c r="A346" s="16"/>
      <c r="B346" s="87"/>
      <c r="C346" s="74"/>
      <c r="D346" s="68"/>
      <c r="E346" s="69"/>
      <c r="F346" s="70"/>
      <c r="G346" s="93"/>
      <c r="H346" s="10">
        <f>SUM(G343:G346)</f>
        <v>324200</v>
      </c>
    </row>
    <row r="347" spans="1:8" customFormat="1" x14ac:dyDescent="0.25">
      <c r="A347" s="16"/>
      <c r="B347" s="42">
        <v>5.6</v>
      </c>
      <c r="C347" s="41" t="s">
        <v>173</v>
      </c>
      <c r="D347" s="68"/>
      <c r="E347" s="69"/>
      <c r="F347" s="70"/>
      <c r="G347" s="93"/>
      <c r="H347" s="10"/>
    </row>
    <row r="348" spans="1:8" customFormat="1" x14ac:dyDescent="0.25">
      <c r="A348" s="16"/>
      <c r="B348" s="756" t="s">
        <v>64</v>
      </c>
      <c r="C348" s="74" t="s">
        <v>2542</v>
      </c>
      <c r="D348" s="68">
        <v>3</v>
      </c>
      <c r="E348" s="69" t="s">
        <v>147</v>
      </c>
      <c r="F348" s="70">
        <v>100000</v>
      </c>
      <c r="G348" s="93">
        <f>IF(E348="Item",ROUND(F348,0),ROUND(D348*F348,0))</f>
        <v>300000</v>
      </c>
      <c r="H348" s="10"/>
    </row>
    <row r="349" spans="1:8" customFormat="1" x14ac:dyDescent="0.25">
      <c r="A349" s="16"/>
      <c r="B349" s="756" t="s">
        <v>64</v>
      </c>
      <c r="C349" s="74" t="s">
        <v>2543</v>
      </c>
      <c r="D349" s="68">
        <v>1877</v>
      </c>
      <c r="E349" s="69" t="s">
        <v>5</v>
      </c>
      <c r="F349" s="70">
        <v>200</v>
      </c>
      <c r="G349" s="93">
        <f>IF(E349="Item",ROUND(F349,0),ROUND(D349*F349,0))</f>
        <v>375400</v>
      </c>
      <c r="H349" s="10"/>
    </row>
    <row r="350" spans="1:8" customFormat="1" x14ac:dyDescent="0.25">
      <c r="A350" s="16"/>
      <c r="B350" s="756"/>
      <c r="C350" s="41"/>
      <c r="D350" s="68"/>
      <c r="E350" s="69"/>
      <c r="F350" s="70"/>
      <c r="G350" s="93"/>
      <c r="H350" s="10">
        <f>SUM(G348:G349)</f>
        <v>675400</v>
      </c>
    </row>
    <row r="351" spans="1:8" s="650" customFormat="1" x14ac:dyDescent="0.25">
      <c r="A351" s="16"/>
      <c r="B351" s="756">
        <v>5.7</v>
      </c>
      <c r="C351" s="41" t="s">
        <v>174</v>
      </c>
      <c r="D351" s="68"/>
      <c r="E351" s="69"/>
      <c r="F351" s="70"/>
      <c r="G351" s="93"/>
      <c r="H351" s="10"/>
    </row>
    <row r="352" spans="1:8" s="650" customFormat="1" x14ac:dyDescent="0.25">
      <c r="A352" s="16"/>
      <c r="B352" s="756" t="s">
        <v>64</v>
      </c>
      <c r="C352" s="74" t="s">
        <v>2558</v>
      </c>
      <c r="D352" s="21">
        <v>0</v>
      </c>
      <c r="E352" s="23">
        <v>0</v>
      </c>
      <c r="F352" s="70">
        <v>0</v>
      </c>
      <c r="G352" s="13">
        <f t="shared" ref="G352:G353" si="28">IF(E352="Item",ROUND(F352,0),ROUND(D352*F352,0))</f>
        <v>0</v>
      </c>
      <c r="H352" s="10"/>
    </row>
    <row r="353" spans="1:8" s="650" customFormat="1" x14ac:dyDescent="0.25">
      <c r="A353" s="16"/>
      <c r="B353" s="756" t="s">
        <v>64</v>
      </c>
      <c r="C353" s="74" t="s">
        <v>273</v>
      </c>
      <c r="D353" s="68">
        <v>1</v>
      </c>
      <c r="E353" s="69" t="s">
        <v>57</v>
      </c>
      <c r="F353" s="70">
        <v>60000</v>
      </c>
      <c r="G353" s="93">
        <f t="shared" si="28"/>
        <v>60000</v>
      </c>
      <c r="H353" s="10"/>
    </row>
    <row r="354" spans="1:8" s="650" customFormat="1" x14ac:dyDescent="0.25">
      <c r="A354" s="16"/>
      <c r="B354" s="42"/>
      <c r="C354" s="41"/>
      <c r="D354" s="68"/>
      <c r="E354" s="69"/>
      <c r="F354" s="70"/>
      <c r="G354" s="93"/>
      <c r="H354" s="10">
        <f>SUM(G352:G353)</f>
        <v>60000</v>
      </c>
    </row>
    <row r="355" spans="1:8" customFormat="1" x14ac:dyDescent="0.25">
      <c r="A355" s="16"/>
      <c r="B355" s="42">
        <v>5.8</v>
      </c>
      <c r="C355" s="41" t="s">
        <v>175</v>
      </c>
      <c r="D355" s="68"/>
      <c r="E355" s="69"/>
      <c r="F355" s="70"/>
      <c r="G355" s="93"/>
      <c r="H355" s="10"/>
    </row>
    <row r="356" spans="1:8" customFormat="1" x14ac:dyDescent="0.25">
      <c r="A356" s="16"/>
      <c r="B356" s="42"/>
      <c r="C356" s="41" t="s">
        <v>274</v>
      </c>
      <c r="D356" s="68"/>
      <c r="E356" s="69"/>
      <c r="F356" s="70"/>
      <c r="G356" s="93"/>
      <c r="H356" s="10"/>
    </row>
    <row r="357" spans="1:8" s="650" customFormat="1" x14ac:dyDescent="0.25">
      <c r="A357" s="16"/>
      <c r="B357" s="42"/>
      <c r="C357" s="662" t="s">
        <v>275</v>
      </c>
      <c r="D357" s="68"/>
      <c r="E357" s="69"/>
      <c r="F357" s="70"/>
      <c r="G357" s="93"/>
      <c r="H357" s="10"/>
    </row>
    <row r="358" spans="1:8" s="650" customFormat="1" x14ac:dyDescent="0.25">
      <c r="A358" s="16"/>
      <c r="B358" s="747" t="s">
        <v>64</v>
      </c>
      <c r="C358" s="752" t="s">
        <v>276</v>
      </c>
      <c r="D358" s="748" t="e">
        <f>$G$669</f>
        <v>#REF!</v>
      </c>
      <c r="E358" s="749" t="s">
        <v>5</v>
      </c>
      <c r="F358" s="750">
        <v>100</v>
      </c>
      <c r="G358" s="751" t="e">
        <f t="shared" ref="G358:G371" si="29">IF(E358="Item",ROUND(F358,0),ROUND(D358*F358,0))</f>
        <v>#REF!</v>
      </c>
      <c r="H358" s="10"/>
    </row>
    <row r="359" spans="1:8" s="650" customFormat="1" x14ac:dyDescent="0.25">
      <c r="A359" s="16"/>
      <c r="B359" s="663" t="s">
        <v>64</v>
      </c>
      <c r="C359" s="735" t="s">
        <v>177</v>
      </c>
      <c r="D359" s="748" t="e">
        <f>$G$669</f>
        <v>#REF!</v>
      </c>
      <c r="E359" s="69" t="s">
        <v>5</v>
      </c>
      <c r="F359" s="70">
        <v>20</v>
      </c>
      <c r="G359" s="93" t="e">
        <f t="shared" si="29"/>
        <v>#REF!</v>
      </c>
      <c r="H359" s="10"/>
    </row>
    <row r="360" spans="1:8" customFormat="1" x14ac:dyDescent="0.25">
      <c r="A360" s="16"/>
      <c r="B360" s="663" t="s">
        <v>64</v>
      </c>
      <c r="C360" s="735" t="s">
        <v>178</v>
      </c>
      <c r="D360" s="748" t="e">
        <f>$G$669</f>
        <v>#REF!</v>
      </c>
      <c r="E360" s="69" t="s">
        <v>5</v>
      </c>
      <c r="F360" s="70">
        <v>10</v>
      </c>
      <c r="G360" s="93" t="e">
        <f t="shared" si="29"/>
        <v>#REF!</v>
      </c>
      <c r="H360" s="10"/>
    </row>
    <row r="361" spans="1:8" customFormat="1" x14ac:dyDescent="0.25">
      <c r="A361" s="16"/>
      <c r="B361" s="663" t="s">
        <v>64</v>
      </c>
      <c r="C361" s="735" t="s">
        <v>179</v>
      </c>
      <c r="D361" s="748" t="e">
        <f>$G$669</f>
        <v>#REF!</v>
      </c>
      <c r="E361" s="69" t="s">
        <v>5</v>
      </c>
      <c r="F361" s="70">
        <v>15</v>
      </c>
      <c r="G361" s="93" t="e">
        <f t="shared" si="29"/>
        <v>#REF!</v>
      </c>
      <c r="H361" s="10"/>
    </row>
    <row r="362" spans="1:8" s="650" customFormat="1" x14ac:dyDescent="0.25">
      <c r="A362" s="16"/>
      <c r="B362" s="87" t="s">
        <v>64</v>
      </c>
      <c r="C362" s="744" t="s">
        <v>180</v>
      </c>
      <c r="D362" s="68">
        <v>3</v>
      </c>
      <c r="E362" s="69" t="s">
        <v>147</v>
      </c>
      <c r="F362" s="70">
        <f>20000*103%</f>
        <v>20600</v>
      </c>
      <c r="G362" s="93">
        <f t="shared" si="29"/>
        <v>61800</v>
      </c>
      <c r="H362" s="10"/>
    </row>
    <row r="363" spans="1:8" customFormat="1" x14ac:dyDescent="0.25">
      <c r="A363" s="16"/>
      <c r="B363" s="87"/>
      <c r="C363" s="732"/>
      <c r="D363" s="68"/>
      <c r="E363" s="78"/>
      <c r="F363" s="70"/>
      <c r="G363" s="93"/>
      <c r="H363" s="10" t="e">
        <f>SUM(G358:G362)</f>
        <v>#REF!</v>
      </c>
    </row>
    <row r="364" spans="1:8" customFormat="1" x14ac:dyDescent="0.25">
      <c r="A364" s="16"/>
      <c r="B364" s="663"/>
      <c r="C364" s="662" t="s">
        <v>181</v>
      </c>
      <c r="D364" s="68"/>
      <c r="E364" s="69"/>
      <c r="F364" s="70"/>
      <c r="G364" s="93"/>
      <c r="H364" s="10"/>
    </row>
    <row r="365" spans="1:8" customFormat="1" x14ac:dyDescent="0.25">
      <c r="A365" s="16"/>
      <c r="B365" s="663" t="s">
        <v>64</v>
      </c>
      <c r="C365" s="735" t="s">
        <v>182</v>
      </c>
      <c r="D365" s="748" t="e">
        <f>$G$669</f>
        <v>#REF!</v>
      </c>
      <c r="E365" s="69" t="s">
        <v>5</v>
      </c>
      <c r="F365" s="70">
        <v>90</v>
      </c>
      <c r="G365" s="93" t="e">
        <f t="shared" si="29"/>
        <v>#REF!</v>
      </c>
      <c r="H365" s="10"/>
    </row>
    <row r="366" spans="1:8" customFormat="1" x14ac:dyDescent="0.25">
      <c r="A366" s="16"/>
      <c r="B366" s="663" t="s">
        <v>64</v>
      </c>
      <c r="C366" s="735" t="s">
        <v>183</v>
      </c>
      <c r="D366" s="748" t="e">
        <f>$G$669</f>
        <v>#REF!</v>
      </c>
      <c r="E366" s="69" t="s">
        <v>5</v>
      </c>
      <c r="F366" s="70">
        <v>15</v>
      </c>
      <c r="G366" s="93" t="e">
        <f t="shared" si="29"/>
        <v>#REF!</v>
      </c>
      <c r="H366" s="10"/>
    </row>
    <row r="367" spans="1:8" customFormat="1" x14ac:dyDescent="0.25">
      <c r="A367" s="16"/>
      <c r="B367" s="663" t="s">
        <v>64</v>
      </c>
      <c r="C367" s="735" t="s">
        <v>184</v>
      </c>
      <c r="D367" s="748" t="e">
        <f>$G$669</f>
        <v>#REF!</v>
      </c>
      <c r="E367" s="69" t="s">
        <v>5</v>
      </c>
      <c r="F367" s="70">
        <v>35</v>
      </c>
      <c r="G367" s="93" t="e">
        <f t="shared" si="29"/>
        <v>#REF!</v>
      </c>
      <c r="H367" s="10"/>
    </row>
    <row r="368" spans="1:8" customFormat="1" x14ac:dyDescent="0.25">
      <c r="A368" s="16"/>
      <c r="B368" s="663"/>
      <c r="C368" s="735"/>
      <c r="D368" s="68"/>
      <c r="E368" s="69"/>
      <c r="F368" s="70"/>
      <c r="G368" s="93"/>
      <c r="H368" s="10"/>
    </row>
    <row r="369" spans="1:9" customFormat="1" x14ac:dyDescent="0.25">
      <c r="A369" s="16"/>
      <c r="B369" s="663"/>
      <c r="C369" s="662" t="s">
        <v>185</v>
      </c>
      <c r="D369" s="68"/>
      <c r="E369" s="69"/>
      <c r="F369" s="70"/>
      <c r="G369" s="93">
        <f t="shared" si="29"/>
        <v>0</v>
      </c>
      <c r="H369" s="10"/>
    </row>
    <row r="370" spans="1:9" customFormat="1" x14ac:dyDescent="0.25">
      <c r="A370" s="16"/>
      <c r="B370" s="663" t="s">
        <v>64</v>
      </c>
      <c r="C370" s="735" t="s">
        <v>186</v>
      </c>
      <c r="D370" s="748" t="e">
        <f>$G$669</f>
        <v>#REF!</v>
      </c>
      <c r="E370" s="69" t="s">
        <v>5</v>
      </c>
      <c r="F370" s="70">
        <v>25</v>
      </c>
      <c r="G370" s="93" t="e">
        <f t="shared" si="29"/>
        <v>#REF!</v>
      </c>
      <c r="H370" s="10"/>
    </row>
    <row r="371" spans="1:9" customFormat="1" x14ac:dyDescent="0.25">
      <c r="A371" s="16"/>
      <c r="B371" s="663" t="s">
        <v>64</v>
      </c>
      <c r="C371" s="735" t="s">
        <v>187</v>
      </c>
      <c r="D371" s="748" t="e">
        <f>$G$669</f>
        <v>#REF!</v>
      </c>
      <c r="E371" s="23" t="s">
        <v>5</v>
      </c>
      <c r="F371" s="70">
        <v>25</v>
      </c>
      <c r="G371" s="93" t="e">
        <f t="shared" si="29"/>
        <v>#REF!</v>
      </c>
      <c r="H371" s="10"/>
      <c r="I371">
        <f>955*30</f>
        <v>28650</v>
      </c>
    </row>
    <row r="372" spans="1:9" customFormat="1" x14ac:dyDescent="0.25">
      <c r="A372" s="16"/>
      <c r="B372" s="42"/>
      <c r="C372" s="41"/>
      <c r="D372" s="68"/>
      <c r="E372" s="69"/>
      <c r="F372" s="70"/>
      <c r="G372" s="93"/>
      <c r="H372" s="10" t="e">
        <f>SUM(G365:G371)</f>
        <v>#REF!</v>
      </c>
    </row>
    <row r="373" spans="1:9" customFormat="1" x14ac:dyDescent="0.25">
      <c r="A373" s="16"/>
      <c r="B373" s="42"/>
      <c r="C373" s="41"/>
      <c r="D373" s="68"/>
      <c r="E373" s="78"/>
      <c r="F373" s="70"/>
      <c r="G373" s="93"/>
      <c r="H373" s="10"/>
    </row>
    <row r="374" spans="1:9" customFormat="1" x14ac:dyDescent="0.25">
      <c r="A374" s="16"/>
      <c r="B374" s="42"/>
      <c r="C374" s="798" t="s">
        <v>277</v>
      </c>
      <c r="D374" s="68"/>
      <c r="E374" s="78"/>
      <c r="F374" s="70"/>
      <c r="G374" s="93"/>
      <c r="H374" s="10"/>
    </row>
    <row r="375" spans="1:9" customFormat="1" x14ac:dyDescent="0.25">
      <c r="A375" s="16"/>
      <c r="B375" s="87"/>
      <c r="C375" s="662" t="s">
        <v>278</v>
      </c>
      <c r="D375" s="68"/>
      <c r="E375" s="78"/>
      <c r="F375" s="70"/>
      <c r="G375" s="93"/>
      <c r="H375" s="10"/>
    </row>
    <row r="376" spans="1:9" customFormat="1" x14ac:dyDescent="0.25">
      <c r="A376" s="16"/>
      <c r="B376" s="747" t="s">
        <v>64</v>
      </c>
      <c r="C376" s="752" t="s">
        <v>176</v>
      </c>
      <c r="D376" s="748">
        <v>4824</v>
      </c>
      <c r="E376" s="749" t="s">
        <v>5</v>
      </c>
      <c r="F376" s="70">
        <v>20</v>
      </c>
      <c r="G376" s="751">
        <f t="shared" ref="G376:G378" si="30">IF(E376="Item",ROUND(F376,0),ROUND(D376*F376,0))</f>
        <v>96480</v>
      </c>
      <c r="H376" s="10"/>
    </row>
    <row r="377" spans="1:9" customFormat="1" x14ac:dyDescent="0.25">
      <c r="A377" s="16"/>
      <c r="B377" s="663" t="s">
        <v>64</v>
      </c>
      <c r="C377" s="735" t="s">
        <v>177</v>
      </c>
      <c r="D377" s="68">
        <f>D376</f>
        <v>4824</v>
      </c>
      <c r="E377" s="69" t="s">
        <v>5</v>
      </c>
      <c r="F377" s="70">
        <v>15</v>
      </c>
      <c r="G377" s="93">
        <f t="shared" si="30"/>
        <v>72360</v>
      </c>
      <c r="H377" s="10"/>
    </row>
    <row r="378" spans="1:9" customFormat="1" x14ac:dyDescent="0.25">
      <c r="A378" s="16"/>
      <c r="B378" s="663" t="s">
        <v>64</v>
      </c>
      <c r="C378" s="735" t="s">
        <v>178</v>
      </c>
      <c r="D378" s="68">
        <f>D376</f>
        <v>4824</v>
      </c>
      <c r="E378" s="69" t="s">
        <v>5</v>
      </c>
      <c r="F378" s="70">
        <v>5</v>
      </c>
      <c r="G378" s="93">
        <f t="shared" si="30"/>
        <v>24120</v>
      </c>
      <c r="H378" s="10"/>
    </row>
    <row r="379" spans="1:9" customFormat="1" x14ac:dyDescent="0.25">
      <c r="A379" s="16"/>
      <c r="B379" s="42"/>
      <c r="C379" s="41"/>
      <c r="D379" s="68"/>
      <c r="E379" s="69"/>
      <c r="F379" s="70"/>
      <c r="G379" s="93"/>
      <c r="H379" s="10">
        <f>SUM(G376:G378)</f>
        <v>192960</v>
      </c>
    </row>
    <row r="380" spans="1:9" customFormat="1" x14ac:dyDescent="0.25">
      <c r="A380" s="16"/>
      <c r="B380" s="663"/>
      <c r="C380" s="662" t="s">
        <v>181</v>
      </c>
      <c r="D380" s="68"/>
      <c r="E380" s="69"/>
      <c r="F380" s="70"/>
      <c r="G380" s="93"/>
      <c r="H380" s="10"/>
    </row>
    <row r="381" spans="1:9" customFormat="1" x14ac:dyDescent="0.25">
      <c r="A381" s="16"/>
      <c r="B381" s="663" t="s">
        <v>64</v>
      </c>
      <c r="C381" s="735" t="s">
        <v>182</v>
      </c>
      <c r="D381" s="68">
        <v>4824</v>
      </c>
      <c r="E381" s="69" t="s">
        <v>5</v>
      </c>
      <c r="F381" s="70">
        <v>20</v>
      </c>
      <c r="G381" s="93">
        <f t="shared" ref="G381:G386" si="31">IF(E381="Item",ROUND(F381,0),ROUND(D381*F381,0))</f>
        <v>96480</v>
      </c>
      <c r="H381" s="10"/>
    </row>
    <row r="382" spans="1:9" customFormat="1" x14ac:dyDescent="0.25">
      <c r="A382" s="16"/>
      <c r="B382" s="663" t="s">
        <v>64</v>
      </c>
      <c r="C382" s="735" t="s">
        <v>184</v>
      </c>
      <c r="D382" s="68">
        <v>4824</v>
      </c>
      <c r="E382" s="69" t="s">
        <v>5</v>
      </c>
      <c r="F382" s="70">
        <v>10</v>
      </c>
      <c r="G382" s="93">
        <f t="shared" si="31"/>
        <v>48240</v>
      </c>
      <c r="H382" s="10"/>
    </row>
    <row r="383" spans="1:9" customFormat="1" x14ac:dyDescent="0.25">
      <c r="A383" s="16"/>
      <c r="B383" s="663"/>
      <c r="C383" s="735"/>
      <c r="D383" s="68"/>
      <c r="E383" s="69"/>
      <c r="F383" s="70"/>
      <c r="G383" s="93"/>
      <c r="H383" s="10"/>
    </row>
    <row r="384" spans="1:9" customFormat="1" x14ac:dyDescent="0.25">
      <c r="A384" s="16"/>
      <c r="B384" s="663"/>
      <c r="C384" s="662" t="s">
        <v>185</v>
      </c>
      <c r="D384" s="68"/>
      <c r="E384" s="69"/>
      <c r="F384" s="70"/>
      <c r="G384" s="93"/>
      <c r="H384" s="10"/>
    </row>
    <row r="385" spans="1:8" customFormat="1" x14ac:dyDescent="0.25">
      <c r="A385" s="16"/>
      <c r="B385" s="663" t="s">
        <v>64</v>
      </c>
      <c r="C385" s="735" t="s">
        <v>186</v>
      </c>
      <c r="D385" s="68">
        <v>4824</v>
      </c>
      <c r="E385" s="69" t="s">
        <v>5</v>
      </c>
      <c r="F385" s="70">
        <v>15</v>
      </c>
      <c r="G385" s="93">
        <f t="shared" si="31"/>
        <v>72360</v>
      </c>
      <c r="H385" s="10"/>
    </row>
    <row r="386" spans="1:8" customFormat="1" x14ac:dyDescent="0.25">
      <c r="A386" s="16"/>
      <c r="B386" s="663" t="s">
        <v>64</v>
      </c>
      <c r="C386" s="735" t="s">
        <v>187</v>
      </c>
      <c r="D386" s="68">
        <v>4824</v>
      </c>
      <c r="E386" s="23" t="s">
        <v>5</v>
      </c>
      <c r="F386" s="70">
        <v>10</v>
      </c>
      <c r="G386" s="93">
        <f t="shared" si="31"/>
        <v>48240</v>
      </c>
      <c r="H386" s="10"/>
    </row>
    <row r="387" spans="1:8" customFormat="1" x14ac:dyDescent="0.25">
      <c r="A387" s="16"/>
      <c r="B387" s="663"/>
      <c r="C387" s="735"/>
      <c r="D387" s="68"/>
      <c r="E387" s="69"/>
      <c r="F387" s="70"/>
      <c r="G387" s="93"/>
      <c r="H387" s="10">
        <f>SUM(G381:G386)</f>
        <v>265320</v>
      </c>
    </row>
    <row r="388" spans="1:8" customFormat="1" x14ac:dyDescent="0.25">
      <c r="A388" s="16"/>
      <c r="B388" s="663"/>
      <c r="C388" s="735"/>
      <c r="D388" s="68"/>
      <c r="E388" s="69"/>
      <c r="F388" s="70"/>
      <c r="G388" s="93"/>
      <c r="H388" s="10"/>
    </row>
    <row r="389" spans="1:8" customFormat="1" x14ac:dyDescent="0.25">
      <c r="A389" s="16"/>
      <c r="B389" s="663"/>
      <c r="C389" s="735"/>
      <c r="D389" s="68"/>
      <c r="E389" s="69"/>
      <c r="F389" s="70"/>
      <c r="G389" s="93"/>
      <c r="H389" s="10"/>
    </row>
    <row r="390" spans="1:8" customFormat="1" x14ac:dyDescent="0.25">
      <c r="A390" s="16"/>
      <c r="B390" s="663"/>
      <c r="C390" s="735"/>
      <c r="D390" s="68"/>
      <c r="E390" s="69"/>
      <c r="F390" s="70"/>
      <c r="G390" s="93"/>
      <c r="H390" s="10"/>
    </row>
    <row r="391" spans="1:8" customFormat="1" x14ac:dyDescent="0.25">
      <c r="A391" s="16"/>
      <c r="B391" s="663"/>
      <c r="C391" s="735"/>
      <c r="D391" s="68"/>
      <c r="E391" s="69"/>
      <c r="F391" s="70"/>
      <c r="G391" s="93"/>
      <c r="H391" s="10"/>
    </row>
    <row r="392" spans="1:8" customFormat="1" x14ac:dyDescent="0.25">
      <c r="A392" s="16"/>
      <c r="B392" s="663"/>
      <c r="C392" s="735"/>
      <c r="D392" s="68"/>
      <c r="E392" s="69"/>
      <c r="F392" s="70"/>
      <c r="G392" s="93"/>
      <c r="H392" s="10"/>
    </row>
    <row r="393" spans="1:8" customFormat="1" x14ac:dyDescent="0.25">
      <c r="A393" s="16"/>
      <c r="B393" s="663"/>
      <c r="C393" s="735"/>
      <c r="D393" s="68"/>
      <c r="E393" s="69"/>
      <c r="F393" s="70"/>
      <c r="G393" s="93"/>
      <c r="H393" s="10"/>
    </row>
    <row r="394" spans="1:8" customFormat="1" x14ac:dyDescent="0.25">
      <c r="A394" s="16"/>
      <c r="B394" s="42">
        <v>5.9</v>
      </c>
      <c r="C394" s="41" t="s">
        <v>188</v>
      </c>
      <c r="D394" s="68"/>
      <c r="E394" s="69"/>
      <c r="F394" s="70"/>
      <c r="G394" s="93"/>
      <c r="H394" s="10"/>
    </row>
    <row r="395" spans="1:8" customFormat="1" x14ac:dyDescent="0.25">
      <c r="A395" s="16"/>
      <c r="B395" s="87" t="s">
        <v>64</v>
      </c>
      <c r="C395" s="74" t="s">
        <v>168</v>
      </c>
      <c r="D395" s="68">
        <v>0</v>
      </c>
      <c r="E395" s="69">
        <v>0</v>
      </c>
      <c r="F395" s="70">
        <v>0</v>
      </c>
      <c r="G395" s="93">
        <f>IF(E395="Item",ROUND(F395,0),ROUND(D395*F395,0))</f>
        <v>0</v>
      </c>
      <c r="H395" s="10"/>
    </row>
    <row r="396" spans="1:8" customFormat="1" x14ac:dyDescent="0.25">
      <c r="A396" s="16"/>
      <c r="B396" s="42"/>
      <c r="C396" s="41"/>
      <c r="D396" s="68"/>
      <c r="E396" s="69"/>
      <c r="F396" s="70"/>
      <c r="G396" s="93"/>
      <c r="H396" s="10"/>
    </row>
    <row r="397" spans="1:8" customFormat="1" x14ac:dyDescent="0.25">
      <c r="A397" s="16"/>
      <c r="B397" s="733">
        <v>5.0999999999999996</v>
      </c>
      <c r="C397" s="41" t="s">
        <v>189</v>
      </c>
      <c r="D397" s="68"/>
      <c r="E397" s="69"/>
      <c r="F397" s="70"/>
      <c r="G397" s="93"/>
      <c r="H397" s="10"/>
    </row>
    <row r="398" spans="1:8" customFormat="1" x14ac:dyDescent="0.25">
      <c r="A398" s="16"/>
      <c r="B398" s="734" t="s">
        <v>64</v>
      </c>
      <c r="C398" s="74" t="s">
        <v>279</v>
      </c>
      <c r="D398" s="68">
        <v>1</v>
      </c>
      <c r="E398" s="69" t="s">
        <v>57</v>
      </c>
      <c r="F398" s="70">
        <v>50000</v>
      </c>
      <c r="G398" s="93">
        <f>IF(E398="Item",ROUND(F398,0),ROUND(D398*F398,0))</f>
        <v>50000</v>
      </c>
      <c r="H398" s="10"/>
    </row>
    <row r="399" spans="1:8" customFormat="1" x14ac:dyDescent="0.25">
      <c r="A399" s="16"/>
      <c r="B399" s="733"/>
      <c r="C399" s="41"/>
      <c r="D399" s="68"/>
      <c r="E399" s="69"/>
      <c r="F399" s="70"/>
      <c r="G399" s="93"/>
      <c r="H399" s="10">
        <f>SUM(G398)</f>
        <v>50000</v>
      </c>
    </row>
    <row r="400" spans="1:8" customFormat="1" x14ac:dyDescent="0.25">
      <c r="A400" s="16"/>
      <c r="B400" s="733">
        <v>5.1100000000000003</v>
      </c>
      <c r="C400" s="41" t="s">
        <v>190</v>
      </c>
      <c r="D400" s="68"/>
      <c r="E400" s="69"/>
      <c r="F400" s="70"/>
      <c r="G400" s="93"/>
      <c r="H400" s="10"/>
    </row>
    <row r="401" spans="1:8" customFormat="1" x14ac:dyDescent="0.25">
      <c r="A401" s="16"/>
      <c r="B401" s="734" t="s">
        <v>64</v>
      </c>
      <c r="C401" s="74" t="s">
        <v>2559</v>
      </c>
      <c r="D401" s="748" t="e">
        <f>$G$669</f>
        <v>#REF!</v>
      </c>
      <c r="E401" s="23" t="s">
        <v>5</v>
      </c>
      <c r="F401" s="70">
        <v>120</v>
      </c>
      <c r="G401" s="93" t="e">
        <f>IF(E401="Item",ROUND(F401,0),ROUND(D401*F401,0))</f>
        <v>#REF!</v>
      </c>
      <c r="H401" s="10"/>
    </row>
    <row r="402" spans="1:8" customFormat="1" x14ac:dyDescent="0.25">
      <c r="A402" s="16"/>
      <c r="B402" s="734" t="s">
        <v>64</v>
      </c>
      <c r="C402" s="74" t="s">
        <v>280</v>
      </c>
      <c r="D402" s="68">
        <v>4824</v>
      </c>
      <c r="E402" s="23" t="s">
        <v>5</v>
      </c>
      <c r="F402" s="70">
        <v>50</v>
      </c>
      <c r="G402" s="93">
        <f>IF(E402="Item",ROUND(F402,0),ROUND(D402*F402,0))</f>
        <v>241200</v>
      </c>
      <c r="H402" s="10"/>
    </row>
    <row r="403" spans="1:8" customFormat="1" x14ac:dyDescent="0.25">
      <c r="A403" s="16"/>
      <c r="B403" s="734" t="s">
        <v>64</v>
      </c>
      <c r="C403" s="74" t="s">
        <v>2590</v>
      </c>
      <c r="D403" s="68">
        <v>1</v>
      </c>
      <c r="E403" s="23" t="s">
        <v>89</v>
      </c>
      <c r="F403" s="70">
        <v>40000</v>
      </c>
      <c r="G403" s="93">
        <f>IF(E403="Item",ROUND(F403,0),ROUND(D403*F403,0))</f>
        <v>40000</v>
      </c>
      <c r="H403" s="10"/>
    </row>
    <row r="404" spans="1:8" customFormat="1" x14ac:dyDescent="0.25">
      <c r="A404" s="16"/>
      <c r="B404" s="733"/>
      <c r="C404" s="41"/>
      <c r="D404" s="68"/>
      <c r="E404" s="69"/>
      <c r="F404" s="70"/>
      <c r="G404" s="93"/>
      <c r="H404" s="10" t="e">
        <f>SUM(G401:G403)</f>
        <v>#REF!</v>
      </c>
    </row>
    <row r="405" spans="1:8" customFormat="1" x14ac:dyDescent="0.25">
      <c r="A405" s="16"/>
      <c r="B405" s="733">
        <v>5.12</v>
      </c>
      <c r="C405" s="41" t="s">
        <v>192</v>
      </c>
      <c r="D405" s="68"/>
      <c r="E405" s="69"/>
      <c r="F405" s="70"/>
      <c r="G405" s="93"/>
      <c r="H405" s="10"/>
    </row>
    <row r="406" spans="1:8" customFormat="1" x14ac:dyDescent="0.25">
      <c r="A406" s="16"/>
      <c r="B406" s="734" t="s">
        <v>64</v>
      </c>
      <c r="C406" s="74" t="s">
        <v>123</v>
      </c>
      <c r="D406" s="748" t="e">
        <f>$G$669</f>
        <v>#REF!</v>
      </c>
      <c r="E406" s="23" t="s">
        <v>5</v>
      </c>
      <c r="F406" s="70">
        <v>40</v>
      </c>
      <c r="G406" s="93" t="e">
        <f>IF(E406="Item",ROUND(F406,0),ROUND(D406*F406,0))</f>
        <v>#REF!</v>
      </c>
      <c r="H406" s="10"/>
    </row>
    <row r="407" spans="1:8" customFormat="1" x14ac:dyDescent="0.25">
      <c r="A407" s="16"/>
      <c r="B407" s="734" t="s">
        <v>64</v>
      </c>
      <c r="C407" s="74" t="s">
        <v>193</v>
      </c>
      <c r="D407" s="748" t="e">
        <f>$G$669</f>
        <v>#REF!</v>
      </c>
      <c r="E407" s="23" t="s">
        <v>5</v>
      </c>
      <c r="F407" s="70">
        <v>40</v>
      </c>
      <c r="G407" s="93" t="e">
        <f>IF(E407="Item",ROUND(F407,0),ROUND(D407*F407,0))</f>
        <v>#REF!</v>
      </c>
      <c r="H407" s="10"/>
    </row>
    <row r="408" spans="1:8" customFormat="1" x14ac:dyDescent="0.25">
      <c r="A408" s="16"/>
      <c r="B408" s="734"/>
      <c r="C408" s="74" t="s">
        <v>2563</v>
      </c>
      <c r="D408" s="68">
        <v>1</v>
      </c>
      <c r="E408" s="23" t="s">
        <v>89</v>
      </c>
      <c r="F408" s="70">
        <v>200000</v>
      </c>
      <c r="G408" s="93">
        <f>IF(E408="Item",ROUND(F408,0),ROUND(D408*F408,0))</f>
        <v>200000</v>
      </c>
      <c r="H408" s="10"/>
    </row>
    <row r="409" spans="1:8" customFormat="1" x14ac:dyDescent="0.25">
      <c r="A409" s="16"/>
      <c r="B409" s="734"/>
      <c r="C409" s="41"/>
      <c r="D409" s="68"/>
      <c r="E409" s="69"/>
      <c r="F409" s="70"/>
      <c r="G409" s="93"/>
      <c r="H409" s="10" t="e">
        <f>SUM(G406:G408)</f>
        <v>#REF!</v>
      </c>
    </row>
    <row r="410" spans="1:8" s="650" customFormat="1" x14ac:dyDescent="0.25">
      <c r="A410" s="16"/>
      <c r="B410" s="733">
        <v>5.13</v>
      </c>
      <c r="C410" s="41" t="s">
        <v>194</v>
      </c>
      <c r="D410" s="68"/>
      <c r="E410" s="69"/>
      <c r="F410" s="70"/>
      <c r="G410" s="93"/>
      <c r="H410" s="10">
        <f>SUM(G409:G409)</f>
        <v>0</v>
      </c>
    </row>
    <row r="411" spans="1:8" customFormat="1" x14ac:dyDescent="0.25">
      <c r="A411" s="16"/>
      <c r="B411" s="734" t="s">
        <v>64</v>
      </c>
      <c r="C411" s="74" t="s">
        <v>101</v>
      </c>
      <c r="D411" s="68">
        <v>0</v>
      </c>
      <c r="E411" s="69">
        <v>0</v>
      </c>
      <c r="F411" s="70">
        <v>0</v>
      </c>
      <c r="G411" s="93">
        <f>IF(E411="Item",ROUND(F411,0),ROUND(D411*F411,0))</f>
        <v>0</v>
      </c>
      <c r="H411" s="10"/>
    </row>
    <row r="412" spans="1:8" customFormat="1" x14ac:dyDescent="0.25">
      <c r="A412" s="16"/>
      <c r="B412" s="733"/>
      <c r="C412" s="41"/>
      <c r="D412" s="68"/>
      <c r="E412" s="69"/>
      <c r="F412" s="70"/>
      <c r="G412" s="93"/>
      <c r="H412" s="10"/>
    </row>
    <row r="413" spans="1:8" s="650" customFormat="1" x14ac:dyDescent="0.25">
      <c r="A413" s="16"/>
      <c r="B413" s="733">
        <v>5.14</v>
      </c>
      <c r="C413" s="41" t="s">
        <v>195</v>
      </c>
      <c r="D413" s="68"/>
      <c r="E413" s="69"/>
      <c r="F413" s="70"/>
      <c r="G413" s="93"/>
      <c r="H413" s="10">
        <f>SUM(G412)</f>
        <v>0</v>
      </c>
    </row>
    <row r="414" spans="1:8" customFormat="1" x14ac:dyDescent="0.25">
      <c r="A414" s="16"/>
      <c r="B414" s="87" t="s">
        <v>64</v>
      </c>
      <c r="C414" s="74" t="s">
        <v>191</v>
      </c>
      <c r="D414" s="68" t="e">
        <f>SUM(G269:G413)</f>
        <v>#REF!</v>
      </c>
      <c r="E414" s="69"/>
      <c r="F414" s="731">
        <v>0.05</v>
      </c>
      <c r="G414" s="93" t="e">
        <f>D414*F414</f>
        <v>#REF!</v>
      </c>
      <c r="H414" s="10"/>
    </row>
    <row r="415" spans="1:8" customFormat="1" x14ac:dyDescent="0.25">
      <c r="A415" s="16"/>
      <c r="B415" s="87" t="s">
        <v>64</v>
      </c>
      <c r="C415" s="76" t="s">
        <v>2546</v>
      </c>
      <c r="D415" s="68">
        <v>1</v>
      </c>
      <c r="E415" s="69" t="s">
        <v>89</v>
      </c>
      <c r="F415" s="70">
        <v>25000</v>
      </c>
      <c r="G415" s="93">
        <f>D415*F415</f>
        <v>25000</v>
      </c>
      <c r="H415" s="10"/>
    </row>
    <row r="416" spans="1:8" customFormat="1" ht="27" customHeight="1" x14ac:dyDescent="0.25">
      <c r="A416" s="16"/>
      <c r="B416" s="734"/>
      <c r="C416" s="74"/>
      <c r="D416" s="68"/>
      <c r="E416" s="69"/>
      <c r="F416" s="70"/>
      <c r="G416" s="93"/>
      <c r="H416" s="10" t="e">
        <f>SUM(G414:G415)</f>
        <v>#REF!</v>
      </c>
    </row>
    <row r="417" spans="1:11" customFormat="1" ht="15" x14ac:dyDescent="0.25">
      <c r="A417" s="16"/>
      <c r="B417" s="734"/>
      <c r="C417" s="41"/>
      <c r="D417" s="68"/>
      <c r="E417" s="69"/>
      <c r="F417" s="70"/>
      <c r="G417" s="93"/>
      <c r="H417" s="10"/>
      <c r="J417" s="95"/>
      <c r="K417" s="629"/>
    </row>
    <row r="418" spans="1:11" customFormat="1" ht="15" x14ac:dyDescent="0.25">
      <c r="A418" s="16"/>
      <c r="B418" s="733"/>
      <c r="C418" s="41"/>
      <c r="D418" s="68"/>
      <c r="E418" s="69"/>
      <c r="F418" s="70"/>
      <c r="G418" s="93"/>
      <c r="H418" s="10"/>
      <c r="J418" s="95"/>
      <c r="K418" s="371">
        <f>H418/481</f>
        <v>0</v>
      </c>
    </row>
    <row r="419" spans="1:11" customFormat="1" ht="15" x14ac:dyDescent="0.25">
      <c r="A419" s="16"/>
      <c r="B419" s="734"/>
      <c r="C419" s="74"/>
      <c r="D419" s="68"/>
      <c r="E419" s="69"/>
      <c r="F419" s="70"/>
      <c r="G419" s="93"/>
      <c r="H419" s="10"/>
      <c r="J419" s="95"/>
      <c r="K419" s="371"/>
    </row>
    <row r="420" spans="1:11" customFormat="1" ht="15" x14ac:dyDescent="0.25">
      <c r="A420" s="16"/>
      <c r="B420" s="733"/>
      <c r="C420" s="41"/>
      <c r="D420" s="68"/>
      <c r="E420" s="69"/>
      <c r="F420" s="70"/>
      <c r="G420" s="93"/>
      <c r="H420" s="10"/>
      <c r="J420" s="95"/>
      <c r="K420" s="371"/>
    </row>
    <row r="421" spans="1:11" customFormat="1" ht="15" x14ac:dyDescent="0.25">
      <c r="A421" s="16"/>
      <c r="B421" s="733"/>
      <c r="C421" s="41"/>
      <c r="D421" s="68"/>
      <c r="E421" s="69"/>
      <c r="F421" s="70"/>
      <c r="G421" s="93"/>
      <c r="H421" s="10"/>
      <c r="J421" s="95"/>
      <c r="K421" s="371"/>
    </row>
    <row r="422" spans="1:11" customFormat="1" ht="15" x14ac:dyDescent="0.25">
      <c r="A422" s="16"/>
      <c r="B422" s="87"/>
      <c r="C422" s="74"/>
      <c r="D422" s="68"/>
      <c r="E422" s="69"/>
      <c r="F422" s="731"/>
      <c r="G422" s="93"/>
      <c r="H422" s="10"/>
      <c r="J422" s="95"/>
      <c r="K422" s="371"/>
    </row>
    <row r="423" spans="1:11" s="650" customFormat="1" ht="15" x14ac:dyDescent="0.25">
      <c r="A423" s="16"/>
      <c r="B423" s="42"/>
      <c r="C423" s="41"/>
      <c r="D423" s="68"/>
      <c r="E423" s="69"/>
      <c r="F423" s="70"/>
      <c r="G423" s="93"/>
      <c r="H423" s="10">
        <f>G422</f>
        <v>0</v>
      </c>
      <c r="J423" s="651"/>
      <c r="K423" s="652"/>
    </row>
    <row r="424" spans="1:11" s="650" customFormat="1" ht="15" x14ac:dyDescent="0.25">
      <c r="A424" s="16"/>
      <c r="B424" s="42"/>
      <c r="C424" s="41"/>
      <c r="D424" s="68"/>
      <c r="E424" s="69"/>
      <c r="F424" s="70"/>
      <c r="G424" s="112"/>
      <c r="H424" s="10"/>
      <c r="J424" s="651"/>
      <c r="K424" s="652"/>
    </row>
    <row r="425" spans="1:11" s="650" customFormat="1" ht="15" x14ac:dyDescent="0.25">
      <c r="A425" s="16"/>
      <c r="B425" s="42"/>
      <c r="C425" s="41"/>
      <c r="D425" s="68"/>
      <c r="E425" s="69"/>
      <c r="F425" s="70"/>
      <c r="G425" s="112"/>
      <c r="H425" s="10"/>
      <c r="J425" s="651"/>
      <c r="K425" s="652"/>
    </row>
    <row r="426" spans="1:11" s="650" customFormat="1" ht="15" x14ac:dyDescent="0.25">
      <c r="A426" s="16"/>
      <c r="B426" s="42"/>
      <c r="C426" s="41"/>
      <c r="D426" s="68"/>
      <c r="E426" s="69"/>
      <c r="F426" s="70"/>
      <c r="G426" s="112"/>
      <c r="H426" s="10"/>
      <c r="J426" s="651"/>
      <c r="K426" s="652"/>
    </row>
    <row r="427" spans="1:11" s="650" customFormat="1" ht="15" x14ac:dyDescent="0.25">
      <c r="A427" s="16"/>
      <c r="B427" s="42"/>
      <c r="C427" s="41"/>
      <c r="D427" s="68"/>
      <c r="E427" s="69"/>
      <c r="F427" s="70"/>
      <c r="G427" s="112"/>
      <c r="H427" s="10"/>
      <c r="J427" s="651"/>
      <c r="K427" s="652"/>
    </row>
    <row r="428" spans="1:11" s="650" customFormat="1" ht="15" x14ac:dyDescent="0.25">
      <c r="A428" s="16"/>
      <c r="B428" s="42"/>
      <c r="C428" s="41"/>
      <c r="D428" s="68"/>
      <c r="E428" s="69"/>
      <c r="F428" s="70"/>
      <c r="G428" s="112"/>
      <c r="H428" s="10"/>
      <c r="J428" s="651"/>
      <c r="K428" s="652"/>
    </row>
    <row r="429" spans="1:11" s="650" customFormat="1" ht="15" x14ac:dyDescent="0.25">
      <c r="A429" s="16"/>
      <c r="B429" s="42"/>
      <c r="C429" s="41"/>
      <c r="D429" s="68"/>
      <c r="E429" s="69"/>
      <c r="F429" s="70"/>
      <c r="G429" s="112"/>
      <c r="H429" s="10"/>
      <c r="J429" s="651"/>
      <c r="K429" s="652"/>
    </row>
    <row r="430" spans="1:11" s="650" customFormat="1" ht="15" x14ac:dyDescent="0.25">
      <c r="A430" s="16"/>
      <c r="B430" s="42"/>
      <c r="C430" s="41"/>
      <c r="D430" s="68"/>
      <c r="E430" s="69"/>
      <c r="F430" s="70"/>
      <c r="G430" s="112"/>
      <c r="H430" s="10"/>
      <c r="J430" s="651"/>
      <c r="K430" s="652"/>
    </row>
    <row r="431" spans="1:11" s="650" customFormat="1" ht="15" x14ac:dyDescent="0.25">
      <c r="A431" s="16"/>
      <c r="B431" s="42"/>
      <c r="C431" s="41"/>
      <c r="D431" s="68"/>
      <c r="E431" s="69"/>
      <c r="F431" s="70"/>
      <c r="G431" s="112"/>
      <c r="H431" s="10"/>
      <c r="J431" s="651"/>
      <c r="K431" s="652"/>
    </row>
    <row r="432" spans="1:11" s="650" customFormat="1" ht="15" x14ac:dyDescent="0.25">
      <c r="A432" s="16"/>
      <c r="B432" s="42"/>
      <c r="C432" s="41"/>
      <c r="D432" s="68"/>
      <c r="E432" s="69"/>
      <c r="F432" s="70"/>
      <c r="G432" s="112"/>
      <c r="H432" s="10"/>
      <c r="J432" s="651"/>
      <c r="K432" s="652"/>
    </row>
    <row r="433" spans="1:8" s="650" customFormat="1" x14ac:dyDescent="0.25">
      <c r="A433" s="16"/>
      <c r="B433" s="42"/>
      <c r="C433" s="41"/>
      <c r="D433" s="68"/>
      <c r="E433" s="69"/>
      <c r="F433" s="70"/>
      <c r="G433" s="112"/>
      <c r="H433" s="10"/>
    </row>
    <row r="434" spans="1:8" s="650" customFormat="1" x14ac:dyDescent="0.25">
      <c r="A434" s="16"/>
      <c r="B434" s="42"/>
      <c r="C434" s="41"/>
      <c r="D434" s="68"/>
      <c r="E434" s="69"/>
      <c r="F434" s="70"/>
      <c r="G434" s="112"/>
      <c r="H434" s="10"/>
    </row>
    <row r="435" spans="1:8" s="650" customFormat="1" x14ac:dyDescent="0.25">
      <c r="A435" s="16"/>
      <c r="B435" s="42"/>
      <c r="C435" s="41"/>
      <c r="D435" s="68"/>
      <c r="E435" s="69"/>
      <c r="F435" s="70"/>
      <c r="G435" s="112"/>
      <c r="H435" s="10"/>
    </row>
    <row r="436" spans="1:8" s="650" customFormat="1" x14ac:dyDescent="0.25">
      <c r="A436" s="16"/>
      <c r="B436" s="42"/>
      <c r="C436" s="41"/>
      <c r="D436" s="68"/>
      <c r="E436" s="69"/>
      <c r="F436" s="70"/>
      <c r="G436" s="112"/>
      <c r="H436" s="10"/>
    </row>
    <row r="437" spans="1:8" s="650" customFormat="1" x14ac:dyDescent="0.25">
      <c r="A437" s="16"/>
      <c r="B437" s="42"/>
      <c r="C437" s="41"/>
      <c r="D437" s="68"/>
      <c r="E437" s="69"/>
      <c r="F437" s="70"/>
      <c r="G437" s="112"/>
      <c r="H437" s="10"/>
    </row>
    <row r="438" spans="1:8" s="650" customFormat="1" x14ac:dyDescent="0.25">
      <c r="A438" s="16"/>
      <c r="B438" s="42"/>
      <c r="C438" s="41"/>
      <c r="D438" s="68"/>
      <c r="E438" s="69"/>
      <c r="F438" s="70"/>
      <c r="G438" s="112"/>
      <c r="H438" s="10"/>
    </row>
    <row r="439" spans="1:8" s="650" customFormat="1" x14ac:dyDescent="0.25">
      <c r="A439" s="16"/>
      <c r="B439" s="42"/>
      <c r="C439" s="41"/>
      <c r="D439" s="68"/>
      <c r="E439" s="69"/>
      <c r="F439" s="70"/>
      <c r="G439" s="112"/>
      <c r="H439" s="10"/>
    </row>
    <row r="440" spans="1:8" s="650" customFormat="1" x14ac:dyDescent="0.25">
      <c r="A440" s="16"/>
      <c r="B440" s="42"/>
      <c r="C440" s="41"/>
      <c r="D440" s="68"/>
      <c r="E440" s="69"/>
      <c r="F440" s="70"/>
      <c r="G440" s="112"/>
      <c r="H440" s="10"/>
    </row>
    <row r="441" spans="1:8" s="650" customFormat="1" x14ac:dyDescent="0.25">
      <c r="A441" s="16"/>
      <c r="B441" s="42"/>
      <c r="C441" s="41"/>
      <c r="D441" s="68"/>
      <c r="E441" s="69"/>
      <c r="F441" s="70"/>
      <c r="G441" s="112"/>
      <c r="H441" s="10"/>
    </row>
    <row r="442" spans="1:8" s="650" customFormat="1" x14ac:dyDescent="0.25">
      <c r="A442" s="16"/>
      <c r="B442" s="42"/>
      <c r="C442" s="41"/>
      <c r="D442" s="68"/>
      <c r="E442" s="69"/>
      <c r="F442" s="70"/>
      <c r="G442" s="112"/>
      <c r="H442" s="10"/>
    </row>
    <row r="443" spans="1:8" s="650" customFormat="1" x14ac:dyDescent="0.25">
      <c r="A443" s="16"/>
      <c r="B443" s="42"/>
      <c r="C443" s="41"/>
      <c r="D443" s="68"/>
      <c r="E443" s="69"/>
      <c r="F443" s="70"/>
      <c r="G443" s="112"/>
      <c r="H443" s="10"/>
    </row>
    <row r="444" spans="1:8" s="650" customFormat="1" x14ac:dyDescent="0.25">
      <c r="A444" s="16"/>
      <c r="B444" s="42"/>
      <c r="C444" s="41"/>
      <c r="D444" s="68"/>
      <c r="E444" s="69"/>
      <c r="F444" s="70"/>
      <c r="G444" s="112"/>
      <c r="H444" s="10"/>
    </row>
    <row r="445" spans="1:8" s="650" customFormat="1" x14ac:dyDescent="0.25">
      <c r="A445" s="16"/>
      <c r="B445" s="42"/>
      <c r="C445" s="41"/>
      <c r="D445" s="68"/>
      <c r="E445" s="69"/>
      <c r="F445" s="70"/>
      <c r="G445" s="112"/>
      <c r="H445" s="10"/>
    </row>
    <row r="446" spans="1:8" s="650" customFormat="1" x14ac:dyDescent="0.25">
      <c r="A446" s="16"/>
      <c r="B446" s="42"/>
      <c r="C446" s="41"/>
      <c r="D446" s="68"/>
      <c r="E446" s="69"/>
      <c r="F446" s="70"/>
      <c r="G446" s="112"/>
      <c r="H446" s="10"/>
    </row>
    <row r="447" spans="1:8" s="650" customFormat="1" x14ac:dyDescent="0.25">
      <c r="A447" s="16"/>
      <c r="B447" s="42"/>
      <c r="C447" s="41"/>
      <c r="D447" s="68"/>
      <c r="E447" s="69"/>
      <c r="F447" s="70"/>
      <c r="G447" s="112"/>
      <c r="H447" s="10"/>
    </row>
    <row r="448" spans="1:8" s="650" customFormat="1" x14ac:dyDescent="0.25">
      <c r="A448" s="16"/>
      <c r="B448" s="42"/>
      <c r="C448" s="41"/>
      <c r="D448" s="68"/>
      <c r="E448" s="69"/>
      <c r="F448" s="70"/>
      <c r="G448" s="112"/>
      <c r="H448" s="10"/>
    </row>
    <row r="449" spans="1:8" s="650" customFormat="1" x14ac:dyDescent="0.25">
      <c r="A449" s="16"/>
      <c r="B449" s="42"/>
      <c r="C449" s="41"/>
      <c r="D449" s="68"/>
      <c r="E449" s="69"/>
      <c r="F449" s="70"/>
      <c r="G449" s="112"/>
      <c r="H449" s="10"/>
    </row>
    <row r="450" spans="1:8" s="650" customFormat="1" x14ac:dyDescent="0.25">
      <c r="A450" s="16"/>
      <c r="B450" s="42"/>
      <c r="C450" s="41"/>
      <c r="D450" s="68"/>
      <c r="E450" s="69"/>
      <c r="F450" s="70"/>
      <c r="G450" s="112"/>
      <c r="H450" s="10"/>
    </row>
    <row r="451" spans="1:8" s="650" customFormat="1" x14ac:dyDescent="0.25">
      <c r="A451" s="16"/>
      <c r="B451" s="42"/>
      <c r="C451" s="41"/>
      <c r="D451" s="68"/>
      <c r="E451" s="69"/>
      <c r="F451" s="70"/>
      <c r="G451" s="112"/>
      <c r="H451" s="10"/>
    </row>
    <row r="452" spans="1:8" s="650" customFormat="1" x14ac:dyDescent="0.25">
      <c r="A452" s="16"/>
      <c r="B452" s="42"/>
      <c r="C452" s="41"/>
      <c r="D452" s="68"/>
      <c r="E452" s="69"/>
      <c r="F452" s="70"/>
      <c r="G452" s="112"/>
      <c r="H452" s="10"/>
    </row>
    <row r="453" spans="1:8" s="650" customFormat="1" x14ac:dyDescent="0.25">
      <c r="A453" s="16"/>
      <c r="B453" s="42"/>
      <c r="C453" s="41"/>
      <c r="D453" s="68"/>
      <c r="E453" s="69"/>
      <c r="F453" s="70"/>
      <c r="G453" s="112"/>
      <c r="H453" s="10"/>
    </row>
    <row r="454" spans="1:8" s="650" customFormat="1" x14ac:dyDescent="0.25">
      <c r="A454" s="16"/>
      <c r="B454" s="42"/>
      <c r="C454" s="41"/>
      <c r="D454" s="68"/>
      <c r="E454" s="69"/>
      <c r="F454" s="70"/>
      <c r="G454" s="112"/>
      <c r="H454" s="10"/>
    </row>
    <row r="455" spans="1:8" s="650" customFormat="1" x14ac:dyDescent="0.25">
      <c r="A455" s="16"/>
      <c r="B455" s="42"/>
      <c r="C455" s="41"/>
      <c r="D455" s="68"/>
      <c r="E455" s="69"/>
      <c r="F455" s="70"/>
      <c r="G455" s="112"/>
      <c r="H455" s="10"/>
    </row>
    <row r="456" spans="1:8" s="650" customFormat="1" x14ac:dyDescent="0.25">
      <c r="A456" s="16"/>
      <c r="B456" s="42"/>
      <c r="C456" s="41"/>
      <c r="D456" s="68"/>
      <c r="E456" s="69"/>
      <c r="F456" s="70"/>
      <c r="G456" s="112"/>
      <c r="H456" s="10"/>
    </row>
    <row r="457" spans="1:8" s="650" customFormat="1" x14ac:dyDescent="0.25">
      <c r="A457" s="16"/>
      <c r="B457" s="42"/>
      <c r="C457" s="41"/>
      <c r="D457" s="68"/>
      <c r="E457" s="69"/>
      <c r="F457" s="70"/>
      <c r="G457" s="112"/>
      <c r="H457" s="10"/>
    </row>
    <row r="458" spans="1:8" s="650" customFormat="1" x14ac:dyDescent="0.25">
      <c r="A458" s="43"/>
      <c r="B458" s="64"/>
      <c r="C458" s="49" t="s">
        <v>95</v>
      </c>
      <c r="D458" s="45"/>
      <c r="E458" s="46"/>
      <c r="F458" s="47"/>
      <c r="G458" s="48"/>
      <c r="H458" s="57" t="e">
        <f>SUM(G331:G456)</f>
        <v>#REF!</v>
      </c>
    </row>
    <row r="459" spans="1:8" s="650" customFormat="1" x14ac:dyDescent="0.25">
      <c r="A459" s="16"/>
      <c r="B459" s="40"/>
      <c r="C459"/>
      <c r="D459" s="21"/>
      <c r="E459" s="23"/>
      <c r="F459" s="13"/>
      <c r="G459" s="13"/>
      <c r="H459" s="58"/>
    </row>
    <row r="460" spans="1:8" s="650" customFormat="1" x14ac:dyDescent="0.25">
      <c r="A460" s="51">
        <v>7</v>
      </c>
      <c r="B460" s="52" t="s">
        <v>133</v>
      </c>
      <c r="C460"/>
      <c r="D460" s="21"/>
      <c r="E460" s="23"/>
      <c r="F460" s="13"/>
      <c r="G460" s="13"/>
      <c r="H460" s="58"/>
    </row>
    <row r="461" spans="1:8" s="650" customFormat="1" x14ac:dyDescent="0.25">
      <c r="A461" s="51"/>
      <c r="B461" s="52"/>
      <c r="C461"/>
      <c r="D461" s="21"/>
      <c r="E461" s="23"/>
      <c r="F461" s="13"/>
      <c r="G461" s="13"/>
      <c r="H461" s="58"/>
    </row>
    <row r="462" spans="1:8" s="650" customFormat="1" x14ac:dyDescent="0.25">
      <c r="A462" s="51"/>
      <c r="B462" s="40">
        <v>7.1</v>
      </c>
      <c r="C462" t="s">
        <v>196</v>
      </c>
      <c r="D462" s="21"/>
      <c r="E462" s="23"/>
      <c r="F462" s="13"/>
      <c r="G462" s="13"/>
      <c r="H462" s="58"/>
    </row>
    <row r="463" spans="1:8" s="650" customFormat="1" x14ac:dyDescent="0.25">
      <c r="A463" s="51"/>
      <c r="B463" s="87" t="s">
        <v>64</v>
      </c>
      <c r="C463" s="72" t="s">
        <v>281</v>
      </c>
      <c r="D463" s="21">
        <v>342</v>
      </c>
      <c r="E463" s="23" t="s">
        <v>5</v>
      </c>
      <c r="F463" s="13">
        <v>40</v>
      </c>
      <c r="G463" s="93">
        <f>IF(E463="Item",ROUND(F463,0),ROUND(D463*F463,0))</f>
        <v>13680</v>
      </c>
      <c r="H463" s="58"/>
    </row>
    <row r="464" spans="1:8" s="650" customFormat="1" ht="28.5" x14ac:dyDescent="0.25">
      <c r="A464" s="51"/>
      <c r="B464" s="87" t="s">
        <v>64</v>
      </c>
      <c r="C464" s="73" t="s">
        <v>282</v>
      </c>
      <c r="D464" s="21">
        <v>1</v>
      </c>
      <c r="E464" s="23" t="s">
        <v>89</v>
      </c>
      <c r="F464" s="13">
        <v>20000</v>
      </c>
      <c r="G464" s="93">
        <f>IF(E464="Item",ROUND(F464,0),ROUND(D464*F464,0))</f>
        <v>20000</v>
      </c>
      <c r="H464" s="58"/>
    </row>
    <row r="465" spans="1:8" s="650" customFormat="1" x14ac:dyDescent="0.25">
      <c r="A465" s="51"/>
      <c r="B465" s="87" t="s">
        <v>64</v>
      </c>
      <c r="C465" s="72" t="s">
        <v>197</v>
      </c>
      <c r="D465" s="21">
        <v>644</v>
      </c>
      <c r="E465" s="23" t="s">
        <v>5</v>
      </c>
      <c r="F465" s="13">
        <v>60</v>
      </c>
      <c r="G465" s="93">
        <f>IF(E465="Item",ROUND(F465,0),ROUND(D465*F465,0))</f>
        <v>38640</v>
      </c>
      <c r="H465" s="58"/>
    </row>
    <row r="466" spans="1:8" s="650" customFormat="1" x14ac:dyDescent="0.25">
      <c r="A466" s="51"/>
      <c r="B466" s="87" t="s">
        <v>64</v>
      </c>
      <c r="C466" s="72" t="s">
        <v>283</v>
      </c>
      <c r="D466" s="21">
        <f>88*3</f>
        <v>264</v>
      </c>
      <c r="E466" s="23" t="s">
        <v>5</v>
      </c>
      <c r="F466" s="13">
        <v>65</v>
      </c>
      <c r="G466" s="93">
        <f>IF(E466="Item",ROUND(F466,0),ROUND(D466*F466,0))</f>
        <v>17160</v>
      </c>
      <c r="H466" s="58"/>
    </row>
    <row r="467" spans="1:8" s="650" customFormat="1" x14ac:dyDescent="0.25">
      <c r="A467" s="51"/>
      <c r="B467" s="87" t="s">
        <v>64</v>
      </c>
      <c r="C467" s="72" t="s">
        <v>284</v>
      </c>
      <c r="D467" s="21">
        <f>14.5*2*0.5*8</f>
        <v>116</v>
      </c>
      <c r="E467" s="23" t="s">
        <v>285</v>
      </c>
      <c r="F467" s="13">
        <v>100</v>
      </c>
      <c r="G467" s="93">
        <f>IF(E467="Item",ROUND(F467,0),ROUND(D467*F467,0))</f>
        <v>11600</v>
      </c>
      <c r="H467" s="58"/>
    </row>
    <row r="468" spans="1:8" s="650" customFormat="1" x14ac:dyDescent="0.25">
      <c r="A468" s="51"/>
      <c r="B468" s="87" t="s">
        <v>64</v>
      </c>
      <c r="C468" s="72" t="s">
        <v>286</v>
      </c>
      <c r="D468" s="21">
        <v>4824</v>
      </c>
      <c r="E468" s="23" t="s">
        <v>5</v>
      </c>
      <c r="F468" s="13">
        <v>15</v>
      </c>
      <c r="G468" s="93">
        <f t="shared" ref="G468:G469" si="32">IF(E468="Item",ROUND(F468,0),ROUND(D468*F468,0))</f>
        <v>72360</v>
      </c>
      <c r="H468" s="58"/>
    </row>
    <row r="469" spans="1:8" s="650" customFormat="1" x14ac:dyDescent="0.25">
      <c r="A469" s="51"/>
      <c r="B469" s="87" t="s">
        <v>64</v>
      </c>
      <c r="C469" s="72" t="s">
        <v>287</v>
      </c>
      <c r="D469" s="21">
        <v>644</v>
      </c>
      <c r="E469" s="23" t="s">
        <v>5</v>
      </c>
      <c r="F469" s="13">
        <v>15</v>
      </c>
      <c r="G469" s="93">
        <f t="shared" si="32"/>
        <v>9660</v>
      </c>
      <c r="H469" s="58"/>
    </row>
    <row r="470" spans="1:8" s="650" customFormat="1" x14ac:dyDescent="0.25">
      <c r="A470" s="51"/>
      <c r="B470" s="87" t="s">
        <v>64</v>
      </c>
      <c r="C470" s="72" t="s">
        <v>288</v>
      </c>
      <c r="D470" s="21">
        <f>200*0.5</f>
        <v>100</v>
      </c>
      <c r="E470" s="23" t="s">
        <v>5</v>
      </c>
      <c r="F470" s="13">
        <v>80</v>
      </c>
      <c r="G470" s="93">
        <f>IF(E470="Item",ROUND(F470,0),ROUND(D470*F470,0))</f>
        <v>8000</v>
      </c>
      <c r="H470" s="58"/>
    </row>
    <row r="471" spans="1:8" s="650" customFormat="1" x14ac:dyDescent="0.25">
      <c r="A471" s="51"/>
      <c r="B471" s="87" t="s">
        <v>64</v>
      </c>
      <c r="C471" s="72" t="s">
        <v>289</v>
      </c>
      <c r="D471" s="21">
        <v>1</v>
      </c>
      <c r="E471" s="23" t="s">
        <v>89</v>
      </c>
      <c r="F471" s="13">
        <v>20000</v>
      </c>
      <c r="G471" s="93">
        <f>IF(E471="Item",ROUND(F471,0),ROUND(D471*F471,0))</f>
        <v>20000</v>
      </c>
      <c r="H471" s="58"/>
    </row>
    <row r="472" spans="1:8" s="650" customFormat="1" x14ac:dyDescent="0.25">
      <c r="A472" s="51"/>
      <c r="B472" s="87" t="s">
        <v>64</v>
      </c>
      <c r="C472" s="72" t="s">
        <v>290</v>
      </c>
      <c r="D472" s="21">
        <v>1</v>
      </c>
      <c r="E472" s="23" t="s">
        <v>89</v>
      </c>
      <c r="F472" s="13">
        <v>10000</v>
      </c>
      <c r="G472" s="93">
        <f>IF(E472="Item",ROUND(F472,0),ROUND(D472*F472,0))</f>
        <v>10000</v>
      </c>
      <c r="H472" s="58"/>
    </row>
    <row r="473" spans="1:8" s="650" customFormat="1" x14ac:dyDescent="0.25">
      <c r="A473" s="51"/>
      <c r="B473" s="40"/>
      <c r="C473" s="72"/>
      <c r="D473" s="21"/>
      <c r="E473" s="23"/>
      <c r="F473" s="13"/>
      <c r="G473" s="13"/>
      <c r="H473" s="10">
        <f>SUM(G463:G472)</f>
        <v>221100</v>
      </c>
    </row>
    <row r="474" spans="1:8" customFormat="1" x14ac:dyDescent="0.25">
      <c r="A474" s="51"/>
      <c r="B474" s="40">
        <v>7.2</v>
      </c>
      <c r="C474" t="s">
        <v>199</v>
      </c>
      <c r="D474" s="21"/>
      <c r="E474" s="23"/>
      <c r="F474" s="13"/>
      <c r="G474" s="13"/>
      <c r="H474" s="58"/>
    </row>
    <row r="475" spans="1:8" s="650" customFormat="1" x14ac:dyDescent="0.25">
      <c r="A475" s="51"/>
      <c r="B475" s="87" t="s">
        <v>64</v>
      </c>
      <c r="C475" s="72" t="s">
        <v>200</v>
      </c>
      <c r="D475" s="21">
        <v>0</v>
      </c>
      <c r="E475" s="23">
        <v>0</v>
      </c>
      <c r="F475" s="13">
        <v>0</v>
      </c>
      <c r="G475" s="13">
        <v>0</v>
      </c>
      <c r="H475" s="58"/>
    </row>
    <row r="476" spans="1:8" customFormat="1" x14ac:dyDescent="0.25">
      <c r="A476" s="51"/>
      <c r="B476" s="40"/>
      <c r="D476" s="21"/>
      <c r="E476" s="23"/>
      <c r="F476" s="13"/>
      <c r="G476" s="13"/>
      <c r="H476" s="58"/>
    </row>
    <row r="477" spans="1:8" customFormat="1" x14ac:dyDescent="0.25">
      <c r="A477" s="51"/>
      <c r="B477" s="40">
        <v>7.3</v>
      </c>
      <c r="C477" t="s">
        <v>201</v>
      </c>
      <c r="D477" s="21"/>
      <c r="E477" s="23"/>
      <c r="F477" s="13"/>
      <c r="G477" s="13"/>
      <c r="H477" s="58"/>
    </row>
    <row r="478" spans="1:8" customFormat="1" x14ac:dyDescent="0.25">
      <c r="A478" s="51"/>
      <c r="B478" s="87" t="s">
        <v>64</v>
      </c>
      <c r="C478" s="72" t="s">
        <v>202</v>
      </c>
      <c r="D478" s="21">
        <v>88</v>
      </c>
      <c r="E478" s="23" t="s">
        <v>144</v>
      </c>
      <c r="F478" s="13">
        <v>75</v>
      </c>
      <c r="G478" s="93">
        <f>IF(E478="Item",ROUND(F478,0),ROUND(D478*F478,0))</f>
        <v>6600</v>
      </c>
      <c r="H478" s="58"/>
    </row>
    <row r="479" spans="1:8" customFormat="1" x14ac:dyDescent="0.25">
      <c r="A479" s="51"/>
      <c r="B479" s="40"/>
      <c r="D479" s="21"/>
      <c r="E479" s="23"/>
      <c r="F479" s="13"/>
      <c r="G479" s="13"/>
      <c r="H479" s="10">
        <f>SUM(G478)</f>
        <v>6600</v>
      </c>
    </row>
    <row r="480" spans="1:8" customFormat="1" x14ac:dyDescent="0.25">
      <c r="A480" s="51"/>
      <c r="B480" s="40">
        <v>7.4</v>
      </c>
      <c r="C480" t="s">
        <v>203</v>
      </c>
      <c r="D480" s="21"/>
      <c r="E480" s="23"/>
      <c r="F480" s="13"/>
      <c r="G480" s="13"/>
      <c r="H480" s="58"/>
    </row>
    <row r="481" spans="1:8" customFormat="1" x14ac:dyDescent="0.25">
      <c r="A481" s="51"/>
      <c r="B481" s="87" t="s">
        <v>64</v>
      </c>
      <c r="C481" s="72" t="s">
        <v>168</v>
      </c>
      <c r="D481" s="21">
        <v>0</v>
      </c>
      <c r="E481" s="23">
        <v>0</v>
      </c>
      <c r="F481" s="13">
        <v>0</v>
      </c>
      <c r="G481" s="13">
        <v>0</v>
      </c>
      <c r="H481" s="58"/>
    </row>
    <row r="482" spans="1:8" customFormat="1" x14ac:dyDescent="0.25">
      <c r="A482" s="51"/>
      <c r="B482" s="40"/>
      <c r="D482" s="21"/>
      <c r="E482" s="23"/>
      <c r="F482" s="13"/>
      <c r="G482" s="13"/>
      <c r="H482" s="58"/>
    </row>
    <row r="483" spans="1:8" customFormat="1" x14ac:dyDescent="0.25">
      <c r="A483" s="51"/>
      <c r="B483" s="40">
        <v>7.5</v>
      </c>
      <c r="C483" t="s">
        <v>204</v>
      </c>
      <c r="D483" s="21"/>
      <c r="E483" s="23"/>
      <c r="F483" s="13"/>
      <c r="G483" s="13"/>
      <c r="H483" s="58"/>
    </row>
    <row r="484" spans="1:8" customFormat="1" x14ac:dyDescent="0.25">
      <c r="A484" s="51"/>
      <c r="B484" s="87" t="s">
        <v>64</v>
      </c>
      <c r="C484" s="72" t="s">
        <v>168</v>
      </c>
      <c r="D484" s="21">
        <v>0</v>
      </c>
      <c r="E484" s="23">
        <v>0</v>
      </c>
      <c r="F484" s="13">
        <v>0</v>
      </c>
      <c r="G484" s="13">
        <v>0</v>
      </c>
      <c r="H484" s="58"/>
    </row>
    <row r="485" spans="1:8" customFormat="1" x14ac:dyDescent="0.25">
      <c r="A485" s="51"/>
      <c r="B485" s="40"/>
      <c r="D485" s="21"/>
      <c r="E485" s="23"/>
      <c r="F485" s="13"/>
      <c r="G485" s="13"/>
      <c r="H485" s="58"/>
    </row>
    <row r="486" spans="1:8" customFormat="1" x14ac:dyDescent="0.25">
      <c r="A486" s="51"/>
      <c r="B486" s="40"/>
      <c r="D486" s="21"/>
      <c r="E486" s="23"/>
      <c r="F486" s="13"/>
      <c r="G486" s="21"/>
      <c r="H486" s="58"/>
    </row>
    <row r="487" spans="1:8" customFormat="1" x14ac:dyDescent="0.25">
      <c r="A487" s="51"/>
      <c r="B487" s="40"/>
      <c r="D487" s="21"/>
      <c r="E487" s="23"/>
      <c r="F487" s="13"/>
      <c r="G487" s="21"/>
      <c r="H487" s="58"/>
    </row>
    <row r="488" spans="1:8" customFormat="1" x14ac:dyDescent="0.25">
      <c r="A488" s="51"/>
      <c r="B488" s="40"/>
      <c r="D488" s="21"/>
      <c r="E488" s="23"/>
      <c r="F488" s="13"/>
      <c r="G488" s="21"/>
      <c r="H488" s="58"/>
    </row>
    <row r="489" spans="1:8" customFormat="1" x14ac:dyDescent="0.25">
      <c r="A489" s="51"/>
      <c r="B489" s="40"/>
      <c r="D489" s="21"/>
      <c r="E489" s="23"/>
      <c r="F489" s="13"/>
      <c r="G489" s="21"/>
      <c r="H489" s="58"/>
    </row>
    <row r="490" spans="1:8" customFormat="1" x14ac:dyDescent="0.25">
      <c r="A490" s="51"/>
      <c r="B490" s="40"/>
      <c r="D490" s="21"/>
      <c r="E490" s="23"/>
      <c r="F490" s="13"/>
      <c r="G490" s="21"/>
      <c r="H490" s="58"/>
    </row>
    <row r="491" spans="1:8" customFormat="1" x14ac:dyDescent="0.25">
      <c r="A491" s="51"/>
      <c r="B491" s="40"/>
      <c r="D491" s="21"/>
      <c r="E491" s="23"/>
      <c r="F491" s="13"/>
      <c r="G491" s="21"/>
      <c r="H491" s="58"/>
    </row>
    <row r="492" spans="1:8" customFormat="1" x14ac:dyDescent="0.25">
      <c r="A492" s="51"/>
      <c r="B492" s="40"/>
      <c r="D492" s="21"/>
      <c r="E492" s="23"/>
      <c r="F492" s="13"/>
      <c r="G492" s="21"/>
      <c r="H492" s="58"/>
    </row>
    <row r="493" spans="1:8" customFormat="1" x14ac:dyDescent="0.25">
      <c r="A493" s="51"/>
      <c r="B493" s="40"/>
      <c r="D493" s="21"/>
      <c r="E493" s="23"/>
      <c r="F493" s="13"/>
      <c r="G493" s="21"/>
      <c r="H493" s="58"/>
    </row>
    <row r="494" spans="1:8" customFormat="1" x14ac:dyDescent="0.25">
      <c r="A494" s="51"/>
      <c r="B494" s="40"/>
      <c r="D494" s="21"/>
      <c r="E494" s="23"/>
      <c r="F494" s="13"/>
      <c r="G494" s="21"/>
      <c r="H494" s="58"/>
    </row>
    <row r="495" spans="1:8" customFormat="1" x14ac:dyDescent="0.25">
      <c r="A495" s="51"/>
      <c r="B495" s="40"/>
      <c r="D495" s="21"/>
      <c r="E495" s="23"/>
      <c r="F495" s="13"/>
      <c r="G495" s="21"/>
      <c r="H495" s="58"/>
    </row>
    <row r="496" spans="1:8" customFormat="1" x14ac:dyDescent="0.25">
      <c r="A496" s="51"/>
      <c r="B496" s="40"/>
      <c r="D496" s="21"/>
      <c r="E496" s="23"/>
      <c r="F496" s="13"/>
      <c r="G496" s="21"/>
      <c r="H496" s="58"/>
    </row>
    <row r="497" spans="1:8" customFormat="1" x14ac:dyDescent="0.25">
      <c r="A497" s="51"/>
      <c r="B497" s="40"/>
      <c r="D497" s="21"/>
      <c r="E497" s="23"/>
      <c r="F497" s="13"/>
      <c r="G497" s="21"/>
      <c r="H497" s="58"/>
    </row>
    <row r="498" spans="1:8" customFormat="1" x14ac:dyDescent="0.25">
      <c r="A498" s="51"/>
      <c r="B498" s="40"/>
      <c r="D498" s="21"/>
      <c r="E498" s="23"/>
      <c r="F498" s="13"/>
      <c r="G498" s="21"/>
      <c r="H498" s="58"/>
    </row>
    <row r="499" spans="1:8" customFormat="1" x14ac:dyDescent="0.25">
      <c r="A499" s="51"/>
      <c r="B499" s="40"/>
      <c r="D499" s="21"/>
      <c r="E499" s="23"/>
      <c r="F499" s="13"/>
      <c r="G499" s="21"/>
      <c r="H499" s="58"/>
    </row>
    <row r="500" spans="1:8" customFormat="1" x14ac:dyDescent="0.25">
      <c r="A500" s="51"/>
      <c r="B500" s="40"/>
      <c r="D500" s="21"/>
      <c r="E500" s="23"/>
      <c r="F500" s="13"/>
      <c r="G500" s="21"/>
      <c r="H500" s="58"/>
    </row>
    <row r="501" spans="1:8" customFormat="1" x14ac:dyDescent="0.25">
      <c r="A501" s="51"/>
      <c r="B501" s="40"/>
      <c r="D501" s="21"/>
      <c r="E501" s="23"/>
      <c r="F501" s="13"/>
      <c r="G501" s="21"/>
      <c r="H501" s="58"/>
    </row>
    <row r="502" spans="1:8" customFormat="1" x14ac:dyDescent="0.25">
      <c r="A502" s="51"/>
      <c r="B502" s="40"/>
      <c r="D502" s="21"/>
      <c r="E502" s="23"/>
      <c r="F502" s="13"/>
      <c r="G502" s="21"/>
      <c r="H502" s="58"/>
    </row>
    <row r="503" spans="1:8" customFormat="1" x14ac:dyDescent="0.25">
      <c r="A503" s="51"/>
      <c r="B503" s="40"/>
      <c r="D503" s="21"/>
      <c r="E503" s="23"/>
      <c r="F503" s="13"/>
      <c r="G503" s="21"/>
      <c r="H503" s="58"/>
    </row>
    <row r="504" spans="1:8" customFormat="1" x14ac:dyDescent="0.25">
      <c r="A504" s="51"/>
      <c r="B504" s="40"/>
      <c r="D504" s="21"/>
      <c r="E504" s="23"/>
      <c r="F504" s="13"/>
      <c r="G504" s="21"/>
      <c r="H504" s="58"/>
    </row>
    <row r="505" spans="1:8" customFormat="1" x14ac:dyDescent="0.25">
      <c r="A505" s="51"/>
      <c r="B505" s="40"/>
      <c r="D505" s="21"/>
      <c r="E505" s="23"/>
      <c r="F505" s="13"/>
      <c r="G505" s="21"/>
      <c r="H505" s="58"/>
    </row>
    <row r="506" spans="1:8" customFormat="1" x14ac:dyDescent="0.25">
      <c r="A506" s="51"/>
      <c r="B506" s="40"/>
      <c r="D506" s="21"/>
      <c r="E506" s="23"/>
      <c r="F506" s="13"/>
      <c r="G506" s="21"/>
      <c r="H506" s="58"/>
    </row>
    <row r="507" spans="1:8" customFormat="1" x14ac:dyDescent="0.25">
      <c r="A507" s="51"/>
      <c r="B507" s="40"/>
      <c r="D507" s="21"/>
      <c r="E507" s="23"/>
      <c r="F507" s="13"/>
      <c r="G507" s="21"/>
      <c r="H507" s="58"/>
    </row>
    <row r="508" spans="1:8" customFormat="1" x14ac:dyDescent="0.25">
      <c r="A508" s="51"/>
      <c r="B508" s="40"/>
      <c r="D508" s="21"/>
      <c r="E508" s="23"/>
      <c r="F508" s="13"/>
      <c r="G508" s="21"/>
      <c r="H508" s="58"/>
    </row>
    <row r="509" spans="1:8" customFormat="1" x14ac:dyDescent="0.25">
      <c r="A509" s="51"/>
      <c r="B509" s="40"/>
      <c r="D509" s="21"/>
      <c r="E509" s="23"/>
      <c r="F509" s="13"/>
      <c r="G509" s="21"/>
      <c r="H509" s="58"/>
    </row>
    <row r="510" spans="1:8" customFormat="1" x14ac:dyDescent="0.25">
      <c r="A510" s="51"/>
      <c r="B510" s="40"/>
      <c r="D510" s="21"/>
      <c r="E510" s="23"/>
      <c r="F510" s="13"/>
      <c r="G510" s="21"/>
      <c r="H510" s="58"/>
    </row>
    <row r="511" spans="1:8" customFormat="1" x14ac:dyDescent="0.25">
      <c r="A511" s="51"/>
      <c r="B511" s="40"/>
      <c r="D511" s="21"/>
      <c r="E511" s="23"/>
      <c r="F511" s="13"/>
      <c r="G511" s="21"/>
      <c r="H511" s="58"/>
    </row>
    <row r="512" spans="1:8" customFormat="1" x14ac:dyDescent="0.25">
      <c r="A512" s="51"/>
      <c r="B512" s="40"/>
      <c r="D512" s="21"/>
      <c r="E512" s="23"/>
      <c r="F512" s="13"/>
      <c r="G512" s="21"/>
      <c r="H512" s="58"/>
    </row>
    <row r="513" spans="1:8" customFormat="1" x14ac:dyDescent="0.25">
      <c r="A513" s="51"/>
      <c r="B513" s="40"/>
      <c r="D513" s="21"/>
      <c r="E513" s="23"/>
      <c r="F513" s="13"/>
      <c r="G513" s="21"/>
      <c r="H513" s="58"/>
    </row>
    <row r="514" spans="1:8" customFormat="1" x14ac:dyDescent="0.25">
      <c r="A514" s="51"/>
      <c r="B514" s="40"/>
      <c r="D514" s="21"/>
      <c r="E514" s="23"/>
      <c r="F514" s="13"/>
      <c r="G514" s="21"/>
      <c r="H514" s="58"/>
    </row>
    <row r="515" spans="1:8" customFormat="1" x14ac:dyDescent="0.25">
      <c r="A515" s="51"/>
      <c r="B515" s="40"/>
      <c r="D515" s="21"/>
      <c r="E515" s="23"/>
      <c r="F515" s="13"/>
      <c r="G515" s="21"/>
      <c r="H515" s="58"/>
    </row>
    <row r="516" spans="1:8" customFormat="1" x14ac:dyDescent="0.25">
      <c r="A516" s="51"/>
      <c r="B516" s="40"/>
      <c r="D516" s="21"/>
      <c r="E516" s="23"/>
      <c r="F516" s="13"/>
      <c r="G516" s="21"/>
      <c r="H516" s="58"/>
    </row>
    <row r="517" spans="1:8" customFormat="1" x14ac:dyDescent="0.25">
      <c r="A517" s="51"/>
      <c r="B517" s="40"/>
      <c r="D517" s="21"/>
      <c r="E517" s="23"/>
      <c r="F517" s="13"/>
      <c r="G517" s="21"/>
      <c r="H517" s="58"/>
    </row>
    <row r="518" spans="1:8" customFormat="1" x14ac:dyDescent="0.25">
      <c r="A518" s="51"/>
      <c r="B518" s="40"/>
      <c r="D518" s="21"/>
      <c r="E518" s="23"/>
      <c r="F518" s="13"/>
      <c r="G518" s="21"/>
      <c r="H518" s="58"/>
    </row>
    <row r="519" spans="1:8" customFormat="1" x14ac:dyDescent="0.25">
      <c r="A519" s="51"/>
      <c r="B519" s="40"/>
      <c r="D519" s="21"/>
      <c r="E519" s="23"/>
      <c r="F519" s="13"/>
      <c r="G519" s="21"/>
      <c r="H519" s="58"/>
    </row>
    <row r="520" spans="1:8" customFormat="1" x14ac:dyDescent="0.25">
      <c r="A520" s="51"/>
      <c r="B520" s="40"/>
      <c r="D520" s="21"/>
      <c r="E520" s="23"/>
      <c r="F520" s="13"/>
      <c r="G520" s="21"/>
      <c r="H520" s="58"/>
    </row>
    <row r="521" spans="1:8" customFormat="1" x14ac:dyDescent="0.25">
      <c r="A521" s="51"/>
      <c r="B521" s="40"/>
      <c r="D521" s="21"/>
      <c r="E521" s="23"/>
      <c r="F521" s="13"/>
      <c r="G521" s="21"/>
      <c r="H521" s="58"/>
    </row>
    <row r="522" spans="1:8" customFormat="1" x14ac:dyDescent="0.25">
      <c r="A522" s="51"/>
      <c r="B522" s="40"/>
      <c r="D522" s="21"/>
      <c r="E522" s="23"/>
      <c r="F522" s="13"/>
      <c r="G522" s="21"/>
      <c r="H522" s="58"/>
    </row>
    <row r="523" spans="1:8" customFormat="1" x14ac:dyDescent="0.25">
      <c r="A523" s="51"/>
      <c r="B523" s="40"/>
      <c r="D523" s="21"/>
      <c r="E523" s="23"/>
      <c r="F523" s="13"/>
      <c r="G523" s="21"/>
      <c r="H523" s="58"/>
    </row>
    <row r="524" spans="1:8" customFormat="1" x14ac:dyDescent="0.25">
      <c r="A524" s="43"/>
      <c r="B524" s="64"/>
      <c r="C524" s="49" t="s">
        <v>95</v>
      </c>
      <c r="D524" s="45"/>
      <c r="E524" s="46"/>
      <c r="F524" s="47"/>
      <c r="G524" s="48"/>
      <c r="H524" s="57">
        <f>SUM(G459:G523)</f>
        <v>227700</v>
      </c>
    </row>
    <row r="525" spans="1:8" customFormat="1" x14ac:dyDescent="0.25">
      <c r="A525" s="51"/>
      <c r="B525" s="52"/>
      <c r="D525" s="21"/>
      <c r="E525" s="23"/>
      <c r="F525" s="13"/>
      <c r="G525" s="13"/>
      <c r="H525" s="58"/>
    </row>
    <row r="526" spans="1:8" customFormat="1" x14ac:dyDescent="0.25">
      <c r="A526" s="51">
        <v>8</v>
      </c>
      <c r="B526" s="65" t="s">
        <v>205</v>
      </c>
      <c r="C526" s="53"/>
      <c r="D526" s="21"/>
      <c r="E526" s="23"/>
      <c r="F526" s="13"/>
      <c r="G526" s="13"/>
      <c r="H526" s="58"/>
    </row>
    <row r="527" spans="1:8" customFormat="1" hidden="1" x14ac:dyDescent="0.25">
      <c r="A527" s="16"/>
      <c r="B527" s="40">
        <v>8.1</v>
      </c>
      <c r="C527" t="s">
        <v>206</v>
      </c>
      <c r="D527" s="21"/>
      <c r="E527" s="23"/>
      <c r="F527" s="13"/>
      <c r="G527" s="13"/>
      <c r="H527" s="58"/>
    </row>
    <row r="528" spans="1:8" customFormat="1" hidden="1" x14ac:dyDescent="0.25">
      <c r="A528" s="16"/>
      <c r="B528" s="40"/>
      <c r="C528" s="72"/>
      <c r="D528" s="68"/>
      <c r="E528" s="23"/>
      <c r="F528" s="13"/>
      <c r="G528" s="13"/>
      <c r="H528" s="58"/>
    </row>
    <row r="529" spans="1:8" customFormat="1" hidden="1" x14ac:dyDescent="0.25">
      <c r="A529" s="16"/>
      <c r="B529" s="40"/>
      <c r="D529" s="21"/>
      <c r="E529" s="23"/>
      <c r="F529" s="13"/>
      <c r="G529" s="13"/>
      <c r="H529" s="58"/>
    </row>
    <row r="530" spans="1:8" customFormat="1" hidden="1" x14ac:dyDescent="0.25">
      <c r="A530" s="16"/>
      <c r="B530" s="40">
        <v>8.1999999999999993</v>
      </c>
      <c r="C530" t="s">
        <v>207</v>
      </c>
      <c r="D530" s="21"/>
      <c r="E530" s="23"/>
      <c r="F530" s="13"/>
      <c r="G530" s="13"/>
      <c r="H530" s="58"/>
    </row>
    <row r="531" spans="1:8" customFormat="1" hidden="1" x14ac:dyDescent="0.25">
      <c r="A531" s="16"/>
      <c r="B531" s="40"/>
      <c r="C531" s="73"/>
      <c r="D531" s="21"/>
      <c r="E531" s="23"/>
      <c r="F531" s="13"/>
      <c r="G531" s="13"/>
      <c r="H531" s="58"/>
    </row>
    <row r="532" spans="1:8" customFormat="1" hidden="1" x14ac:dyDescent="0.25">
      <c r="A532" s="16"/>
      <c r="B532" s="40"/>
      <c r="C532" s="73"/>
      <c r="D532" s="21"/>
      <c r="E532" s="23"/>
      <c r="F532" s="13"/>
      <c r="G532" s="13"/>
      <c r="H532" s="58"/>
    </row>
    <row r="533" spans="1:8" customFormat="1" hidden="1" x14ac:dyDescent="0.25">
      <c r="A533" s="16"/>
      <c r="B533" s="40"/>
      <c r="D533" s="21"/>
      <c r="E533" s="23"/>
      <c r="F533" s="13"/>
      <c r="G533" s="13"/>
      <c r="H533" s="58"/>
    </row>
    <row r="534" spans="1:8" customFormat="1" hidden="1" x14ac:dyDescent="0.25">
      <c r="A534" s="16"/>
      <c r="B534" s="40">
        <v>8.3000000000000007</v>
      </c>
      <c r="C534" s="41" t="s">
        <v>208</v>
      </c>
      <c r="D534" s="21"/>
      <c r="E534" s="23"/>
      <c r="F534" s="13"/>
      <c r="G534" s="13"/>
      <c r="H534" s="58"/>
    </row>
    <row r="535" spans="1:8" customFormat="1" hidden="1" x14ac:dyDescent="0.25">
      <c r="A535" s="16"/>
      <c r="B535" s="40"/>
      <c r="C535" s="74"/>
      <c r="D535" s="21"/>
      <c r="E535" s="23"/>
      <c r="F535" s="13"/>
      <c r="G535" s="13"/>
      <c r="H535" s="58"/>
    </row>
    <row r="536" spans="1:8" customFormat="1" hidden="1" x14ac:dyDescent="0.25">
      <c r="A536" s="16"/>
      <c r="B536" s="40"/>
      <c r="D536" s="21"/>
      <c r="E536" s="23"/>
      <c r="F536" s="13"/>
      <c r="G536" s="13"/>
      <c r="H536" s="58"/>
    </row>
    <row r="537" spans="1:8" customFormat="1" hidden="1" x14ac:dyDescent="0.25">
      <c r="A537" s="16"/>
      <c r="B537" s="40">
        <v>8.4</v>
      </c>
      <c r="C537" t="s">
        <v>209</v>
      </c>
      <c r="D537" s="21"/>
      <c r="E537" s="23"/>
      <c r="F537" s="13"/>
      <c r="G537" s="13"/>
      <c r="H537" s="58"/>
    </row>
    <row r="538" spans="1:8" customFormat="1" hidden="1" x14ac:dyDescent="0.25">
      <c r="A538" s="16"/>
      <c r="B538" s="40"/>
      <c r="C538" s="72"/>
      <c r="D538" s="21"/>
      <c r="E538" s="23"/>
      <c r="F538" s="13"/>
      <c r="G538" s="13"/>
      <c r="H538" s="58"/>
    </row>
    <row r="539" spans="1:8" customFormat="1" hidden="1" x14ac:dyDescent="0.25">
      <c r="A539" s="16"/>
      <c r="B539" s="40"/>
      <c r="D539" s="21"/>
      <c r="E539" s="23"/>
      <c r="F539" s="13"/>
      <c r="G539" s="13"/>
      <c r="H539" s="58"/>
    </row>
    <row r="540" spans="1:8" customFormat="1" hidden="1" x14ac:dyDescent="0.25">
      <c r="A540" s="16"/>
      <c r="B540" s="40">
        <v>8.5</v>
      </c>
      <c r="C540" t="s">
        <v>210</v>
      </c>
      <c r="D540" s="21"/>
      <c r="E540" s="23"/>
      <c r="F540" s="13"/>
      <c r="G540" s="13"/>
      <c r="H540" s="58"/>
    </row>
    <row r="541" spans="1:8" customFormat="1" hidden="1" x14ac:dyDescent="0.25">
      <c r="A541" s="79"/>
      <c r="B541" s="80"/>
      <c r="C541" s="85"/>
      <c r="D541" s="22"/>
      <c r="E541" s="27"/>
      <c r="F541" s="81"/>
      <c r="G541" s="13"/>
      <c r="H541" s="86"/>
    </row>
    <row r="542" spans="1:8" customFormat="1" hidden="1" x14ac:dyDescent="0.25">
      <c r="A542" s="82"/>
      <c r="B542" s="83"/>
      <c r="C542" s="25"/>
      <c r="D542" s="28"/>
      <c r="E542" s="26"/>
      <c r="F542" s="38"/>
      <c r="G542" s="38"/>
      <c r="H542" s="84">
        <f>SUM(G528:G542)</f>
        <v>0</v>
      </c>
    </row>
    <row r="543" spans="1:8" customFormat="1" hidden="1" x14ac:dyDescent="0.25">
      <c r="A543" s="16"/>
      <c r="B543" s="40">
        <v>8.6</v>
      </c>
      <c r="C543" t="s">
        <v>211</v>
      </c>
      <c r="D543" s="21"/>
      <c r="E543" s="23"/>
      <c r="F543" s="13"/>
      <c r="G543" s="13"/>
      <c r="H543" s="58"/>
    </row>
    <row r="544" spans="1:8" customFormat="1" hidden="1" x14ac:dyDescent="0.25">
      <c r="A544" s="16"/>
      <c r="B544" s="40"/>
      <c r="C544" s="73"/>
      <c r="D544" s="21"/>
      <c r="E544" s="23"/>
      <c r="F544" s="13"/>
      <c r="G544" s="13"/>
      <c r="H544" s="58"/>
    </row>
    <row r="545" spans="1:8" customFormat="1" hidden="1" x14ac:dyDescent="0.25">
      <c r="A545" s="16"/>
      <c r="B545" s="40"/>
      <c r="C545" s="73"/>
      <c r="D545" s="21"/>
      <c r="E545" s="23"/>
      <c r="F545" s="13"/>
      <c r="G545" s="13"/>
      <c r="H545" s="10">
        <f>SUM(G544:G545)</f>
        <v>0</v>
      </c>
    </row>
    <row r="546" spans="1:8" customFormat="1" x14ac:dyDescent="0.25">
      <c r="A546" s="16"/>
      <c r="B546" s="40">
        <v>8.1</v>
      </c>
      <c r="C546" t="s">
        <v>212</v>
      </c>
      <c r="D546" s="21"/>
      <c r="E546" s="23"/>
      <c r="F546" s="13"/>
      <c r="G546" s="13"/>
      <c r="H546" s="58"/>
    </row>
    <row r="547" spans="1:8" customFormat="1" x14ac:dyDescent="0.25">
      <c r="A547" s="16"/>
      <c r="B547" s="92" t="s">
        <v>64</v>
      </c>
      <c r="C547" s="72" t="s">
        <v>168</v>
      </c>
      <c r="D547" s="68">
        <v>0</v>
      </c>
      <c r="E547" s="69">
        <v>0</v>
      </c>
      <c r="F547" s="70">
        <v>0</v>
      </c>
      <c r="G547" s="13">
        <f>D547*F547</f>
        <v>0</v>
      </c>
      <c r="H547" s="58"/>
    </row>
    <row r="548" spans="1:8" customFormat="1" x14ac:dyDescent="0.25">
      <c r="A548" s="16"/>
      <c r="B548" s="92"/>
      <c r="D548" s="68"/>
      <c r="E548" s="69"/>
      <c r="F548" s="70"/>
      <c r="G548" s="13"/>
      <c r="H548" s="10">
        <f>SUM(G535:G547)</f>
        <v>0</v>
      </c>
    </row>
    <row r="549" spans="1:8" customFormat="1" x14ac:dyDescent="0.25">
      <c r="A549" s="16"/>
      <c r="B549" s="40">
        <v>8.1999999999999993</v>
      </c>
      <c r="C549" t="s">
        <v>214</v>
      </c>
      <c r="D549" s="21"/>
      <c r="E549" s="23"/>
      <c r="F549" s="13"/>
      <c r="G549" s="13"/>
      <c r="H549" s="58"/>
    </row>
    <row r="550" spans="1:8" customFormat="1" x14ac:dyDescent="0.25">
      <c r="A550" s="16"/>
      <c r="B550" s="40"/>
      <c r="C550" s="757" t="s">
        <v>291</v>
      </c>
      <c r="D550" s="21"/>
      <c r="E550" s="23"/>
      <c r="F550" s="21"/>
      <c r="G550" s="753"/>
      <c r="H550" s="58"/>
    </row>
    <row r="551" spans="1:8" customFormat="1" x14ac:dyDescent="0.25">
      <c r="A551" s="16"/>
      <c r="B551" s="92" t="s">
        <v>64</v>
      </c>
      <c r="C551" s="754" t="s">
        <v>292</v>
      </c>
      <c r="D551" s="68">
        <v>4824</v>
      </c>
      <c r="E551" s="23" t="s">
        <v>5</v>
      </c>
      <c r="F551" s="21">
        <v>28</v>
      </c>
      <c r="G551" s="13">
        <f>IF(E551="Item",ROUND(F551,0),ROUND(D551*F551,0))</f>
        <v>135072</v>
      </c>
      <c r="H551" s="58"/>
    </row>
    <row r="552" spans="1:8" customFormat="1" x14ac:dyDescent="0.25">
      <c r="A552" s="16"/>
      <c r="B552" s="92" t="s">
        <v>64</v>
      </c>
      <c r="C552" s="754" t="s">
        <v>293</v>
      </c>
      <c r="D552" s="68">
        <v>4824</v>
      </c>
      <c r="E552" s="23" t="s">
        <v>5</v>
      </c>
      <c r="F552" s="13">
        <v>30</v>
      </c>
      <c r="G552" s="13">
        <f>IF(E552="Item",ROUND(F552,0),ROUND(D552*F552,0))</f>
        <v>144720</v>
      </c>
      <c r="H552" s="58"/>
    </row>
    <row r="553" spans="1:8" customFormat="1" x14ac:dyDescent="0.25">
      <c r="A553" s="16"/>
      <c r="B553" s="92" t="s">
        <v>64</v>
      </c>
      <c r="C553" s="755" t="s">
        <v>294</v>
      </c>
      <c r="D553" s="68">
        <v>4824</v>
      </c>
      <c r="E553" s="23" t="s">
        <v>5</v>
      </c>
      <c r="F553" s="13">
        <v>25</v>
      </c>
      <c r="G553" s="13">
        <f>IF(E553="Item",ROUND(F553,0),ROUND(D553*F553,0))</f>
        <v>120600</v>
      </c>
      <c r="H553" s="58"/>
    </row>
    <row r="554" spans="1:8" customFormat="1" x14ac:dyDescent="0.25">
      <c r="A554" s="16"/>
      <c r="B554" s="92" t="s">
        <v>64</v>
      </c>
      <c r="C554" s="754" t="s">
        <v>295</v>
      </c>
      <c r="D554" s="68">
        <v>4824</v>
      </c>
      <c r="E554" s="23" t="s">
        <v>5</v>
      </c>
      <c r="F554" s="13">
        <v>5</v>
      </c>
      <c r="G554" s="13">
        <f>IF(E554="Item",ROUND(F554,0),ROUND(D554*F554,0))</f>
        <v>24120</v>
      </c>
      <c r="H554" s="58"/>
    </row>
    <row r="555" spans="1:8" customFormat="1" x14ac:dyDescent="0.25">
      <c r="A555" s="16"/>
      <c r="B555" s="92"/>
      <c r="D555" s="68"/>
      <c r="E555" s="23"/>
      <c r="F555" s="13"/>
      <c r="G555" s="753"/>
      <c r="H555" s="58"/>
    </row>
    <row r="556" spans="1:8" customFormat="1" x14ac:dyDescent="0.25">
      <c r="A556" s="16"/>
      <c r="B556" s="92"/>
      <c r="C556" s="758" t="s">
        <v>296</v>
      </c>
      <c r="D556" s="68"/>
      <c r="E556" s="23"/>
      <c r="F556" s="13"/>
      <c r="G556" s="753"/>
      <c r="H556" s="58"/>
    </row>
    <row r="557" spans="1:8" customFormat="1" x14ac:dyDescent="0.25">
      <c r="A557" s="16"/>
      <c r="B557" s="92" t="s">
        <v>64</v>
      </c>
      <c r="C557" s="754" t="s">
        <v>297</v>
      </c>
      <c r="D557" s="68">
        <v>644</v>
      </c>
      <c r="E557" s="23" t="s">
        <v>5</v>
      </c>
      <c r="F557" s="13">
        <v>45</v>
      </c>
      <c r="G557" s="13">
        <f>IF(E557="Item",ROUND(F557,0),ROUND(D557*F557,0))</f>
        <v>28980</v>
      </c>
      <c r="H557" s="58"/>
    </row>
    <row r="558" spans="1:8" customFormat="1" x14ac:dyDescent="0.25">
      <c r="A558" s="16"/>
      <c r="B558" s="92" t="s">
        <v>64</v>
      </c>
      <c r="C558" s="754" t="s">
        <v>298</v>
      </c>
      <c r="D558" s="68">
        <v>644</v>
      </c>
      <c r="E558" s="23" t="s">
        <v>5</v>
      </c>
      <c r="F558" s="13">
        <v>10</v>
      </c>
      <c r="G558" s="13">
        <f>IF(E558="Item",ROUND(F558,0),ROUND(D558*F558,0))</f>
        <v>6440</v>
      </c>
      <c r="H558" s="58"/>
    </row>
    <row r="559" spans="1:8" customFormat="1" x14ac:dyDescent="0.25">
      <c r="A559" s="16"/>
      <c r="B559" s="40"/>
      <c r="D559" s="21"/>
      <c r="E559" s="23"/>
      <c r="F559" s="13"/>
      <c r="G559" s="21"/>
      <c r="H559" s="10">
        <f>SUM(G551:G558)</f>
        <v>459932</v>
      </c>
    </row>
    <row r="560" spans="1:8" customFormat="1" x14ac:dyDescent="0.25">
      <c r="A560" s="16"/>
      <c r="B560" s="40">
        <v>8.3000000000000007</v>
      </c>
      <c r="C560" t="s">
        <v>215</v>
      </c>
      <c r="D560" s="21"/>
      <c r="E560" s="23"/>
      <c r="F560" s="13"/>
      <c r="G560" s="21"/>
      <c r="H560" s="58"/>
    </row>
    <row r="561" spans="1:8" customFormat="1" x14ac:dyDescent="0.25">
      <c r="A561" s="16"/>
      <c r="B561" s="92" t="s">
        <v>64</v>
      </c>
      <c r="C561" s="72" t="s">
        <v>168</v>
      </c>
      <c r="D561" s="68">
        <v>1</v>
      </c>
      <c r="E561" s="69">
        <v>0</v>
      </c>
      <c r="F561" s="70">
        <v>0</v>
      </c>
      <c r="G561" s="21">
        <f>D561*F561</f>
        <v>0</v>
      </c>
      <c r="H561" s="58"/>
    </row>
    <row r="562" spans="1:8" customFormat="1" x14ac:dyDescent="0.25">
      <c r="A562" s="16"/>
      <c r="B562" s="92"/>
      <c r="C562" s="727"/>
      <c r="D562" s="68"/>
      <c r="E562" s="69"/>
      <c r="F562" s="70"/>
      <c r="G562" s="21"/>
      <c r="H562" s="10">
        <f>SUM(G561)</f>
        <v>0</v>
      </c>
    </row>
    <row r="563" spans="1:8" customFormat="1" x14ac:dyDescent="0.25">
      <c r="A563" s="16"/>
      <c r="B563" s="40">
        <v>8.4</v>
      </c>
      <c r="C563" t="s">
        <v>216</v>
      </c>
      <c r="D563" s="21"/>
      <c r="E563" s="23"/>
      <c r="F563" s="13"/>
      <c r="G563" s="21"/>
      <c r="H563" s="58"/>
    </row>
    <row r="564" spans="1:8" customFormat="1" x14ac:dyDescent="0.25">
      <c r="A564" s="16"/>
      <c r="B564" s="92" t="s">
        <v>64</v>
      </c>
      <c r="C564" s="72" t="s">
        <v>168</v>
      </c>
      <c r="D564" s="68">
        <v>1</v>
      </c>
      <c r="E564" s="69">
        <v>0</v>
      </c>
      <c r="F564" s="70">
        <v>0</v>
      </c>
      <c r="G564" s="21">
        <f>D564*F564</f>
        <v>0</v>
      </c>
      <c r="H564" s="58"/>
    </row>
    <row r="565" spans="1:8" customFormat="1" x14ac:dyDescent="0.25">
      <c r="A565" s="16"/>
      <c r="B565" s="92"/>
      <c r="C565" s="76"/>
      <c r="D565" s="68"/>
      <c r="E565" s="69"/>
      <c r="F565" s="70"/>
      <c r="G565" s="21"/>
      <c r="H565" s="10">
        <f>SUM(G564)</f>
        <v>0</v>
      </c>
    </row>
    <row r="566" spans="1:8" customFormat="1" x14ac:dyDescent="0.25">
      <c r="A566" s="16"/>
      <c r="B566" s="40">
        <v>8.5</v>
      </c>
      <c r="C566" t="s">
        <v>217</v>
      </c>
      <c r="D566" s="21"/>
      <c r="E566" s="23"/>
      <c r="F566" s="13"/>
      <c r="G566" s="13"/>
      <c r="H566" s="58"/>
    </row>
    <row r="567" spans="1:8" customFormat="1" x14ac:dyDescent="0.25">
      <c r="A567" s="16"/>
      <c r="B567" s="92" t="s">
        <v>64</v>
      </c>
      <c r="C567" s="72" t="s">
        <v>198</v>
      </c>
      <c r="D567" s="21">
        <v>1</v>
      </c>
      <c r="E567" s="23" t="s">
        <v>89</v>
      </c>
      <c r="F567" s="13">
        <v>10000</v>
      </c>
      <c r="G567" s="13">
        <f>IF(E567="Item",ROUND(F567,0),ROUND(D567*F567,0))</f>
        <v>10000</v>
      </c>
      <c r="H567" s="58"/>
    </row>
    <row r="568" spans="1:8" customFormat="1" x14ac:dyDescent="0.25">
      <c r="A568" s="16"/>
      <c r="B568" s="92"/>
      <c r="C568" s="76"/>
      <c r="D568" s="68"/>
      <c r="E568" s="69"/>
      <c r="F568" s="70"/>
      <c r="G568" s="13"/>
      <c r="H568" s="10">
        <f>SUM(G567)</f>
        <v>10000</v>
      </c>
    </row>
    <row r="569" spans="1:8" customFormat="1" x14ac:dyDescent="0.25">
      <c r="A569" s="16"/>
      <c r="B569" s="40">
        <v>8.6</v>
      </c>
      <c r="C569" t="s">
        <v>218</v>
      </c>
      <c r="D569" s="21"/>
      <c r="E569" s="23"/>
      <c r="F569" s="13"/>
      <c r="G569" s="13"/>
      <c r="H569" s="58"/>
    </row>
    <row r="570" spans="1:8" customFormat="1" x14ac:dyDescent="0.25">
      <c r="A570" s="16"/>
      <c r="B570" s="92" t="s">
        <v>64</v>
      </c>
      <c r="C570" s="72" t="s">
        <v>299</v>
      </c>
      <c r="D570" s="68" t="e">
        <f>G669</f>
        <v>#REF!</v>
      </c>
      <c r="E570" s="23" t="s">
        <v>5</v>
      </c>
      <c r="F570" s="70">
        <v>35</v>
      </c>
      <c r="G570" s="13" t="e">
        <f>D570*F570</f>
        <v>#REF!</v>
      </c>
      <c r="H570" s="58"/>
    </row>
    <row r="571" spans="1:8" customFormat="1" x14ac:dyDescent="0.25">
      <c r="A571" s="16"/>
      <c r="B571" s="92"/>
      <c r="C571" s="72" t="s">
        <v>300</v>
      </c>
      <c r="D571" s="68">
        <v>4824</v>
      </c>
      <c r="E571" s="23" t="s">
        <v>5</v>
      </c>
      <c r="F571" s="70">
        <v>15</v>
      </c>
      <c r="G571" s="13">
        <f>D571*F571</f>
        <v>72360</v>
      </c>
      <c r="H571" s="58"/>
    </row>
    <row r="572" spans="1:8" customFormat="1" x14ac:dyDescent="0.25">
      <c r="A572" s="16"/>
      <c r="B572" s="92"/>
      <c r="C572" s="72"/>
      <c r="D572" s="68"/>
      <c r="E572" s="23"/>
      <c r="F572" s="70"/>
      <c r="G572" s="13"/>
      <c r="H572" s="10" t="e">
        <f>SUM(G570:G571)</f>
        <v>#REF!</v>
      </c>
    </row>
    <row r="573" spans="1:8" customFormat="1" x14ac:dyDescent="0.25">
      <c r="A573" s="16"/>
      <c r="B573" s="40">
        <v>8.6999999999999993</v>
      </c>
      <c r="C573" t="s">
        <v>219</v>
      </c>
      <c r="D573" s="21"/>
      <c r="E573" s="23"/>
      <c r="F573" s="70"/>
      <c r="G573" s="13"/>
      <c r="H573" s="58"/>
    </row>
    <row r="574" spans="1:8" customFormat="1" x14ac:dyDescent="0.25">
      <c r="A574" s="16"/>
      <c r="B574" s="40"/>
      <c r="D574" s="21"/>
      <c r="E574" s="23"/>
      <c r="F574" s="70"/>
      <c r="G574" s="13"/>
      <c r="H574" s="58"/>
    </row>
    <row r="575" spans="1:8" s="650" customFormat="1" x14ac:dyDescent="0.25">
      <c r="A575" s="16"/>
      <c r="B575" s="40"/>
      <c r="C575" s="14" t="s">
        <v>220</v>
      </c>
      <c r="D575" s="21"/>
      <c r="E575" s="23"/>
      <c r="F575" s="70"/>
      <c r="G575" s="13"/>
      <c r="H575" s="58"/>
    </row>
    <row r="576" spans="1:8" s="650" customFormat="1" ht="28.5" x14ac:dyDescent="0.25">
      <c r="A576" s="16"/>
      <c r="B576" s="87" t="s">
        <v>64</v>
      </c>
      <c r="C576" s="73" t="s">
        <v>301</v>
      </c>
      <c r="D576" s="21">
        <v>1</v>
      </c>
      <c r="E576" s="23" t="s">
        <v>57</v>
      </c>
      <c r="F576" s="70">
        <v>65000</v>
      </c>
      <c r="G576" s="13">
        <f>IF(E576="Item",ROUND(F576,0),ROUND(D576*F576,0))</f>
        <v>65000</v>
      </c>
      <c r="H576" s="58"/>
    </row>
    <row r="577" spans="1:8" s="650" customFormat="1" x14ac:dyDescent="0.25">
      <c r="A577" s="16"/>
      <c r="B577" s="87" t="s">
        <v>64</v>
      </c>
      <c r="C577" s="72" t="s">
        <v>221</v>
      </c>
      <c r="D577" s="21">
        <v>3</v>
      </c>
      <c r="E577" s="23" t="s">
        <v>147</v>
      </c>
      <c r="F577" s="70">
        <v>20000</v>
      </c>
      <c r="G577" s="13">
        <f>IF(E577="Item",ROUND(F577,0),ROUND(D577*F577,0))</f>
        <v>60000</v>
      </c>
      <c r="H577" s="58"/>
    </row>
    <row r="578" spans="1:8" s="650" customFormat="1" ht="28.5" x14ac:dyDescent="0.25">
      <c r="A578" s="16"/>
      <c r="B578" s="87" t="s">
        <v>64</v>
      </c>
      <c r="C578" s="73" t="s">
        <v>2545</v>
      </c>
      <c r="D578" s="21">
        <v>1</v>
      </c>
      <c r="E578" s="23" t="s">
        <v>89</v>
      </c>
      <c r="F578" s="70">
        <v>35000</v>
      </c>
      <c r="G578" s="13">
        <f>IF(E578="Item",ROUND(F578,0),ROUND(D578*F578,0))</f>
        <v>35000</v>
      </c>
      <c r="H578" s="58"/>
    </row>
    <row r="579" spans="1:8" s="650" customFormat="1" x14ac:dyDescent="0.25">
      <c r="A579" s="16"/>
      <c r="B579" s="40"/>
      <c r="C579"/>
      <c r="D579" s="21"/>
      <c r="E579" s="23"/>
      <c r="F579" s="70"/>
      <c r="G579" s="13"/>
      <c r="H579" s="10">
        <f>SUM(G576:G578)</f>
        <v>160000</v>
      </c>
    </row>
    <row r="580" spans="1:8" s="650" customFormat="1" x14ac:dyDescent="0.25">
      <c r="A580" s="16"/>
      <c r="B580" s="87"/>
      <c r="C580" s="72"/>
      <c r="D580" s="21"/>
      <c r="E580" s="23"/>
      <c r="F580" s="70"/>
      <c r="G580" s="13"/>
      <c r="H580" s="10"/>
    </row>
    <row r="581" spans="1:8" customFormat="1" x14ac:dyDescent="0.25">
      <c r="A581" s="16"/>
      <c r="B581" s="40"/>
      <c r="C581" t="s">
        <v>222</v>
      </c>
      <c r="D581" s="21"/>
      <c r="E581" s="23"/>
      <c r="F581" s="70"/>
      <c r="G581" s="13"/>
      <c r="H581" s="58"/>
    </row>
    <row r="582" spans="1:8" s="650" customFormat="1" x14ac:dyDescent="0.25">
      <c r="A582" s="16"/>
      <c r="B582" s="87" t="s">
        <v>64</v>
      </c>
      <c r="C582" s="72" t="s">
        <v>302</v>
      </c>
      <c r="D582" s="21">
        <v>1</v>
      </c>
      <c r="E582" s="23" t="s">
        <v>303</v>
      </c>
      <c r="F582" s="70">
        <v>1500</v>
      </c>
      <c r="G582" s="93">
        <f>IF(E582="Item",ROUND(F582,0),ROUND(D582*F582,0))</f>
        <v>1500</v>
      </c>
      <c r="H582" s="58"/>
    </row>
    <row r="583" spans="1:8" customFormat="1" x14ac:dyDescent="0.25">
      <c r="A583" s="16"/>
      <c r="B583" s="40"/>
      <c r="D583" s="21"/>
      <c r="E583" s="23"/>
      <c r="F583" s="70"/>
      <c r="G583" s="13"/>
      <c r="H583" s="10">
        <f>SUM(G582)</f>
        <v>1500</v>
      </c>
    </row>
    <row r="584" spans="1:8" customFormat="1" x14ac:dyDescent="0.25">
      <c r="A584" s="16"/>
      <c r="B584" s="40"/>
      <c r="C584" t="s">
        <v>224</v>
      </c>
      <c r="D584" s="21"/>
      <c r="E584" s="23"/>
      <c r="F584" s="70"/>
      <c r="G584" s="13"/>
      <c r="H584" s="58"/>
    </row>
    <row r="585" spans="1:8" customFormat="1" x14ac:dyDescent="0.25">
      <c r="A585" s="16"/>
      <c r="B585" s="87" t="s">
        <v>64</v>
      </c>
      <c r="C585" s="72" t="s">
        <v>223</v>
      </c>
      <c r="D585" s="21">
        <v>0</v>
      </c>
      <c r="E585" s="23">
        <v>0</v>
      </c>
      <c r="F585" s="70">
        <v>0</v>
      </c>
      <c r="G585" s="13">
        <f>D585*F585</f>
        <v>0</v>
      </c>
      <c r="H585" s="58"/>
    </row>
    <row r="586" spans="1:8" customFormat="1" x14ac:dyDescent="0.25">
      <c r="A586" s="16"/>
      <c r="B586" s="40"/>
      <c r="D586" s="21"/>
      <c r="E586" s="23"/>
      <c r="F586" s="70"/>
      <c r="G586" s="13"/>
      <c r="H586" s="58"/>
    </row>
    <row r="587" spans="1:8" customFormat="1" x14ac:dyDescent="0.25">
      <c r="A587" s="16"/>
      <c r="B587" s="40"/>
      <c r="C587" t="s">
        <v>225</v>
      </c>
      <c r="D587" s="21"/>
      <c r="E587" s="23"/>
      <c r="F587" s="70"/>
      <c r="G587" s="13"/>
      <c r="H587" s="58"/>
    </row>
    <row r="588" spans="1:8" customFormat="1" x14ac:dyDescent="0.25">
      <c r="A588" s="16"/>
      <c r="B588" s="87" t="s">
        <v>64</v>
      </c>
      <c r="C588" s="72" t="s">
        <v>223</v>
      </c>
      <c r="D588" s="21">
        <v>0</v>
      </c>
      <c r="E588" s="23">
        <v>0</v>
      </c>
      <c r="F588" s="70">
        <v>0</v>
      </c>
      <c r="G588" s="13">
        <f>D588*F588</f>
        <v>0</v>
      </c>
      <c r="H588" s="58"/>
    </row>
    <row r="589" spans="1:8" customFormat="1" x14ac:dyDescent="0.25">
      <c r="A589" s="16"/>
      <c r="B589" s="40"/>
      <c r="D589" s="21"/>
      <c r="E589" s="23"/>
      <c r="F589" s="70"/>
      <c r="G589" s="13"/>
      <c r="H589" s="58"/>
    </row>
    <row r="590" spans="1:8" customFormat="1" x14ac:dyDescent="0.25">
      <c r="A590" s="16"/>
      <c r="B590" s="40">
        <v>8.8000000000000007</v>
      </c>
      <c r="C590" t="s">
        <v>226</v>
      </c>
      <c r="D590" s="21"/>
      <c r="E590" s="23"/>
      <c r="F590" s="70"/>
      <c r="G590" s="13"/>
      <c r="H590" s="58"/>
    </row>
    <row r="591" spans="1:8" s="650" customFormat="1" x14ac:dyDescent="0.25">
      <c r="A591" s="16"/>
      <c r="B591" s="87" t="s">
        <v>64</v>
      </c>
      <c r="C591" s="72" t="s">
        <v>227</v>
      </c>
      <c r="D591" s="21">
        <f>SUM(H577:H588)</f>
        <v>161500</v>
      </c>
      <c r="E591" s="23"/>
      <c r="F591" s="731">
        <v>0.05</v>
      </c>
      <c r="G591" s="93">
        <f>IF(E591="Item",ROUND(F591,0),ROUND(D591*F591,0))</f>
        <v>8075</v>
      </c>
      <c r="H591" s="58"/>
    </row>
    <row r="592" spans="1:8" customFormat="1" x14ac:dyDescent="0.25">
      <c r="A592" s="16"/>
      <c r="B592" s="40"/>
      <c r="D592" s="21"/>
      <c r="E592" s="23"/>
      <c r="F592" s="70"/>
      <c r="G592" s="13"/>
      <c r="H592" s="10">
        <f>SUM(G591)</f>
        <v>8075</v>
      </c>
    </row>
    <row r="593" spans="1:11" customFormat="1" ht="15" x14ac:dyDescent="0.25">
      <c r="A593" s="16"/>
      <c r="B593" s="40"/>
      <c r="D593" s="21"/>
      <c r="E593" s="23"/>
      <c r="F593" s="70"/>
      <c r="G593" s="21"/>
      <c r="H593" s="10"/>
      <c r="J593" s="95"/>
      <c r="K593" s="431"/>
    </row>
    <row r="594" spans="1:11" customFormat="1" ht="15" x14ac:dyDescent="0.25">
      <c r="A594" s="16"/>
      <c r="B594" s="40"/>
      <c r="D594" s="21"/>
      <c r="E594" s="23"/>
      <c r="F594" s="70"/>
      <c r="G594" s="21"/>
      <c r="H594" s="10"/>
      <c r="J594" s="95"/>
      <c r="K594" s="431"/>
    </row>
    <row r="595" spans="1:11" customFormat="1" ht="15" x14ac:dyDescent="0.25">
      <c r="A595" s="16"/>
      <c r="B595" s="40"/>
      <c r="D595" s="21"/>
      <c r="E595" s="23"/>
      <c r="F595" s="70"/>
      <c r="G595" s="21"/>
      <c r="H595" s="10"/>
      <c r="J595" s="95"/>
      <c r="K595" s="431"/>
    </row>
    <row r="596" spans="1:11" customFormat="1" ht="15" x14ac:dyDescent="0.25">
      <c r="A596" s="16"/>
      <c r="B596" s="40"/>
      <c r="D596" s="21"/>
      <c r="E596" s="23"/>
      <c r="F596" s="70"/>
      <c r="G596" s="21"/>
      <c r="H596" s="10"/>
      <c r="J596" s="95"/>
      <c r="K596" s="431"/>
    </row>
    <row r="597" spans="1:11" customFormat="1" ht="15" x14ac:dyDescent="0.25">
      <c r="A597" s="16"/>
      <c r="B597" s="40"/>
      <c r="D597" s="21"/>
      <c r="E597" s="23"/>
      <c r="F597" s="70"/>
      <c r="G597" s="21"/>
      <c r="H597" s="10"/>
      <c r="J597" s="95"/>
      <c r="K597" s="431"/>
    </row>
    <row r="598" spans="1:11" customFormat="1" ht="15" x14ac:dyDescent="0.25">
      <c r="A598" s="16"/>
      <c r="B598" s="40"/>
      <c r="D598" s="21"/>
      <c r="E598" s="23"/>
      <c r="F598" s="70"/>
      <c r="G598" s="21"/>
      <c r="H598" s="10"/>
      <c r="J598" s="95"/>
      <c r="K598" s="431"/>
    </row>
    <row r="599" spans="1:11" customFormat="1" ht="15" x14ac:dyDescent="0.25">
      <c r="A599" s="16"/>
      <c r="B599" s="40"/>
      <c r="D599" s="21"/>
      <c r="E599" s="23"/>
      <c r="F599" s="70"/>
      <c r="G599" s="21"/>
      <c r="H599" s="10"/>
      <c r="J599" s="95"/>
      <c r="K599" s="431"/>
    </row>
    <row r="600" spans="1:11" customFormat="1" ht="15" x14ac:dyDescent="0.25">
      <c r="A600" s="16"/>
      <c r="B600" s="40"/>
      <c r="D600" s="21"/>
      <c r="E600" s="23"/>
      <c r="F600" s="70"/>
      <c r="G600" s="21"/>
      <c r="H600" s="10"/>
      <c r="J600" s="95"/>
      <c r="K600" s="431"/>
    </row>
    <row r="601" spans="1:11" customFormat="1" ht="15" x14ac:dyDescent="0.25">
      <c r="A601" s="16"/>
      <c r="B601" s="40"/>
      <c r="D601" s="21"/>
      <c r="E601" s="23"/>
      <c r="F601" s="70"/>
      <c r="G601" s="21"/>
      <c r="H601" s="10"/>
      <c r="J601" s="95"/>
      <c r="K601" s="431"/>
    </row>
    <row r="602" spans="1:11" customFormat="1" ht="15" x14ac:dyDescent="0.25">
      <c r="A602" s="16"/>
      <c r="B602" s="40"/>
      <c r="D602" s="21"/>
      <c r="E602" s="23"/>
      <c r="F602" s="70"/>
      <c r="G602" s="21"/>
      <c r="H602" s="10"/>
      <c r="J602" s="95"/>
      <c r="K602" s="431"/>
    </row>
    <row r="603" spans="1:11" customFormat="1" ht="15" x14ac:dyDescent="0.25">
      <c r="A603" s="16"/>
      <c r="B603" s="40"/>
      <c r="D603" s="21"/>
      <c r="E603" s="23"/>
      <c r="F603" s="70"/>
      <c r="G603" s="21"/>
      <c r="H603" s="10"/>
      <c r="J603" s="95"/>
      <c r="K603" s="431"/>
    </row>
    <row r="604" spans="1:11" customFormat="1" ht="15" x14ac:dyDescent="0.25">
      <c r="A604" s="16"/>
      <c r="B604" s="40"/>
      <c r="D604" s="21"/>
      <c r="E604" s="23"/>
      <c r="F604" s="70"/>
      <c r="G604" s="21"/>
      <c r="H604" s="10"/>
      <c r="J604" s="95"/>
      <c r="K604" s="431"/>
    </row>
    <row r="605" spans="1:11" customFormat="1" ht="15" x14ac:dyDescent="0.25">
      <c r="A605" s="16"/>
      <c r="B605" s="40"/>
      <c r="D605" s="21"/>
      <c r="E605" s="23"/>
      <c r="F605" s="70"/>
      <c r="G605" s="21"/>
      <c r="H605" s="10"/>
      <c r="J605" s="95"/>
      <c r="K605" s="431"/>
    </row>
    <row r="606" spans="1:11" customFormat="1" ht="15" x14ac:dyDescent="0.25">
      <c r="A606" s="43"/>
      <c r="B606" s="50"/>
      <c r="C606" s="49" t="s">
        <v>95</v>
      </c>
      <c r="D606" s="45"/>
      <c r="E606" s="46"/>
      <c r="F606" s="47"/>
      <c r="G606" s="45"/>
      <c r="H606" s="57" t="e">
        <f>SUM(G527:G592)</f>
        <v>#REF!</v>
      </c>
      <c r="J606" s="95"/>
      <c r="K606" s="431"/>
    </row>
    <row r="607" spans="1:11" customFormat="1" ht="15" x14ac:dyDescent="0.25">
      <c r="A607" s="16"/>
      <c r="D607" s="21"/>
      <c r="E607" s="23"/>
      <c r="F607" s="13"/>
      <c r="G607" s="35"/>
      <c r="H607" s="58"/>
      <c r="J607" s="95"/>
      <c r="K607" s="624"/>
    </row>
    <row r="608" spans="1:11" customFormat="1" ht="15" x14ac:dyDescent="0.25">
      <c r="A608" s="12"/>
      <c r="B608" s="12"/>
      <c r="C608" s="12" t="s">
        <v>27</v>
      </c>
      <c r="D608" s="12"/>
      <c r="E608" s="12"/>
      <c r="F608" s="12"/>
      <c r="G608" s="15" t="s">
        <v>28</v>
      </c>
      <c r="H608" s="36" t="e">
        <f>SUM(G8:G605)</f>
        <v>#REF!</v>
      </c>
      <c r="J608" s="95"/>
      <c r="K608" s="624" t="e">
        <f>#REF!-'5.00 Elstree Studios - O1 '!H608</f>
        <v>#REF!</v>
      </c>
    </row>
    <row r="609" spans="1:11" customFormat="1" ht="15" x14ac:dyDescent="0.25">
      <c r="A609" s="16"/>
      <c r="D609" s="21"/>
      <c r="E609" s="23"/>
      <c r="F609" s="13"/>
      <c r="G609" s="13"/>
      <c r="H609" s="58"/>
      <c r="J609" s="95"/>
      <c r="K609" s="629"/>
    </row>
    <row r="610" spans="1:11" customFormat="1" ht="15" x14ac:dyDescent="0.25">
      <c r="A610" s="51">
        <v>9</v>
      </c>
      <c r="B610" s="53" t="s">
        <v>29</v>
      </c>
      <c r="D610" s="21"/>
      <c r="E610" s="23"/>
      <c r="F610" s="13"/>
      <c r="G610" s="13"/>
      <c r="H610" s="58"/>
      <c r="J610" s="95"/>
      <c r="K610" s="624"/>
    </row>
    <row r="611" spans="1:11" customFormat="1" ht="15" x14ac:dyDescent="0.25">
      <c r="A611" s="16"/>
      <c r="B611">
        <v>1</v>
      </c>
      <c r="C611" t="s">
        <v>228</v>
      </c>
      <c r="D611" s="21"/>
      <c r="E611" s="23" t="s">
        <v>57</v>
      </c>
      <c r="F611" s="13">
        <v>0</v>
      </c>
      <c r="G611" s="13" t="e">
        <f>ROUND($H$608*F611%,0)</f>
        <v>#REF!</v>
      </c>
      <c r="H611" s="58"/>
      <c r="J611" s="95"/>
      <c r="K611" s="371"/>
    </row>
    <row r="612" spans="1:11" customFormat="1" ht="15" x14ac:dyDescent="0.25">
      <c r="A612" s="16"/>
      <c r="B612">
        <v>2</v>
      </c>
      <c r="C612" s="41" t="s">
        <v>229</v>
      </c>
      <c r="D612" s="68"/>
      <c r="E612" s="69" t="s">
        <v>1</v>
      </c>
      <c r="F612" s="113">
        <v>12</v>
      </c>
      <c r="G612" s="70" t="e">
        <f>ROUND($H$608*F612%,0)</f>
        <v>#REF!</v>
      </c>
      <c r="H612" s="58"/>
      <c r="J612" s="639"/>
      <c r="K612" s="371"/>
    </row>
    <row r="613" spans="1:11" customFormat="1" ht="15" x14ac:dyDescent="0.25">
      <c r="A613" s="16"/>
      <c r="D613" s="21"/>
      <c r="E613" s="23"/>
      <c r="F613" s="13"/>
      <c r="G613" s="13"/>
      <c r="H613" s="58"/>
      <c r="J613" s="95"/>
      <c r="K613" s="629"/>
    </row>
    <row r="614" spans="1:11" customFormat="1" ht="15" x14ac:dyDescent="0.25">
      <c r="A614" s="43"/>
      <c r="B614" s="44"/>
      <c r="C614" s="49" t="s">
        <v>95</v>
      </c>
      <c r="D614" s="45"/>
      <c r="E614" s="46"/>
      <c r="F614" s="47"/>
      <c r="G614" s="48"/>
      <c r="H614" s="57" t="e">
        <f>SUM(G610:G614)</f>
        <v>#REF!</v>
      </c>
      <c r="J614" s="95"/>
      <c r="K614" s="371"/>
    </row>
    <row r="615" spans="1:11" customFormat="1" ht="15" x14ac:dyDescent="0.25">
      <c r="A615" s="16"/>
      <c r="B615" s="40"/>
      <c r="D615" s="21"/>
      <c r="E615" s="23"/>
      <c r="F615" s="13"/>
      <c r="G615" s="13"/>
      <c r="H615" s="58"/>
      <c r="J615" s="95"/>
      <c r="K615" s="371"/>
    </row>
    <row r="616" spans="1:11" customFormat="1" ht="15" x14ac:dyDescent="0.25">
      <c r="A616" s="51">
        <v>10</v>
      </c>
      <c r="B616" s="53" t="s">
        <v>30</v>
      </c>
      <c r="D616" s="21"/>
      <c r="E616" s="23"/>
      <c r="F616" s="13"/>
      <c r="G616" s="13"/>
      <c r="H616" s="58"/>
      <c r="J616" s="95"/>
      <c r="K616" s="624"/>
    </row>
    <row r="617" spans="1:11" customFormat="1" ht="15" x14ac:dyDescent="0.25">
      <c r="A617" s="16"/>
      <c r="B617">
        <v>1</v>
      </c>
      <c r="C617" s="41" t="s">
        <v>230</v>
      </c>
      <c r="D617" s="68"/>
      <c r="E617" s="69" t="s">
        <v>1</v>
      </c>
      <c r="F617" s="113">
        <v>6.5</v>
      </c>
      <c r="G617" s="13" t="e">
        <f>ROUND(($H$608+H614)*F617%,0)</f>
        <v>#REF!</v>
      </c>
      <c r="H617" s="58"/>
      <c r="J617" s="639"/>
      <c r="K617" s="371"/>
    </row>
    <row r="618" spans="1:11" customFormat="1" ht="15" x14ac:dyDescent="0.25">
      <c r="A618" s="16"/>
      <c r="D618" s="21"/>
      <c r="E618" s="23"/>
      <c r="F618" s="5"/>
      <c r="G618" s="21"/>
      <c r="H618" s="58"/>
      <c r="J618" s="95"/>
      <c r="K618" s="371"/>
    </row>
    <row r="619" spans="1:11" customFormat="1" ht="15" x14ac:dyDescent="0.25">
      <c r="A619" s="43"/>
      <c r="B619" s="44"/>
      <c r="C619" s="49" t="s">
        <v>95</v>
      </c>
      <c r="D619" s="45"/>
      <c r="E619" s="46"/>
      <c r="F619" s="47"/>
      <c r="G619" s="48"/>
      <c r="H619" s="57" t="e">
        <f>SUM(G616:G619)</f>
        <v>#REF!</v>
      </c>
      <c r="J619" s="95"/>
      <c r="K619" s="629" t="e">
        <f>H608+H614+H619</f>
        <v>#REF!</v>
      </c>
    </row>
    <row r="620" spans="1:11" customFormat="1" ht="15" x14ac:dyDescent="0.25">
      <c r="A620" s="16"/>
      <c r="D620" s="21"/>
      <c r="E620" s="23"/>
      <c r="F620" s="13"/>
      <c r="G620" s="13"/>
      <c r="H620" s="58"/>
      <c r="J620" s="95"/>
      <c r="K620" s="629"/>
    </row>
    <row r="621" spans="1:11" customFormat="1" ht="15" x14ac:dyDescent="0.25">
      <c r="A621" s="7"/>
      <c r="B621" s="7"/>
      <c r="C621" s="7" t="s">
        <v>31</v>
      </c>
      <c r="D621" s="7"/>
      <c r="E621" s="7"/>
      <c r="F621" s="7"/>
      <c r="G621" s="18" t="s">
        <v>28</v>
      </c>
      <c r="H621" s="7" t="e">
        <f>SUM(H608:H620)</f>
        <v>#REF!</v>
      </c>
      <c r="I621">
        <v>1530641</v>
      </c>
      <c r="J621" s="646"/>
      <c r="K621" s="431"/>
    </row>
    <row r="622" spans="1:11" customFormat="1" ht="15" x14ac:dyDescent="0.25">
      <c r="A622" s="16"/>
      <c r="D622" s="21"/>
      <c r="E622" s="23"/>
      <c r="F622" s="13"/>
      <c r="G622" s="13"/>
      <c r="H622" s="58"/>
      <c r="J622" s="95"/>
      <c r="K622" s="431"/>
    </row>
    <row r="623" spans="1:11" customFormat="1" ht="15" x14ac:dyDescent="0.25">
      <c r="A623" s="51">
        <v>11</v>
      </c>
      <c r="B623" s="722" t="s">
        <v>231</v>
      </c>
      <c r="C623" s="722"/>
      <c r="D623" s="68"/>
      <c r="E623" s="69"/>
      <c r="F623" s="70"/>
      <c r="G623" s="70"/>
      <c r="H623" s="58"/>
      <c r="J623" s="639"/>
      <c r="K623" s="624"/>
    </row>
    <row r="624" spans="1:11" customFormat="1" ht="15" x14ac:dyDescent="0.25">
      <c r="A624" s="16"/>
      <c r="B624">
        <v>1</v>
      </c>
      <c r="C624" s="41" t="s">
        <v>232</v>
      </c>
      <c r="D624" s="68"/>
      <c r="E624" s="69" t="s">
        <v>303</v>
      </c>
      <c r="F624" s="5"/>
      <c r="G624" s="70">
        <v>675000</v>
      </c>
      <c r="H624" s="58"/>
      <c r="J624" s="95"/>
      <c r="K624" s="624"/>
    </row>
    <row r="625" spans="1:8" customFormat="1" x14ac:dyDescent="0.25">
      <c r="A625" s="16"/>
      <c r="C625" s="41" t="s">
        <v>2567</v>
      </c>
      <c r="D625" s="68"/>
      <c r="E625" s="69" t="s">
        <v>303</v>
      </c>
      <c r="F625" s="5"/>
      <c r="G625" s="70">
        <v>200000</v>
      </c>
      <c r="H625" s="58"/>
    </row>
    <row r="626" spans="1:8" customFormat="1" x14ac:dyDescent="0.25">
      <c r="A626" s="16"/>
      <c r="C626" s="41"/>
      <c r="D626" s="68"/>
      <c r="E626" s="69"/>
      <c r="F626" s="5"/>
      <c r="G626" s="70"/>
      <c r="H626" s="58"/>
    </row>
    <row r="627" spans="1:8" customFormat="1" x14ac:dyDescent="0.25">
      <c r="A627" s="16"/>
      <c r="B627">
        <v>2</v>
      </c>
      <c r="C627" s="41" t="s">
        <v>233</v>
      </c>
      <c r="D627" s="68"/>
      <c r="E627" s="69" t="s">
        <v>57</v>
      </c>
      <c r="F627" s="5">
        <v>0</v>
      </c>
      <c r="G627" s="70">
        <f>IF(E627="Item",ROUND(F627,0),ROUND(H$727*F627%,0))</f>
        <v>0</v>
      </c>
      <c r="H627" s="58"/>
    </row>
    <row r="628" spans="1:8" customFormat="1" x14ac:dyDescent="0.25">
      <c r="A628" s="16"/>
      <c r="B628">
        <v>3</v>
      </c>
      <c r="C628" s="41" t="s">
        <v>234</v>
      </c>
      <c r="D628" s="68"/>
      <c r="E628" s="69" t="s">
        <v>1</v>
      </c>
      <c r="F628" s="5">
        <v>0</v>
      </c>
      <c r="G628" s="70">
        <f>IF(E628="Item",ROUND(F628,0),ROUND(H$727*F628%,0))</f>
        <v>0</v>
      </c>
      <c r="H628" s="58"/>
    </row>
    <row r="629" spans="1:8" customFormat="1" hidden="1" x14ac:dyDescent="0.25">
      <c r="A629" s="43"/>
      <c r="B629" s="44"/>
      <c r="C629" s="44"/>
      <c r="D629" s="45"/>
      <c r="E629" s="46"/>
      <c r="F629" s="47"/>
      <c r="G629" s="48"/>
      <c r="H629" s="57">
        <f>SUM(G624:G629)</f>
        <v>875000</v>
      </c>
    </row>
    <row r="630" spans="1:8" s="41" customFormat="1" hidden="1" x14ac:dyDescent="0.25">
      <c r="A630" s="67"/>
      <c r="D630" s="68"/>
      <c r="E630" s="69"/>
      <c r="F630" s="70"/>
      <c r="G630" s="68"/>
      <c r="H630" s="71"/>
    </row>
    <row r="631" spans="1:8" customFormat="1" hidden="1" x14ac:dyDescent="0.25">
      <c r="A631" s="16">
        <v>12</v>
      </c>
      <c r="B631" t="s">
        <v>235</v>
      </c>
      <c r="D631" s="21"/>
      <c r="E631" s="23"/>
      <c r="F631" s="13"/>
      <c r="G631" s="13"/>
      <c r="H631" s="58"/>
    </row>
    <row r="632" spans="1:8" customFormat="1" hidden="1" x14ac:dyDescent="0.25">
      <c r="A632" s="16"/>
      <c r="B632">
        <v>1</v>
      </c>
      <c r="C632" t="s">
        <v>236</v>
      </c>
      <c r="D632" s="21"/>
      <c r="E632" s="23" t="s">
        <v>57</v>
      </c>
      <c r="F632" s="13"/>
      <c r="G632" s="13">
        <f>IF(E632="Item",ROUND(F632,0),ROUND(D632*F632,0))</f>
        <v>0</v>
      </c>
      <c r="H632" s="58"/>
    </row>
    <row r="633" spans="1:8" customFormat="1" hidden="1" x14ac:dyDescent="0.25">
      <c r="A633" s="16"/>
      <c r="B633">
        <v>2</v>
      </c>
      <c r="D633" s="21"/>
      <c r="E633" s="23"/>
      <c r="F633" s="13"/>
      <c r="G633" s="13">
        <f>IF(E633="Item",ROUND(F633,0),ROUND(D633*F633,0))</f>
        <v>0</v>
      </c>
      <c r="H633" s="58"/>
    </row>
    <row r="634" spans="1:8" customFormat="1" hidden="1" x14ac:dyDescent="0.25">
      <c r="A634" s="16"/>
      <c r="B634">
        <v>3</v>
      </c>
      <c r="D634" s="21"/>
      <c r="E634" s="23"/>
      <c r="F634" s="13"/>
      <c r="G634" s="13">
        <f>IF(E634="Item",ROUND(F634,0),ROUND(D634*F634,0))</f>
        <v>0</v>
      </c>
      <c r="H634" s="58"/>
    </row>
    <row r="635" spans="1:8" customFormat="1" hidden="1" x14ac:dyDescent="0.25">
      <c r="A635" s="16"/>
      <c r="D635" s="21"/>
      <c r="E635" s="23"/>
      <c r="F635" s="13"/>
      <c r="G635" s="13"/>
      <c r="H635" s="58"/>
    </row>
    <row r="636" spans="1:8" customFormat="1" x14ac:dyDescent="0.25">
      <c r="A636" s="16"/>
      <c r="D636" s="21"/>
      <c r="E636" s="23"/>
      <c r="F636" s="13"/>
      <c r="G636" s="21"/>
      <c r="H636" s="58"/>
    </row>
    <row r="637" spans="1:8" customFormat="1" x14ac:dyDescent="0.25">
      <c r="A637" s="43"/>
      <c r="B637" s="44"/>
      <c r="C637" s="49" t="s">
        <v>95</v>
      </c>
      <c r="D637" s="45"/>
      <c r="E637" s="46"/>
      <c r="F637" s="47"/>
      <c r="G637" s="48"/>
      <c r="H637" s="57">
        <f>SUM(G622:G628)</f>
        <v>875000</v>
      </c>
    </row>
    <row r="638" spans="1:8" customFormat="1" x14ac:dyDescent="0.25">
      <c r="A638" s="16"/>
      <c r="D638" s="21"/>
      <c r="E638" s="23"/>
      <c r="F638" s="13"/>
      <c r="G638" s="13"/>
      <c r="H638" s="58"/>
    </row>
    <row r="639" spans="1:8" customFormat="1" ht="28.5" customHeight="1" x14ac:dyDescent="0.25">
      <c r="A639" s="36"/>
      <c r="B639" s="36"/>
      <c r="C639" s="36" t="s">
        <v>34</v>
      </c>
      <c r="D639" s="36"/>
      <c r="E639" s="36"/>
      <c r="F639" s="36"/>
      <c r="G639" s="37" t="s">
        <v>28</v>
      </c>
      <c r="H639" s="36" t="e">
        <f>H621+H637</f>
        <v>#REF!</v>
      </c>
    </row>
    <row r="640" spans="1:8" customFormat="1" x14ac:dyDescent="0.25">
      <c r="A640" s="16"/>
      <c r="D640" s="21"/>
      <c r="E640" s="23"/>
      <c r="F640" s="13"/>
      <c r="G640" s="13"/>
      <c r="H640" s="58"/>
    </row>
    <row r="641" spans="1:8" customFormat="1" x14ac:dyDescent="0.25">
      <c r="A641" s="723">
        <v>13</v>
      </c>
      <c r="B641" s="53" t="s">
        <v>237</v>
      </c>
      <c r="C641" s="53"/>
      <c r="D641" s="21"/>
      <c r="E641" s="23"/>
      <c r="F641" s="13"/>
      <c r="G641" s="13"/>
      <c r="H641" s="58"/>
    </row>
    <row r="642" spans="1:8" customFormat="1" x14ac:dyDescent="0.25">
      <c r="A642" s="16"/>
      <c r="B642">
        <v>1</v>
      </c>
      <c r="C642" s="41" t="s">
        <v>238</v>
      </c>
      <c r="D642" s="68"/>
      <c r="E642" s="69" t="s">
        <v>1</v>
      </c>
      <c r="F642" s="5">
        <v>4</v>
      </c>
      <c r="G642" s="70" t="e">
        <f>ROUND($H$639*F642%,-2)</f>
        <v>#REF!</v>
      </c>
      <c r="H642" s="58"/>
    </row>
    <row r="643" spans="1:8" customFormat="1" x14ac:dyDescent="0.25">
      <c r="A643" s="16"/>
      <c r="B643">
        <v>2</v>
      </c>
      <c r="C643" s="41" t="s">
        <v>239</v>
      </c>
      <c r="D643" s="68"/>
      <c r="E643" s="69" t="s">
        <v>1</v>
      </c>
      <c r="F643" s="5">
        <v>3</v>
      </c>
      <c r="G643" s="70" t="e">
        <f t="shared" ref="G643:G645" si="33">ROUND($H$639*F643%,-2)</f>
        <v>#REF!</v>
      </c>
      <c r="H643" s="58"/>
    </row>
    <row r="644" spans="1:8" customFormat="1" x14ac:dyDescent="0.25">
      <c r="A644" s="16"/>
      <c r="B644">
        <v>3</v>
      </c>
      <c r="C644" t="s">
        <v>240</v>
      </c>
      <c r="D644" s="21"/>
      <c r="E644" s="23" t="s">
        <v>1</v>
      </c>
      <c r="F644" s="5">
        <v>1.5</v>
      </c>
      <c r="G644" s="13" t="e">
        <f t="shared" si="33"/>
        <v>#REF!</v>
      </c>
      <c r="H644" s="58"/>
    </row>
    <row r="645" spans="1:8" customFormat="1" x14ac:dyDescent="0.25">
      <c r="A645" s="16"/>
      <c r="B645">
        <v>4</v>
      </c>
      <c r="C645" t="s">
        <v>241</v>
      </c>
      <c r="D645" s="21"/>
      <c r="E645" s="23" t="s">
        <v>1</v>
      </c>
      <c r="F645" s="5">
        <v>1.5</v>
      </c>
      <c r="G645" s="13" t="e">
        <f t="shared" si="33"/>
        <v>#REF!</v>
      </c>
      <c r="H645" s="58"/>
    </row>
    <row r="646" spans="1:8" customFormat="1" x14ac:dyDescent="0.25">
      <c r="A646" s="16"/>
      <c r="D646" s="21"/>
      <c r="E646" s="23"/>
      <c r="F646" s="5"/>
      <c r="G646" s="21"/>
      <c r="H646" s="58"/>
    </row>
    <row r="647" spans="1:8" customFormat="1" x14ac:dyDescent="0.25">
      <c r="A647" s="43"/>
      <c r="B647" s="44"/>
      <c r="C647" s="49" t="s">
        <v>95</v>
      </c>
      <c r="D647" s="45"/>
      <c r="E647" s="46"/>
      <c r="F647" s="47"/>
      <c r="G647" s="48"/>
      <c r="H647" s="57" t="e">
        <f>SUM(G641:G647)</f>
        <v>#REF!</v>
      </c>
    </row>
    <row r="648" spans="1:8" customFormat="1" x14ac:dyDescent="0.25">
      <c r="A648" s="16"/>
      <c r="D648" s="21"/>
      <c r="E648" s="23"/>
      <c r="F648" s="13"/>
      <c r="G648" s="13"/>
      <c r="H648" s="58"/>
    </row>
    <row r="649" spans="1:8" customFormat="1" x14ac:dyDescent="0.25">
      <c r="A649" s="12"/>
      <c r="B649" s="12"/>
      <c r="C649" s="7" t="s">
        <v>242</v>
      </c>
      <c r="D649" s="12"/>
      <c r="E649" s="12"/>
      <c r="F649" s="12"/>
      <c r="G649" s="15" t="s">
        <v>28</v>
      </c>
      <c r="H649" s="36" t="e">
        <f>SUM(H639:H648)</f>
        <v>#REF!</v>
      </c>
    </row>
    <row r="650" spans="1:8" customFormat="1" x14ac:dyDescent="0.25">
      <c r="A650" s="16"/>
      <c r="D650" s="21"/>
      <c r="E650" s="23"/>
      <c r="F650" s="13"/>
      <c r="G650" s="13"/>
      <c r="H650" s="58"/>
    </row>
    <row r="651" spans="1:8" customFormat="1" x14ac:dyDescent="0.25">
      <c r="A651" s="51">
        <v>14</v>
      </c>
      <c r="B651" s="722" t="s">
        <v>243</v>
      </c>
      <c r="C651" s="41"/>
      <c r="D651" s="68"/>
      <c r="E651" s="69"/>
      <c r="F651" s="70"/>
      <c r="G651" s="70"/>
      <c r="H651" s="58"/>
    </row>
    <row r="652" spans="1:8" customFormat="1" x14ac:dyDescent="0.25">
      <c r="A652" s="16"/>
      <c r="B652">
        <v>1</v>
      </c>
      <c r="C652" t="s">
        <v>244</v>
      </c>
      <c r="D652" s="736">
        <v>0.51</v>
      </c>
      <c r="E652" s="23" t="s">
        <v>1</v>
      </c>
      <c r="F652" s="5">
        <v>0.51</v>
      </c>
      <c r="G652" s="13" t="e">
        <f>ROUND($H$649*F652%,-2)</f>
        <v>#REF!</v>
      </c>
      <c r="H652" s="58"/>
    </row>
    <row r="653" spans="1:8" customFormat="1" x14ac:dyDescent="0.25">
      <c r="A653" s="16"/>
      <c r="B653">
        <v>2</v>
      </c>
      <c r="C653" t="s">
        <v>245</v>
      </c>
      <c r="D653" s="5">
        <v>0.748</v>
      </c>
      <c r="E653" s="23" t="s">
        <v>1</v>
      </c>
      <c r="F653" s="5">
        <v>0.748</v>
      </c>
      <c r="G653" s="13" t="e">
        <f>ROUND($H$649*F653%,-2)</f>
        <v>#REF!</v>
      </c>
      <c r="H653" s="58"/>
    </row>
    <row r="654" spans="1:8" customFormat="1" x14ac:dyDescent="0.25">
      <c r="A654" s="16"/>
      <c r="D654" s="21"/>
      <c r="E654" s="23"/>
      <c r="F654" s="5"/>
      <c r="G654" s="21"/>
      <c r="H654" s="58"/>
    </row>
    <row r="655" spans="1:8" customFormat="1" x14ac:dyDescent="0.25">
      <c r="A655" s="43"/>
      <c r="B655" s="44"/>
      <c r="C655" s="44"/>
      <c r="D655" s="45"/>
      <c r="E655" s="46"/>
      <c r="F655" s="47"/>
      <c r="G655" s="48"/>
      <c r="H655" s="57" t="e">
        <f>SUM(G649:G655)</f>
        <v>#REF!</v>
      </c>
    </row>
    <row r="656" spans="1:8" customFormat="1" x14ac:dyDescent="0.25">
      <c r="A656" s="16"/>
      <c r="D656" s="21"/>
      <c r="E656" s="23"/>
      <c r="F656" s="13"/>
      <c r="G656" s="13"/>
      <c r="H656" s="58"/>
    </row>
    <row r="657" spans="1:8" customFormat="1" x14ac:dyDescent="0.25">
      <c r="A657" s="7"/>
      <c r="B657" s="7"/>
      <c r="C657" s="7" t="s">
        <v>246</v>
      </c>
      <c r="D657" s="7"/>
      <c r="E657" s="7"/>
      <c r="F657" s="7"/>
      <c r="G657" s="18" t="s">
        <v>28</v>
      </c>
      <c r="H657" s="7" t="e">
        <f>SUM(H649:H656)</f>
        <v>#REF!</v>
      </c>
    </row>
    <row r="658" spans="1:8" customFormat="1" x14ac:dyDescent="0.25">
      <c r="A658" s="16"/>
      <c r="D658" s="21"/>
      <c r="E658" s="23"/>
      <c r="F658" s="13"/>
      <c r="G658" s="13"/>
      <c r="H658" s="58"/>
    </row>
    <row r="659" spans="1:8" customFormat="1" x14ac:dyDescent="0.25">
      <c r="A659" s="51">
        <v>15</v>
      </c>
      <c r="B659" s="722" t="s">
        <v>247</v>
      </c>
      <c r="C659" s="722"/>
      <c r="D659" s="68"/>
      <c r="E659" s="69"/>
      <c r="F659" s="70"/>
      <c r="G659" s="70"/>
      <c r="H659" s="58"/>
    </row>
    <row r="660" spans="1:8" customFormat="1" x14ac:dyDescent="0.25">
      <c r="A660" s="16"/>
      <c r="B660">
        <v>1</v>
      </c>
      <c r="C660" t="s">
        <v>248</v>
      </c>
      <c r="D660" s="21"/>
      <c r="E660" s="23" t="s">
        <v>1</v>
      </c>
      <c r="F660" s="5"/>
      <c r="G660" s="13" t="e">
        <f>ROUND($H$657*F660%,-2)</f>
        <v>#REF!</v>
      </c>
      <c r="H660" s="58"/>
    </row>
    <row r="661" spans="1:8" customFormat="1" x14ac:dyDescent="0.25">
      <c r="A661" s="16"/>
      <c r="D661" s="21"/>
      <c r="E661" s="23"/>
      <c r="F661" s="5"/>
      <c r="G661" s="21"/>
      <c r="H661" s="58"/>
    </row>
    <row r="662" spans="1:8" customFormat="1" x14ac:dyDescent="0.25">
      <c r="A662" s="43"/>
      <c r="B662" s="44"/>
      <c r="C662" s="44"/>
      <c r="D662" s="45"/>
      <c r="E662" s="46"/>
      <c r="F662" s="47"/>
      <c r="G662" s="48"/>
      <c r="H662" s="57" t="e">
        <f>SUM(G659:G662)</f>
        <v>#REF!</v>
      </c>
    </row>
    <row r="663" spans="1:8" customFormat="1" x14ac:dyDescent="0.25">
      <c r="A663" s="16"/>
      <c r="D663" s="21"/>
      <c r="E663" s="23"/>
      <c r="F663" s="13"/>
      <c r="G663" s="13"/>
      <c r="H663" s="58"/>
    </row>
    <row r="664" spans="1:8" customFormat="1" ht="28.5" customHeight="1" x14ac:dyDescent="0.25">
      <c r="A664" s="7">
        <v>16</v>
      </c>
      <c r="B664" s="7"/>
      <c r="C664" s="7" t="s">
        <v>249</v>
      </c>
      <c r="D664" s="7"/>
      <c r="E664" s="7"/>
      <c r="F664" s="7"/>
      <c r="G664" s="18" t="s">
        <v>28</v>
      </c>
      <c r="H664" s="18" t="e">
        <f>SUM(H657:H663)</f>
        <v>#REF!</v>
      </c>
    </row>
    <row r="665" spans="1:8" customFormat="1" x14ac:dyDescent="0.25">
      <c r="H665" s="59"/>
    </row>
    <row r="666" spans="1:8" customFormat="1" x14ac:dyDescent="0.25">
      <c r="A666" s="28"/>
      <c r="B666" s="25" t="s">
        <v>2</v>
      </c>
      <c r="C666" s="25" t="s">
        <v>41</v>
      </c>
      <c r="D666" s="25"/>
      <c r="E666" s="25"/>
      <c r="F666" s="25"/>
      <c r="G666" s="25"/>
      <c r="H666" s="60"/>
    </row>
    <row r="667" spans="1:8" customFormat="1" x14ac:dyDescent="0.25">
      <c r="A667" s="21"/>
      <c r="B667" s="17" t="s">
        <v>2</v>
      </c>
      <c r="C667" s="78" t="s">
        <v>304</v>
      </c>
      <c r="D667" s="17"/>
      <c r="E667" s="17"/>
      <c r="F667" s="17"/>
      <c r="G667" s="17"/>
      <c r="H667" s="61"/>
    </row>
    <row r="668" spans="1:8" customFormat="1" x14ac:dyDescent="0.25">
      <c r="A668" s="22"/>
      <c r="B668" s="20" t="s">
        <v>2</v>
      </c>
      <c r="C668" s="20" t="s">
        <v>251</v>
      </c>
      <c r="D668" s="20"/>
      <c r="E668" s="20"/>
      <c r="F668" s="20"/>
      <c r="G668" s="20"/>
      <c r="H668" s="62"/>
    </row>
    <row r="669" spans="1:8" customFormat="1" x14ac:dyDescent="0.25">
      <c r="A669" s="28"/>
      <c r="B669" s="25"/>
      <c r="C669" s="25"/>
      <c r="D669" s="25"/>
      <c r="E669" s="25"/>
      <c r="F669" s="29" t="s">
        <v>43</v>
      </c>
      <c r="G669" s="32" t="e">
        <f>#REF!</f>
        <v>#REF!</v>
      </c>
      <c r="H669" s="60" t="s">
        <v>5</v>
      </c>
    </row>
    <row r="670" spans="1:8" customFormat="1" x14ac:dyDescent="0.25">
      <c r="A670" s="21"/>
      <c r="B670" s="17"/>
      <c r="C670" s="17"/>
      <c r="D670" s="17"/>
      <c r="E670" s="17"/>
      <c r="F670" s="19" t="s">
        <v>252</v>
      </c>
      <c r="G670" s="33" t="e">
        <f>H621/G669</f>
        <v>#REF!</v>
      </c>
      <c r="H670" s="61" t="s">
        <v>45</v>
      </c>
    </row>
    <row r="671" spans="1:8" customFormat="1" x14ac:dyDescent="0.25">
      <c r="A671" s="22"/>
      <c r="B671" s="20"/>
      <c r="C671" s="20"/>
      <c r="D671" s="20"/>
      <c r="E671" s="20"/>
      <c r="F671" s="19" t="s">
        <v>253</v>
      </c>
      <c r="G671" s="34" t="e">
        <f>ROUND(G670/10.764,2)</f>
        <v>#REF!</v>
      </c>
      <c r="H671" s="62" t="s">
        <v>46</v>
      </c>
    </row>
  </sheetData>
  <mergeCells count="2">
    <mergeCell ref="F3:G3"/>
    <mergeCell ref="D6:E6"/>
  </mergeCells>
  <printOptions horizontalCentered="1"/>
  <pageMargins left="0.70866141732283472" right="0.70866141732283472" top="0.74803149606299213" bottom="0.74803149606299213" header="0.31496062992125984" footer="0.31496062992125984"/>
  <pageSetup paperSize="9" scale="52" fitToHeight="100" orientation="portrait" r:id="rId1"/>
  <rowBreaks count="1" manualBreakCount="1">
    <brk id="343"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7A9A0-DF1C-48A1-A895-D094076A4C2C}">
  <dimension ref="A1:M49"/>
  <sheetViews>
    <sheetView showGridLines="0" topLeftCell="A22" zoomScaleNormal="100" zoomScalePageLayoutView="118" workbookViewId="0">
      <selection activeCell="F6" sqref="F6"/>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t="e">
        <f>#REF!</f>
        <v>#REF!</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6</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customHeight="1" x14ac:dyDescent="0.25">
      <c r="A7" s="16"/>
      <c r="B7"/>
      <c r="C7"/>
      <c r="D7"/>
      <c r="E7" s="638"/>
      <c r="F7" s="701"/>
      <c r="G7" s="689"/>
      <c r="H7" s="703"/>
      <c r="I7" s="696"/>
      <c r="J7" s="696"/>
      <c r="K7" s="696"/>
      <c r="L7" s="696"/>
      <c r="M7" s="689"/>
    </row>
    <row r="8" spans="1:13" ht="13.35" customHeight="1" x14ac:dyDescent="0.25">
      <c r="A8" s="16">
        <v>0</v>
      </c>
      <c r="B8" t="s">
        <v>18</v>
      </c>
      <c r="C8"/>
      <c r="D8"/>
      <c r="E8" s="638" t="e">
        <f t="shared" ref="E8:E16" si="0">ROUND(F8/$J$2,0)</f>
        <v>#REF!</v>
      </c>
      <c r="F8" s="701">
        <f>'5.00 Elstree Studios - O3'!H33</f>
        <v>2486330</v>
      </c>
      <c r="G8" s="689"/>
      <c r="H8" s="702"/>
      <c r="I8" s="694">
        <f>'[86]A. (ii) Elem £ per m²'!H19</f>
        <v>0</v>
      </c>
      <c r="J8" s="694">
        <f>'[86]A. Approx Quants Full'!H104</f>
        <v>0</v>
      </c>
      <c r="K8" s="694"/>
      <c r="L8" s="694"/>
      <c r="M8" s="689"/>
    </row>
    <row r="9" spans="1:13" ht="13.35" customHeight="1" x14ac:dyDescent="0.25">
      <c r="A9" s="16">
        <v>1</v>
      </c>
      <c r="B9" t="s">
        <v>19</v>
      </c>
      <c r="C9"/>
      <c r="D9"/>
      <c r="E9" s="638" t="e">
        <f t="shared" si="0"/>
        <v>#REF!</v>
      </c>
      <c r="F9" s="701">
        <f>'5.00 Elstree Studios - O3'!H59</f>
        <v>200000</v>
      </c>
      <c r="G9" s="689"/>
      <c r="H9" s="702"/>
      <c r="I9" s="694">
        <f>'[86]A. (ii) Elem £ per m²'!H22</f>
        <v>0</v>
      </c>
      <c r="J9" s="694">
        <f>'[86]A. Approx Quants Full'!H360</f>
        <v>0</v>
      </c>
      <c r="K9" s="694"/>
      <c r="L9" s="694"/>
      <c r="M9" s="689"/>
    </row>
    <row r="10" spans="1:13" ht="13.35" customHeight="1" x14ac:dyDescent="0.25">
      <c r="A10" s="16">
        <v>2</v>
      </c>
      <c r="B10" t="s">
        <v>20</v>
      </c>
      <c r="C10"/>
      <c r="D10"/>
      <c r="E10" s="638" t="e">
        <f t="shared" si="0"/>
        <v>#REF!</v>
      </c>
      <c r="F10" s="701">
        <f>'5.00 Elstree Studios - O3'!H159</f>
        <v>6678197</v>
      </c>
      <c r="G10" s="689"/>
      <c r="H10" s="702"/>
      <c r="I10" s="694">
        <f>'[86]A. (ii) Elem £ per m²'!H32</f>
        <v>0</v>
      </c>
      <c r="J10" s="694">
        <f>'[86]A. Approx Quants Full'!H1015</f>
        <v>0</v>
      </c>
      <c r="K10" s="694"/>
      <c r="L10" s="694"/>
      <c r="M10" s="689"/>
    </row>
    <row r="11" spans="1:13" ht="13.35" customHeight="1" x14ac:dyDescent="0.25">
      <c r="A11" s="16">
        <v>3</v>
      </c>
      <c r="B11" t="s">
        <v>21</v>
      </c>
      <c r="C11"/>
      <c r="D11"/>
      <c r="E11" s="638" t="e">
        <f t="shared" si="0"/>
        <v>#REF!</v>
      </c>
      <c r="F11" s="701">
        <f>'5.00 Elstree Studios - O3'!H207</f>
        <v>1037738</v>
      </c>
      <c r="G11" s="689"/>
      <c r="H11" s="702"/>
      <c r="I11" s="694">
        <f>'[86]A. (ii) Elem £ per m²'!H37</f>
        <v>0</v>
      </c>
      <c r="J11" s="694"/>
      <c r="K11" s="694"/>
      <c r="L11" s="694"/>
      <c r="M11" s="689"/>
    </row>
    <row r="12" spans="1:13" ht="13.35" customHeight="1" x14ac:dyDescent="0.25">
      <c r="A12" s="16">
        <v>4</v>
      </c>
      <c r="B12" t="s">
        <v>22</v>
      </c>
      <c r="C12"/>
      <c r="D12"/>
      <c r="E12" s="638" t="e">
        <f t="shared" si="0"/>
        <v>#REF!</v>
      </c>
      <c r="F12" s="701">
        <f>'5.00 Elstree Studios - O3'!H258</f>
        <v>0</v>
      </c>
      <c r="G12" s="689"/>
      <c r="H12" s="702"/>
      <c r="I12" s="694">
        <f>'[86]A. (ii) Elem £ per m²'!H37</f>
        <v>0</v>
      </c>
      <c r="J12" s="694">
        <f>'[86]A. Approx Quants Full'!H1292</f>
        <v>0</v>
      </c>
      <c r="K12" s="694"/>
      <c r="L12" s="694"/>
      <c r="M12" s="689"/>
    </row>
    <row r="13" spans="1:13" ht="13.35" customHeight="1" x14ac:dyDescent="0.25">
      <c r="A13" s="16">
        <v>5</v>
      </c>
      <c r="B13" t="s">
        <v>23</v>
      </c>
      <c r="C13"/>
      <c r="D13"/>
      <c r="E13" s="638" t="e">
        <f t="shared" si="0"/>
        <v>#REF!</v>
      </c>
      <c r="F13" s="701" t="e">
        <f>'5.00 Elstree Studios - O3'!H359</f>
        <v>#REF!</v>
      </c>
      <c r="G13" s="689"/>
      <c r="H13" s="702"/>
      <c r="I13" s="694">
        <f>'[86]A. (ii) Elem £ per m²'!H50</f>
        <v>0</v>
      </c>
      <c r="J13" s="694"/>
      <c r="K13" s="694"/>
      <c r="L13" s="694"/>
      <c r="M13" s="689"/>
    </row>
    <row r="14" spans="1:13" ht="13.35" customHeight="1" x14ac:dyDescent="0.25">
      <c r="A14" s="16">
        <v>6</v>
      </c>
      <c r="B14" t="s">
        <v>24</v>
      </c>
      <c r="C14"/>
      <c r="D14"/>
      <c r="E14" s="638" t="e">
        <f t="shared" si="0"/>
        <v>#REF!</v>
      </c>
      <c r="F14" s="701">
        <f>SUM(H14:L14)</f>
        <v>0</v>
      </c>
      <c r="G14" s="689"/>
      <c r="H14" s="702">
        <f>'[86]A. (i) Unit £ per m²'!H71</f>
        <v>0</v>
      </c>
      <c r="I14" s="694">
        <f>'[86]A. (ii) Elem £ per m²'!H53</f>
        <v>0</v>
      </c>
      <c r="J14" s="694">
        <f>'[86]A. Approx Quants Full'!H2083</f>
        <v>0</v>
      </c>
      <c r="K14" s="694"/>
      <c r="L14" s="694"/>
      <c r="M14" s="689"/>
    </row>
    <row r="15" spans="1:13" ht="13.35" customHeight="1" x14ac:dyDescent="0.25">
      <c r="A15" s="16">
        <v>7</v>
      </c>
      <c r="B15" t="s">
        <v>25</v>
      </c>
      <c r="C15"/>
      <c r="D15"/>
      <c r="E15" s="638" t="e">
        <f t="shared" si="0"/>
        <v>#REF!</v>
      </c>
      <c r="F15" s="701">
        <f>'5.00 Elstree Studios - O3'!H410</f>
        <v>221100</v>
      </c>
      <c r="G15" s="689"/>
      <c r="H15" s="702"/>
      <c r="I15" s="694">
        <f>'[86]A. (ii) Elem £ per m²'!H67</f>
        <v>0</v>
      </c>
      <c r="J15" s="694"/>
      <c r="K15" s="694"/>
      <c r="L15" s="694"/>
      <c r="M15" s="689"/>
    </row>
    <row r="16" spans="1:13" ht="13.35" customHeight="1" x14ac:dyDescent="0.25">
      <c r="A16" s="16">
        <v>8</v>
      </c>
      <c r="B16" t="s">
        <v>26</v>
      </c>
      <c r="C16"/>
      <c r="D16"/>
      <c r="E16" s="638" t="e">
        <f t="shared" si="0"/>
        <v>#REF!</v>
      </c>
      <c r="F16" s="701" t="e">
        <f>'5.00 Elstree Studios - O3'!H459</f>
        <v>#REF!</v>
      </c>
      <c r="G16" s="689"/>
      <c r="H16" s="702"/>
      <c r="I16" s="694">
        <f>'[86]A. (ii) Elem £ per m²'!H77</f>
        <v>0</v>
      </c>
      <c r="J16" s="694">
        <f>'[86]A. Approx Quants Full'!H2995</f>
        <v>0</v>
      </c>
      <c r="K16" s="694"/>
      <c r="L16" s="694"/>
      <c r="M16" s="689"/>
    </row>
    <row r="17" spans="1:12" ht="13.35" customHeight="1" x14ac:dyDescent="0.25">
      <c r="A17" s="16"/>
      <c r="B17"/>
      <c r="C17"/>
      <c r="D17"/>
      <c r="E17" s="638"/>
      <c r="F17" s="701"/>
      <c r="G17" s="689"/>
      <c r="H17" s="702"/>
      <c r="I17" s="694"/>
      <c r="J17" s="694"/>
      <c r="K17" s="694"/>
      <c r="L17" s="694"/>
    </row>
    <row r="18" spans="1:12" ht="13.35" customHeight="1" x14ac:dyDescent="0.25">
      <c r="A18" s="12"/>
      <c r="B18" s="12" t="s">
        <v>27</v>
      </c>
      <c r="C18" s="12"/>
      <c r="D18" s="15" t="s">
        <v>28</v>
      </c>
      <c r="E18" s="12" t="e">
        <f>ROUND(F18/$J$2,0)</f>
        <v>#REF!</v>
      </c>
      <c r="F18" s="12" t="e">
        <f>SUM(F7:F17)</f>
        <v>#REF!</v>
      </c>
      <c r="G18" s="689"/>
      <c r="H18" s="693">
        <f>SUM(H7:H17)</f>
        <v>0</v>
      </c>
      <c r="I18" s="693">
        <f>SUM(I7:I17)</f>
        <v>0</v>
      </c>
      <c r="J18" s="693">
        <f>SUM(J7:J17)</f>
        <v>0</v>
      </c>
      <c r="K18" s="693">
        <f>SUM(K7:K17)</f>
        <v>0</v>
      </c>
      <c r="L18" s="693">
        <f>SUM(L7:L17)</f>
        <v>0</v>
      </c>
    </row>
    <row r="19" spans="1:12" ht="13.35" customHeight="1" x14ac:dyDescent="0.25">
      <c r="A19" s="16"/>
      <c r="B19"/>
      <c r="C19"/>
      <c r="D19" s="19"/>
      <c r="E19" s="638"/>
      <c r="F19" s="701"/>
      <c r="G19" s="689"/>
      <c r="H19" s="695"/>
      <c r="I19" s="694"/>
      <c r="J19" s="694"/>
      <c r="K19" s="694"/>
      <c r="L19" s="694"/>
    </row>
    <row r="20" spans="1:12" ht="13.35" customHeight="1" x14ac:dyDescent="0.25">
      <c r="A20" s="16">
        <v>9</v>
      </c>
      <c r="B20" t="s">
        <v>29</v>
      </c>
      <c r="C20"/>
      <c r="D20" s="19"/>
      <c r="E20" s="638" t="e">
        <f>ROUND(F20/$J$2,0)</f>
        <v>#REF!</v>
      </c>
      <c r="F20" s="701" t="e">
        <f>'5.00 Elstree Studios - O3'!H467</f>
        <v>#REF!</v>
      </c>
      <c r="G20" s="689"/>
      <c r="H20" s="695">
        <f>'[86]A. (i) Unit £ per m²'!H79</f>
        <v>0</v>
      </c>
      <c r="I20" s="694">
        <f>'[86]A. (ii) Elem £ per m²'!H84</f>
        <v>0</v>
      </c>
      <c r="J20" s="694"/>
      <c r="K20" s="694"/>
      <c r="L20" s="694"/>
    </row>
    <row r="21" spans="1:12" ht="13.35" customHeight="1" x14ac:dyDescent="0.25">
      <c r="A21" s="16">
        <v>10</v>
      </c>
      <c r="B21" t="s">
        <v>30</v>
      </c>
      <c r="C21"/>
      <c r="D21" s="19"/>
      <c r="E21" s="638" t="e">
        <f>ROUND(F21/$J$2,0)</f>
        <v>#REF!</v>
      </c>
      <c r="F21" s="701" t="e">
        <f>'5.00 Elstree Studios - O3'!H472</f>
        <v>#REF!</v>
      </c>
      <c r="G21" s="689"/>
      <c r="H21" s="695">
        <f>'[86]A. (i) Unit £ per m²'!H82</f>
        <v>0</v>
      </c>
      <c r="I21" s="694">
        <f>'[86]A. (ii) Elem £ per m²'!H88</f>
        <v>0</v>
      </c>
      <c r="J21" s="694"/>
      <c r="K21" s="694"/>
      <c r="L21" s="694"/>
    </row>
    <row r="22" spans="1:12" ht="13.35" customHeight="1" x14ac:dyDescent="0.25">
      <c r="A22" s="16"/>
      <c r="B22"/>
      <c r="C22"/>
      <c r="D22" s="19"/>
      <c r="E22" s="638"/>
      <c r="F22" s="701"/>
      <c r="G22" s="39"/>
      <c r="H22" s="700"/>
      <c r="I22" s="699"/>
      <c r="J22" s="699"/>
      <c r="K22" s="694"/>
      <c r="L22" s="694"/>
    </row>
    <row r="23" spans="1:12" ht="13.35" customHeight="1" x14ac:dyDescent="0.25">
      <c r="A23" s="7"/>
      <c r="B23" s="7" t="s">
        <v>31</v>
      </c>
      <c r="C23" s="7"/>
      <c r="D23" s="18" t="s">
        <v>28</v>
      </c>
      <c r="E23" s="7" t="e">
        <f>ROUND(F23/$J$2,0)</f>
        <v>#REF!</v>
      </c>
      <c r="F23" s="7" t="e">
        <f>SUM(F18:F22)</f>
        <v>#REF!</v>
      </c>
      <c r="G23" s="689"/>
      <c r="H23" s="693">
        <f>SUM(H18:H22)</f>
        <v>0</v>
      </c>
      <c r="I23" s="698">
        <f>SUM(I18:I22)</f>
        <v>0</v>
      </c>
      <c r="J23" s="698">
        <f>SUM(J18:J22)</f>
        <v>0</v>
      </c>
      <c r="K23" s="698">
        <f>SUM(K18:K22)</f>
        <v>0</v>
      </c>
      <c r="L23" s="698">
        <f>SUM(L18:L22)</f>
        <v>0</v>
      </c>
    </row>
    <row r="24" spans="1:12" ht="13.35" customHeight="1" x14ac:dyDescent="0.25">
      <c r="A24" s="16"/>
      <c r="B24"/>
      <c r="C24"/>
      <c r="D24" s="19"/>
      <c r="E24" s="638"/>
      <c r="F24" s="10"/>
      <c r="G24" s="689"/>
      <c r="H24" s="697"/>
      <c r="I24" s="696"/>
      <c r="J24" s="696"/>
      <c r="K24" s="696"/>
      <c r="L24" s="696"/>
    </row>
    <row r="25" spans="1:12" ht="13.35" customHeight="1" x14ac:dyDescent="0.25">
      <c r="A25" s="16">
        <v>11</v>
      </c>
      <c r="B25" t="s">
        <v>32</v>
      </c>
      <c r="C25"/>
      <c r="D25" s="19"/>
      <c r="E25" s="638" t="e">
        <f>ROUND(F25/$J$2,0)</f>
        <v>#REF!</v>
      </c>
      <c r="F25" s="10">
        <f>'5.00 Elstree Studios - O3'!H489</f>
        <v>875000</v>
      </c>
      <c r="G25" s="689"/>
      <c r="H25" s="695"/>
      <c r="I25" s="694"/>
      <c r="J25" s="694"/>
      <c r="K25" s="694"/>
      <c r="L25" s="694"/>
    </row>
    <row r="26" spans="1:12" ht="13.35" customHeight="1" x14ac:dyDescent="0.25">
      <c r="A26" s="16">
        <v>12</v>
      </c>
      <c r="B26" t="s">
        <v>33</v>
      </c>
      <c r="C26"/>
      <c r="D26" s="19"/>
      <c r="E26" s="638" t="e">
        <f>ROUND(F26/$J$2,0)</f>
        <v>#REF!</v>
      </c>
      <c r="F26" s="10">
        <f>SUM(H26:L26)</f>
        <v>0</v>
      </c>
      <c r="G26" s="689"/>
      <c r="H26" s="695"/>
      <c r="I26" s="694">
        <f>'[86]A. (ii) Elem £ per m²'!H99</f>
        <v>0</v>
      </c>
      <c r="J26" s="694">
        <f>'[86]A. Approx Quants Full'!H3559</f>
        <v>0</v>
      </c>
      <c r="K26" s="694"/>
      <c r="L26" s="694"/>
    </row>
    <row r="27" spans="1:12" ht="13.35" customHeight="1" x14ac:dyDescent="0.25">
      <c r="A27" s="16"/>
      <c r="B27"/>
      <c r="C27"/>
      <c r="D27" s="19"/>
      <c r="E27" s="638"/>
      <c r="F27" s="10"/>
      <c r="G27" s="689"/>
      <c r="H27" s="695"/>
      <c r="I27" s="694"/>
      <c r="J27" s="694"/>
      <c r="K27" s="694"/>
      <c r="L27" s="694"/>
    </row>
    <row r="28" spans="1:12" ht="26.45" customHeight="1" x14ac:dyDescent="0.25">
      <c r="A28" s="12"/>
      <c r="B28" s="12" t="s">
        <v>34</v>
      </c>
      <c r="C28" s="12"/>
      <c r="D28" s="15" t="s">
        <v>28</v>
      </c>
      <c r="E28" s="12" t="e">
        <f>ROUND(F28/$J$2,0)</f>
        <v>#REF!</v>
      </c>
      <c r="F28" s="12" t="e">
        <f>SUM(F23:F27)</f>
        <v>#REF!</v>
      </c>
      <c r="G28" s="689"/>
      <c r="H28" s="693"/>
      <c r="I28" s="693">
        <f>SUM(I23:I27)</f>
        <v>0</v>
      </c>
      <c r="J28" s="693">
        <f>SUM(J23:J27)</f>
        <v>0</v>
      </c>
      <c r="K28" s="693">
        <f>SUM(K23:K27)</f>
        <v>0</v>
      </c>
      <c r="L28" s="693">
        <f>SUM(L23:L27)</f>
        <v>0</v>
      </c>
    </row>
    <row r="29" spans="1:12" ht="13.35" customHeight="1" x14ac:dyDescent="0.25">
      <c r="A29" s="16"/>
      <c r="B29"/>
      <c r="C29"/>
      <c r="D29" s="19"/>
      <c r="E29" s="638"/>
      <c r="F29" s="10"/>
      <c r="G29" s="689"/>
      <c r="H29" s="697"/>
      <c r="I29" s="696"/>
      <c r="J29" s="696"/>
      <c r="K29" s="696"/>
      <c r="L29" s="696"/>
    </row>
    <row r="30" spans="1:12" ht="13.35" customHeight="1" x14ac:dyDescent="0.25">
      <c r="A30" s="16">
        <v>13</v>
      </c>
      <c r="B30" t="s">
        <v>35</v>
      </c>
      <c r="C30"/>
      <c r="D30" s="19"/>
      <c r="E30" s="638" t="e">
        <f>ROUND(F30/$J$2,0)</f>
        <v>#REF!</v>
      </c>
      <c r="F30" s="10" t="e">
        <f>'5.00 Elstree Studios - O3'!H499</f>
        <v>#REF!</v>
      </c>
      <c r="G30" s="689"/>
      <c r="H30" s="695">
        <f>'[86]A. (i) Unit £ per m²'!G102</f>
        <v>0</v>
      </c>
      <c r="I30" s="694">
        <f>'[86]A. (ii) Elem £ per m²'!G107</f>
        <v>0</v>
      </c>
      <c r="J30" s="694">
        <f>'[86]A. Approx Quants Full'!G3564+'[86]A. Approx Quants Full'!G3570</f>
        <v>0</v>
      </c>
      <c r="K30" s="694"/>
      <c r="L30" s="694"/>
    </row>
    <row r="31" spans="1:12" ht="13.35" customHeight="1" x14ac:dyDescent="0.25">
      <c r="A31" s="16"/>
      <c r="B31"/>
      <c r="C31"/>
      <c r="D31" s="19"/>
      <c r="E31" s="638"/>
      <c r="F31" s="10"/>
      <c r="G31" s="689"/>
      <c r="H31" s="695"/>
      <c r="I31" s="694"/>
      <c r="J31" s="694"/>
      <c r="K31" s="694"/>
      <c r="L31" s="694"/>
    </row>
    <row r="32" spans="1:12" ht="25.7" customHeight="1" x14ac:dyDescent="0.25">
      <c r="A32" s="12"/>
      <c r="B32" s="12" t="s">
        <v>36</v>
      </c>
      <c r="C32" s="12"/>
      <c r="D32" s="15" t="s">
        <v>28</v>
      </c>
      <c r="E32" s="12" t="e">
        <f>ROUND(F32/$J$2,0)</f>
        <v>#REF!</v>
      </c>
      <c r="F32" s="12" t="e">
        <f>SUM(F28:F31)</f>
        <v>#REF!</v>
      </c>
      <c r="G32" s="689"/>
      <c r="H32" s="693"/>
      <c r="I32" s="693">
        <f>SUM(I28:I31)</f>
        <v>0</v>
      </c>
      <c r="J32" s="693">
        <f>SUM(J28:J31)</f>
        <v>0</v>
      </c>
      <c r="K32" s="693">
        <f>SUM(K28:K31)</f>
        <v>0</v>
      </c>
      <c r="L32" s="693">
        <f>SUM(L28:L31)</f>
        <v>0</v>
      </c>
    </row>
    <row r="33" spans="1:12" ht="13.35" customHeight="1" x14ac:dyDescent="0.25">
      <c r="A33" s="16"/>
      <c r="B33"/>
      <c r="C33"/>
      <c r="D33" s="19"/>
      <c r="E33" s="638"/>
      <c r="F33" s="10"/>
      <c r="G33" s="689"/>
      <c r="H33" s="697"/>
      <c r="I33" s="696"/>
      <c r="J33" s="696"/>
      <c r="K33" s="696"/>
      <c r="L33" s="696"/>
    </row>
    <row r="34" spans="1:12" ht="13.35" customHeight="1" x14ac:dyDescent="0.25">
      <c r="A34" s="16">
        <v>14</v>
      </c>
      <c r="B34" t="s">
        <v>305</v>
      </c>
      <c r="C34"/>
      <c r="D34" s="19"/>
      <c r="E34" s="638" t="e">
        <f>ROUND(F34/$J$2,0)</f>
        <v>#REF!</v>
      </c>
      <c r="F34" s="10" t="e">
        <f>'5.00 Elstree Studios - O3'!H507</f>
        <v>#REF!</v>
      </c>
      <c r="G34" s="689"/>
      <c r="H34" s="695"/>
      <c r="I34" s="694"/>
      <c r="J34" s="694"/>
      <c r="K34" s="694"/>
      <c r="L34" s="694"/>
    </row>
    <row r="35" spans="1:12" ht="13.35" customHeight="1" x14ac:dyDescent="0.25">
      <c r="A35" s="16"/>
      <c r="B35"/>
      <c r="C35"/>
      <c r="D35" s="19"/>
      <c r="E35" s="638"/>
      <c r="F35" s="10"/>
      <c r="G35" s="689"/>
      <c r="H35" s="695"/>
      <c r="I35" s="694"/>
      <c r="J35" s="694"/>
      <c r="K35" s="694"/>
      <c r="L35" s="694"/>
    </row>
    <row r="36" spans="1:12" ht="26.45" customHeight="1" x14ac:dyDescent="0.25">
      <c r="A36" s="7"/>
      <c r="B36" s="7" t="s">
        <v>38</v>
      </c>
      <c r="C36" s="7"/>
      <c r="D36" s="18" t="s">
        <v>28</v>
      </c>
      <c r="E36" s="7" t="e">
        <f>ROUND(F36/$J$2,0)</f>
        <v>#REF!</v>
      </c>
      <c r="F36" s="7" t="e">
        <f>SUM(F32:F35)</f>
        <v>#REF!</v>
      </c>
      <c r="G36" s="689"/>
      <c r="H36" s="693"/>
      <c r="I36" s="693">
        <f>SUM(I32:I35)</f>
        <v>0</v>
      </c>
      <c r="J36" s="693">
        <f>SUM(J32:J35)</f>
        <v>0</v>
      </c>
      <c r="K36" s="693">
        <f>SUM(K32:K35)</f>
        <v>0</v>
      </c>
      <c r="L36" s="693">
        <f>SUM(L32:L35)</f>
        <v>0</v>
      </c>
    </row>
    <row r="37" spans="1:12" ht="13.35" customHeight="1" x14ac:dyDescent="0.25">
      <c r="A37" s="692"/>
      <c r="B37"/>
      <c r="C37"/>
      <c r="D37"/>
      <c r="E37"/>
      <c r="F37"/>
      <c r="G37" s="689"/>
      <c r="H37" s="689"/>
      <c r="I37" s="689"/>
      <c r="J37" s="689"/>
      <c r="K37" s="689"/>
      <c r="L37" s="689"/>
    </row>
    <row r="38" spans="1:12" ht="25.7" customHeight="1" x14ac:dyDescent="0.25">
      <c r="A38" s="691">
        <v>15</v>
      </c>
      <c r="B38" s="7" t="s">
        <v>39</v>
      </c>
      <c r="C38" s="7"/>
      <c r="D38" s="7"/>
      <c r="E38" s="7"/>
      <c r="F38" s="7" t="s">
        <v>40</v>
      </c>
      <c r="G38" s="689"/>
      <c r="H38" s="690"/>
      <c r="I38" s="690"/>
      <c r="J38" s="690"/>
      <c r="K38" s="690"/>
      <c r="L38" s="690"/>
    </row>
    <row r="39" spans="1:12" customFormat="1" ht="13.35" customHeight="1" x14ac:dyDescent="0.25"/>
    <row r="40" spans="1:12" customFormat="1" ht="13.35" customHeight="1" x14ac:dyDescent="0.25">
      <c r="A40" s="688" t="s">
        <v>2</v>
      </c>
      <c r="B40" s="25" t="s">
        <v>41</v>
      </c>
      <c r="C40" s="25"/>
      <c r="D40" s="25"/>
      <c r="E40" s="25"/>
      <c r="F40" s="26"/>
    </row>
    <row r="41" spans="1:12" customFormat="1" ht="13.35" customHeight="1" x14ac:dyDescent="0.25">
      <c r="A41" s="687" t="s">
        <v>2</v>
      </c>
      <c r="B41" s="17" t="s">
        <v>42</v>
      </c>
      <c r="C41" s="17"/>
      <c r="D41" s="17"/>
      <c r="E41" s="17"/>
      <c r="F41" s="23"/>
    </row>
    <row r="42" spans="1:12" customFormat="1" ht="13.35" customHeight="1" x14ac:dyDescent="0.25">
      <c r="A42" s="686"/>
      <c r="B42" s="20"/>
      <c r="C42" s="20"/>
      <c r="D42" s="20"/>
      <c r="E42" s="20"/>
      <c r="F42" s="27"/>
    </row>
    <row r="43" spans="1:12" customFormat="1" ht="13.35" customHeight="1" x14ac:dyDescent="0.25">
      <c r="A43" s="28"/>
      <c r="B43" s="25"/>
      <c r="C43" s="25"/>
      <c r="D43" s="29" t="s">
        <v>43</v>
      </c>
      <c r="E43" s="32" t="e">
        <f>J2</f>
        <v>#REF!</v>
      </c>
      <c r="F43" s="26" t="s">
        <v>5</v>
      </c>
    </row>
    <row r="44" spans="1:12" customFormat="1" ht="13.35" customHeight="1" x14ac:dyDescent="0.25">
      <c r="A44" s="21"/>
      <c r="B44" s="17"/>
      <c r="C44" s="17"/>
      <c r="D44" s="30" t="s">
        <v>44</v>
      </c>
      <c r="E44" s="33" t="e">
        <f>F36/E43</f>
        <v>#REF!</v>
      </c>
      <c r="F44" s="23" t="s">
        <v>45</v>
      </c>
    </row>
    <row r="45" spans="1:12" customFormat="1" ht="14.25" x14ac:dyDescent="0.25">
      <c r="A45" s="22"/>
      <c r="B45" s="20"/>
      <c r="C45" s="20"/>
      <c r="D45" s="31"/>
      <c r="E45" s="34" t="e">
        <f>ROUND(E44/10.764,2)</f>
        <v>#REF!</v>
      </c>
      <c r="F45" s="27" t="s">
        <v>46</v>
      </c>
    </row>
    <row r="46" spans="1:12" customFormat="1" ht="14.25" x14ac:dyDescent="0.25"/>
    <row r="47" spans="1:12" customFormat="1" ht="14.25" x14ac:dyDescent="0.25"/>
    <row r="48" spans="1:12" customFormat="1" ht="14.25" x14ac:dyDescent="0.25"/>
    <row r="49" customFormat="1" ht="14.25" x14ac:dyDescent="0.25"/>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ACF0-1C34-4906-90C1-51CD36787D7D}">
  <sheetPr>
    <tabColor rgb="FFE098C1"/>
    <pageSetUpPr fitToPage="1"/>
  </sheetPr>
  <dimension ref="A1:W523"/>
  <sheetViews>
    <sheetView showGridLines="0" view="pageBreakPreview" topLeftCell="A491" zoomScale="90" zoomScaleNormal="70" zoomScaleSheetLayoutView="90" zoomScalePageLayoutView="118" workbookViewId="0">
      <selection activeCell="C519" sqref="C519"/>
    </sheetView>
  </sheetViews>
  <sheetFormatPr defaultColWidth="9.140625" defaultRowHeight="14.25" x14ac:dyDescent="0.25"/>
  <cols>
    <col min="1" max="1" width="4.85546875" style="3" customWidth="1"/>
    <col min="2" max="2" width="5.42578125" style="3" customWidth="1"/>
    <col min="3" max="3" width="101.85546875" style="3" customWidth="1"/>
    <col min="4" max="4" width="9.85546875" style="3" bestFit="1" customWidth="1"/>
    <col min="5" max="5" width="8.42578125" style="3" bestFit="1" customWidth="1"/>
    <col min="6" max="6" width="13.85546875" style="3" customWidth="1"/>
    <col min="7" max="7" width="12.85546875" style="3" customWidth="1"/>
    <col min="8" max="8" width="13.85546875" style="63" customWidth="1"/>
    <col min="9" max="9" width="0.140625" style="3" customWidth="1"/>
    <col min="10" max="10" width="4" style="95" customWidth="1"/>
    <col min="11" max="12" width="10.85546875" style="144" customWidth="1"/>
    <col min="13" max="13" width="14.5703125" style="144" customWidth="1"/>
    <col min="14" max="15" width="10.85546875" style="144" customWidth="1"/>
    <col min="16" max="16" width="14" style="630" customWidth="1"/>
    <col min="17" max="17" width="94.42578125" style="631" customWidth="1"/>
    <col min="18" max="16384" width="9.140625" style="91"/>
  </cols>
  <sheetData>
    <row r="1" spans="1:23" s="4" customFormat="1" ht="21" customHeight="1" x14ac:dyDescent="0.25">
      <c r="A1" s="4" t="e">
        <f>#REF!</f>
        <v>#REF!</v>
      </c>
      <c r="H1" s="55"/>
      <c r="J1" s="88"/>
      <c r="K1" s="129"/>
      <c r="L1" s="129"/>
      <c r="M1" s="129" t="s">
        <v>306</v>
      </c>
      <c r="N1" s="129"/>
      <c r="O1" s="129"/>
      <c r="P1" s="130"/>
      <c r="Q1" s="88"/>
    </row>
    <row r="2" spans="1:23" s="6" customFormat="1" ht="21" customHeight="1" x14ac:dyDescent="0.25">
      <c r="A2" s="803" t="e">
        <f>#REF!</f>
        <v>#REF!</v>
      </c>
      <c r="B2" s="803"/>
      <c r="C2" s="803"/>
      <c r="F2" s="632"/>
      <c r="G2" s="633" t="s">
        <v>0</v>
      </c>
      <c r="H2" s="634" t="e">
        <f>G521</f>
        <v>#REF!</v>
      </c>
      <c r="J2" s="89"/>
      <c r="K2" s="129"/>
      <c r="L2" s="129"/>
      <c r="M2" s="129"/>
      <c r="N2" s="129"/>
      <c r="O2" s="129"/>
      <c r="P2" s="129"/>
      <c r="Q2" s="89"/>
    </row>
    <row r="3" spans="1:23" s="4" customFormat="1" ht="21" customHeight="1" x14ac:dyDescent="0.25">
      <c r="F3" s="985" t="s">
        <v>47</v>
      </c>
      <c r="G3" s="985"/>
      <c r="H3" s="636" t="e">
        <f>H474</f>
        <v>#REF!</v>
      </c>
      <c r="J3" s="88"/>
      <c r="K3" s="129"/>
      <c r="L3" s="129"/>
      <c r="M3" s="129"/>
      <c r="N3" s="129"/>
      <c r="O3" s="129"/>
      <c r="P3" s="130"/>
      <c r="Q3" s="88"/>
    </row>
    <row r="4" spans="1:23" s="4" customFormat="1" ht="21" customHeight="1" x14ac:dyDescent="0.25">
      <c r="A4" s="4" t="s">
        <v>307</v>
      </c>
      <c r="F4" s="55"/>
      <c r="G4" s="635" t="s">
        <v>49</v>
      </c>
      <c r="H4" s="637" t="e">
        <f>H3/H2</f>
        <v>#REF!</v>
      </c>
      <c r="J4" s="88"/>
      <c r="K4" s="129"/>
      <c r="L4" s="129"/>
      <c r="M4" s="129"/>
      <c r="N4" s="129"/>
      <c r="O4" s="129"/>
      <c r="P4" s="130"/>
      <c r="Q4" s="88"/>
    </row>
    <row r="5" spans="1:23" s="6" customFormat="1" ht="21" customHeight="1" x14ac:dyDescent="0.25">
      <c r="H5" s="56" t="e">
        <f>#REF!</f>
        <v>#REF!</v>
      </c>
      <c r="J5" s="89"/>
      <c r="K5" s="129"/>
      <c r="L5" s="129"/>
      <c r="M5" s="129"/>
      <c r="N5" s="129"/>
      <c r="O5" s="129"/>
      <c r="P5" s="130"/>
      <c r="Q5" s="88"/>
      <c r="R5" s="4"/>
      <c r="S5" s="4"/>
      <c r="T5" s="4"/>
      <c r="U5" s="4"/>
      <c r="V5" s="4"/>
      <c r="W5" s="4"/>
    </row>
    <row r="6" spans="1:23" s="3" customFormat="1" ht="29.1" customHeight="1" x14ac:dyDescent="0.25">
      <c r="A6" s="8" t="s">
        <v>4</v>
      </c>
      <c r="B6" s="11" t="s">
        <v>3</v>
      </c>
      <c r="C6" s="9"/>
      <c r="D6" s="989" t="s">
        <v>50</v>
      </c>
      <c r="E6" s="989"/>
      <c r="F6" s="8" t="s">
        <v>51</v>
      </c>
      <c r="G6" s="24" t="s">
        <v>52</v>
      </c>
      <c r="H6" s="24" t="s">
        <v>53</v>
      </c>
      <c r="K6" s="129"/>
      <c r="L6" s="129"/>
      <c r="M6" s="129"/>
      <c r="N6" s="129"/>
      <c r="O6" s="129"/>
      <c r="P6" s="130"/>
      <c r="Q6" s="88"/>
      <c r="R6" s="4"/>
      <c r="S6" s="4"/>
      <c r="T6" s="4"/>
      <c r="U6" s="4"/>
      <c r="V6" s="4"/>
      <c r="W6" s="4"/>
    </row>
    <row r="7" spans="1:23" customFormat="1" ht="20.25" x14ac:dyDescent="0.25">
      <c r="A7" s="43"/>
      <c r="B7" s="44"/>
      <c r="C7" s="44"/>
      <c r="D7" s="45"/>
      <c r="E7" s="46"/>
      <c r="F7" s="47"/>
      <c r="G7" s="47"/>
      <c r="H7" s="57"/>
      <c r="J7" s="90"/>
      <c r="K7" s="129"/>
      <c r="L7" s="129"/>
      <c r="M7" s="129"/>
      <c r="N7" s="129"/>
      <c r="O7" s="129"/>
      <c r="P7" s="130"/>
      <c r="Q7" s="88"/>
      <c r="R7" s="4"/>
      <c r="S7" s="4"/>
      <c r="T7" s="4"/>
      <c r="U7" s="4"/>
      <c r="V7" s="4"/>
      <c r="W7" s="4"/>
    </row>
    <row r="8" spans="1:23" customFormat="1" ht="20.25" x14ac:dyDescent="0.25">
      <c r="A8" s="16"/>
      <c r="B8" s="40"/>
      <c r="D8" s="21"/>
      <c r="E8" s="23"/>
      <c r="F8" s="13"/>
      <c r="G8" s="13"/>
      <c r="H8" s="58"/>
      <c r="J8" s="90"/>
      <c r="K8" s="129"/>
      <c r="L8" s="129"/>
      <c r="M8" s="129"/>
      <c r="N8" s="129"/>
      <c r="O8" s="130" t="s">
        <v>54</v>
      </c>
      <c r="P8" s="129"/>
      <c r="Q8" s="130"/>
      <c r="R8" s="88"/>
      <c r="S8" s="4"/>
      <c r="T8" s="4"/>
      <c r="U8" s="4"/>
      <c r="V8" s="4"/>
      <c r="W8" s="4"/>
    </row>
    <row r="9" spans="1:23" customFormat="1" ht="20.25" x14ac:dyDescent="0.25">
      <c r="A9" s="54">
        <v>0</v>
      </c>
      <c r="B9" s="53" t="s">
        <v>55</v>
      </c>
      <c r="C9" s="53"/>
      <c r="D9" s="21"/>
      <c r="E9" s="23"/>
      <c r="F9" s="13"/>
      <c r="G9" s="13"/>
      <c r="H9" s="58"/>
      <c r="J9" s="90"/>
      <c r="K9" s="129"/>
      <c r="L9" s="129"/>
      <c r="M9" s="129"/>
      <c r="N9" s="144"/>
      <c r="O9" s="630" t="s">
        <v>20</v>
      </c>
      <c r="P9" s="129"/>
      <c r="Q9" s="130"/>
      <c r="R9" s="88"/>
      <c r="S9" s="4"/>
      <c r="T9" s="4"/>
      <c r="U9" s="4"/>
      <c r="V9" s="4"/>
      <c r="W9" s="4"/>
    </row>
    <row r="10" spans="1:23" customFormat="1" ht="20.25" x14ac:dyDescent="0.25">
      <c r="A10" s="16"/>
      <c r="B10" s="40">
        <v>0.1</v>
      </c>
      <c r="C10" s="41" t="s">
        <v>56</v>
      </c>
      <c r="D10" s="68">
        <v>0</v>
      </c>
      <c r="E10" s="69">
        <v>0</v>
      </c>
      <c r="F10" s="70">
        <v>0</v>
      </c>
      <c r="G10" s="13">
        <f t="shared" ref="G10" si="0">IF(E10="Item",ROUND(F10,0),ROUND(D10*F10,0))</f>
        <v>0</v>
      </c>
      <c r="H10" s="10"/>
      <c r="J10" s="90"/>
      <c r="K10" s="129"/>
      <c r="L10" s="129"/>
      <c r="M10" s="129"/>
      <c r="N10" s="729" t="s">
        <v>58</v>
      </c>
      <c r="O10" s="129" t="s">
        <v>59</v>
      </c>
      <c r="P10" s="129"/>
      <c r="Q10" s="649"/>
      <c r="R10" s="648"/>
      <c r="S10" s="4"/>
      <c r="T10" s="4"/>
      <c r="U10" s="4"/>
      <c r="V10" s="4"/>
      <c r="W10" s="4"/>
    </row>
    <row r="11" spans="1:23" customFormat="1" ht="20.25" x14ac:dyDescent="0.25">
      <c r="A11" s="16"/>
      <c r="B11" s="40"/>
      <c r="C11" s="41"/>
      <c r="D11" s="68"/>
      <c r="E11" s="69"/>
      <c r="F11" s="70"/>
      <c r="G11" s="13"/>
      <c r="H11" s="10">
        <f>SUM(G10)</f>
        <v>0</v>
      </c>
      <c r="J11" s="90"/>
      <c r="K11" s="129"/>
      <c r="L11" s="130"/>
      <c r="M11" s="129"/>
      <c r="N11" s="729" t="s">
        <v>58</v>
      </c>
      <c r="O11" s="728" t="s">
        <v>60</v>
      </c>
      <c r="P11" s="129" t="s">
        <v>61</v>
      </c>
      <c r="Q11" s="649"/>
      <c r="R11" s="648"/>
      <c r="S11" s="4"/>
      <c r="T11" s="4"/>
      <c r="U11" s="4"/>
      <c r="V11" s="4"/>
      <c r="W11" s="4"/>
    </row>
    <row r="12" spans="1:23" customFormat="1" ht="20.25" x14ac:dyDescent="0.25">
      <c r="A12" s="16"/>
      <c r="B12" s="40">
        <v>0.2</v>
      </c>
      <c r="C12" s="41" t="s">
        <v>62</v>
      </c>
      <c r="D12" s="68"/>
      <c r="E12" s="69"/>
      <c r="F12" s="70"/>
      <c r="G12" s="13"/>
      <c r="H12" s="58"/>
      <c r="J12" s="90"/>
      <c r="K12" s="129"/>
      <c r="L12" s="129"/>
      <c r="M12" s="129"/>
      <c r="N12" s="729" t="s">
        <v>58</v>
      </c>
      <c r="O12" s="728" t="s">
        <v>63</v>
      </c>
      <c r="P12" s="129"/>
      <c r="Q12" s="649"/>
      <c r="R12" s="648"/>
      <c r="S12" s="4"/>
      <c r="T12" s="4"/>
      <c r="U12" s="4"/>
      <c r="V12" s="4"/>
      <c r="W12" s="4"/>
    </row>
    <row r="13" spans="1:23" customFormat="1" ht="20.25" x14ac:dyDescent="0.25">
      <c r="A13" s="16"/>
      <c r="B13" s="87" t="s">
        <v>64</v>
      </c>
      <c r="C13" s="73" t="s">
        <v>308</v>
      </c>
      <c r="D13" s="68">
        <v>2150</v>
      </c>
      <c r="E13" s="69" t="s">
        <v>66</v>
      </c>
      <c r="F13" s="70">
        <v>150</v>
      </c>
      <c r="G13" s="13">
        <f t="shared" ref="G13:G16" si="1">IF(E13="Item",ROUND(F13,0),ROUND(D13*F13,0))</f>
        <v>322500</v>
      </c>
      <c r="H13" s="10"/>
      <c r="I13" s="3"/>
      <c r="J13" s="90"/>
      <c r="K13" s="129"/>
      <c r="L13" s="130"/>
      <c r="M13" s="129"/>
      <c r="N13" s="729" t="s">
        <v>58</v>
      </c>
      <c r="O13" s="129" t="s">
        <v>67</v>
      </c>
      <c r="P13" s="129"/>
      <c r="Q13" s="649"/>
      <c r="R13" s="648"/>
      <c r="S13" s="4"/>
      <c r="T13" s="4"/>
      <c r="U13" s="4"/>
      <c r="V13" s="4"/>
      <c r="W13" s="4"/>
    </row>
    <row r="14" spans="1:23" customFormat="1" ht="20.25" x14ac:dyDescent="0.25">
      <c r="A14" s="16"/>
      <c r="B14" s="87" t="s">
        <v>64</v>
      </c>
      <c r="C14" s="75" t="s">
        <v>309</v>
      </c>
      <c r="D14" s="68">
        <v>3410</v>
      </c>
      <c r="E14" s="69" t="s">
        <v>66</v>
      </c>
      <c r="F14" s="70">
        <v>65</v>
      </c>
      <c r="G14" s="13">
        <f t="shared" si="1"/>
        <v>221650</v>
      </c>
      <c r="H14" s="10"/>
      <c r="I14" s="3"/>
      <c r="J14" s="90"/>
      <c r="K14" s="129"/>
      <c r="L14" s="130"/>
      <c r="M14" s="129"/>
      <c r="N14" s="729" t="s">
        <v>58</v>
      </c>
      <c r="O14" s="144" t="s">
        <v>69</v>
      </c>
      <c r="P14" s="129"/>
      <c r="Q14" s="649"/>
      <c r="R14" s="648"/>
      <c r="S14" s="4"/>
      <c r="T14" s="4"/>
      <c r="U14" s="4"/>
      <c r="V14" s="4"/>
      <c r="W14" s="4"/>
    </row>
    <row r="15" spans="1:23" customFormat="1" ht="20.25" x14ac:dyDescent="0.25">
      <c r="A15" s="16"/>
      <c r="B15" s="87" t="s">
        <v>64</v>
      </c>
      <c r="C15" s="75" t="s">
        <v>2571</v>
      </c>
      <c r="D15" s="68">
        <v>4346</v>
      </c>
      <c r="E15" s="69" t="s">
        <v>66</v>
      </c>
      <c r="F15" s="70">
        <v>110</v>
      </c>
      <c r="G15" s="13">
        <f t="shared" si="1"/>
        <v>478060</v>
      </c>
      <c r="H15" s="10"/>
      <c r="I15" s="3"/>
      <c r="J15" s="90"/>
      <c r="K15" s="129"/>
      <c r="L15" s="130"/>
      <c r="M15" s="129"/>
      <c r="N15" s="729"/>
      <c r="O15" s="144"/>
      <c r="P15" s="129"/>
      <c r="Q15" s="649"/>
      <c r="R15" s="648"/>
      <c r="S15" s="4"/>
      <c r="T15" s="4"/>
      <c r="U15" s="4"/>
      <c r="V15" s="4"/>
      <c r="W15" s="4"/>
    </row>
    <row r="16" spans="1:23" customFormat="1" ht="20.25" x14ac:dyDescent="0.25">
      <c r="A16" s="16"/>
      <c r="B16" s="87" t="s">
        <v>64</v>
      </c>
      <c r="C16" s="75" t="s">
        <v>2622</v>
      </c>
      <c r="D16" s="68">
        <v>1</v>
      </c>
      <c r="E16" s="69" t="s">
        <v>89</v>
      </c>
      <c r="F16" s="70">
        <v>200000</v>
      </c>
      <c r="G16" s="13">
        <f t="shared" si="1"/>
        <v>200000</v>
      </c>
      <c r="H16" s="10"/>
      <c r="I16" s="3"/>
      <c r="J16" s="90"/>
      <c r="K16" s="129"/>
      <c r="L16" s="130"/>
      <c r="M16" s="129"/>
      <c r="N16" s="729"/>
      <c r="O16" s="144"/>
      <c r="P16" s="129"/>
      <c r="Q16" s="649"/>
      <c r="R16" s="648"/>
      <c r="S16" s="4"/>
      <c r="T16" s="4"/>
      <c r="U16" s="4"/>
      <c r="V16" s="4"/>
      <c r="W16" s="4"/>
    </row>
    <row r="17" spans="1:18" customFormat="1" ht="15" x14ac:dyDescent="0.25">
      <c r="A17" s="16"/>
      <c r="B17" s="87"/>
      <c r="C17" s="75"/>
      <c r="D17" s="68"/>
      <c r="E17" s="69"/>
      <c r="F17" s="70"/>
      <c r="G17" s="13"/>
      <c r="H17" s="10">
        <f>SUM(G13:G16)</f>
        <v>1222210</v>
      </c>
      <c r="I17" s="3"/>
      <c r="J17" s="90"/>
      <c r="K17" s="129">
        <f>H17/2195</f>
        <v>556.81548974943053</v>
      </c>
      <c r="L17" s="130"/>
      <c r="M17" s="129"/>
      <c r="N17" s="729" t="s">
        <v>58</v>
      </c>
      <c r="O17" s="129" t="s">
        <v>310</v>
      </c>
      <c r="P17" s="129"/>
      <c r="Q17" s="649"/>
      <c r="R17" s="648"/>
    </row>
    <row r="18" spans="1:18" customFormat="1" ht="15" x14ac:dyDescent="0.25">
      <c r="A18" s="16"/>
      <c r="B18" s="40">
        <v>0.3</v>
      </c>
      <c r="C18" s="41" t="s">
        <v>71</v>
      </c>
      <c r="D18" s="68">
        <v>0</v>
      </c>
      <c r="E18" s="69">
        <v>0</v>
      </c>
      <c r="F18" s="70">
        <v>0</v>
      </c>
      <c r="G18" s="13">
        <f t="shared" ref="G18" si="2">IF(E18="Item",ROUND(F18,0),ROUND(D18*F18,0))</f>
        <v>0</v>
      </c>
      <c r="H18" s="10"/>
      <c r="I18" s="3"/>
      <c r="J18" s="90"/>
      <c r="K18" s="129"/>
      <c r="L18" s="129"/>
      <c r="M18" s="129"/>
      <c r="N18" s="729" t="s">
        <v>58</v>
      </c>
      <c r="O18" s="129" t="s">
        <v>311</v>
      </c>
      <c r="P18" s="129"/>
      <c r="Q18" s="649"/>
      <c r="R18" s="648"/>
    </row>
    <row r="19" spans="1:18" customFormat="1" ht="15" x14ac:dyDescent="0.25">
      <c r="A19" s="16"/>
      <c r="B19" s="40"/>
      <c r="C19" s="41"/>
      <c r="D19" s="68"/>
      <c r="E19" s="69"/>
      <c r="F19" s="70"/>
      <c r="G19" s="13"/>
      <c r="H19" s="10"/>
      <c r="I19" s="3"/>
      <c r="J19" s="90"/>
      <c r="K19" s="129"/>
      <c r="L19" s="660"/>
      <c r="M19" s="129"/>
      <c r="N19" s="729" t="s">
        <v>58</v>
      </c>
      <c r="O19" s="144" t="s">
        <v>73</v>
      </c>
      <c r="P19" s="129"/>
      <c r="Q19" s="649"/>
      <c r="R19" s="648"/>
    </row>
    <row r="20" spans="1:18" customFormat="1" ht="15" x14ac:dyDescent="0.25">
      <c r="A20" s="16"/>
      <c r="B20" s="40">
        <v>0.4</v>
      </c>
      <c r="C20" s="41" t="s">
        <v>74</v>
      </c>
      <c r="D20" s="68">
        <v>0</v>
      </c>
      <c r="E20" s="69">
        <v>0</v>
      </c>
      <c r="F20" s="70">
        <v>0</v>
      </c>
      <c r="G20" s="13">
        <f t="shared" ref="G20" si="3">IF(E20="Item",ROUND(F20,0),ROUND(D20*F20,0))</f>
        <v>0</v>
      </c>
      <c r="H20" s="58"/>
      <c r="I20" s="3"/>
      <c r="J20" s="90"/>
      <c r="K20" s="129"/>
      <c r="L20" s="129"/>
      <c r="M20" s="129"/>
      <c r="N20" s="729" t="s">
        <v>58</v>
      </c>
      <c r="O20" s="144" t="s">
        <v>75</v>
      </c>
      <c r="P20" s="129"/>
      <c r="Q20" s="649"/>
      <c r="R20" s="648"/>
    </row>
    <row r="21" spans="1:18" customFormat="1" ht="15" x14ac:dyDescent="0.25">
      <c r="A21" s="16"/>
      <c r="B21" s="40"/>
      <c r="C21" s="41"/>
      <c r="D21" s="68"/>
      <c r="E21" s="69"/>
      <c r="F21" s="70"/>
      <c r="G21" s="13"/>
      <c r="H21" s="10">
        <f>SUM(G20)</f>
        <v>0</v>
      </c>
      <c r="I21" s="3"/>
      <c r="J21" s="90"/>
      <c r="K21" s="129"/>
      <c r="L21" s="129"/>
      <c r="M21" s="129"/>
      <c r="N21" s="729"/>
      <c r="O21" s="144"/>
      <c r="P21" s="129"/>
      <c r="Q21" s="649"/>
      <c r="R21" s="648"/>
    </row>
    <row r="22" spans="1:18" customFormat="1" ht="15" x14ac:dyDescent="0.25">
      <c r="A22" s="16"/>
      <c r="B22" s="40">
        <v>0.5</v>
      </c>
      <c r="C22" s="41" t="s">
        <v>76</v>
      </c>
      <c r="D22" s="68">
        <v>0</v>
      </c>
      <c r="E22" s="69">
        <v>0</v>
      </c>
      <c r="F22" s="70">
        <v>0</v>
      </c>
      <c r="G22" s="13">
        <f t="shared" ref="G22" si="4">IF(E22="Item",ROUND(F22,0),ROUND(D22*F22,0))</f>
        <v>0</v>
      </c>
      <c r="H22" s="58"/>
      <c r="I22" s="3"/>
      <c r="J22" s="90"/>
      <c r="K22" s="129"/>
      <c r="L22" s="129"/>
      <c r="M22" s="129"/>
      <c r="N22" s="729" t="s">
        <v>58</v>
      </c>
      <c r="O22" s="144" t="s">
        <v>77</v>
      </c>
      <c r="P22" s="129"/>
      <c r="Q22" s="649"/>
      <c r="R22" s="648"/>
    </row>
    <row r="23" spans="1:18" customFormat="1" ht="15" x14ac:dyDescent="0.25">
      <c r="A23" s="16"/>
      <c r="B23" s="40"/>
      <c r="C23" s="41"/>
      <c r="D23" s="68"/>
      <c r="E23" s="69"/>
      <c r="F23" s="70"/>
      <c r="G23" s="13"/>
      <c r="H23" s="10">
        <f>SUM(G22)</f>
        <v>0</v>
      </c>
      <c r="I23" s="3"/>
      <c r="J23" s="90"/>
      <c r="K23" s="129"/>
      <c r="L23" s="660"/>
      <c r="M23" s="129"/>
      <c r="N23" s="729" t="s">
        <v>58</v>
      </c>
      <c r="O23" s="144" t="s">
        <v>78</v>
      </c>
      <c r="P23" s="129"/>
      <c r="Q23" s="649"/>
      <c r="R23" s="648"/>
    </row>
    <row r="24" spans="1:18" customFormat="1" ht="15" x14ac:dyDescent="0.25">
      <c r="A24" s="16"/>
      <c r="B24" s="40">
        <v>0.6</v>
      </c>
      <c r="C24" s="41" t="s">
        <v>79</v>
      </c>
      <c r="D24" s="68">
        <v>0</v>
      </c>
      <c r="E24" s="69">
        <v>0</v>
      </c>
      <c r="F24" s="70">
        <v>0</v>
      </c>
      <c r="G24" s="13">
        <f t="shared" ref="G24" si="5">IF(E24="Item",ROUND(F24,0),ROUND(D24*F24,0))</f>
        <v>0</v>
      </c>
      <c r="H24" s="58"/>
      <c r="I24" s="3"/>
      <c r="J24" s="90"/>
      <c r="K24" s="129"/>
      <c r="L24" s="129"/>
      <c r="M24" s="129"/>
      <c r="N24" s="729" t="s">
        <v>58</v>
      </c>
      <c r="O24" s="144" t="s">
        <v>80</v>
      </c>
      <c r="P24" s="129"/>
      <c r="Q24" s="649"/>
      <c r="R24" s="648"/>
    </row>
    <row r="25" spans="1:18" customFormat="1" ht="15" x14ac:dyDescent="0.25">
      <c r="A25" s="16"/>
      <c r="B25" s="40"/>
      <c r="C25" s="41"/>
      <c r="D25" s="68"/>
      <c r="E25" s="69"/>
      <c r="F25" s="70"/>
      <c r="G25" s="13"/>
      <c r="H25" s="10">
        <f>SUM(G24)</f>
        <v>0</v>
      </c>
      <c r="I25" s="3"/>
      <c r="J25" s="90"/>
      <c r="K25" s="129"/>
      <c r="L25" s="130"/>
      <c r="M25" s="129"/>
      <c r="N25" s="729" t="s">
        <v>58</v>
      </c>
      <c r="O25" s="129" t="s">
        <v>81</v>
      </c>
      <c r="P25" s="129"/>
      <c r="Q25" s="649"/>
      <c r="R25" s="648"/>
    </row>
    <row r="26" spans="1:18" customFormat="1" ht="15" x14ac:dyDescent="0.25">
      <c r="A26" s="730">
        <v>0.7</v>
      </c>
      <c r="B26" s="52" t="s">
        <v>82</v>
      </c>
      <c r="C26" s="41"/>
      <c r="D26" s="68"/>
      <c r="E26" s="69"/>
      <c r="F26" s="70"/>
      <c r="G26" s="13"/>
      <c r="H26" s="58"/>
      <c r="I26" s="3"/>
      <c r="J26" s="90"/>
      <c r="K26" s="129"/>
      <c r="L26" s="130"/>
      <c r="M26" s="129"/>
      <c r="N26" s="129" t="s">
        <v>83</v>
      </c>
      <c r="O26" s="144" t="s">
        <v>84</v>
      </c>
      <c r="P26" s="129"/>
      <c r="Q26" s="130"/>
      <c r="R26" s="648"/>
    </row>
    <row r="27" spans="1:18" customFormat="1" ht="18.95" customHeight="1" x14ac:dyDescent="0.25">
      <c r="A27" s="16"/>
      <c r="B27" s="87" t="s">
        <v>64</v>
      </c>
      <c r="C27" s="41" t="s">
        <v>85</v>
      </c>
      <c r="D27" s="68">
        <v>3410</v>
      </c>
      <c r="E27" s="69" t="s">
        <v>66</v>
      </c>
      <c r="F27" s="70">
        <v>210</v>
      </c>
      <c r="G27" s="13">
        <f t="shared" ref="G27:G31" si="6">IF(E27="Item",ROUND(F27,0),ROUND(D27*F27,0))</f>
        <v>716100</v>
      </c>
      <c r="H27" s="58"/>
      <c r="I27" s="3"/>
      <c r="J27" s="90"/>
      <c r="K27" s="129"/>
      <c r="L27" s="129"/>
      <c r="M27" s="129"/>
      <c r="N27" s="729" t="s">
        <v>58</v>
      </c>
      <c r="O27" s="129" t="s">
        <v>86</v>
      </c>
      <c r="P27" s="129"/>
      <c r="Q27" s="130"/>
      <c r="R27" s="648"/>
    </row>
    <row r="28" spans="1:18" customFormat="1" ht="18.95" customHeight="1" x14ac:dyDescent="0.25">
      <c r="A28" s="16"/>
      <c r="B28" s="87" t="s">
        <v>64</v>
      </c>
      <c r="C28" s="41" t="s">
        <v>2631</v>
      </c>
      <c r="D28" s="68">
        <v>1877</v>
      </c>
      <c r="E28" s="69" t="s">
        <v>66</v>
      </c>
      <c r="F28" s="70">
        <v>100</v>
      </c>
      <c r="G28" s="13">
        <f t="shared" si="6"/>
        <v>187700</v>
      </c>
      <c r="H28" s="58"/>
      <c r="I28" s="3"/>
      <c r="J28" s="90"/>
      <c r="K28" s="129"/>
      <c r="L28" s="129"/>
      <c r="M28" s="129"/>
      <c r="N28" s="129" t="s">
        <v>87</v>
      </c>
      <c r="O28" s="129" t="s">
        <v>88</v>
      </c>
      <c r="P28" s="129"/>
      <c r="Q28" s="130"/>
      <c r="R28" s="648" t="s">
        <v>312</v>
      </c>
    </row>
    <row r="29" spans="1:18" customFormat="1" ht="18.95" customHeight="1" x14ac:dyDescent="0.25">
      <c r="A29" s="16"/>
      <c r="B29" s="87"/>
      <c r="C29" s="41" t="s">
        <v>2569</v>
      </c>
      <c r="D29" s="68">
        <v>3</v>
      </c>
      <c r="E29" s="69" t="s">
        <v>147</v>
      </c>
      <c r="F29" s="70">
        <v>50000</v>
      </c>
      <c r="G29" s="13">
        <f t="shared" si="6"/>
        <v>150000</v>
      </c>
      <c r="H29" s="10">
        <f>SUM(G24)</f>
        <v>0</v>
      </c>
      <c r="I29" s="3"/>
      <c r="J29" s="90"/>
      <c r="K29" s="129"/>
      <c r="L29" s="129"/>
      <c r="M29" s="129"/>
      <c r="N29" s="729" t="s">
        <v>58</v>
      </c>
      <c r="O29" s="129" t="s">
        <v>90</v>
      </c>
      <c r="P29" s="129"/>
      <c r="Q29" s="130"/>
      <c r="R29" s="720" t="s">
        <v>313</v>
      </c>
    </row>
    <row r="30" spans="1:18" customFormat="1" ht="15" x14ac:dyDescent="0.25">
      <c r="A30" s="16"/>
      <c r="B30" s="87" t="s">
        <v>64</v>
      </c>
      <c r="C30" s="41" t="s">
        <v>91</v>
      </c>
      <c r="D30" s="68">
        <v>1877</v>
      </c>
      <c r="E30" s="23" t="s">
        <v>66</v>
      </c>
      <c r="F30" s="13">
        <v>40</v>
      </c>
      <c r="G30" s="13">
        <f t="shared" si="6"/>
        <v>75080</v>
      </c>
      <c r="H30" s="10"/>
      <c r="I30" s="3"/>
      <c r="J30" s="90"/>
      <c r="K30" s="129"/>
      <c r="L30" s="129"/>
      <c r="M30" s="129"/>
      <c r="N30" s="729" t="s">
        <v>58</v>
      </c>
      <c r="O30" s="144" t="s">
        <v>92</v>
      </c>
      <c r="P30" s="129"/>
      <c r="Q30" s="130"/>
      <c r="R30" s="648"/>
    </row>
    <row r="31" spans="1:18" customFormat="1" ht="15" x14ac:dyDescent="0.25">
      <c r="A31" s="16"/>
      <c r="B31" s="87" t="s">
        <v>64</v>
      </c>
      <c r="C31" s="41" t="s">
        <v>2552</v>
      </c>
      <c r="D31" s="21">
        <v>644</v>
      </c>
      <c r="E31" s="69" t="s">
        <v>66</v>
      </c>
      <c r="F31" s="70">
        <v>210</v>
      </c>
      <c r="G31" s="13">
        <f t="shared" si="6"/>
        <v>135240</v>
      </c>
      <c r="H31" s="10"/>
      <c r="I31" s="3"/>
      <c r="J31" s="90"/>
      <c r="K31" s="129"/>
      <c r="L31" s="129"/>
      <c r="M31" s="129"/>
      <c r="N31" s="729" t="s">
        <v>58</v>
      </c>
      <c r="O31" s="144" t="s">
        <v>93</v>
      </c>
      <c r="P31" s="129"/>
      <c r="Q31" s="649"/>
      <c r="R31" s="648"/>
    </row>
    <row r="32" spans="1:18" customFormat="1" ht="15" x14ac:dyDescent="0.25">
      <c r="A32" s="16"/>
      <c r="B32" s="40"/>
      <c r="D32" s="21"/>
      <c r="E32" s="69"/>
      <c r="F32" s="70"/>
      <c r="G32" s="21"/>
      <c r="H32" s="10">
        <f>SUM(G27:G31)</f>
        <v>1264120</v>
      </c>
      <c r="I32" s="3"/>
      <c r="J32" s="90"/>
      <c r="K32" s="129"/>
      <c r="L32" s="129"/>
      <c r="M32" s="129"/>
      <c r="N32" s="371"/>
      <c r="O32" s="130" t="s">
        <v>94</v>
      </c>
      <c r="P32" s="144"/>
      <c r="Q32" s="626"/>
      <c r="R32" s="648"/>
    </row>
    <row r="33" spans="1:18" customFormat="1" ht="15" x14ac:dyDescent="0.25">
      <c r="A33" s="43"/>
      <c r="B33" s="44"/>
      <c r="C33" s="49" t="s">
        <v>95</v>
      </c>
      <c r="D33" s="45"/>
      <c r="E33" s="46"/>
      <c r="F33" s="47"/>
      <c r="G33" s="48"/>
      <c r="H33" s="57">
        <f>SUM(G9:G33)</f>
        <v>2486330</v>
      </c>
      <c r="I33" s="3"/>
      <c r="J33" s="90"/>
      <c r="K33" s="129"/>
      <c r="L33" s="129"/>
      <c r="M33" s="129"/>
      <c r="N33" s="729" t="s">
        <v>58</v>
      </c>
      <c r="O33" s="129" t="s">
        <v>96</v>
      </c>
      <c r="P33" s="129"/>
      <c r="Q33" s="626"/>
      <c r="R33" s="648"/>
    </row>
    <row r="34" spans="1:18" customFormat="1" ht="15" x14ac:dyDescent="0.25">
      <c r="A34" s="16"/>
      <c r="B34" s="40"/>
      <c r="D34" s="21"/>
      <c r="E34" s="23"/>
      <c r="F34" s="13"/>
      <c r="G34" s="13"/>
      <c r="H34" s="58"/>
      <c r="I34" s="3"/>
      <c r="J34" s="90"/>
      <c r="K34" s="129"/>
      <c r="L34" s="129"/>
      <c r="M34" s="129"/>
      <c r="N34" s="729" t="s">
        <v>58</v>
      </c>
      <c r="O34" s="129" t="s">
        <v>97</v>
      </c>
      <c r="P34" s="659"/>
      <c r="Q34" s="626"/>
      <c r="R34" s="648"/>
    </row>
    <row r="35" spans="1:18" customFormat="1" ht="15" x14ac:dyDescent="0.25">
      <c r="A35" s="51">
        <v>1</v>
      </c>
      <c r="B35" s="53" t="s">
        <v>19</v>
      </c>
      <c r="C35" s="53"/>
      <c r="D35" s="21"/>
      <c r="E35" s="23"/>
      <c r="F35" s="13"/>
      <c r="G35" s="13"/>
      <c r="H35" s="58"/>
      <c r="I35" s="3"/>
      <c r="J35" s="90"/>
      <c r="K35" s="129"/>
      <c r="L35" s="129"/>
      <c r="M35" s="129"/>
      <c r="N35" s="729" t="s">
        <v>58</v>
      </c>
      <c r="O35" s="129" t="s">
        <v>98</v>
      </c>
      <c r="P35" s="659"/>
      <c r="Q35" s="653"/>
      <c r="R35" s="648"/>
    </row>
    <row r="36" spans="1:18" customFormat="1" ht="15" x14ac:dyDescent="0.25">
      <c r="A36" s="51"/>
      <c r="B36" s="40">
        <v>1.1000000000000001</v>
      </c>
      <c r="C36" t="s">
        <v>99</v>
      </c>
      <c r="D36" s="21"/>
      <c r="E36" s="23"/>
      <c r="F36" s="13"/>
      <c r="G36" s="13"/>
      <c r="H36" s="58"/>
      <c r="I36" s="3"/>
      <c r="J36" s="90"/>
      <c r="K36" s="129"/>
      <c r="L36" s="129"/>
      <c r="M36" s="129"/>
      <c r="N36" s="729" t="s">
        <v>58</v>
      </c>
      <c r="O36" s="129" t="s">
        <v>100</v>
      </c>
      <c r="P36" s="129"/>
      <c r="Q36" s="653"/>
      <c r="R36" s="631"/>
    </row>
    <row r="37" spans="1:18" customFormat="1" ht="15" x14ac:dyDescent="0.25">
      <c r="A37" s="16"/>
      <c r="B37" s="40"/>
      <c r="C37" s="74" t="s">
        <v>2600</v>
      </c>
      <c r="D37" s="68">
        <v>1</v>
      </c>
      <c r="E37" s="69" t="s">
        <v>89</v>
      </c>
      <c r="F37" s="70">
        <v>200000</v>
      </c>
      <c r="G37" s="13">
        <f t="shared" ref="G37" si="7">IF(E37="Item",ROUND(F37,0),ROUND(D37*F37,0))</f>
        <v>200000</v>
      </c>
      <c r="H37" s="58"/>
      <c r="I37" s="3"/>
      <c r="J37" s="90"/>
      <c r="K37" s="129"/>
      <c r="L37" s="129"/>
      <c r="M37" s="129"/>
      <c r="N37" s="729" t="s">
        <v>58</v>
      </c>
      <c r="O37" s="144" t="s">
        <v>102</v>
      </c>
      <c r="P37" s="129"/>
      <c r="Q37" s="626"/>
      <c r="R37" s="129" t="s">
        <v>314</v>
      </c>
    </row>
    <row r="38" spans="1:18" customFormat="1" ht="15" x14ac:dyDescent="0.25">
      <c r="A38" s="16"/>
      <c r="B38" s="40"/>
      <c r="C38" s="74"/>
      <c r="D38" s="68"/>
      <c r="E38" s="69"/>
      <c r="F38" s="70"/>
      <c r="G38" s="13"/>
      <c r="H38" s="10">
        <f>SUM(G37)</f>
        <v>200000</v>
      </c>
      <c r="I38" s="3"/>
      <c r="J38" s="90"/>
      <c r="K38" s="129"/>
      <c r="L38" s="129"/>
      <c r="M38" s="129"/>
      <c r="N38" s="371"/>
      <c r="O38" s="144"/>
      <c r="P38" s="129"/>
      <c r="Q38" s="626"/>
      <c r="R38" s="648"/>
    </row>
    <row r="39" spans="1:18" customFormat="1" ht="20.25" x14ac:dyDescent="0.25">
      <c r="A39" s="16"/>
      <c r="B39" s="40">
        <v>1.2</v>
      </c>
      <c r="C39" s="41" t="s">
        <v>103</v>
      </c>
      <c r="D39" s="68"/>
      <c r="E39" s="69"/>
      <c r="F39" s="70"/>
      <c r="G39" s="13"/>
      <c r="H39" s="58"/>
      <c r="I39" s="3"/>
      <c r="J39" s="90"/>
      <c r="K39" s="129"/>
      <c r="L39" s="129"/>
      <c r="M39" s="129"/>
      <c r="N39" s="371"/>
      <c r="O39" s="144"/>
      <c r="P39" s="129"/>
      <c r="Q39" s="626"/>
      <c r="R39" s="654"/>
    </row>
    <row r="40" spans="1:18" customFormat="1" ht="20.25" x14ac:dyDescent="0.25">
      <c r="A40" s="16"/>
      <c r="B40" s="87" t="s">
        <v>64</v>
      </c>
      <c r="C40" s="74" t="s">
        <v>101</v>
      </c>
      <c r="D40" s="68"/>
      <c r="E40" s="69"/>
      <c r="F40" s="70"/>
      <c r="G40" s="13"/>
      <c r="H40" s="58"/>
      <c r="I40" s="3"/>
      <c r="J40" s="90"/>
      <c r="K40" s="129"/>
      <c r="L40" s="129"/>
      <c r="M40" s="129"/>
      <c r="N40" s="729" t="s">
        <v>58</v>
      </c>
      <c r="O40" s="129" t="s">
        <v>104</v>
      </c>
      <c r="P40" s="129"/>
      <c r="Q40" s="653"/>
      <c r="R40" s="654"/>
    </row>
    <row r="41" spans="1:18" customFormat="1" ht="20.25" x14ac:dyDescent="0.25">
      <c r="A41" s="16"/>
      <c r="B41" s="87"/>
      <c r="C41" s="73"/>
      <c r="D41" s="68"/>
      <c r="E41" s="69"/>
      <c r="F41" s="70"/>
      <c r="G41" s="21"/>
      <c r="H41" s="10"/>
      <c r="I41" s="3"/>
      <c r="J41" s="90"/>
      <c r="K41" s="129"/>
      <c r="L41" s="129"/>
      <c r="M41" s="129"/>
      <c r="N41" s="652"/>
      <c r="O41" s="144"/>
      <c r="P41" s="129"/>
      <c r="Q41" s="653"/>
      <c r="R41" s="88"/>
    </row>
    <row r="42" spans="1:18" customFormat="1" ht="20.25" x14ac:dyDescent="0.25">
      <c r="A42" s="16"/>
      <c r="B42" s="40">
        <v>1.3</v>
      </c>
      <c r="C42" t="s">
        <v>105</v>
      </c>
      <c r="D42" s="68"/>
      <c r="E42" s="69"/>
      <c r="F42" s="70"/>
      <c r="G42" s="21"/>
      <c r="H42" s="10"/>
      <c r="I42" s="3"/>
      <c r="J42" s="90"/>
      <c r="K42" s="129"/>
      <c r="L42" s="129"/>
      <c r="M42" s="129"/>
      <c r="N42" s="672"/>
      <c r="O42" s="130" t="s">
        <v>106</v>
      </c>
      <c r="P42" s="129"/>
      <c r="Q42" s="673"/>
      <c r="R42" s="88"/>
    </row>
    <row r="43" spans="1:18" customFormat="1" ht="20.25" x14ac:dyDescent="0.25">
      <c r="A43" s="16"/>
      <c r="B43" s="87" t="s">
        <v>64</v>
      </c>
      <c r="C43" s="73" t="s">
        <v>101</v>
      </c>
      <c r="D43" s="68"/>
      <c r="E43" s="69"/>
      <c r="F43" s="70"/>
      <c r="G43" s="13"/>
      <c r="H43" s="10"/>
      <c r="I43" s="3"/>
      <c r="J43" s="90"/>
      <c r="K43" s="129"/>
      <c r="L43" s="129"/>
      <c r="M43" s="129"/>
      <c r="N43" s="672"/>
      <c r="O43" s="130"/>
      <c r="P43" s="129"/>
      <c r="Q43" s="673"/>
      <c r="R43" s="88"/>
    </row>
    <row r="44" spans="1:18" customFormat="1" ht="20.25" x14ac:dyDescent="0.25">
      <c r="A44" s="16"/>
      <c r="B44" s="87"/>
      <c r="C44" s="73"/>
      <c r="D44" s="68"/>
      <c r="E44" s="69"/>
      <c r="F44" s="70"/>
      <c r="G44" s="21"/>
      <c r="H44" s="10"/>
      <c r="I44" s="3"/>
      <c r="J44" s="90"/>
      <c r="K44" s="129"/>
      <c r="L44" s="129"/>
      <c r="M44" s="129"/>
      <c r="N44" s="672"/>
      <c r="O44" s="129" t="s">
        <v>107</v>
      </c>
      <c r="P44" s="129"/>
      <c r="Q44" s="673"/>
      <c r="R44" s="88"/>
    </row>
    <row r="45" spans="1:18" customFormat="1" ht="20.25" x14ac:dyDescent="0.25">
      <c r="A45" s="16"/>
      <c r="B45" s="40">
        <v>1.4</v>
      </c>
      <c r="C45" t="s">
        <v>108</v>
      </c>
      <c r="D45" s="68"/>
      <c r="E45" s="69"/>
      <c r="F45" s="70"/>
      <c r="G45" s="21"/>
      <c r="H45" s="10"/>
      <c r="I45" s="3"/>
      <c r="J45" s="90"/>
      <c r="K45" s="129"/>
      <c r="L45" s="129"/>
      <c r="M45" s="129"/>
      <c r="N45" s="672"/>
      <c r="O45" s="144"/>
      <c r="P45" s="129"/>
      <c r="Q45" s="673"/>
      <c r="R45" s="88"/>
    </row>
    <row r="46" spans="1:18" customFormat="1" ht="20.25" x14ac:dyDescent="0.25">
      <c r="A46" s="16"/>
      <c r="B46" s="87" t="s">
        <v>64</v>
      </c>
      <c r="C46" s="73" t="s">
        <v>101</v>
      </c>
      <c r="D46" s="68"/>
      <c r="E46" s="69" t="s">
        <v>57</v>
      </c>
      <c r="F46" s="70">
        <v>0</v>
      </c>
      <c r="G46" s="94">
        <f t="shared" ref="G46:G49" si="8">IF(E46="Item",ROUND(F46,0),ROUND(D46*F46,0))</f>
        <v>0</v>
      </c>
      <c r="H46" s="58"/>
      <c r="I46" s="3"/>
      <c r="J46" s="90"/>
      <c r="K46" s="129"/>
      <c r="L46" s="129"/>
      <c r="M46" s="129"/>
      <c r="N46" s="624"/>
      <c r="O46" s="129"/>
      <c r="P46" s="129"/>
      <c r="Q46" s="625"/>
      <c r="R46" s="88"/>
    </row>
    <row r="47" spans="1:18" customFormat="1" ht="20.25" x14ac:dyDescent="0.25">
      <c r="A47" s="16"/>
      <c r="B47" s="40"/>
      <c r="D47" s="68"/>
      <c r="E47" s="69"/>
      <c r="F47" s="70"/>
      <c r="G47" s="13"/>
      <c r="H47" s="10">
        <f>SUM(G46)</f>
        <v>0</v>
      </c>
      <c r="I47" s="3"/>
      <c r="J47" s="90"/>
      <c r="K47" s="129"/>
      <c r="L47" s="129"/>
      <c r="M47" s="129"/>
      <c r="N47" s="624"/>
      <c r="O47" s="130" t="s">
        <v>23</v>
      </c>
      <c r="P47" s="129"/>
      <c r="Q47" s="625"/>
      <c r="R47" s="88"/>
    </row>
    <row r="48" spans="1:18" customFormat="1" ht="20.25" x14ac:dyDescent="0.25">
      <c r="A48" s="16"/>
      <c r="B48" s="40">
        <v>1.5</v>
      </c>
      <c r="C48" t="s">
        <v>109</v>
      </c>
      <c r="D48" s="68"/>
      <c r="E48" s="69"/>
      <c r="F48" s="70"/>
      <c r="G48" s="21"/>
      <c r="H48" s="10"/>
      <c r="I48" s="3"/>
      <c r="J48" s="90"/>
      <c r="K48" s="129"/>
      <c r="L48" s="129"/>
      <c r="M48" s="129"/>
      <c r="N48" s="729" t="s">
        <v>58</v>
      </c>
      <c r="O48" s="129" t="s">
        <v>110</v>
      </c>
      <c r="P48" s="129"/>
      <c r="Q48" s="673"/>
      <c r="R48" s="88"/>
    </row>
    <row r="49" spans="1:15" customFormat="1" x14ac:dyDescent="0.25">
      <c r="A49" s="16"/>
      <c r="B49" s="87" t="s">
        <v>64</v>
      </c>
      <c r="C49" s="73" t="s">
        <v>101</v>
      </c>
      <c r="D49" s="68"/>
      <c r="E49" s="69" t="s">
        <v>57</v>
      </c>
      <c r="F49" s="70">
        <v>0</v>
      </c>
      <c r="G49" s="94">
        <f t="shared" si="8"/>
        <v>0</v>
      </c>
      <c r="H49" s="58"/>
      <c r="I49" s="3"/>
      <c r="J49" s="90"/>
      <c r="K49" s="129"/>
      <c r="L49" s="129"/>
      <c r="M49" s="129"/>
      <c r="N49" s="729" t="s">
        <v>58</v>
      </c>
      <c r="O49" s="129" t="s">
        <v>111</v>
      </c>
    </row>
    <row r="50" spans="1:15" customFormat="1" x14ac:dyDescent="0.25">
      <c r="A50" s="16"/>
      <c r="B50" s="40"/>
      <c r="D50" s="68"/>
      <c r="E50" s="69"/>
      <c r="F50" s="70"/>
      <c r="G50" s="68"/>
      <c r="H50" s="10">
        <f>SUM(G49)</f>
        <v>0</v>
      </c>
      <c r="I50" s="3"/>
      <c r="J50" s="90"/>
      <c r="K50" s="129"/>
      <c r="L50" s="129"/>
      <c r="M50" s="129"/>
      <c r="N50" s="729" t="s">
        <v>58</v>
      </c>
      <c r="O50" s="129" t="s">
        <v>112</v>
      </c>
    </row>
    <row r="51" spans="1:15" customFormat="1" x14ac:dyDescent="0.25">
      <c r="A51" s="16"/>
      <c r="B51" s="40"/>
      <c r="D51" s="68"/>
      <c r="E51" s="69"/>
      <c r="F51" s="70"/>
      <c r="G51" s="68"/>
      <c r="H51" s="10"/>
      <c r="I51" s="3"/>
      <c r="J51" s="90"/>
      <c r="K51" s="129"/>
      <c r="L51" s="129"/>
      <c r="M51" s="129"/>
      <c r="N51" s="729"/>
      <c r="O51" s="129"/>
    </row>
    <row r="52" spans="1:15" customFormat="1" x14ac:dyDescent="0.25">
      <c r="A52" s="16"/>
      <c r="B52" s="40"/>
      <c r="D52" s="68"/>
      <c r="E52" s="69"/>
      <c r="F52" s="70"/>
      <c r="G52" s="68"/>
      <c r="H52" s="10"/>
      <c r="I52" s="3"/>
      <c r="J52" s="90"/>
      <c r="K52" s="129"/>
      <c r="L52" s="129"/>
      <c r="M52" s="129"/>
      <c r="N52" s="729"/>
      <c r="O52" s="129"/>
    </row>
    <row r="53" spans="1:15" customFormat="1" x14ac:dyDescent="0.25">
      <c r="A53" s="16"/>
      <c r="B53" s="40"/>
      <c r="D53" s="68"/>
      <c r="E53" s="69"/>
      <c r="F53" s="70"/>
      <c r="G53" s="68"/>
      <c r="H53" s="10"/>
      <c r="I53" s="3"/>
      <c r="J53" s="90"/>
      <c r="K53" s="129"/>
      <c r="L53" s="129"/>
      <c r="M53" s="129"/>
      <c r="N53" s="729"/>
      <c r="O53" s="129"/>
    </row>
    <row r="54" spans="1:15" customFormat="1" x14ac:dyDescent="0.25">
      <c r="A54" s="16"/>
      <c r="B54" s="40"/>
      <c r="D54" s="68"/>
      <c r="E54" s="69"/>
      <c r="F54" s="70"/>
      <c r="G54" s="68"/>
      <c r="H54" s="10"/>
      <c r="I54" s="3"/>
      <c r="J54" s="90"/>
      <c r="K54" s="129"/>
      <c r="L54" s="129"/>
      <c r="M54" s="129"/>
      <c r="N54" s="729"/>
      <c r="O54" s="129"/>
    </row>
    <row r="55" spans="1:15" customFormat="1" x14ac:dyDescent="0.25">
      <c r="A55" s="16"/>
      <c r="B55" s="40"/>
      <c r="D55" s="68"/>
      <c r="E55" s="69"/>
      <c r="F55" s="70"/>
      <c r="G55" s="68"/>
      <c r="H55" s="10"/>
      <c r="I55" s="3"/>
      <c r="J55" s="90"/>
      <c r="K55" s="129"/>
      <c r="L55" s="129"/>
      <c r="M55" s="129"/>
      <c r="N55" s="729"/>
      <c r="O55" s="129"/>
    </row>
    <row r="56" spans="1:15" customFormat="1" x14ac:dyDescent="0.25">
      <c r="A56" s="16"/>
      <c r="B56" s="40"/>
      <c r="D56" s="68"/>
      <c r="E56" s="69"/>
      <c r="F56" s="70"/>
      <c r="G56" s="68"/>
      <c r="H56" s="10"/>
      <c r="I56" s="3"/>
      <c r="J56" s="90"/>
      <c r="K56" s="129"/>
      <c r="L56" s="129"/>
      <c r="M56" s="129"/>
      <c r="N56" s="729"/>
      <c r="O56" s="129"/>
    </row>
    <row r="57" spans="1:15" customFormat="1" x14ac:dyDescent="0.25">
      <c r="A57" s="16"/>
      <c r="B57" s="40"/>
      <c r="D57" s="68"/>
      <c r="E57" s="69"/>
      <c r="F57" s="70"/>
      <c r="G57" s="68"/>
      <c r="H57" s="10"/>
      <c r="I57" s="3"/>
      <c r="J57" s="90"/>
      <c r="K57" s="129"/>
      <c r="L57" s="129"/>
      <c r="M57" s="129"/>
      <c r="N57" s="729"/>
      <c r="O57" s="129"/>
    </row>
    <row r="58" spans="1:15" customFormat="1" x14ac:dyDescent="0.25">
      <c r="A58" s="16"/>
      <c r="B58" s="40"/>
      <c r="D58" s="68"/>
      <c r="E58" s="69"/>
      <c r="F58" s="70"/>
      <c r="G58" s="68"/>
      <c r="H58" s="10"/>
      <c r="I58" s="3"/>
      <c r="J58" s="90"/>
      <c r="K58" s="129"/>
      <c r="L58" s="129"/>
      <c r="M58" s="129"/>
      <c r="N58" s="729"/>
      <c r="O58" s="129"/>
    </row>
    <row r="59" spans="1:15" customFormat="1" x14ac:dyDescent="0.25">
      <c r="A59" s="43"/>
      <c r="B59" s="44"/>
      <c r="C59" s="49" t="s">
        <v>95</v>
      </c>
      <c r="D59" s="45"/>
      <c r="E59" s="46"/>
      <c r="F59" s="47"/>
      <c r="G59" s="48"/>
      <c r="H59" s="57">
        <f>SUM(G35:G59)</f>
        <v>200000</v>
      </c>
      <c r="I59" s="3"/>
      <c r="J59" s="90"/>
      <c r="K59" s="129"/>
      <c r="L59" s="129"/>
      <c r="M59" s="129"/>
      <c r="N59" s="729" t="s">
        <v>58</v>
      </c>
      <c r="O59" s="129" t="s">
        <v>113</v>
      </c>
    </row>
    <row r="60" spans="1:15" customFormat="1" x14ac:dyDescent="0.25">
      <c r="A60" s="16"/>
      <c r="B60" s="40"/>
      <c r="D60" s="21"/>
      <c r="E60" s="23"/>
      <c r="F60" s="13"/>
      <c r="G60" s="13"/>
      <c r="H60" s="58"/>
      <c r="I60" s="3"/>
      <c r="J60" s="90"/>
      <c r="K60" s="129"/>
      <c r="L60" s="129"/>
      <c r="M60" s="129"/>
      <c r="N60" s="729" t="s">
        <v>58</v>
      </c>
      <c r="O60" s="129" t="s">
        <v>114</v>
      </c>
    </row>
    <row r="61" spans="1:15" customFormat="1" x14ac:dyDescent="0.25">
      <c r="A61" s="51">
        <v>2</v>
      </c>
      <c r="B61" s="53" t="s">
        <v>20</v>
      </c>
      <c r="C61" s="53"/>
      <c r="D61" s="21"/>
      <c r="E61" s="23"/>
      <c r="F61" s="13"/>
      <c r="G61" s="13"/>
      <c r="H61" s="58"/>
      <c r="I61" s="3"/>
      <c r="J61" s="90"/>
      <c r="K61" s="129"/>
      <c r="L61" s="129"/>
      <c r="M61" s="129"/>
      <c r="N61" s="729" t="s">
        <v>58</v>
      </c>
      <c r="O61" s="659" t="s">
        <v>115</v>
      </c>
    </row>
    <row r="62" spans="1:15" customFormat="1" x14ac:dyDescent="0.25">
      <c r="A62" s="16"/>
      <c r="B62" s="40">
        <v>2.1</v>
      </c>
      <c r="C62" t="s">
        <v>116</v>
      </c>
      <c r="D62" s="21"/>
      <c r="E62" s="23"/>
      <c r="F62" s="13"/>
      <c r="G62" s="13"/>
      <c r="H62" s="58"/>
      <c r="I62" s="3"/>
      <c r="J62" s="90"/>
      <c r="K62" s="129"/>
      <c r="L62" s="129"/>
      <c r="M62" s="129"/>
      <c r="N62" s="729" t="s">
        <v>58</v>
      </c>
      <c r="O62" s="129" t="s">
        <v>117</v>
      </c>
    </row>
    <row r="63" spans="1:15" customFormat="1" x14ac:dyDescent="0.25">
      <c r="A63" s="16"/>
      <c r="B63" s="40"/>
      <c r="C63" s="776" t="s">
        <v>2595</v>
      </c>
      <c r="D63" s="21"/>
      <c r="E63" s="23"/>
      <c r="F63" s="13"/>
      <c r="G63" s="21"/>
      <c r="H63" s="58"/>
      <c r="I63" s="3"/>
      <c r="J63" s="90"/>
      <c r="K63" s="129"/>
      <c r="L63" s="129"/>
      <c r="M63" s="129"/>
      <c r="N63" s="729"/>
      <c r="O63" s="129"/>
    </row>
    <row r="64" spans="1:15" customFormat="1" x14ac:dyDescent="0.25">
      <c r="A64" s="16"/>
      <c r="B64" s="783" t="s">
        <v>64</v>
      </c>
      <c r="C64" s="72" t="s">
        <v>2598</v>
      </c>
      <c r="D64" s="21">
        <f>(2229*70)/1000</f>
        <v>156.03</v>
      </c>
      <c r="E64" s="23" t="s">
        <v>119</v>
      </c>
      <c r="F64" s="13">
        <v>4000</v>
      </c>
      <c r="G64" s="13">
        <f t="shared" ref="G64:G66" si="9">IF(E64="Item",ROUND(F64,0),ROUND(D64*F64,0))</f>
        <v>624120</v>
      </c>
      <c r="H64" s="58"/>
      <c r="I64" s="3"/>
      <c r="J64" s="90"/>
      <c r="K64" s="129"/>
      <c r="L64" s="129"/>
      <c r="M64" s="129"/>
      <c r="N64" s="729"/>
      <c r="O64" s="129"/>
    </row>
    <row r="65" spans="1:11" customFormat="1" x14ac:dyDescent="0.25">
      <c r="A65" s="16"/>
      <c r="B65" s="783" t="s">
        <v>64</v>
      </c>
      <c r="C65" s="72" t="s">
        <v>120</v>
      </c>
      <c r="D65" s="21">
        <f>D64*0.1</f>
        <v>15.603000000000002</v>
      </c>
      <c r="E65" s="23" t="s">
        <v>119</v>
      </c>
      <c r="F65" s="13">
        <v>4000</v>
      </c>
      <c r="G65" s="13">
        <f t="shared" si="9"/>
        <v>62412</v>
      </c>
      <c r="H65" s="58"/>
      <c r="I65" s="3"/>
      <c r="J65" s="90"/>
      <c r="K65" s="129"/>
    </row>
    <row r="66" spans="1:11" customFormat="1" x14ac:dyDescent="0.25">
      <c r="A66" s="16"/>
      <c r="B66" s="783" t="s">
        <v>64</v>
      </c>
      <c r="C66" s="72" t="s">
        <v>2582</v>
      </c>
      <c r="D66" s="21">
        <v>2229</v>
      </c>
      <c r="E66" s="23" t="s">
        <v>5</v>
      </c>
      <c r="F66" s="13">
        <v>50</v>
      </c>
      <c r="G66" s="13">
        <f t="shared" si="9"/>
        <v>111450</v>
      </c>
      <c r="H66" s="58"/>
      <c r="I66" s="3"/>
      <c r="J66" s="90"/>
      <c r="K66" s="129"/>
    </row>
    <row r="67" spans="1:11" customFormat="1" x14ac:dyDescent="0.25">
      <c r="A67" s="16"/>
      <c r="B67" s="40"/>
      <c r="D67" s="21"/>
      <c r="E67" s="23"/>
      <c r="F67" s="13"/>
      <c r="G67" s="13"/>
      <c r="H67" s="58"/>
      <c r="I67" s="3"/>
      <c r="J67" s="90"/>
      <c r="K67" s="129"/>
    </row>
    <row r="68" spans="1:11" customFormat="1" x14ac:dyDescent="0.25">
      <c r="A68" s="16"/>
      <c r="B68" s="783" t="s">
        <v>64</v>
      </c>
      <c r="C68" s="784" t="s">
        <v>2560</v>
      </c>
      <c r="D68" s="748">
        <v>1</v>
      </c>
      <c r="E68" s="749" t="s">
        <v>89</v>
      </c>
      <c r="F68" s="750">
        <v>110000</v>
      </c>
      <c r="G68" s="750">
        <f t="shared" ref="G68:G72" si="10">IF(E68="Item",ROUND(F68,0),ROUND(D68*F68,0))</f>
        <v>110000</v>
      </c>
      <c r="H68" s="58"/>
      <c r="I68" s="3"/>
      <c r="J68" s="90"/>
      <c r="K68" s="129"/>
    </row>
    <row r="69" spans="1:11" customFormat="1" x14ac:dyDescent="0.25">
      <c r="A69" s="16"/>
      <c r="B69" s="783" t="s">
        <v>64</v>
      </c>
      <c r="C69" s="784" t="s">
        <v>2562</v>
      </c>
      <c r="D69" s="748">
        <v>1</v>
      </c>
      <c r="E69" s="749" t="s">
        <v>89</v>
      </c>
      <c r="F69" s="750">
        <v>40000</v>
      </c>
      <c r="G69" s="750">
        <f t="shared" si="10"/>
        <v>40000</v>
      </c>
      <c r="H69" s="58"/>
      <c r="I69" s="3"/>
      <c r="J69" s="90"/>
      <c r="K69" s="129"/>
    </row>
    <row r="70" spans="1:11" customFormat="1" x14ac:dyDescent="0.25">
      <c r="A70" s="16"/>
      <c r="B70" s="783" t="s">
        <v>64</v>
      </c>
      <c r="C70" s="784" t="s">
        <v>255</v>
      </c>
      <c r="D70" s="748">
        <f>50*50/1000</f>
        <v>2.5</v>
      </c>
      <c r="E70" s="749" t="s">
        <v>119</v>
      </c>
      <c r="F70" s="750">
        <v>4000</v>
      </c>
      <c r="G70" s="750">
        <f t="shared" si="10"/>
        <v>10000</v>
      </c>
      <c r="H70" s="58"/>
      <c r="I70" s="3"/>
      <c r="J70" s="90"/>
      <c r="K70" s="129"/>
    </row>
    <row r="71" spans="1:11" customFormat="1" x14ac:dyDescent="0.25">
      <c r="A71" s="16"/>
      <c r="B71" s="783" t="s">
        <v>64</v>
      </c>
      <c r="C71" s="784" t="s">
        <v>120</v>
      </c>
      <c r="D71" s="799">
        <f>D70*0.1</f>
        <v>0.25</v>
      </c>
      <c r="E71" s="749" t="s">
        <v>119</v>
      </c>
      <c r="F71" s="750">
        <v>4000</v>
      </c>
      <c r="G71" s="750">
        <f t="shared" si="10"/>
        <v>1000</v>
      </c>
      <c r="H71" s="58"/>
      <c r="I71" s="3"/>
      <c r="J71" s="90"/>
      <c r="K71" s="129"/>
    </row>
    <row r="72" spans="1:11" customFormat="1" x14ac:dyDescent="0.25">
      <c r="A72" s="16"/>
      <c r="B72" s="783" t="s">
        <v>64</v>
      </c>
      <c r="C72" s="784" t="s">
        <v>258</v>
      </c>
      <c r="D72" s="748">
        <v>50</v>
      </c>
      <c r="E72" s="749" t="s">
        <v>66</v>
      </c>
      <c r="F72" s="750">
        <v>50</v>
      </c>
      <c r="G72" s="750">
        <f t="shared" si="10"/>
        <v>2500</v>
      </c>
      <c r="H72" s="58"/>
      <c r="I72" s="3"/>
      <c r="J72" s="90"/>
      <c r="K72" s="129"/>
    </row>
    <row r="73" spans="1:11" customFormat="1" x14ac:dyDescent="0.25">
      <c r="A73" s="16"/>
      <c r="B73" s="783"/>
      <c r="C73" s="787"/>
      <c r="D73" s="748"/>
      <c r="E73" s="749"/>
      <c r="F73" s="750"/>
      <c r="G73" s="750"/>
      <c r="H73" s="58"/>
      <c r="I73" s="3"/>
      <c r="J73" s="90"/>
      <c r="K73" s="129"/>
    </row>
    <row r="74" spans="1:11" customFormat="1" x14ac:dyDescent="0.25">
      <c r="A74" s="16"/>
      <c r="B74" s="783" t="s">
        <v>64</v>
      </c>
      <c r="C74" s="784" t="s">
        <v>272</v>
      </c>
      <c r="D74" s="748">
        <f>((298*43)/1000)*3</f>
        <v>38.442</v>
      </c>
      <c r="E74" s="749" t="s">
        <v>119</v>
      </c>
      <c r="F74" s="750">
        <v>4000</v>
      </c>
      <c r="G74" s="751">
        <f>IF(E74="Item",ROUND(F74,0),ROUND(D74*F74,0))</f>
        <v>153768</v>
      </c>
      <c r="H74" s="58"/>
      <c r="I74" s="3"/>
      <c r="J74" s="90"/>
      <c r="K74" s="129"/>
    </row>
    <row r="75" spans="1:11" customFormat="1" x14ac:dyDescent="0.25">
      <c r="A75" s="16"/>
      <c r="B75" s="783" t="s">
        <v>64</v>
      </c>
      <c r="C75" s="784" t="s">
        <v>120</v>
      </c>
      <c r="D75" s="799">
        <f>D74*0.1</f>
        <v>3.8442000000000003</v>
      </c>
      <c r="E75" s="749" t="s">
        <v>119</v>
      </c>
      <c r="F75" s="750">
        <v>4000</v>
      </c>
      <c r="G75" s="750">
        <f t="shared" ref="G75" si="11">IF(E75="Item",ROUND(F75,0),ROUND(D75*F75,0))</f>
        <v>15377</v>
      </c>
      <c r="H75" s="58"/>
      <c r="I75" s="3"/>
      <c r="J75" s="90"/>
      <c r="K75" s="129"/>
    </row>
    <row r="76" spans="1:11" customFormat="1" x14ac:dyDescent="0.25">
      <c r="A76" s="16"/>
      <c r="B76" s="783"/>
      <c r="C76" s="784"/>
      <c r="D76" s="748"/>
      <c r="E76" s="749"/>
      <c r="F76" s="750"/>
      <c r="G76" s="751"/>
      <c r="H76" s="58"/>
      <c r="I76" s="3"/>
      <c r="J76" s="90"/>
      <c r="K76" s="129"/>
    </row>
    <row r="77" spans="1:11" customFormat="1" x14ac:dyDescent="0.25">
      <c r="A77" s="16"/>
      <c r="B77" s="783"/>
      <c r="C77" s="800" t="s">
        <v>256</v>
      </c>
      <c r="D77" s="748"/>
      <c r="E77" s="749"/>
      <c r="F77" s="750"/>
      <c r="G77" s="750"/>
      <c r="H77" s="58"/>
      <c r="I77" s="3"/>
      <c r="J77" s="90"/>
      <c r="K77" s="13">
        <v>18600</v>
      </c>
    </row>
    <row r="78" spans="1:11" customFormat="1" x14ac:dyDescent="0.25">
      <c r="A78" s="16"/>
      <c r="B78" s="783" t="s">
        <v>64</v>
      </c>
      <c r="C78" s="784" t="s">
        <v>257</v>
      </c>
      <c r="D78" s="748">
        <f>750+180</f>
        <v>930</v>
      </c>
      <c r="E78" s="749" t="s">
        <v>66</v>
      </c>
      <c r="F78" s="750">
        <v>20</v>
      </c>
      <c r="G78" s="750">
        <f t="shared" ref="G78:G83" si="12">IF(E78="Item",ROUND(F78,0),ROUND(D78*F78,0))</f>
        <v>18600</v>
      </c>
      <c r="H78" s="58"/>
      <c r="I78" s="3"/>
      <c r="J78" s="90"/>
      <c r="K78" s="13">
        <v>54000</v>
      </c>
    </row>
    <row r="79" spans="1:11" customFormat="1" x14ac:dyDescent="0.25">
      <c r="A79" s="16"/>
      <c r="B79" s="783" t="s">
        <v>64</v>
      </c>
      <c r="C79" s="784" t="s">
        <v>258</v>
      </c>
      <c r="D79" s="748">
        <f>(750*1.2)+180</f>
        <v>1080</v>
      </c>
      <c r="E79" s="749" t="s">
        <v>66</v>
      </c>
      <c r="F79" s="750">
        <v>50</v>
      </c>
      <c r="G79" s="750">
        <f t="shared" si="12"/>
        <v>54000</v>
      </c>
      <c r="H79" s="58"/>
      <c r="I79" s="3"/>
      <c r="J79" s="90"/>
      <c r="K79" s="129"/>
    </row>
    <row r="80" spans="1:11" customFormat="1" x14ac:dyDescent="0.25">
      <c r="A80" s="16"/>
      <c r="B80" s="783"/>
      <c r="C80" s="784"/>
      <c r="D80" s="748"/>
      <c r="E80" s="749"/>
      <c r="F80" s="750"/>
      <c r="G80" s="750"/>
      <c r="H80" s="58"/>
      <c r="I80" s="3"/>
      <c r="J80" s="90"/>
      <c r="K80" s="129"/>
    </row>
    <row r="81" spans="1:15" customFormat="1" x14ac:dyDescent="0.25">
      <c r="A81" s="16"/>
      <c r="B81" s="783"/>
      <c r="C81" s="800" t="s">
        <v>259</v>
      </c>
      <c r="D81" s="748"/>
      <c r="E81" s="749"/>
      <c r="F81" s="750"/>
      <c r="G81" s="750"/>
      <c r="H81" s="58"/>
      <c r="I81" s="3"/>
      <c r="J81" s="90"/>
      <c r="K81" s="129"/>
      <c r="L81" s="129"/>
      <c r="M81" s="129"/>
      <c r="N81" s="729"/>
      <c r="O81" s="129"/>
    </row>
    <row r="82" spans="1:15" customFormat="1" x14ac:dyDescent="0.25">
      <c r="A82" s="16"/>
      <c r="B82" s="783" t="s">
        <v>64</v>
      </c>
      <c r="C82" s="784" t="s">
        <v>257</v>
      </c>
      <c r="D82" s="748">
        <f>1000*1.2</f>
        <v>1200</v>
      </c>
      <c r="E82" s="749" t="s">
        <v>66</v>
      </c>
      <c r="F82" s="750">
        <v>20</v>
      </c>
      <c r="G82" s="750">
        <f t="shared" si="12"/>
        <v>24000</v>
      </c>
      <c r="H82" s="58"/>
      <c r="I82" s="3"/>
      <c r="J82" s="90"/>
      <c r="K82" s="129"/>
      <c r="L82" s="129"/>
      <c r="M82" s="129"/>
      <c r="N82" s="729"/>
      <c r="O82" s="129"/>
    </row>
    <row r="83" spans="1:15" customFormat="1" x14ac:dyDescent="0.25">
      <c r="A83" s="16"/>
      <c r="B83" s="783" t="s">
        <v>64</v>
      </c>
      <c r="C83" s="784" t="s">
        <v>258</v>
      </c>
      <c r="D83" s="748">
        <f>1000*1.2</f>
        <v>1200</v>
      </c>
      <c r="E83" s="749" t="s">
        <v>66</v>
      </c>
      <c r="F83" s="750">
        <v>50</v>
      </c>
      <c r="G83" s="750">
        <f t="shared" si="12"/>
        <v>60000</v>
      </c>
      <c r="H83" s="58"/>
      <c r="I83" s="3"/>
      <c r="J83" s="90"/>
      <c r="K83" s="129"/>
      <c r="L83" s="129"/>
      <c r="M83" s="129"/>
      <c r="N83" s="729"/>
      <c r="O83" s="129"/>
    </row>
    <row r="84" spans="1:15" customFormat="1" x14ac:dyDescent="0.25">
      <c r="A84" s="16"/>
      <c r="B84" s="783"/>
      <c r="C84" s="800"/>
      <c r="D84" s="748"/>
      <c r="E84" s="749"/>
      <c r="F84" s="750"/>
      <c r="G84" s="750"/>
      <c r="H84" s="58"/>
      <c r="I84" s="3"/>
      <c r="J84" s="90"/>
      <c r="K84" s="129"/>
      <c r="L84" s="129"/>
      <c r="M84" s="129"/>
      <c r="N84" s="729"/>
      <c r="O84" s="129"/>
    </row>
    <row r="85" spans="1:15" customFormat="1" x14ac:dyDescent="0.25">
      <c r="A85" s="16"/>
      <c r="B85" s="783"/>
      <c r="C85" s="800" t="s">
        <v>260</v>
      </c>
      <c r="D85" s="748"/>
      <c r="E85" s="749"/>
      <c r="F85" s="750"/>
      <c r="G85" s="750"/>
      <c r="H85" s="58"/>
      <c r="I85" s="3"/>
      <c r="J85" s="90"/>
      <c r="K85" s="129"/>
      <c r="L85" s="129"/>
      <c r="M85" s="129"/>
      <c r="N85" s="729"/>
      <c r="O85" s="129"/>
    </row>
    <row r="86" spans="1:15" customFormat="1" x14ac:dyDescent="0.25">
      <c r="A86" s="16"/>
      <c r="B86" s="783" t="s">
        <v>64</v>
      </c>
      <c r="C86" s="784" t="s">
        <v>261</v>
      </c>
      <c r="D86" s="748">
        <v>21</v>
      </c>
      <c r="E86" s="749" t="s">
        <v>66</v>
      </c>
      <c r="F86" s="750">
        <v>65</v>
      </c>
      <c r="G86" s="750">
        <f t="shared" ref="G86" si="13">IF(E86="Item",ROUND(F86,0),ROUND(D86*F86,0))</f>
        <v>1365</v>
      </c>
      <c r="H86" s="58"/>
      <c r="I86" s="3"/>
      <c r="J86" s="90"/>
      <c r="K86" s="129"/>
      <c r="L86" s="129"/>
      <c r="M86" s="129"/>
      <c r="N86" s="729"/>
      <c r="O86" s="129"/>
    </row>
    <row r="87" spans="1:15" customFormat="1" x14ac:dyDescent="0.25">
      <c r="A87" s="16"/>
      <c r="B87" s="786"/>
      <c r="C87" s="787"/>
      <c r="D87" s="748"/>
      <c r="E87" s="749"/>
      <c r="F87" s="750"/>
      <c r="G87" s="748"/>
      <c r="H87" s="10">
        <f>SUM(G64:G86)</f>
        <v>1288592</v>
      </c>
      <c r="I87" s="3"/>
      <c r="J87" s="90"/>
      <c r="K87" s="129"/>
      <c r="L87" s="129"/>
      <c r="M87" s="129"/>
      <c r="N87" s="729"/>
      <c r="O87" s="129"/>
    </row>
    <row r="88" spans="1:15" customFormat="1" x14ac:dyDescent="0.25">
      <c r="A88" s="16"/>
      <c r="B88" s="40">
        <v>2.2000000000000002</v>
      </c>
      <c r="C88" t="s">
        <v>122</v>
      </c>
      <c r="D88" s="21"/>
      <c r="E88" s="23"/>
      <c r="F88" s="13"/>
      <c r="G88" s="13"/>
      <c r="H88" s="58"/>
      <c r="I88" s="3"/>
      <c r="J88" s="90"/>
      <c r="K88" s="129"/>
      <c r="L88" s="129"/>
      <c r="M88" s="129"/>
      <c r="N88" s="729" t="s">
        <v>58</v>
      </c>
      <c r="O88" s="144" t="s">
        <v>123</v>
      </c>
    </row>
    <row r="89" spans="1:15" customFormat="1" x14ac:dyDescent="0.25">
      <c r="A89" s="16"/>
      <c r="B89" s="40" t="s">
        <v>64</v>
      </c>
      <c r="C89" s="72" t="s">
        <v>2607</v>
      </c>
      <c r="D89" s="21">
        <v>234</v>
      </c>
      <c r="E89" s="23" t="s">
        <v>66</v>
      </c>
      <c r="F89" s="13">
        <v>75</v>
      </c>
      <c r="G89" s="13">
        <f t="shared" ref="G89:G90" si="14">IF(E89="Item",ROUND(F89,0),ROUND(D89*F89,0))</f>
        <v>17550</v>
      </c>
      <c r="H89" s="58"/>
      <c r="I89" s="3"/>
      <c r="J89" s="90"/>
      <c r="K89" s="129"/>
      <c r="L89" s="129"/>
      <c r="M89" s="129"/>
      <c r="N89" s="729"/>
      <c r="O89" s="144"/>
    </row>
    <row r="90" spans="1:15" customFormat="1" x14ac:dyDescent="0.25">
      <c r="A90" s="16"/>
      <c r="B90" s="40" t="s">
        <v>64</v>
      </c>
      <c r="C90" s="72" t="s">
        <v>2572</v>
      </c>
      <c r="D90" s="21">
        <v>234</v>
      </c>
      <c r="E90" s="23" t="s">
        <v>66</v>
      </c>
      <c r="F90" s="13">
        <v>30</v>
      </c>
      <c r="G90" s="13">
        <f t="shared" si="14"/>
        <v>7020</v>
      </c>
      <c r="H90" s="58"/>
      <c r="I90" s="3"/>
      <c r="J90" s="90"/>
      <c r="K90" s="129"/>
      <c r="L90" s="129"/>
      <c r="M90" s="129"/>
      <c r="N90" s="729"/>
      <c r="O90" s="144"/>
    </row>
    <row r="91" spans="1:15" customFormat="1" x14ac:dyDescent="0.25">
      <c r="A91" s="16"/>
      <c r="B91" s="87"/>
      <c r="C91" s="72"/>
      <c r="D91" s="21"/>
      <c r="E91" s="23"/>
      <c r="F91" s="13"/>
      <c r="G91" s="13"/>
      <c r="H91" s="10">
        <f>SUM(G89:G90)</f>
        <v>24570</v>
      </c>
      <c r="I91" s="3"/>
      <c r="J91" s="90"/>
      <c r="K91" s="129"/>
      <c r="L91" s="129"/>
      <c r="M91" s="129"/>
      <c r="N91" s="729" t="s">
        <v>58</v>
      </c>
      <c r="O91" s="144" t="s">
        <v>124</v>
      </c>
    </row>
    <row r="92" spans="1:15" customFormat="1" x14ac:dyDescent="0.25">
      <c r="A92" s="16"/>
      <c r="B92" s="40">
        <v>2.2999999999999998</v>
      </c>
      <c r="C92" t="s">
        <v>125</v>
      </c>
      <c r="D92" s="21"/>
      <c r="E92" s="23"/>
      <c r="F92" s="13"/>
      <c r="G92" s="13"/>
      <c r="H92" s="58">
        <f>SUM(G91:G91)</f>
        <v>0</v>
      </c>
      <c r="I92" s="3"/>
      <c r="J92" s="90"/>
      <c r="K92" s="129"/>
      <c r="L92" s="129"/>
      <c r="M92" s="129"/>
      <c r="N92" s="729" t="s">
        <v>58</v>
      </c>
      <c r="O92" s="144" t="s">
        <v>126</v>
      </c>
    </row>
    <row r="93" spans="1:15" customFormat="1" x14ac:dyDescent="0.25">
      <c r="A93" s="16"/>
      <c r="B93" s="87" t="s">
        <v>64</v>
      </c>
      <c r="C93" s="73" t="s">
        <v>2585</v>
      </c>
      <c r="D93" s="68">
        <v>2150</v>
      </c>
      <c r="E93" s="23" t="s">
        <v>66</v>
      </c>
      <c r="F93" s="13">
        <v>460</v>
      </c>
      <c r="G93" s="13">
        <f t="shared" ref="G93:G95" si="15">IF(E93="Item",ROUND(F93,0),ROUND(D93*F93,0))</f>
        <v>989000</v>
      </c>
      <c r="H93" s="58"/>
      <c r="I93" s="3"/>
      <c r="J93" s="90"/>
      <c r="K93" s="129"/>
      <c r="L93" s="129"/>
      <c r="M93" s="129"/>
      <c r="N93" s="729" t="s">
        <v>58</v>
      </c>
      <c r="O93" s="144" t="s">
        <v>128</v>
      </c>
    </row>
    <row r="94" spans="1:15" s="650" customFormat="1" ht="15" x14ac:dyDescent="0.25">
      <c r="A94" s="16"/>
      <c r="B94" s="87" t="s">
        <v>64</v>
      </c>
      <c r="C94" s="73" t="s">
        <v>262</v>
      </c>
      <c r="D94" s="68">
        <v>224</v>
      </c>
      <c r="E94" s="23" t="s">
        <v>144</v>
      </c>
      <c r="F94" s="13">
        <v>100</v>
      </c>
      <c r="G94" s="13">
        <f t="shared" si="15"/>
        <v>22400</v>
      </c>
      <c r="H94" s="58"/>
      <c r="I94" s="656"/>
      <c r="J94" s="655"/>
      <c r="K94" s="659"/>
      <c r="L94" s="659"/>
      <c r="M94" s="659"/>
      <c r="N94" s="628"/>
      <c r="O94" s="144"/>
    </row>
    <row r="95" spans="1:15" s="650" customFormat="1" x14ac:dyDescent="0.25">
      <c r="A95" s="16"/>
      <c r="B95" s="87" t="s">
        <v>64</v>
      </c>
      <c r="C95" s="72" t="s">
        <v>2553</v>
      </c>
      <c r="D95" s="68">
        <v>2150</v>
      </c>
      <c r="E95" s="23" t="s">
        <v>66</v>
      </c>
      <c r="F95" s="13">
        <v>40</v>
      </c>
      <c r="G95" s="13">
        <f t="shared" si="15"/>
        <v>86000</v>
      </c>
      <c r="H95" s="10"/>
      <c r="I95" s="656"/>
      <c r="J95" s="655"/>
      <c r="K95" s="659"/>
      <c r="L95" s="659"/>
      <c r="M95" s="659"/>
      <c r="N95" s="729" t="s">
        <v>58</v>
      </c>
      <c r="O95" s="129" t="s">
        <v>129</v>
      </c>
    </row>
    <row r="96" spans="1:15" customFormat="1" ht="15" x14ac:dyDescent="0.25">
      <c r="A96" s="16"/>
      <c r="B96" s="3"/>
      <c r="C96" s="3"/>
      <c r="D96" s="21"/>
      <c r="E96" s="23"/>
      <c r="F96" s="13"/>
      <c r="G96" s="13"/>
      <c r="H96" s="10">
        <f>SUM(G93:G95)</f>
        <v>1097400</v>
      </c>
      <c r="I96" s="3"/>
      <c r="J96" s="90"/>
      <c r="K96" s="129"/>
      <c r="L96" s="129"/>
      <c r="M96" s="129"/>
      <c r="N96" s="628"/>
      <c r="O96" s="130" t="s">
        <v>130</v>
      </c>
    </row>
    <row r="97" spans="1:15" customFormat="1" ht="15" x14ac:dyDescent="0.25">
      <c r="A97" s="16"/>
      <c r="B97" s="40">
        <v>2.4</v>
      </c>
      <c r="C97" t="s">
        <v>131</v>
      </c>
      <c r="D97" s="21"/>
      <c r="E97" s="23"/>
      <c r="F97" s="13"/>
      <c r="G97" s="13"/>
      <c r="H97" s="58"/>
      <c r="I97" s="3"/>
      <c r="J97" s="90"/>
      <c r="K97" s="129"/>
      <c r="L97" s="129"/>
      <c r="M97" s="129"/>
      <c r="N97" s="627" t="s">
        <v>83</v>
      </c>
      <c r="O97" s="129" t="s">
        <v>132</v>
      </c>
    </row>
    <row r="98" spans="1:15" customFormat="1" ht="15" x14ac:dyDescent="0.25">
      <c r="A98" s="16"/>
      <c r="B98" s="87"/>
      <c r="C98" s="72"/>
      <c r="D98" s="21"/>
      <c r="E98" s="23"/>
      <c r="F98" s="13"/>
      <c r="G98" s="13"/>
      <c r="H98" s="58"/>
      <c r="I98" s="3"/>
      <c r="J98" s="90"/>
      <c r="K98" s="129"/>
      <c r="L98" s="129"/>
      <c r="M98" s="129"/>
      <c r="N98" s="628"/>
      <c r="O98" s="129"/>
    </row>
    <row r="99" spans="1:15" customFormat="1" ht="15" x14ac:dyDescent="0.25">
      <c r="A99" s="16"/>
      <c r="B99" s="40"/>
      <c r="D99" s="21"/>
      <c r="E99" s="23"/>
      <c r="F99" s="13"/>
      <c r="G99" s="13"/>
      <c r="H99" s="58"/>
      <c r="I99" s="3"/>
      <c r="J99" s="95"/>
      <c r="K99" s="624"/>
      <c r="L99" s="624"/>
      <c r="M99" s="624"/>
      <c r="N99" s="628"/>
      <c r="O99" s="130" t="s">
        <v>133</v>
      </c>
    </row>
    <row r="100" spans="1:15" customFormat="1" ht="12.6" customHeight="1" x14ac:dyDescent="0.25">
      <c r="A100" s="16"/>
      <c r="B100" s="40">
        <v>2.5</v>
      </c>
      <c r="C100" t="s">
        <v>134</v>
      </c>
      <c r="D100" s="21"/>
      <c r="E100" s="23"/>
      <c r="F100" s="13"/>
      <c r="G100" s="13"/>
      <c r="H100" s="58"/>
      <c r="I100" s="3"/>
      <c r="J100" s="95"/>
      <c r="K100" s="624"/>
      <c r="L100" s="624"/>
      <c r="M100" s="624"/>
      <c r="N100" s="628" t="s">
        <v>135</v>
      </c>
      <c r="O100" s="659" t="s">
        <v>136</v>
      </c>
    </row>
    <row r="101" spans="1:15" customFormat="1" ht="15" x14ac:dyDescent="0.25">
      <c r="A101" s="16"/>
      <c r="B101" s="783" t="s">
        <v>64</v>
      </c>
      <c r="C101" s="784" t="s">
        <v>2575</v>
      </c>
      <c r="D101" s="748">
        <v>3410</v>
      </c>
      <c r="E101" s="749" t="s">
        <v>66</v>
      </c>
      <c r="F101" s="750">
        <v>600</v>
      </c>
      <c r="G101" s="13">
        <f t="shared" ref="G101:G105" si="16">IF(E101="Item",ROUND(F101,0),ROUND(D101*F101,0))</f>
        <v>2046000</v>
      </c>
      <c r="H101" s="58"/>
      <c r="I101" s="3"/>
      <c r="J101" s="95"/>
      <c r="K101" s="624"/>
      <c r="L101" s="624"/>
      <c r="M101" s="624"/>
      <c r="N101" s="628"/>
      <c r="O101" s="630" t="s">
        <v>138</v>
      </c>
    </row>
    <row r="102" spans="1:15" customFormat="1" ht="15" x14ac:dyDescent="0.25">
      <c r="A102" s="16"/>
      <c r="B102" s="87" t="s">
        <v>64</v>
      </c>
      <c r="C102" s="72" t="s">
        <v>315</v>
      </c>
      <c r="D102" s="68">
        <v>3410</v>
      </c>
      <c r="E102" s="23" t="s">
        <v>66</v>
      </c>
      <c r="F102" s="13">
        <v>180</v>
      </c>
      <c r="G102" s="13">
        <f t="shared" si="16"/>
        <v>613800</v>
      </c>
      <c r="H102" s="58"/>
      <c r="I102" s="3"/>
      <c r="J102" s="95"/>
      <c r="K102" s="624"/>
      <c r="L102" s="624"/>
      <c r="M102" s="624"/>
      <c r="N102" s="729" t="s">
        <v>58</v>
      </c>
      <c r="O102" s="144" t="s">
        <v>139</v>
      </c>
    </row>
    <row r="103" spans="1:15" customFormat="1" ht="15" x14ac:dyDescent="0.25">
      <c r="A103" s="16"/>
      <c r="B103" s="663" t="s">
        <v>64</v>
      </c>
      <c r="C103" s="76" t="s">
        <v>316</v>
      </c>
      <c r="D103" s="68">
        <f>D102</f>
        <v>3410</v>
      </c>
      <c r="E103" s="69" t="s">
        <v>5</v>
      </c>
      <c r="F103" s="70">
        <v>50</v>
      </c>
      <c r="G103" s="13">
        <f t="shared" si="16"/>
        <v>170500</v>
      </c>
      <c r="H103" s="58"/>
      <c r="I103" s="3"/>
      <c r="J103" s="95"/>
      <c r="K103" s="624"/>
      <c r="L103" s="624"/>
      <c r="M103" s="624"/>
      <c r="N103" s="685"/>
      <c r="O103" s="650"/>
    </row>
    <row r="104" spans="1:15" customFormat="1" ht="15" x14ac:dyDescent="0.25">
      <c r="A104" s="16"/>
      <c r="B104" s="663" t="s">
        <v>64</v>
      </c>
      <c r="C104" s="76" t="s">
        <v>152</v>
      </c>
      <c r="D104" s="68">
        <f>D102</f>
        <v>3410</v>
      </c>
      <c r="E104" s="69" t="s">
        <v>5</v>
      </c>
      <c r="F104" s="70">
        <v>50</v>
      </c>
      <c r="G104" s="13">
        <f t="shared" si="16"/>
        <v>170500</v>
      </c>
      <c r="H104" s="58"/>
      <c r="I104" s="3"/>
      <c r="J104" s="95"/>
      <c r="K104" s="624"/>
      <c r="L104" s="624"/>
      <c r="M104" s="624"/>
      <c r="N104" s="624"/>
      <c r="O104" s="624"/>
    </row>
    <row r="105" spans="1:15" s="650" customFormat="1" ht="15" x14ac:dyDescent="0.25">
      <c r="A105" s="16"/>
      <c r="B105" s="87" t="s">
        <v>64</v>
      </c>
      <c r="C105" s="72" t="s">
        <v>263</v>
      </c>
      <c r="D105" s="21">
        <v>264</v>
      </c>
      <c r="E105" s="23" t="s">
        <v>66</v>
      </c>
      <c r="F105" s="13">
        <v>260</v>
      </c>
      <c r="G105" s="13">
        <f t="shared" si="16"/>
        <v>68640</v>
      </c>
      <c r="H105" s="58"/>
      <c r="I105" s="656"/>
      <c r="J105" s="651"/>
      <c r="K105" s="685"/>
      <c r="L105" s="685"/>
      <c r="M105" s="685"/>
      <c r="N105" s="685"/>
      <c r="O105" s="685"/>
    </row>
    <row r="106" spans="1:15" s="650" customFormat="1" ht="15" x14ac:dyDescent="0.25">
      <c r="A106" s="16"/>
      <c r="B106" s="87"/>
      <c r="C106" s="72"/>
      <c r="D106" s="21"/>
      <c r="E106" s="23"/>
      <c r="F106" s="13"/>
      <c r="G106" s="68"/>
      <c r="H106" s="10">
        <f>SUM(G101:G105)</f>
        <v>3069440</v>
      </c>
      <c r="I106" s="656"/>
      <c r="J106" s="651"/>
      <c r="K106" s="685"/>
      <c r="L106" s="685"/>
      <c r="M106" s="685"/>
      <c r="N106" s="685"/>
      <c r="O106" s="685"/>
    </row>
    <row r="107" spans="1:15" s="650" customFormat="1" ht="15" x14ac:dyDescent="0.25">
      <c r="A107" s="16"/>
      <c r="B107" s="87"/>
      <c r="C107" s="72"/>
      <c r="D107" s="21"/>
      <c r="E107" s="23"/>
      <c r="F107" s="13"/>
      <c r="G107" s="68"/>
      <c r="H107" s="10"/>
      <c r="I107" s="656"/>
      <c r="J107" s="651"/>
      <c r="K107" s="685"/>
      <c r="L107" s="685"/>
      <c r="M107" s="685"/>
      <c r="N107" s="685"/>
      <c r="O107" s="685"/>
    </row>
    <row r="108" spans="1:15" s="650" customFormat="1" ht="15" x14ac:dyDescent="0.25">
      <c r="A108" s="16"/>
      <c r="B108" s="87"/>
      <c r="C108" s="72"/>
      <c r="D108" s="21"/>
      <c r="E108" s="23"/>
      <c r="F108" s="13"/>
      <c r="G108" s="68"/>
      <c r="H108" s="10"/>
      <c r="I108" s="656"/>
      <c r="J108" s="651"/>
      <c r="K108" s="685"/>
      <c r="L108" s="685"/>
      <c r="M108" s="685"/>
      <c r="N108" s="685"/>
      <c r="O108" s="685"/>
    </row>
    <row r="109" spans="1:15" s="650" customFormat="1" ht="15" x14ac:dyDescent="0.25">
      <c r="A109" s="16"/>
      <c r="B109" s="87"/>
      <c r="C109" s="72"/>
      <c r="D109" s="21"/>
      <c r="E109" s="23"/>
      <c r="F109" s="13"/>
      <c r="G109" s="68"/>
      <c r="H109" s="10"/>
      <c r="I109" s="656"/>
      <c r="J109" s="651"/>
      <c r="K109" s="685"/>
      <c r="L109" s="685"/>
      <c r="M109" s="685"/>
      <c r="N109" s="685"/>
      <c r="O109" s="685"/>
    </row>
    <row r="110" spans="1:15" s="650" customFormat="1" ht="15" x14ac:dyDescent="0.25">
      <c r="A110" s="16"/>
      <c r="B110" s="87"/>
      <c r="C110" s="72"/>
      <c r="D110" s="21"/>
      <c r="E110" s="23"/>
      <c r="F110" s="13"/>
      <c r="G110" s="68"/>
      <c r="H110" s="10"/>
      <c r="I110" s="656"/>
      <c r="J110" s="651"/>
      <c r="K110" s="685"/>
      <c r="L110" s="685"/>
      <c r="M110" s="685"/>
      <c r="N110" s="685"/>
      <c r="O110" s="685"/>
    </row>
    <row r="111" spans="1:15" customFormat="1" ht="15" x14ac:dyDescent="0.25">
      <c r="A111" s="16"/>
      <c r="B111" s="40">
        <v>2.6</v>
      </c>
      <c r="C111" t="s">
        <v>145</v>
      </c>
      <c r="D111" s="21"/>
      <c r="E111" s="23"/>
      <c r="F111" s="13"/>
      <c r="G111" s="13"/>
      <c r="H111" s="10"/>
      <c r="I111" s="3"/>
      <c r="J111" s="95"/>
      <c r="K111" s="431"/>
      <c r="L111" s="431"/>
      <c r="M111" s="431"/>
      <c r="N111" s="431"/>
      <c r="O111" s="431"/>
    </row>
    <row r="112" spans="1:15" s="650" customFormat="1" ht="15" x14ac:dyDescent="0.25">
      <c r="A112" s="16"/>
      <c r="B112" s="87" t="s">
        <v>64</v>
      </c>
      <c r="C112" s="72" t="s">
        <v>146</v>
      </c>
      <c r="D112" s="21">
        <v>5</v>
      </c>
      <c r="E112" s="23" t="s">
        <v>147</v>
      </c>
      <c r="F112" s="13">
        <v>1000</v>
      </c>
      <c r="G112" s="68">
        <f t="shared" ref="G112:G116" si="17">IF(E112="Item",ROUND(F112,0),ROUND(D112*F112,0))</f>
        <v>5000</v>
      </c>
      <c r="H112" s="10"/>
      <c r="I112" s="656"/>
      <c r="J112" s="641"/>
      <c r="K112" s="684"/>
      <c r="L112" s="685"/>
      <c r="M112" s="685"/>
      <c r="N112" s="685"/>
      <c r="O112" s="685"/>
    </row>
    <row r="113" spans="1:8" customFormat="1" x14ac:dyDescent="0.25">
      <c r="A113" s="16"/>
      <c r="B113" s="87" t="s">
        <v>64</v>
      </c>
      <c r="C113" s="72" t="s">
        <v>148</v>
      </c>
      <c r="D113" s="21">
        <v>6</v>
      </c>
      <c r="E113" s="23" t="s">
        <v>147</v>
      </c>
      <c r="F113" s="13">
        <v>25000</v>
      </c>
      <c r="G113" s="68">
        <f t="shared" si="17"/>
        <v>150000</v>
      </c>
      <c r="H113" s="10"/>
    </row>
    <row r="114" spans="1:8" customFormat="1" x14ac:dyDescent="0.25">
      <c r="A114" s="16"/>
      <c r="B114" s="87" t="s">
        <v>64</v>
      </c>
      <c r="C114" s="72" t="s">
        <v>149</v>
      </c>
      <c r="D114" s="21">
        <v>13</v>
      </c>
      <c r="E114" s="23" t="s">
        <v>147</v>
      </c>
      <c r="F114" s="13">
        <v>200</v>
      </c>
      <c r="G114" s="68">
        <f t="shared" si="17"/>
        <v>2600</v>
      </c>
      <c r="H114" s="10"/>
    </row>
    <row r="115" spans="1:8" customFormat="1" x14ac:dyDescent="0.25">
      <c r="A115" s="16"/>
      <c r="B115" s="87" t="s">
        <v>64</v>
      </c>
      <c r="C115" s="72" t="s">
        <v>150</v>
      </c>
      <c r="D115" s="21">
        <v>13</v>
      </c>
      <c r="E115" s="23" t="s">
        <v>147</v>
      </c>
      <c r="F115" s="13">
        <v>3500</v>
      </c>
      <c r="G115" s="68">
        <f t="shared" si="17"/>
        <v>45500</v>
      </c>
      <c r="H115" s="10"/>
    </row>
    <row r="116" spans="1:8" customFormat="1" x14ac:dyDescent="0.25">
      <c r="A116" s="16"/>
      <c r="B116" s="87" t="s">
        <v>64</v>
      </c>
      <c r="C116" s="75" t="s">
        <v>2624</v>
      </c>
      <c r="D116" s="21">
        <v>6</v>
      </c>
      <c r="E116" s="23" t="s">
        <v>147</v>
      </c>
      <c r="F116" s="13">
        <v>700</v>
      </c>
      <c r="G116" s="68">
        <f t="shared" si="17"/>
        <v>4200</v>
      </c>
      <c r="H116" s="10"/>
    </row>
    <row r="117" spans="1:8" customFormat="1" x14ac:dyDescent="0.25">
      <c r="A117" s="16"/>
      <c r="B117" s="87"/>
      <c r="C117" s="72"/>
      <c r="D117" s="21"/>
      <c r="E117" s="23"/>
      <c r="F117" s="13"/>
      <c r="G117" s="68"/>
      <c r="H117" s="10">
        <f>SUM(G111:G116)</f>
        <v>207300</v>
      </c>
    </row>
    <row r="118" spans="1:8" customFormat="1" x14ac:dyDescent="0.25">
      <c r="A118" s="16"/>
      <c r="B118" s="40"/>
      <c r="D118" s="21"/>
      <c r="E118" s="23"/>
      <c r="F118" s="13"/>
      <c r="G118" s="13"/>
      <c r="H118" s="10"/>
    </row>
    <row r="119" spans="1:8" customFormat="1" x14ac:dyDescent="0.25">
      <c r="A119" s="16"/>
      <c r="B119" s="40">
        <v>2.7</v>
      </c>
      <c r="C119" s="14" t="s">
        <v>151</v>
      </c>
      <c r="D119" s="21"/>
      <c r="E119" s="23"/>
      <c r="F119" s="13"/>
      <c r="G119" s="13"/>
      <c r="H119" s="10"/>
    </row>
    <row r="120" spans="1:8" customFormat="1" x14ac:dyDescent="0.25">
      <c r="A120" s="16"/>
      <c r="B120" s="87" t="s">
        <v>64</v>
      </c>
      <c r="C120" s="73" t="s">
        <v>2586</v>
      </c>
      <c r="D120" s="21">
        <v>4346</v>
      </c>
      <c r="E120" s="23" t="s">
        <v>5</v>
      </c>
      <c r="F120" s="13">
        <v>100</v>
      </c>
      <c r="G120" s="68">
        <f t="shared" ref="G120:G121" si="18">IF(E120="Item",ROUND(F120,0),ROUND(D120*F120,0))</f>
        <v>434600</v>
      </c>
      <c r="H120" s="10"/>
    </row>
    <row r="121" spans="1:8" customFormat="1" x14ac:dyDescent="0.25">
      <c r="A121" s="16"/>
      <c r="B121" s="87" t="s">
        <v>64</v>
      </c>
      <c r="C121" s="76" t="s">
        <v>316</v>
      </c>
      <c r="D121" s="21">
        <f>D120</f>
        <v>4346</v>
      </c>
      <c r="E121" s="23" t="s">
        <v>5</v>
      </c>
      <c r="F121" s="13">
        <v>50</v>
      </c>
      <c r="G121" s="68">
        <f t="shared" si="18"/>
        <v>217300</v>
      </c>
      <c r="H121" s="10"/>
    </row>
    <row r="122" spans="1:8" s="650" customFormat="1" ht="36" customHeight="1" x14ac:dyDescent="0.25">
      <c r="A122" s="16"/>
      <c r="B122" s="87" t="s">
        <v>64</v>
      </c>
      <c r="C122" s="73" t="s">
        <v>2621</v>
      </c>
      <c r="D122" s="21">
        <v>1100</v>
      </c>
      <c r="E122" s="23" t="s">
        <v>5</v>
      </c>
      <c r="F122" s="13">
        <v>180</v>
      </c>
      <c r="G122" s="68">
        <f t="shared" ref="G122:G124" si="19">IF(E122="Item",ROUND(F122,0),ROUND(D122*F122,0))</f>
        <v>198000</v>
      </c>
      <c r="H122" s="58"/>
    </row>
    <row r="123" spans="1:8" customFormat="1" x14ac:dyDescent="0.25">
      <c r="A123" s="16"/>
      <c r="B123" s="87" t="s">
        <v>64</v>
      </c>
      <c r="C123" s="72" t="s">
        <v>476</v>
      </c>
      <c r="D123" s="21">
        <f>D122</f>
        <v>1100</v>
      </c>
      <c r="E123" s="23" t="s">
        <v>5</v>
      </c>
      <c r="F123" s="13">
        <v>50</v>
      </c>
      <c r="G123" s="68">
        <f t="shared" si="19"/>
        <v>55000</v>
      </c>
      <c r="H123" s="58"/>
    </row>
    <row r="124" spans="1:8" customFormat="1" x14ac:dyDescent="0.25">
      <c r="A124" s="16"/>
      <c r="B124" s="87" t="s">
        <v>64</v>
      </c>
      <c r="C124" s="72" t="s">
        <v>264</v>
      </c>
      <c r="D124" s="21">
        <v>143</v>
      </c>
      <c r="E124" s="23" t="s">
        <v>5</v>
      </c>
      <c r="F124" s="13">
        <v>75</v>
      </c>
      <c r="G124" s="68">
        <f t="shared" si="19"/>
        <v>10725</v>
      </c>
      <c r="H124" s="58"/>
    </row>
    <row r="125" spans="1:8" customFormat="1" x14ac:dyDescent="0.25">
      <c r="A125" s="16"/>
      <c r="B125" s="87"/>
      <c r="C125" s="72"/>
      <c r="D125" s="21"/>
      <c r="E125" s="23"/>
      <c r="F125" s="13"/>
      <c r="G125" s="68"/>
      <c r="H125" s="58"/>
    </row>
    <row r="126" spans="1:8" customFormat="1" x14ac:dyDescent="0.25">
      <c r="A126" s="16"/>
      <c r="B126" s="661"/>
      <c r="C126" s="796" t="s">
        <v>2610</v>
      </c>
      <c r="D126" s="68"/>
      <c r="E126" s="69"/>
      <c r="F126" s="70"/>
      <c r="G126" s="70"/>
      <c r="H126" s="58"/>
    </row>
    <row r="127" spans="1:8" customFormat="1" ht="15" x14ac:dyDescent="0.25">
      <c r="A127" s="16"/>
      <c r="B127" s="663" t="s">
        <v>64</v>
      </c>
      <c r="C127" s="735" t="s">
        <v>2613</v>
      </c>
      <c r="D127" s="68">
        <v>350</v>
      </c>
      <c r="E127" s="69" t="s">
        <v>5</v>
      </c>
      <c r="F127" s="70">
        <v>40</v>
      </c>
      <c r="G127" s="70">
        <f>IF(E127="Item",ROUND(F127,0),ROUND(D127*F127,0))</f>
        <v>14000</v>
      </c>
      <c r="H127" s="58"/>
    </row>
    <row r="128" spans="1:8" customFormat="1" x14ac:dyDescent="0.25">
      <c r="A128" s="16"/>
      <c r="B128" s="663" t="s">
        <v>64</v>
      </c>
      <c r="C128" s="745" t="s">
        <v>2608</v>
      </c>
      <c r="D128" s="68">
        <f>D127</f>
        <v>350</v>
      </c>
      <c r="E128" s="69" t="s">
        <v>5</v>
      </c>
      <c r="F128" s="70">
        <v>15</v>
      </c>
      <c r="G128" s="70">
        <f>IF(E128="Item",ROUND(F128,0),ROUND(D128*F128,0))</f>
        <v>5250</v>
      </c>
      <c r="H128" s="58"/>
    </row>
    <row r="129" spans="1:8" customFormat="1" x14ac:dyDescent="0.25">
      <c r="A129" s="16"/>
      <c r="B129" s="663" t="s">
        <v>64</v>
      </c>
      <c r="C129" s="795" t="s">
        <v>2609</v>
      </c>
      <c r="D129" s="68">
        <v>14</v>
      </c>
      <c r="E129" s="69" t="s">
        <v>147</v>
      </c>
      <c r="F129" s="70">
        <v>50</v>
      </c>
      <c r="G129" s="70">
        <f>IF(E129="Item",ROUND(F129,0),ROUND(D129*F129,0))</f>
        <v>700</v>
      </c>
      <c r="H129" s="58"/>
    </row>
    <row r="130" spans="1:8" customFormat="1" x14ac:dyDescent="0.25">
      <c r="A130" s="16"/>
      <c r="B130" s="87"/>
      <c r="C130" s="72"/>
      <c r="D130" s="21"/>
      <c r="E130" s="23"/>
      <c r="F130" s="13"/>
      <c r="G130" s="68"/>
      <c r="H130" s="10">
        <f>SUM(G120:G129)</f>
        <v>935575</v>
      </c>
    </row>
    <row r="131" spans="1:8" customFormat="1" x14ac:dyDescent="0.25">
      <c r="A131" s="16"/>
      <c r="B131" s="40">
        <v>2.8</v>
      </c>
      <c r="C131" t="s">
        <v>153</v>
      </c>
      <c r="D131" s="21"/>
      <c r="E131" s="23"/>
      <c r="F131" s="13"/>
      <c r="G131" s="13"/>
      <c r="H131" s="58"/>
    </row>
    <row r="132" spans="1:8" customFormat="1" x14ac:dyDescent="0.25">
      <c r="A132" s="16"/>
      <c r="B132" s="87" t="s">
        <v>64</v>
      </c>
      <c r="C132" s="72" t="s">
        <v>154</v>
      </c>
      <c r="D132" s="21">
        <v>12</v>
      </c>
      <c r="E132" s="23" t="s">
        <v>147</v>
      </c>
      <c r="F132" s="13">
        <v>150</v>
      </c>
      <c r="G132" s="68">
        <f t="shared" ref="G132:G134" si="20">IF(E132="Item",ROUND(F132,0),ROUND(D132*F132,0))</f>
        <v>1800</v>
      </c>
      <c r="H132" s="58"/>
    </row>
    <row r="133" spans="1:8" s="650" customFormat="1" x14ac:dyDescent="0.25">
      <c r="A133" s="16"/>
      <c r="B133" s="87" t="s">
        <v>64</v>
      </c>
      <c r="C133" s="75" t="s">
        <v>2587</v>
      </c>
      <c r="D133" s="21">
        <v>24</v>
      </c>
      <c r="E133" s="23" t="s">
        <v>147</v>
      </c>
      <c r="F133" s="13">
        <v>1500</v>
      </c>
      <c r="G133" s="68">
        <f t="shared" si="20"/>
        <v>36000</v>
      </c>
      <c r="H133" s="58"/>
    </row>
    <row r="134" spans="1:8" s="650" customFormat="1" x14ac:dyDescent="0.25">
      <c r="A134" s="16"/>
      <c r="B134" s="87" t="s">
        <v>64</v>
      </c>
      <c r="C134" s="75" t="s">
        <v>2611</v>
      </c>
      <c r="D134" s="21">
        <v>6</v>
      </c>
      <c r="E134" s="23" t="s">
        <v>147</v>
      </c>
      <c r="F134" s="13">
        <v>2500</v>
      </c>
      <c r="G134" s="68">
        <f t="shared" si="20"/>
        <v>15000</v>
      </c>
      <c r="H134" s="58"/>
    </row>
    <row r="135" spans="1:8" s="650" customFormat="1" x14ac:dyDescent="0.25">
      <c r="A135" s="16"/>
      <c r="B135" s="87"/>
      <c r="C135" s="75"/>
      <c r="D135" s="21"/>
      <c r="E135" s="23"/>
      <c r="F135" s="13"/>
      <c r="G135" s="68"/>
      <c r="H135" s="58"/>
    </row>
    <row r="136" spans="1:8" s="650" customFormat="1" x14ac:dyDescent="0.25">
      <c r="A136" s="16"/>
      <c r="B136" s="87"/>
      <c r="C136" s="780" t="s">
        <v>2556</v>
      </c>
      <c r="D136" s="21"/>
      <c r="E136" s="23"/>
      <c r="F136" s="13"/>
      <c r="G136" s="68"/>
      <c r="H136" s="58"/>
    </row>
    <row r="137" spans="1:8" s="650" customFormat="1" x14ac:dyDescent="0.25">
      <c r="A137" s="16"/>
      <c r="B137" s="778" t="s">
        <v>64</v>
      </c>
      <c r="C137" s="779" t="s">
        <v>2554</v>
      </c>
      <c r="D137" s="68">
        <f>D133+D134*5*2</f>
        <v>84</v>
      </c>
      <c r="E137" s="69" t="s">
        <v>144</v>
      </c>
      <c r="F137" s="70">
        <v>15</v>
      </c>
      <c r="G137" s="68">
        <f t="shared" ref="G137" si="21">IF(E137="Item",ROUND(F137,0),ROUND(D137*F137,0))</f>
        <v>1260</v>
      </c>
      <c r="H137" s="58"/>
    </row>
    <row r="138" spans="1:8" s="650" customFormat="1" x14ac:dyDescent="0.25">
      <c r="A138" s="16"/>
      <c r="B138" s="778"/>
      <c r="C138" s="779"/>
      <c r="D138" s="68"/>
      <c r="E138" s="69"/>
      <c r="F138" s="70"/>
      <c r="G138" s="68"/>
      <c r="H138" s="58"/>
    </row>
    <row r="139" spans="1:8" s="650" customFormat="1" x14ac:dyDescent="0.25">
      <c r="A139" s="16"/>
      <c r="B139" s="778"/>
      <c r="C139" s="785" t="s">
        <v>2555</v>
      </c>
      <c r="D139" s="68"/>
      <c r="E139" s="69"/>
      <c r="F139" s="70"/>
      <c r="G139" s="68"/>
      <c r="H139" s="58"/>
    </row>
    <row r="140" spans="1:8" s="650" customFormat="1" x14ac:dyDescent="0.25">
      <c r="A140" s="16"/>
      <c r="B140" s="663" t="s">
        <v>64</v>
      </c>
      <c r="C140" s="745" t="s">
        <v>191</v>
      </c>
      <c r="D140" s="68">
        <f>D137/2</f>
        <v>42</v>
      </c>
      <c r="E140" s="69" t="s">
        <v>144</v>
      </c>
      <c r="F140" s="70">
        <v>30</v>
      </c>
      <c r="G140" s="68">
        <f t="shared" ref="G140" si="22">IF(E140="Item",ROUND(F140,0),ROUND(D140*F140,0))</f>
        <v>1260</v>
      </c>
      <c r="H140" s="58"/>
    </row>
    <row r="141" spans="1:8" s="650" customFormat="1" x14ac:dyDescent="0.25">
      <c r="A141" s="16"/>
      <c r="B141" s="87"/>
      <c r="C141" s="72"/>
      <c r="D141" s="21"/>
      <c r="E141" s="23"/>
      <c r="F141" s="13"/>
      <c r="G141" s="21"/>
      <c r="H141" s="10">
        <f>SUM(G132:G140)</f>
        <v>55320</v>
      </c>
    </row>
    <row r="142" spans="1:8" s="650" customFormat="1" x14ac:dyDescent="0.25">
      <c r="A142" s="16"/>
      <c r="B142" s="87"/>
      <c r="C142" s="72"/>
      <c r="D142" s="21"/>
      <c r="E142" s="23"/>
      <c r="F142" s="13"/>
      <c r="G142" s="21"/>
      <c r="H142" s="58"/>
    </row>
    <row r="143" spans="1:8" s="650" customFormat="1" x14ac:dyDescent="0.25">
      <c r="A143" s="16"/>
      <c r="B143" s="87"/>
      <c r="C143" s="72"/>
      <c r="D143" s="21"/>
      <c r="E143" s="23"/>
      <c r="F143" s="13"/>
      <c r="G143" s="21"/>
      <c r="H143" s="58"/>
    </row>
    <row r="144" spans="1:8" s="650" customFormat="1" x14ac:dyDescent="0.25">
      <c r="A144" s="16"/>
      <c r="B144" s="87"/>
      <c r="C144" s="72"/>
      <c r="D144" s="21"/>
      <c r="E144" s="23"/>
      <c r="F144" s="13"/>
      <c r="G144" s="21"/>
      <c r="H144" s="58"/>
    </row>
    <row r="145" spans="1:8" s="650" customFormat="1" x14ac:dyDescent="0.25">
      <c r="A145" s="16"/>
      <c r="B145" s="87"/>
      <c r="C145" s="72"/>
      <c r="D145" s="21"/>
      <c r="E145" s="23"/>
      <c r="F145" s="13"/>
      <c r="G145" s="21"/>
      <c r="H145" s="58"/>
    </row>
    <row r="146" spans="1:8" s="650" customFormat="1" x14ac:dyDescent="0.25">
      <c r="A146" s="16"/>
      <c r="B146" s="87"/>
      <c r="C146" s="72"/>
      <c r="D146" s="21"/>
      <c r="E146" s="23"/>
      <c r="F146" s="13"/>
      <c r="G146" s="21"/>
      <c r="H146" s="58"/>
    </row>
    <row r="147" spans="1:8" s="650" customFormat="1" x14ac:dyDescent="0.25">
      <c r="A147" s="16"/>
      <c r="B147" s="87"/>
      <c r="C147" s="72"/>
      <c r="D147" s="21"/>
      <c r="E147" s="23"/>
      <c r="F147" s="13"/>
      <c r="G147" s="21"/>
      <c r="H147" s="58"/>
    </row>
    <row r="148" spans="1:8" s="650" customFormat="1" x14ac:dyDescent="0.25">
      <c r="A148" s="16"/>
      <c r="B148" s="87"/>
      <c r="C148" s="72"/>
      <c r="D148" s="21"/>
      <c r="E148" s="23"/>
      <c r="F148" s="13"/>
      <c r="G148" s="21"/>
      <c r="H148" s="58"/>
    </row>
    <row r="149" spans="1:8" s="650" customFormat="1" x14ac:dyDescent="0.25">
      <c r="A149" s="16"/>
      <c r="B149" s="87"/>
      <c r="C149" s="72"/>
      <c r="D149" s="21"/>
      <c r="E149" s="23"/>
      <c r="F149" s="13"/>
      <c r="G149" s="21"/>
      <c r="H149" s="58"/>
    </row>
    <row r="150" spans="1:8" s="650" customFormat="1" x14ac:dyDescent="0.25">
      <c r="A150" s="16"/>
      <c r="B150" s="87"/>
      <c r="C150" s="72"/>
      <c r="D150" s="21"/>
      <c r="E150" s="23"/>
      <c r="F150" s="13"/>
      <c r="G150" s="21"/>
      <c r="H150" s="58"/>
    </row>
    <row r="151" spans="1:8" s="650" customFormat="1" x14ac:dyDescent="0.25">
      <c r="A151" s="16"/>
      <c r="B151" s="87"/>
      <c r="C151" s="72"/>
      <c r="D151" s="21"/>
      <c r="E151" s="23"/>
      <c r="F151" s="13"/>
      <c r="G151" s="21"/>
      <c r="H151" s="58"/>
    </row>
    <row r="152" spans="1:8" s="650" customFormat="1" x14ac:dyDescent="0.25">
      <c r="A152" s="16"/>
      <c r="B152" s="87"/>
      <c r="C152" s="72"/>
      <c r="D152" s="21"/>
      <c r="E152" s="23"/>
      <c r="F152" s="13"/>
      <c r="G152" s="21"/>
      <c r="H152" s="58"/>
    </row>
    <row r="153" spans="1:8" s="650" customFormat="1" x14ac:dyDescent="0.25">
      <c r="A153" s="16"/>
      <c r="B153" s="87"/>
      <c r="C153" s="72"/>
      <c r="D153" s="21"/>
      <c r="E153" s="23"/>
      <c r="F153" s="13"/>
      <c r="G153" s="21"/>
      <c r="H153" s="58"/>
    </row>
    <row r="154" spans="1:8" s="650" customFormat="1" x14ac:dyDescent="0.25">
      <c r="A154" s="16"/>
      <c r="B154" s="87"/>
      <c r="C154" s="72"/>
      <c r="D154" s="21"/>
      <c r="E154" s="23"/>
      <c r="F154" s="13"/>
      <c r="G154" s="21"/>
      <c r="H154" s="58"/>
    </row>
    <row r="155" spans="1:8" s="650" customFormat="1" x14ac:dyDescent="0.25">
      <c r="A155" s="16"/>
      <c r="B155" s="87"/>
      <c r="C155" s="72"/>
      <c r="D155" s="21"/>
      <c r="E155" s="23"/>
      <c r="F155" s="13"/>
      <c r="G155" s="21"/>
      <c r="H155" s="58"/>
    </row>
    <row r="156" spans="1:8" s="650" customFormat="1" x14ac:dyDescent="0.25">
      <c r="A156" s="16"/>
      <c r="B156" s="87"/>
      <c r="C156" s="72"/>
      <c r="D156" s="21"/>
      <c r="E156" s="23"/>
      <c r="F156" s="13"/>
      <c r="G156" s="21"/>
      <c r="H156" s="58"/>
    </row>
    <row r="157" spans="1:8" s="650" customFormat="1" x14ac:dyDescent="0.25">
      <c r="A157" s="16"/>
      <c r="B157" s="87"/>
      <c r="C157" s="72"/>
      <c r="D157" s="21"/>
      <c r="E157" s="23"/>
      <c r="F157" s="13"/>
      <c r="G157" s="21"/>
      <c r="H157" s="58"/>
    </row>
    <row r="158" spans="1:8" s="650" customFormat="1" x14ac:dyDescent="0.25">
      <c r="A158" s="16"/>
      <c r="B158" s="87"/>
      <c r="C158" s="72"/>
      <c r="D158" s="21"/>
      <c r="E158" s="23"/>
      <c r="F158" s="13"/>
      <c r="G158" s="21"/>
      <c r="H158" s="58"/>
    </row>
    <row r="159" spans="1:8" customFormat="1" x14ac:dyDescent="0.25">
      <c r="A159" s="43"/>
      <c r="B159" s="50"/>
      <c r="C159" s="49" t="s">
        <v>95</v>
      </c>
      <c r="D159" s="45"/>
      <c r="E159" s="46"/>
      <c r="F159" s="47"/>
      <c r="G159" s="48"/>
      <c r="H159" s="57">
        <f>SUM(G62:G140)</f>
        <v>6678197</v>
      </c>
    </row>
    <row r="160" spans="1:8" customFormat="1" x14ac:dyDescent="0.25">
      <c r="A160" s="16"/>
      <c r="B160" s="40"/>
      <c r="D160" s="21"/>
      <c r="E160" s="23"/>
      <c r="F160" s="13"/>
      <c r="G160" s="13"/>
      <c r="H160" s="58"/>
    </row>
    <row r="161" spans="1:8" s="650" customFormat="1" x14ac:dyDescent="0.25">
      <c r="A161" s="51">
        <v>3</v>
      </c>
      <c r="B161" s="52" t="s">
        <v>156</v>
      </c>
      <c r="C161" s="53"/>
      <c r="D161" s="21"/>
      <c r="E161" s="23"/>
      <c r="F161" s="13"/>
      <c r="G161" s="13"/>
      <c r="H161" s="58"/>
    </row>
    <row r="162" spans="1:8" s="650" customFormat="1" x14ac:dyDescent="0.25">
      <c r="A162" s="16"/>
      <c r="B162" s="40">
        <v>3.1</v>
      </c>
      <c r="C162" t="s">
        <v>157</v>
      </c>
      <c r="D162" s="21"/>
      <c r="E162" s="23"/>
      <c r="F162" s="13"/>
      <c r="G162" s="13"/>
      <c r="H162" s="58"/>
    </row>
    <row r="163" spans="1:8" s="650" customFormat="1" x14ac:dyDescent="0.25">
      <c r="A163" s="16"/>
      <c r="B163" s="87" t="s">
        <v>64</v>
      </c>
      <c r="C163" s="72" t="s">
        <v>2573</v>
      </c>
      <c r="D163" s="21">
        <v>4225</v>
      </c>
      <c r="E163" s="23" t="s">
        <v>5</v>
      </c>
      <c r="F163" s="13">
        <v>100</v>
      </c>
      <c r="G163" s="68">
        <f t="shared" ref="G163:G165" si="23">IF(E163="Item",ROUND(F163,0),ROUND(D163*F163,0))</f>
        <v>422500</v>
      </c>
      <c r="H163" s="58"/>
    </row>
    <row r="164" spans="1:8" s="650" customFormat="1" x14ac:dyDescent="0.25">
      <c r="A164" s="16"/>
      <c r="B164" s="87" t="s">
        <v>64</v>
      </c>
      <c r="C164" s="754" t="s">
        <v>2574</v>
      </c>
      <c r="D164" s="21">
        <f>(87*2)+(107*2)+(107*2)</f>
        <v>602</v>
      </c>
      <c r="E164" s="23" t="s">
        <v>5</v>
      </c>
      <c r="F164" s="13">
        <v>40</v>
      </c>
      <c r="G164" s="68">
        <f t="shared" si="23"/>
        <v>24080</v>
      </c>
      <c r="H164" s="58"/>
    </row>
    <row r="165" spans="1:8" customFormat="1" x14ac:dyDescent="0.25">
      <c r="A165" s="16"/>
      <c r="B165" s="87" t="s">
        <v>64</v>
      </c>
      <c r="C165" s="72" t="s">
        <v>158</v>
      </c>
      <c r="D165" s="21">
        <f>1110</f>
        <v>1110</v>
      </c>
      <c r="E165" s="23" t="s">
        <v>5</v>
      </c>
      <c r="F165" s="13">
        <v>70</v>
      </c>
      <c r="G165" s="68">
        <f t="shared" si="23"/>
        <v>77700</v>
      </c>
      <c r="H165" s="58"/>
    </row>
    <row r="166" spans="1:8" customFormat="1" x14ac:dyDescent="0.25">
      <c r="A166" s="16"/>
      <c r="B166" s="87"/>
      <c r="C166" s="72"/>
      <c r="D166" s="21"/>
      <c r="E166" s="23"/>
      <c r="F166" s="13"/>
      <c r="G166" s="68"/>
      <c r="H166" s="58"/>
    </row>
    <row r="167" spans="1:8" customFormat="1" x14ac:dyDescent="0.25">
      <c r="A167" s="16"/>
      <c r="B167" s="87"/>
      <c r="C167" s="757" t="s">
        <v>260</v>
      </c>
      <c r="D167" s="21"/>
      <c r="E167" s="23"/>
      <c r="F167" s="13"/>
      <c r="G167" s="68"/>
      <c r="H167" s="58"/>
    </row>
    <row r="168" spans="1:8" customFormat="1" x14ac:dyDescent="0.25">
      <c r="A168" s="16"/>
      <c r="B168" s="87" t="s">
        <v>64</v>
      </c>
      <c r="C168" s="754" t="s">
        <v>265</v>
      </c>
      <c r="D168" s="21">
        <v>143</v>
      </c>
      <c r="E168" s="23" t="s">
        <v>5</v>
      </c>
      <c r="F168" s="13">
        <v>90</v>
      </c>
      <c r="G168" s="68">
        <f t="shared" ref="G168:G170" si="24">IF(E168="Item",ROUND(F168,0),ROUND(D168*F168,0))</f>
        <v>12870</v>
      </c>
      <c r="H168" s="58"/>
    </row>
    <row r="169" spans="1:8" customFormat="1" x14ac:dyDescent="0.25">
      <c r="A169" s="16"/>
      <c r="B169" s="87" t="s">
        <v>64</v>
      </c>
      <c r="C169" s="754" t="s">
        <v>266</v>
      </c>
      <c r="D169" s="21">
        <v>143</v>
      </c>
      <c r="E169" s="23" t="s">
        <v>5</v>
      </c>
      <c r="F169" s="13">
        <v>15</v>
      </c>
      <c r="G169" s="68">
        <f t="shared" si="24"/>
        <v>2145</v>
      </c>
      <c r="H169" s="58"/>
    </row>
    <row r="170" spans="1:8" customFormat="1" x14ac:dyDescent="0.25">
      <c r="A170" s="16"/>
      <c r="B170" s="87" t="s">
        <v>64</v>
      </c>
      <c r="C170" s="754" t="s">
        <v>267</v>
      </c>
      <c r="D170" s="21">
        <v>143</v>
      </c>
      <c r="E170" s="23" t="s">
        <v>5</v>
      </c>
      <c r="F170" s="13">
        <v>15</v>
      </c>
      <c r="G170" s="68">
        <f t="shared" si="24"/>
        <v>2145</v>
      </c>
      <c r="H170" s="58"/>
    </row>
    <row r="171" spans="1:8" customFormat="1" x14ac:dyDescent="0.25">
      <c r="A171" s="16"/>
      <c r="B171" s="87"/>
      <c r="C171" s="72"/>
      <c r="D171" s="21"/>
      <c r="E171" s="23"/>
      <c r="F171" s="13"/>
      <c r="G171" s="68"/>
      <c r="H171" s="58"/>
    </row>
    <row r="172" spans="1:8" customFormat="1" x14ac:dyDescent="0.25">
      <c r="A172" s="16"/>
      <c r="B172" s="40"/>
      <c r="D172" s="21"/>
      <c r="E172" s="23"/>
      <c r="F172" s="13"/>
      <c r="G172" s="13"/>
      <c r="H172" s="10">
        <f>SUM(G163:G170)</f>
        <v>541440</v>
      </c>
    </row>
    <row r="173" spans="1:8" s="650" customFormat="1" x14ac:dyDescent="0.25">
      <c r="A173" s="16"/>
      <c r="B173" s="40">
        <v>3.2</v>
      </c>
      <c r="C173" t="s">
        <v>159</v>
      </c>
      <c r="D173" s="21"/>
      <c r="E173" s="23"/>
      <c r="F173" s="13"/>
      <c r="G173" s="13"/>
      <c r="H173" s="10"/>
    </row>
    <row r="174" spans="1:8" s="650" customFormat="1" ht="61.35" customHeight="1" x14ac:dyDescent="0.25">
      <c r="A174" s="16"/>
      <c r="B174" s="87" t="s">
        <v>64</v>
      </c>
      <c r="C174" s="72" t="s">
        <v>2564</v>
      </c>
      <c r="D174" s="21">
        <v>2</v>
      </c>
      <c r="E174" s="23" t="s">
        <v>147</v>
      </c>
      <c r="F174" s="13">
        <v>90000</v>
      </c>
      <c r="G174" s="68">
        <f t="shared" ref="G174:G177" si="25">IF(E174="Item",ROUND(F174,0),ROUND(D174*F174,0))</f>
        <v>180000</v>
      </c>
      <c r="H174" s="10"/>
    </row>
    <row r="175" spans="1:8" customFormat="1" x14ac:dyDescent="0.25">
      <c r="A175" s="16"/>
      <c r="B175" s="87" t="s">
        <v>64</v>
      </c>
      <c r="C175" s="72" t="s">
        <v>2565</v>
      </c>
      <c r="D175" s="21">
        <v>465</v>
      </c>
      <c r="E175" s="23" t="s">
        <v>5</v>
      </c>
      <c r="F175" s="13">
        <v>35.351059999999997</v>
      </c>
      <c r="G175" s="68">
        <f t="shared" si="25"/>
        <v>16438</v>
      </c>
      <c r="H175" s="10"/>
    </row>
    <row r="176" spans="1:8" customFormat="1" x14ac:dyDescent="0.25">
      <c r="A176" s="16"/>
      <c r="B176" s="87" t="s">
        <v>64</v>
      </c>
      <c r="C176" s="72" t="s">
        <v>160</v>
      </c>
      <c r="D176" s="21">
        <v>352</v>
      </c>
      <c r="E176" s="23" t="s">
        <v>5</v>
      </c>
      <c r="F176" s="13">
        <v>70</v>
      </c>
      <c r="G176" s="68">
        <f t="shared" si="25"/>
        <v>24640</v>
      </c>
      <c r="H176" s="58"/>
    </row>
    <row r="177" spans="1:8" customFormat="1" x14ac:dyDescent="0.25">
      <c r="A177" s="16"/>
      <c r="B177" s="87" t="s">
        <v>64</v>
      </c>
      <c r="C177" s="72" t="s">
        <v>2566</v>
      </c>
      <c r="D177" s="21">
        <f>280*3</f>
        <v>840</v>
      </c>
      <c r="E177" s="23" t="s">
        <v>147</v>
      </c>
      <c r="F177" s="13">
        <v>40</v>
      </c>
      <c r="G177" s="68">
        <f t="shared" si="25"/>
        <v>33600</v>
      </c>
      <c r="H177" s="58"/>
    </row>
    <row r="178" spans="1:8" customFormat="1" x14ac:dyDescent="0.25">
      <c r="A178" s="16"/>
      <c r="B178" s="87"/>
      <c r="C178" s="72"/>
      <c r="D178" s="21"/>
      <c r="E178" s="23"/>
      <c r="F178" s="13"/>
      <c r="G178" s="68"/>
      <c r="H178" s="10">
        <f>SUM(G174:G177)</f>
        <v>254678</v>
      </c>
    </row>
    <row r="179" spans="1:8" customFormat="1" x14ac:dyDescent="0.25">
      <c r="A179" s="16"/>
      <c r="B179" s="87"/>
      <c r="C179" s="72"/>
      <c r="D179" s="21"/>
      <c r="E179" s="23"/>
      <c r="F179" s="13"/>
      <c r="G179" s="68"/>
      <c r="H179" s="58"/>
    </row>
    <row r="180" spans="1:8" customFormat="1" x14ac:dyDescent="0.25">
      <c r="A180" s="16"/>
      <c r="B180" s="87"/>
      <c r="C180" s="72"/>
      <c r="D180" s="21"/>
      <c r="E180" s="23"/>
      <c r="F180" s="13"/>
      <c r="G180" s="13"/>
      <c r="H180" s="58"/>
    </row>
    <row r="181" spans="1:8" customFormat="1" x14ac:dyDescent="0.25">
      <c r="A181" s="16"/>
      <c r="B181" s="40">
        <v>3.3</v>
      </c>
      <c r="C181" t="s">
        <v>161</v>
      </c>
      <c r="D181" s="21"/>
      <c r="E181" s="23"/>
      <c r="F181" s="13"/>
      <c r="G181" s="13"/>
      <c r="H181" s="58"/>
    </row>
    <row r="182" spans="1:8" s="650" customFormat="1" x14ac:dyDescent="0.25">
      <c r="A182" s="16"/>
      <c r="B182" s="783" t="s">
        <v>64</v>
      </c>
      <c r="C182" s="793" t="s">
        <v>2626</v>
      </c>
      <c r="D182" s="21">
        <v>1877</v>
      </c>
      <c r="E182" s="749" t="s">
        <v>5</v>
      </c>
      <c r="F182" s="750">
        <v>110</v>
      </c>
      <c r="G182" s="748">
        <f>IF(E182="Item",ROUND(F182,0),ROUND(D182*F182,0))</f>
        <v>206470</v>
      </c>
      <c r="H182" s="58"/>
    </row>
    <row r="183" spans="1:8" s="650" customFormat="1" x14ac:dyDescent="0.25">
      <c r="A183" s="16"/>
      <c r="B183" s="87" t="s">
        <v>64</v>
      </c>
      <c r="C183" s="72" t="s">
        <v>268</v>
      </c>
      <c r="D183" s="21">
        <v>301</v>
      </c>
      <c r="E183" s="23" t="s">
        <v>144</v>
      </c>
      <c r="F183" s="13">
        <v>20</v>
      </c>
      <c r="G183" s="68">
        <f>IF(E183="Item",ROUND(F183,0),ROUND(D183*F183,0))</f>
        <v>6020</v>
      </c>
      <c r="H183" s="58"/>
    </row>
    <row r="184" spans="1:8" s="650" customFormat="1" x14ac:dyDescent="0.25">
      <c r="A184" s="16"/>
      <c r="B184" s="87" t="s">
        <v>64</v>
      </c>
      <c r="C184" s="72" t="s">
        <v>2557</v>
      </c>
      <c r="D184" s="21">
        <v>352</v>
      </c>
      <c r="E184" s="23" t="s">
        <v>5</v>
      </c>
      <c r="F184" s="13">
        <v>75</v>
      </c>
      <c r="G184" s="68">
        <f>IF(E184="Item",ROUND(F184,0),ROUND(D184*F184,0))</f>
        <v>26400</v>
      </c>
      <c r="H184" s="58"/>
    </row>
    <row r="185" spans="1:8" s="650" customFormat="1" x14ac:dyDescent="0.25">
      <c r="A185" s="16"/>
      <c r="B185" s="87"/>
      <c r="C185" s="72"/>
      <c r="D185" s="21"/>
      <c r="E185" s="23"/>
      <c r="F185" s="13"/>
      <c r="G185" s="68"/>
      <c r="H185" s="58"/>
    </row>
    <row r="186" spans="1:8" s="650" customFormat="1" x14ac:dyDescent="0.25">
      <c r="A186" s="16"/>
      <c r="B186" s="87"/>
      <c r="C186" s="776" t="s">
        <v>260</v>
      </c>
      <c r="D186" s="21"/>
      <c r="E186" s="23"/>
      <c r="F186" s="13"/>
      <c r="G186" s="68"/>
      <c r="H186" s="58"/>
    </row>
    <row r="187" spans="1:8" s="650" customFormat="1" x14ac:dyDescent="0.25">
      <c r="A187" s="16"/>
      <c r="B187" s="87" t="s">
        <v>64</v>
      </c>
      <c r="C187" s="754" t="s">
        <v>265</v>
      </c>
      <c r="D187" s="21">
        <v>21</v>
      </c>
      <c r="E187" s="23" t="s">
        <v>5</v>
      </c>
      <c r="F187" s="13">
        <v>100</v>
      </c>
      <c r="G187" s="68">
        <f>IF(E187="Item",ROUND(F187,0),ROUND(D187*F187,0))</f>
        <v>2100</v>
      </c>
      <c r="H187" s="58"/>
    </row>
    <row r="188" spans="1:8" customFormat="1" x14ac:dyDescent="0.25">
      <c r="A188" s="16"/>
      <c r="B188" s="87" t="s">
        <v>64</v>
      </c>
      <c r="C188" s="754" t="s">
        <v>266</v>
      </c>
      <c r="D188" s="21">
        <v>21</v>
      </c>
      <c r="E188" s="23" t="s">
        <v>5</v>
      </c>
      <c r="F188" s="13">
        <v>15</v>
      </c>
      <c r="G188" s="68">
        <f>IF(E188="Item",ROUND(F188,0),ROUND(D188*F188,0))</f>
        <v>315</v>
      </c>
      <c r="H188" s="10"/>
    </row>
    <row r="189" spans="1:8" customFormat="1" x14ac:dyDescent="0.25">
      <c r="A189" s="16"/>
      <c r="B189" s="87" t="s">
        <v>64</v>
      </c>
      <c r="C189" s="754" t="s">
        <v>267</v>
      </c>
      <c r="D189" s="68">
        <v>21</v>
      </c>
      <c r="E189" s="23" t="s">
        <v>5</v>
      </c>
      <c r="F189" s="13">
        <v>15</v>
      </c>
      <c r="G189" s="68">
        <f>IF(E189="Item",ROUND(F189,0),ROUND(D189*F189,0))</f>
        <v>315</v>
      </c>
      <c r="H189" s="58"/>
    </row>
    <row r="190" spans="1:8" customFormat="1" x14ac:dyDescent="0.25">
      <c r="A190" s="16"/>
      <c r="B190" s="87"/>
      <c r="C190" s="72"/>
      <c r="D190" s="68"/>
      <c r="E190" s="23"/>
      <c r="F190" s="13"/>
      <c r="G190" s="68"/>
      <c r="H190" s="10">
        <f>SUM(G182:G189)</f>
        <v>241620</v>
      </c>
    </row>
    <row r="191" spans="1:8" customFormat="1" x14ac:dyDescent="0.25">
      <c r="A191" s="16"/>
      <c r="B191" s="87"/>
      <c r="C191" s="72"/>
      <c r="D191" s="68"/>
      <c r="E191" s="23"/>
      <c r="F191" s="13"/>
      <c r="G191" s="68"/>
      <c r="H191" s="10"/>
    </row>
    <row r="192" spans="1:8" customFormat="1" x14ac:dyDescent="0.25">
      <c r="A192" s="16"/>
      <c r="B192" s="87"/>
      <c r="C192" s="72"/>
      <c r="D192" s="68"/>
      <c r="E192" s="23"/>
      <c r="F192" s="13"/>
      <c r="G192" s="68"/>
      <c r="H192" s="10"/>
    </row>
    <row r="193" spans="1:8" customFormat="1" x14ac:dyDescent="0.25">
      <c r="A193" s="16"/>
      <c r="B193" s="87"/>
      <c r="C193" s="72"/>
      <c r="D193" s="68"/>
      <c r="E193" s="23"/>
      <c r="F193" s="13"/>
      <c r="G193" s="68"/>
      <c r="H193" s="10"/>
    </row>
    <row r="194" spans="1:8" customFormat="1" x14ac:dyDescent="0.25">
      <c r="A194" s="16"/>
      <c r="B194" s="87"/>
      <c r="C194" s="72"/>
      <c r="D194" s="68"/>
      <c r="E194" s="23"/>
      <c r="F194" s="13"/>
      <c r="G194" s="68"/>
      <c r="H194" s="10"/>
    </row>
    <row r="195" spans="1:8" customFormat="1" x14ac:dyDescent="0.25">
      <c r="A195" s="16"/>
      <c r="B195" s="87"/>
      <c r="C195" s="72"/>
      <c r="D195" s="68"/>
      <c r="E195" s="23"/>
      <c r="F195" s="13"/>
      <c r="G195" s="68"/>
      <c r="H195" s="10"/>
    </row>
    <row r="196" spans="1:8" customFormat="1" x14ac:dyDescent="0.25">
      <c r="A196" s="16"/>
      <c r="B196" s="87"/>
      <c r="C196" s="72"/>
      <c r="D196" s="68"/>
      <c r="E196" s="23"/>
      <c r="F196" s="13"/>
      <c r="G196" s="68"/>
      <c r="H196" s="10"/>
    </row>
    <row r="197" spans="1:8" customFormat="1" x14ac:dyDescent="0.25">
      <c r="A197" s="16"/>
      <c r="B197" s="87"/>
      <c r="C197" s="72"/>
      <c r="D197" s="68"/>
      <c r="E197" s="23"/>
      <c r="F197" s="13"/>
      <c r="G197" s="68"/>
      <c r="H197" s="10"/>
    </row>
    <row r="198" spans="1:8" customFormat="1" x14ac:dyDescent="0.25">
      <c r="A198" s="16"/>
      <c r="B198" s="87"/>
      <c r="C198" s="72"/>
      <c r="D198" s="68"/>
      <c r="E198" s="23"/>
      <c r="F198" s="13"/>
      <c r="G198" s="68"/>
      <c r="H198" s="10"/>
    </row>
    <row r="199" spans="1:8" customFormat="1" x14ac:dyDescent="0.25">
      <c r="A199" s="16"/>
      <c r="B199" s="87"/>
      <c r="C199" s="72"/>
      <c r="D199" s="68"/>
      <c r="E199" s="23"/>
      <c r="F199" s="13"/>
      <c r="G199" s="68"/>
      <c r="H199" s="10"/>
    </row>
    <row r="200" spans="1:8" customFormat="1" x14ac:dyDescent="0.25">
      <c r="A200" s="16"/>
      <c r="B200" s="87"/>
      <c r="C200" s="72"/>
      <c r="D200" s="68"/>
      <c r="E200" s="23"/>
      <c r="F200" s="13"/>
      <c r="G200" s="68"/>
      <c r="H200" s="10"/>
    </row>
    <row r="201" spans="1:8" customFormat="1" x14ac:dyDescent="0.25">
      <c r="A201" s="16"/>
      <c r="B201" s="87"/>
      <c r="C201" s="72"/>
      <c r="D201" s="68"/>
      <c r="E201" s="23"/>
      <c r="F201" s="13"/>
      <c r="G201" s="68"/>
      <c r="H201" s="10"/>
    </row>
    <row r="202" spans="1:8" customFormat="1" x14ac:dyDescent="0.25">
      <c r="A202" s="16"/>
      <c r="B202" s="87"/>
      <c r="C202" s="72"/>
      <c r="D202" s="68"/>
      <c r="E202" s="23"/>
      <c r="F202" s="13"/>
      <c r="G202" s="68"/>
      <c r="H202" s="10"/>
    </row>
    <row r="203" spans="1:8" customFormat="1" x14ac:dyDescent="0.25">
      <c r="A203" s="16"/>
      <c r="B203" s="87"/>
      <c r="C203" s="72"/>
      <c r="D203" s="68"/>
      <c r="E203" s="23"/>
      <c r="F203" s="13"/>
      <c r="G203" s="68"/>
      <c r="H203" s="10"/>
    </row>
    <row r="204" spans="1:8" customFormat="1" x14ac:dyDescent="0.25">
      <c r="A204" s="16"/>
      <c r="B204" s="87"/>
      <c r="C204" s="72"/>
      <c r="D204" s="68"/>
      <c r="E204" s="23"/>
      <c r="F204" s="13"/>
      <c r="G204" s="68"/>
      <c r="H204" s="10"/>
    </row>
    <row r="205" spans="1:8" customFormat="1" x14ac:dyDescent="0.25">
      <c r="A205" s="16"/>
      <c r="B205" s="87"/>
      <c r="C205" s="72"/>
      <c r="D205" s="68"/>
      <c r="E205" s="23"/>
      <c r="F205" s="13"/>
      <c r="G205" s="68"/>
      <c r="H205" s="10"/>
    </row>
    <row r="206" spans="1:8" customFormat="1" x14ac:dyDescent="0.25">
      <c r="A206" s="16"/>
      <c r="B206" s="87"/>
      <c r="C206" s="72"/>
      <c r="D206" s="68"/>
      <c r="E206" s="23"/>
      <c r="F206" s="13"/>
      <c r="G206" s="68"/>
      <c r="H206" s="10"/>
    </row>
    <row r="207" spans="1:8" customFormat="1" x14ac:dyDescent="0.25">
      <c r="A207" s="43"/>
      <c r="B207" s="50"/>
      <c r="C207" s="49" t="s">
        <v>95</v>
      </c>
      <c r="D207" s="45"/>
      <c r="E207" s="46"/>
      <c r="F207" s="47"/>
      <c r="G207" s="47"/>
      <c r="H207" s="57">
        <f>SUM(G162:G189)</f>
        <v>1037738</v>
      </c>
    </row>
    <row r="208" spans="1:8" customFormat="1" x14ac:dyDescent="0.25">
      <c r="A208" s="16"/>
      <c r="B208" s="40"/>
      <c r="D208" s="21"/>
      <c r="E208" s="23"/>
      <c r="F208" s="13"/>
      <c r="G208" s="13"/>
      <c r="H208" s="58"/>
    </row>
    <row r="209" spans="1:8" customFormat="1" x14ac:dyDescent="0.25">
      <c r="A209" s="51">
        <v>4</v>
      </c>
      <c r="B209" s="52" t="s">
        <v>2617</v>
      </c>
      <c r="C209" s="53"/>
      <c r="D209" s="21"/>
      <c r="E209" s="23"/>
      <c r="F209" s="13"/>
      <c r="G209" s="13"/>
      <c r="H209" s="58"/>
    </row>
    <row r="210" spans="1:8" customFormat="1" x14ac:dyDescent="0.25">
      <c r="A210" s="16"/>
      <c r="B210" s="40">
        <v>4.0999999999999996</v>
      </c>
      <c r="C210" s="74" t="s">
        <v>163</v>
      </c>
      <c r="D210" s="21"/>
      <c r="E210" s="23"/>
      <c r="F210" s="13"/>
      <c r="G210" s="13"/>
      <c r="H210" s="58"/>
    </row>
    <row r="211" spans="1:8" customFormat="1" x14ac:dyDescent="0.25">
      <c r="A211" s="16"/>
      <c r="B211" s="87" t="s">
        <v>64</v>
      </c>
      <c r="C211" s="74" t="s">
        <v>164</v>
      </c>
      <c r="D211" s="21">
        <v>3</v>
      </c>
      <c r="E211" s="23" t="s">
        <v>147</v>
      </c>
      <c r="F211" s="13"/>
      <c r="G211" s="68">
        <f>IF(E211="Item",ROUND(F211,0),ROUND(D211*F211,0))</f>
        <v>0</v>
      </c>
      <c r="H211" s="58"/>
    </row>
    <row r="212" spans="1:8" customFormat="1" x14ac:dyDescent="0.25">
      <c r="A212" s="16"/>
      <c r="B212" s="87" t="s">
        <v>64</v>
      </c>
      <c r="C212" s="74" t="s">
        <v>165</v>
      </c>
      <c r="D212" s="21"/>
      <c r="E212" s="23"/>
      <c r="F212" s="13"/>
      <c r="G212" s="13"/>
      <c r="H212" s="10">
        <f>SUM(G211)</f>
        <v>0</v>
      </c>
    </row>
    <row r="213" spans="1:8" customFormat="1" x14ac:dyDescent="0.25">
      <c r="A213" s="16"/>
      <c r="B213" s="40"/>
      <c r="C213" s="41"/>
      <c r="D213" s="21"/>
      <c r="E213" s="23"/>
      <c r="F213" s="13"/>
      <c r="G213" s="13">
        <f t="shared" ref="G213" si="26">IF(E213="Item",ROUND(F213,0),ROUND(D213*F213,0))</f>
        <v>0</v>
      </c>
      <c r="H213" s="58"/>
    </row>
    <row r="214" spans="1:8" customFormat="1" x14ac:dyDescent="0.25">
      <c r="A214" s="16"/>
      <c r="B214" s="40"/>
      <c r="C214" s="41"/>
      <c r="D214" s="21"/>
      <c r="E214" s="23"/>
      <c r="F214" s="13"/>
      <c r="G214" s="13"/>
      <c r="H214" s="58"/>
    </row>
    <row r="215" spans="1:8" customFormat="1" x14ac:dyDescent="0.25">
      <c r="A215" s="16"/>
      <c r="B215" s="40"/>
      <c r="C215" s="41"/>
      <c r="D215" s="21"/>
      <c r="E215" s="23"/>
      <c r="F215" s="13"/>
      <c r="G215" s="13"/>
      <c r="H215" s="58"/>
    </row>
    <row r="216" spans="1:8" customFormat="1" x14ac:dyDescent="0.25">
      <c r="A216" s="16"/>
      <c r="B216" s="40"/>
      <c r="C216" s="41"/>
      <c r="D216" s="21"/>
      <c r="E216" s="23"/>
      <c r="F216" s="13"/>
      <c r="G216" s="13"/>
      <c r="H216" s="58"/>
    </row>
    <row r="217" spans="1:8" customFormat="1" x14ac:dyDescent="0.25">
      <c r="A217" s="16"/>
      <c r="B217" s="40"/>
      <c r="C217" s="41"/>
      <c r="D217" s="21"/>
      <c r="E217" s="23"/>
      <c r="F217" s="13"/>
      <c r="G217" s="13"/>
      <c r="H217" s="58"/>
    </row>
    <row r="218" spans="1:8" customFormat="1" x14ac:dyDescent="0.25">
      <c r="A218" s="16"/>
      <c r="B218" s="40"/>
      <c r="C218" s="41"/>
      <c r="D218" s="21"/>
      <c r="E218" s="23"/>
      <c r="F218" s="13"/>
      <c r="G218" s="13"/>
      <c r="H218" s="58"/>
    </row>
    <row r="219" spans="1:8" customFormat="1" x14ac:dyDescent="0.25">
      <c r="A219" s="16"/>
      <c r="B219" s="40"/>
      <c r="C219" s="41"/>
      <c r="D219" s="21"/>
      <c r="E219" s="23"/>
      <c r="F219" s="13"/>
      <c r="G219" s="13"/>
      <c r="H219" s="58"/>
    </row>
    <row r="220" spans="1:8" customFormat="1" x14ac:dyDescent="0.25">
      <c r="A220" s="16"/>
      <c r="B220" s="40"/>
      <c r="C220" s="41"/>
      <c r="D220" s="21"/>
      <c r="E220" s="23"/>
      <c r="F220" s="13"/>
      <c r="G220" s="13"/>
      <c r="H220" s="58"/>
    </row>
    <row r="221" spans="1:8" customFormat="1" x14ac:dyDescent="0.25">
      <c r="A221" s="16"/>
      <c r="B221" s="40"/>
      <c r="C221" s="41"/>
      <c r="D221" s="21"/>
      <c r="E221" s="23"/>
      <c r="F221" s="13"/>
      <c r="G221" s="13"/>
      <c r="H221" s="58"/>
    </row>
    <row r="222" spans="1:8" customFormat="1" x14ac:dyDescent="0.25">
      <c r="A222" s="16"/>
      <c r="B222" s="40"/>
      <c r="C222" s="41"/>
      <c r="D222" s="21"/>
      <c r="E222" s="23"/>
      <c r="F222" s="13"/>
      <c r="G222" s="13"/>
      <c r="H222" s="58"/>
    </row>
    <row r="223" spans="1:8" customFormat="1" x14ac:dyDescent="0.25">
      <c r="A223" s="16"/>
      <c r="B223" s="40"/>
      <c r="C223" s="41"/>
      <c r="D223" s="21"/>
      <c r="E223" s="23"/>
      <c r="F223" s="13"/>
      <c r="G223" s="13"/>
      <c r="H223" s="58"/>
    </row>
    <row r="224" spans="1:8" customFormat="1" x14ac:dyDescent="0.25">
      <c r="A224" s="16"/>
      <c r="B224" s="40"/>
      <c r="C224" s="41"/>
      <c r="D224" s="21"/>
      <c r="E224" s="23"/>
      <c r="F224" s="13"/>
      <c r="G224" s="13"/>
      <c r="H224" s="58"/>
    </row>
    <row r="225" spans="1:8" customFormat="1" x14ac:dyDescent="0.25">
      <c r="A225" s="16"/>
      <c r="B225" s="40"/>
      <c r="C225" s="41"/>
      <c r="D225" s="21"/>
      <c r="E225" s="23"/>
      <c r="F225" s="13"/>
      <c r="G225" s="13"/>
      <c r="H225" s="58"/>
    </row>
    <row r="226" spans="1:8" customFormat="1" x14ac:dyDescent="0.25">
      <c r="A226" s="16"/>
      <c r="B226" s="40"/>
      <c r="C226" s="41"/>
      <c r="D226" s="21"/>
      <c r="E226" s="23"/>
      <c r="F226" s="13"/>
      <c r="G226" s="13"/>
      <c r="H226" s="58"/>
    </row>
    <row r="227" spans="1:8" customFormat="1" x14ac:dyDescent="0.25">
      <c r="A227" s="16"/>
      <c r="B227" s="40"/>
      <c r="C227" s="41"/>
      <c r="D227" s="21"/>
      <c r="E227" s="23"/>
      <c r="F227" s="13"/>
      <c r="G227" s="13"/>
      <c r="H227" s="58"/>
    </row>
    <row r="228" spans="1:8" customFormat="1" x14ac:dyDescent="0.25">
      <c r="A228" s="16"/>
      <c r="B228" s="40"/>
      <c r="C228" s="41"/>
      <c r="D228" s="21"/>
      <c r="E228" s="23"/>
      <c r="F228" s="13"/>
      <c r="G228" s="13"/>
      <c r="H228" s="58"/>
    </row>
    <row r="229" spans="1:8" customFormat="1" x14ac:dyDescent="0.25">
      <c r="A229" s="16"/>
      <c r="B229" s="40"/>
      <c r="C229" s="41"/>
      <c r="D229" s="21"/>
      <c r="E229" s="23"/>
      <c r="F229" s="13"/>
      <c r="G229" s="13"/>
      <c r="H229" s="58"/>
    </row>
    <row r="230" spans="1:8" customFormat="1" x14ac:dyDescent="0.25">
      <c r="A230" s="16"/>
      <c r="B230" s="40"/>
      <c r="C230" s="41"/>
      <c r="D230" s="21"/>
      <c r="E230" s="23"/>
      <c r="F230" s="13"/>
      <c r="G230" s="13"/>
      <c r="H230" s="58"/>
    </row>
    <row r="231" spans="1:8" customFormat="1" x14ac:dyDescent="0.25">
      <c r="A231" s="16"/>
      <c r="B231" s="40"/>
      <c r="C231" s="41"/>
      <c r="D231" s="21"/>
      <c r="E231" s="23"/>
      <c r="F231" s="13"/>
      <c r="G231" s="13"/>
      <c r="H231" s="58"/>
    </row>
    <row r="232" spans="1:8" customFormat="1" x14ac:dyDescent="0.25">
      <c r="A232" s="16"/>
      <c r="B232" s="40"/>
      <c r="C232" s="41"/>
      <c r="D232" s="21"/>
      <c r="E232" s="23"/>
      <c r="F232" s="13"/>
      <c r="G232" s="13"/>
      <c r="H232" s="58"/>
    </row>
    <row r="233" spans="1:8" customFormat="1" x14ac:dyDescent="0.25">
      <c r="A233" s="16"/>
      <c r="B233" s="40"/>
      <c r="C233" s="41"/>
      <c r="D233" s="21"/>
      <c r="E233" s="23"/>
      <c r="F233" s="13"/>
      <c r="G233" s="13"/>
      <c r="H233" s="58"/>
    </row>
    <row r="234" spans="1:8" customFormat="1" x14ac:dyDescent="0.25">
      <c r="A234" s="16"/>
      <c r="B234" s="40"/>
      <c r="C234" s="41"/>
      <c r="D234" s="21"/>
      <c r="E234" s="23"/>
      <c r="F234" s="13"/>
      <c r="G234" s="13"/>
      <c r="H234" s="58"/>
    </row>
    <row r="235" spans="1:8" customFormat="1" x14ac:dyDescent="0.25">
      <c r="A235" s="16"/>
      <c r="B235" s="40"/>
      <c r="C235" s="41"/>
      <c r="D235" s="21"/>
      <c r="E235" s="23"/>
      <c r="F235" s="13"/>
      <c r="G235" s="13"/>
      <c r="H235" s="58"/>
    </row>
    <row r="236" spans="1:8" customFormat="1" x14ac:dyDescent="0.25">
      <c r="A236" s="16"/>
      <c r="B236" s="40"/>
      <c r="C236" s="41"/>
      <c r="D236" s="21"/>
      <c r="E236" s="23"/>
      <c r="F236" s="13"/>
      <c r="G236" s="13"/>
      <c r="H236" s="58"/>
    </row>
    <row r="237" spans="1:8" customFormat="1" x14ac:dyDescent="0.25">
      <c r="A237" s="16"/>
      <c r="B237" s="40"/>
      <c r="C237" s="41"/>
      <c r="D237" s="21"/>
      <c r="E237" s="23"/>
      <c r="F237" s="13"/>
      <c r="G237" s="13"/>
      <c r="H237" s="58"/>
    </row>
    <row r="238" spans="1:8" customFormat="1" x14ac:dyDescent="0.25">
      <c r="A238" s="16"/>
      <c r="B238" s="40"/>
      <c r="C238" s="41"/>
      <c r="D238" s="21"/>
      <c r="E238" s="23"/>
      <c r="F238" s="13"/>
      <c r="G238" s="13"/>
      <c r="H238" s="58"/>
    </row>
    <row r="239" spans="1:8" customFormat="1" x14ac:dyDescent="0.25">
      <c r="A239" s="16"/>
      <c r="B239" s="40"/>
      <c r="C239" s="41"/>
      <c r="D239" s="21"/>
      <c r="E239" s="23"/>
      <c r="F239" s="13"/>
      <c r="G239" s="13"/>
      <c r="H239" s="58"/>
    </row>
    <row r="240" spans="1:8" customFormat="1" x14ac:dyDescent="0.25">
      <c r="A240" s="16"/>
      <c r="B240" s="40"/>
      <c r="C240" s="41"/>
      <c r="D240" s="21"/>
      <c r="E240" s="23"/>
      <c r="F240" s="13"/>
      <c r="G240" s="13"/>
      <c r="H240" s="58"/>
    </row>
    <row r="241" spans="1:8" customFormat="1" x14ac:dyDescent="0.25">
      <c r="A241" s="16"/>
      <c r="B241" s="40"/>
      <c r="C241" s="41"/>
      <c r="D241" s="21"/>
      <c r="E241" s="23"/>
      <c r="F241" s="13"/>
      <c r="G241" s="13"/>
      <c r="H241" s="58"/>
    </row>
    <row r="242" spans="1:8" customFormat="1" x14ac:dyDescent="0.25">
      <c r="A242" s="16"/>
      <c r="B242" s="40"/>
      <c r="C242" s="41"/>
      <c r="D242" s="21"/>
      <c r="E242" s="23"/>
      <c r="F242" s="13"/>
      <c r="G242" s="13"/>
      <c r="H242" s="58"/>
    </row>
    <row r="243" spans="1:8" customFormat="1" x14ac:dyDescent="0.25">
      <c r="A243" s="16"/>
      <c r="B243" s="40"/>
      <c r="C243" s="41"/>
      <c r="D243" s="21"/>
      <c r="E243" s="23"/>
      <c r="F243" s="13"/>
      <c r="G243" s="13"/>
      <c r="H243" s="58"/>
    </row>
    <row r="244" spans="1:8" customFormat="1" x14ac:dyDescent="0.25">
      <c r="A244" s="16"/>
      <c r="B244" s="40"/>
      <c r="C244" s="41"/>
      <c r="D244" s="21"/>
      <c r="E244" s="23"/>
      <c r="F244" s="13"/>
      <c r="G244" s="13"/>
      <c r="H244" s="58"/>
    </row>
    <row r="245" spans="1:8" customFormat="1" x14ac:dyDescent="0.25">
      <c r="A245" s="16"/>
      <c r="B245" s="40"/>
      <c r="C245" s="41"/>
      <c r="D245" s="21"/>
      <c r="E245" s="23"/>
      <c r="F245" s="13"/>
      <c r="G245" s="13"/>
      <c r="H245" s="58"/>
    </row>
    <row r="246" spans="1:8" customFormat="1" x14ac:dyDescent="0.25">
      <c r="A246" s="16"/>
      <c r="B246" s="40"/>
      <c r="C246" s="41"/>
      <c r="D246" s="21"/>
      <c r="E246" s="23"/>
      <c r="F246" s="13"/>
      <c r="G246" s="13"/>
      <c r="H246" s="58"/>
    </row>
    <row r="247" spans="1:8" customFormat="1" x14ac:dyDescent="0.25">
      <c r="A247" s="16"/>
      <c r="B247" s="40"/>
      <c r="C247" s="41"/>
      <c r="D247" s="21"/>
      <c r="E247" s="23"/>
      <c r="F247" s="13"/>
      <c r="G247" s="13"/>
      <c r="H247" s="58"/>
    </row>
    <row r="248" spans="1:8" customFormat="1" x14ac:dyDescent="0.25">
      <c r="A248" s="16"/>
      <c r="B248" s="40"/>
      <c r="C248" s="41"/>
      <c r="D248" s="21"/>
      <c r="E248" s="23"/>
      <c r="F248" s="13"/>
      <c r="G248" s="13"/>
      <c r="H248" s="58"/>
    </row>
    <row r="249" spans="1:8" customFormat="1" x14ac:dyDescent="0.25">
      <c r="A249" s="16"/>
      <c r="B249" s="40"/>
      <c r="C249" s="41"/>
      <c r="D249" s="21"/>
      <c r="E249" s="23"/>
      <c r="F249" s="13"/>
      <c r="G249" s="13"/>
      <c r="H249" s="58"/>
    </row>
    <row r="250" spans="1:8" customFormat="1" x14ac:dyDescent="0.25">
      <c r="A250" s="16"/>
      <c r="B250" s="40"/>
      <c r="C250" s="41"/>
      <c r="D250" s="21"/>
      <c r="E250" s="23"/>
      <c r="F250" s="13"/>
      <c r="G250" s="13"/>
      <c r="H250" s="58"/>
    </row>
    <row r="251" spans="1:8" customFormat="1" x14ac:dyDescent="0.25">
      <c r="A251" s="16"/>
      <c r="B251" s="40"/>
      <c r="C251" s="41"/>
      <c r="D251" s="21"/>
      <c r="E251" s="23"/>
      <c r="F251" s="13"/>
      <c r="G251" s="13"/>
      <c r="H251" s="58"/>
    </row>
    <row r="252" spans="1:8" customFormat="1" x14ac:dyDescent="0.25">
      <c r="A252" s="16"/>
      <c r="B252" s="40"/>
      <c r="C252" s="41"/>
      <c r="D252" s="21"/>
      <c r="E252" s="23"/>
      <c r="F252" s="13"/>
      <c r="G252" s="13"/>
      <c r="H252" s="58"/>
    </row>
    <row r="253" spans="1:8" customFormat="1" x14ac:dyDescent="0.25">
      <c r="A253" s="16"/>
      <c r="B253" s="40"/>
      <c r="C253" s="41"/>
      <c r="D253" s="21"/>
      <c r="E253" s="23"/>
      <c r="F253" s="13"/>
      <c r="G253" s="13"/>
      <c r="H253" s="58"/>
    </row>
    <row r="254" spans="1:8" customFormat="1" x14ac:dyDescent="0.25">
      <c r="A254" s="16"/>
      <c r="B254" s="40"/>
      <c r="C254" s="41"/>
      <c r="D254" s="21"/>
      <c r="E254" s="23"/>
      <c r="F254" s="13"/>
      <c r="G254" s="13"/>
      <c r="H254" s="58"/>
    </row>
    <row r="255" spans="1:8" customFormat="1" x14ac:dyDescent="0.25">
      <c r="A255" s="16"/>
      <c r="B255" s="40"/>
      <c r="C255" s="41"/>
      <c r="D255" s="21"/>
      <c r="E255" s="23"/>
      <c r="F255" s="13"/>
      <c r="G255" s="13"/>
      <c r="H255" s="58"/>
    </row>
    <row r="256" spans="1:8" customFormat="1" x14ac:dyDescent="0.25">
      <c r="A256" s="16"/>
      <c r="B256" s="40"/>
      <c r="C256" s="41"/>
      <c r="D256" s="21"/>
      <c r="E256" s="23"/>
      <c r="F256" s="13"/>
      <c r="G256" s="13"/>
      <c r="H256" s="58"/>
    </row>
    <row r="257" spans="1:10" customFormat="1" x14ac:dyDescent="0.25">
      <c r="A257" s="16"/>
      <c r="B257" s="40"/>
      <c r="C257" s="41"/>
      <c r="D257" s="21"/>
      <c r="E257" s="23"/>
      <c r="F257" s="13"/>
      <c r="G257" s="13"/>
      <c r="H257" s="58"/>
      <c r="I257" s="3"/>
      <c r="J257" s="95"/>
    </row>
    <row r="258" spans="1:10" customFormat="1" ht="15" x14ac:dyDescent="0.25">
      <c r="A258" s="43"/>
      <c r="B258" s="50"/>
      <c r="C258" s="49" t="s">
        <v>95</v>
      </c>
      <c r="D258" s="45"/>
      <c r="E258" s="46"/>
      <c r="F258" s="47"/>
      <c r="G258" s="47"/>
      <c r="H258" s="57">
        <f>SUM(G208:G213)</f>
        <v>0</v>
      </c>
      <c r="I258" s="3"/>
      <c r="J258" s="639"/>
    </row>
    <row r="259" spans="1:10" customFormat="1" ht="12.95" customHeight="1" x14ac:dyDescent="0.25">
      <c r="A259" s="16"/>
      <c r="B259" s="40"/>
      <c r="D259" s="21"/>
      <c r="E259" s="23"/>
      <c r="F259" s="13"/>
      <c r="G259" s="13"/>
      <c r="H259" s="58"/>
      <c r="I259" s="3"/>
      <c r="J259" s="95"/>
    </row>
    <row r="260" spans="1:10" customFormat="1" x14ac:dyDescent="0.25">
      <c r="A260" s="51">
        <v>5</v>
      </c>
      <c r="B260" s="52" t="s">
        <v>166</v>
      </c>
      <c r="C260" s="53"/>
      <c r="D260" s="21"/>
      <c r="E260" s="23"/>
      <c r="F260" s="13"/>
      <c r="G260" s="13"/>
      <c r="H260" s="58"/>
      <c r="I260" s="3"/>
      <c r="J260" s="95"/>
    </row>
    <row r="261" spans="1:10" s="650" customFormat="1" x14ac:dyDescent="0.25">
      <c r="A261" s="16"/>
      <c r="B261" s="40">
        <v>5.0999999999999996</v>
      </c>
      <c r="C261" t="s">
        <v>167</v>
      </c>
      <c r="D261" s="21"/>
      <c r="E261" s="23"/>
      <c r="F261" s="70"/>
      <c r="G261" s="13"/>
      <c r="H261" s="58"/>
      <c r="I261" s="656"/>
      <c r="J261" s="651"/>
    </row>
    <row r="262" spans="1:10" s="650" customFormat="1" x14ac:dyDescent="0.25">
      <c r="A262" s="16"/>
      <c r="B262" s="87" t="s">
        <v>64</v>
      </c>
      <c r="C262" s="75" t="s">
        <v>168</v>
      </c>
      <c r="D262" s="68">
        <v>0</v>
      </c>
      <c r="E262" s="23">
        <v>0</v>
      </c>
      <c r="F262" s="70">
        <v>0</v>
      </c>
      <c r="G262" s="13">
        <f>D262*F262</f>
        <v>0</v>
      </c>
      <c r="H262" s="58"/>
      <c r="I262" s="656"/>
      <c r="J262" s="651"/>
    </row>
    <row r="263" spans="1:10" customFormat="1" x14ac:dyDescent="0.25">
      <c r="A263" s="16"/>
      <c r="B263" s="40"/>
      <c r="C263" s="73"/>
      <c r="D263" s="21"/>
      <c r="E263" s="23"/>
      <c r="F263" s="70"/>
      <c r="G263" s="13"/>
      <c r="H263" s="10">
        <f>SUM(G262:G262)</f>
        <v>0</v>
      </c>
      <c r="I263" s="3"/>
      <c r="J263" s="95"/>
    </row>
    <row r="264" spans="1:10" s="675" customFormat="1" ht="15" x14ac:dyDescent="0.25">
      <c r="A264" s="16"/>
      <c r="B264" s="42">
        <v>5.2</v>
      </c>
      <c r="C264" s="41" t="s">
        <v>169</v>
      </c>
      <c r="D264" s="68"/>
      <c r="E264" s="69"/>
      <c r="F264" s="70"/>
      <c r="G264" s="13"/>
      <c r="H264" s="58"/>
      <c r="I264" s="680"/>
      <c r="J264" s="677" t="s">
        <v>317</v>
      </c>
    </row>
    <row r="265" spans="1:10" s="650" customFormat="1" ht="20.45" customHeight="1" x14ac:dyDescent="0.25">
      <c r="A265" s="16"/>
      <c r="B265" s="87" t="s">
        <v>64</v>
      </c>
      <c r="C265" s="75" t="s">
        <v>168</v>
      </c>
      <c r="D265" s="68">
        <v>0</v>
      </c>
      <c r="E265" s="23">
        <v>0</v>
      </c>
      <c r="F265" s="70">
        <v>0</v>
      </c>
      <c r="G265" s="13">
        <f>D265*F265</f>
        <v>0</v>
      </c>
      <c r="H265" s="58"/>
      <c r="I265" s="656"/>
      <c r="J265" s="651"/>
    </row>
    <row r="266" spans="1:10" s="650" customFormat="1" x14ac:dyDescent="0.25">
      <c r="A266" s="16"/>
      <c r="B266" s="40"/>
      <c r="C266" s="73"/>
      <c r="D266" s="21"/>
      <c r="E266" s="23"/>
      <c r="F266" s="70"/>
      <c r="G266" s="13"/>
      <c r="H266" s="10">
        <f>SUM(G265:G265)</f>
        <v>0</v>
      </c>
      <c r="I266" s="656"/>
      <c r="J266" s="651"/>
    </row>
    <row r="267" spans="1:10" s="650" customFormat="1" x14ac:dyDescent="0.25">
      <c r="A267" s="16"/>
      <c r="B267" s="40">
        <v>5.3</v>
      </c>
      <c r="C267" s="41" t="s">
        <v>170</v>
      </c>
      <c r="D267" s="68"/>
      <c r="E267" s="69"/>
      <c r="F267" s="70"/>
      <c r="G267" s="13"/>
      <c r="H267" s="10"/>
      <c r="I267" s="656"/>
      <c r="J267" s="651"/>
    </row>
    <row r="268" spans="1:10" s="650" customFormat="1" x14ac:dyDescent="0.25">
      <c r="A268" s="16"/>
      <c r="B268" s="87" t="s">
        <v>64</v>
      </c>
      <c r="C268" s="75" t="s">
        <v>168</v>
      </c>
      <c r="D268" s="68">
        <v>0</v>
      </c>
      <c r="E268" s="23">
        <v>0</v>
      </c>
      <c r="F268" s="70">
        <v>0</v>
      </c>
      <c r="G268" s="13">
        <f>D268*F268</f>
        <v>0</v>
      </c>
      <c r="H268" s="10"/>
      <c r="I268" s="656"/>
      <c r="J268" s="651"/>
    </row>
    <row r="269" spans="1:10" s="650" customFormat="1" x14ac:dyDescent="0.25">
      <c r="A269" s="16"/>
      <c r="B269" s="40"/>
      <c r="C269"/>
      <c r="D269" s="21"/>
      <c r="E269" s="23"/>
      <c r="F269" s="70"/>
      <c r="G269" s="13"/>
      <c r="H269" s="10">
        <f>SUM(G268)</f>
        <v>0</v>
      </c>
      <c r="I269" s="656"/>
      <c r="J269" s="651"/>
    </row>
    <row r="270" spans="1:10" s="650" customFormat="1" x14ac:dyDescent="0.25">
      <c r="A270" s="16"/>
      <c r="B270" s="40">
        <v>5.4</v>
      </c>
      <c r="C270" s="41" t="s">
        <v>171</v>
      </c>
      <c r="D270" s="21"/>
      <c r="E270" s="23"/>
      <c r="F270" s="70"/>
      <c r="G270" s="13"/>
      <c r="H270" s="10"/>
      <c r="I270" s="656"/>
      <c r="J270" s="651"/>
    </row>
    <row r="271" spans="1:10" s="41" customFormat="1" x14ac:dyDescent="0.25">
      <c r="A271" s="16"/>
      <c r="B271" s="87" t="s">
        <v>64</v>
      </c>
      <c r="C271" s="75" t="s">
        <v>168</v>
      </c>
      <c r="D271" s="21">
        <v>0</v>
      </c>
      <c r="E271" s="23">
        <v>0</v>
      </c>
      <c r="F271" s="70">
        <v>0</v>
      </c>
      <c r="G271" s="13">
        <f t="shared" ref="G271" si="27">IF(E271="Item",ROUND(F271,0),ROUND(D271*F271,0))</f>
        <v>0</v>
      </c>
      <c r="H271" s="10"/>
      <c r="I271" s="724"/>
      <c r="J271" s="647"/>
    </row>
    <row r="272" spans="1:10" customFormat="1" x14ac:dyDescent="0.25">
      <c r="A272" s="16"/>
      <c r="B272" s="40"/>
      <c r="C272" s="73"/>
      <c r="D272" s="21"/>
      <c r="E272" s="23"/>
      <c r="F272" s="70"/>
      <c r="G272" s="13"/>
      <c r="H272" s="10">
        <f>SUM(G271)</f>
        <v>0</v>
      </c>
      <c r="I272" s="3"/>
      <c r="J272" s="95"/>
    </row>
    <row r="273" spans="1:8" s="650" customFormat="1" x14ac:dyDescent="0.25">
      <c r="A273" s="16"/>
      <c r="B273" s="42">
        <v>5.5</v>
      </c>
      <c r="C273" s="41" t="s">
        <v>172</v>
      </c>
      <c r="D273" s="68"/>
      <c r="E273" s="69"/>
      <c r="F273" s="70"/>
      <c r="G273" s="93"/>
      <c r="H273" s="10"/>
    </row>
    <row r="274" spans="1:8" s="675" customFormat="1" x14ac:dyDescent="0.25">
      <c r="A274" s="16"/>
      <c r="B274" s="87" t="s">
        <v>64</v>
      </c>
      <c r="C274" s="74" t="s">
        <v>269</v>
      </c>
      <c r="D274" s="68">
        <v>600</v>
      </c>
      <c r="E274" s="69" t="s">
        <v>270</v>
      </c>
      <c r="F274" s="70">
        <v>420</v>
      </c>
      <c r="G274" s="93">
        <f t="shared" ref="G274:G275" si="28">IF(E274="Item",ROUND(F274,0),ROUND(D274*F274,0))</f>
        <v>252000</v>
      </c>
      <c r="H274" s="10"/>
    </row>
    <row r="275" spans="1:8" customFormat="1" x14ac:dyDescent="0.25">
      <c r="A275" s="16"/>
      <c r="B275" s="87" t="s">
        <v>64</v>
      </c>
      <c r="C275" s="74" t="s">
        <v>271</v>
      </c>
      <c r="D275" s="68">
        <v>234</v>
      </c>
      <c r="E275" s="23" t="s">
        <v>5</v>
      </c>
      <c r="F275" s="70">
        <v>300</v>
      </c>
      <c r="G275" s="93">
        <f t="shared" si="28"/>
        <v>70200</v>
      </c>
      <c r="H275" s="10"/>
    </row>
    <row r="276" spans="1:8" customFormat="1" x14ac:dyDescent="0.25">
      <c r="A276" s="16"/>
      <c r="B276" s="756" t="s">
        <v>64</v>
      </c>
      <c r="C276" s="74" t="s">
        <v>2550</v>
      </c>
      <c r="D276" s="68">
        <v>4</v>
      </c>
      <c r="E276" s="69" t="s">
        <v>147</v>
      </c>
      <c r="F276" s="70">
        <v>500</v>
      </c>
      <c r="G276" s="93">
        <f>IF(E276="Item",ROUND(F276,0),ROUND(D276*F276,0))</f>
        <v>2000</v>
      </c>
      <c r="H276" s="10">
        <f>SUM(G274:G277)</f>
        <v>324200</v>
      </c>
    </row>
    <row r="277" spans="1:8" customFormat="1" x14ac:dyDescent="0.25">
      <c r="A277" s="16"/>
      <c r="B277" s="87"/>
      <c r="C277" s="74"/>
      <c r="D277" s="68"/>
      <c r="E277" s="69"/>
      <c r="F277" s="70"/>
      <c r="G277" s="93"/>
      <c r="H277" s="10"/>
    </row>
    <row r="278" spans="1:8" customFormat="1" x14ac:dyDescent="0.25">
      <c r="A278" s="16"/>
      <c r="B278" s="42">
        <v>5.6</v>
      </c>
      <c r="C278" s="41" t="s">
        <v>173</v>
      </c>
      <c r="D278" s="68"/>
      <c r="E278" s="69"/>
      <c r="F278" s="70"/>
      <c r="G278" s="93"/>
      <c r="H278" s="10"/>
    </row>
    <row r="279" spans="1:8" customFormat="1" x14ac:dyDescent="0.25">
      <c r="A279" s="16"/>
      <c r="B279" s="756" t="s">
        <v>64</v>
      </c>
      <c r="C279" s="74" t="s">
        <v>2542</v>
      </c>
      <c r="D279" s="68">
        <v>3</v>
      </c>
      <c r="E279" s="69" t="s">
        <v>147</v>
      </c>
      <c r="F279" s="70">
        <v>100000</v>
      </c>
      <c r="G279" s="93">
        <f>IF(E279="Item",ROUND(F279,0),ROUND(D279*F279,0))</f>
        <v>300000</v>
      </c>
      <c r="H279" s="10"/>
    </row>
    <row r="280" spans="1:8" customFormat="1" x14ac:dyDescent="0.25">
      <c r="A280" s="16"/>
      <c r="B280" s="756" t="s">
        <v>64</v>
      </c>
      <c r="C280" s="74" t="s">
        <v>2543</v>
      </c>
      <c r="D280" s="68">
        <v>1877</v>
      </c>
      <c r="E280" s="69" t="s">
        <v>5</v>
      </c>
      <c r="F280" s="70">
        <v>200</v>
      </c>
      <c r="G280" s="93">
        <f>IF(E280="Item",ROUND(F280,0),ROUND(D280*F280,0))</f>
        <v>375400</v>
      </c>
      <c r="H280" s="10"/>
    </row>
    <row r="281" spans="1:8" customFormat="1" x14ac:dyDescent="0.25">
      <c r="A281" s="16"/>
      <c r="B281" s="756"/>
      <c r="C281" s="41"/>
      <c r="D281" s="68"/>
      <c r="E281" s="69"/>
      <c r="F281" s="70"/>
      <c r="G281" s="93"/>
      <c r="H281" s="10">
        <f>SUM(G279:G280)</f>
        <v>675400</v>
      </c>
    </row>
    <row r="282" spans="1:8" s="650" customFormat="1" x14ac:dyDescent="0.25">
      <c r="A282" s="16"/>
      <c r="B282" s="756">
        <v>5.7</v>
      </c>
      <c r="C282" s="41" t="s">
        <v>174</v>
      </c>
      <c r="D282" s="68"/>
      <c r="E282" s="69"/>
      <c r="F282" s="70"/>
      <c r="G282" s="93"/>
      <c r="H282" s="10"/>
    </row>
    <row r="283" spans="1:8" s="650" customFormat="1" x14ac:dyDescent="0.25">
      <c r="A283" s="16"/>
      <c r="B283" s="756" t="s">
        <v>64</v>
      </c>
      <c r="C283" s="74" t="s">
        <v>2558</v>
      </c>
      <c r="D283" s="21">
        <v>0</v>
      </c>
      <c r="E283" s="23">
        <v>0</v>
      </c>
      <c r="F283" s="70">
        <v>0</v>
      </c>
      <c r="G283" s="13">
        <f t="shared" ref="G283:G284" si="29">IF(E283="Item",ROUND(F283,0),ROUND(D283*F283,0))</f>
        <v>0</v>
      </c>
      <c r="H283" s="10"/>
    </row>
    <row r="284" spans="1:8" s="650" customFormat="1" x14ac:dyDescent="0.25">
      <c r="A284" s="16"/>
      <c r="B284" s="756" t="s">
        <v>64</v>
      </c>
      <c r="C284" s="74" t="s">
        <v>273</v>
      </c>
      <c r="D284" s="68">
        <v>1</v>
      </c>
      <c r="E284" s="69" t="s">
        <v>57</v>
      </c>
      <c r="F284" s="70">
        <v>60000</v>
      </c>
      <c r="G284" s="93">
        <f t="shared" si="29"/>
        <v>60000</v>
      </c>
      <c r="H284" s="10">
        <f>SUM(G283:G283)</f>
        <v>0</v>
      </c>
    </row>
    <row r="285" spans="1:8" s="650" customFormat="1" x14ac:dyDescent="0.25">
      <c r="A285" s="16"/>
      <c r="B285" s="42"/>
      <c r="C285" s="41"/>
      <c r="D285" s="68"/>
      <c r="E285" s="69"/>
      <c r="F285" s="70"/>
      <c r="G285" s="93"/>
      <c r="H285" s="10">
        <f>SUM(G284)</f>
        <v>60000</v>
      </c>
    </row>
    <row r="286" spans="1:8" customFormat="1" x14ac:dyDescent="0.25">
      <c r="A286" s="16"/>
      <c r="B286" s="42">
        <v>5.8</v>
      </c>
      <c r="C286" s="41" t="s">
        <v>175</v>
      </c>
      <c r="D286" s="68"/>
      <c r="E286" s="69"/>
      <c r="F286" s="70"/>
      <c r="G286" s="93"/>
      <c r="H286" s="10"/>
    </row>
    <row r="287" spans="1:8" customFormat="1" x14ac:dyDescent="0.25">
      <c r="A287" s="16"/>
      <c r="B287" s="42"/>
      <c r="C287" s="41" t="s">
        <v>274</v>
      </c>
      <c r="D287" s="68"/>
      <c r="E287" s="69"/>
      <c r="F287" s="70"/>
      <c r="G287" s="93"/>
      <c r="H287" s="10"/>
    </row>
    <row r="288" spans="1:8" s="650" customFormat="1" x14ac:dyDescent="0.25">
      <c r="A288" s="16"/>
      <c r="B288" s="42"/>
      <c r="C288" s="662" t="s">
        <v>275</v>
      </c>
      <c r="D288" s="68"/>
      <c r="E288" s="69"/>
      <c r="F288" s="70"/>
      <c r="G288" s="93"/>
      <c r="H288" s="10"/>
    </row>
    <row r="289" spans="1:9" s="650" customFormat="1" x14ac:dyDescent="0.25">
      <c r="A289" s="16"/>
      <c r="B289" s="747" t="s">
        <v>64</v>
      </c>
      <c r="C289" s="752" t="s">
        <v>276</v>
      </c>
      <c r="D289" s="748" t="e">
        <f>$G$521</f>
        <v>#REF!</v>
      </c>
      <c r="E289" s="749" t="s">
        <v>5</v>
      </c>
      <c r="F289" s="750">
        <v>100</v>
      </c>
      <c r="G289" s="751" t="e">
        <f t="shared" ref="G289:G302" si="30">IF(E289="Item",ROUND(F289,0),ROUND(D289*F289,0))</f>
        <v>#REF!</v>
      </c>
      <c r="H289" s="10"/>
    </row>
    <row r="290" spans="1:9" s="650" customFormat="1" x14ac:dyDescent="0.25">
      <c r="A290" s="16"/>
      <c r="B290" s="663" t="s">
        <v>64</v>
      </c>
      <c r="C290" s="735" t="s">
        <v>177</v>
      </c>
      <c r="D290" s="748" t="e">
        <f>$G$521</f>
        <v>#REF!</v>
      </c>
      <c r="E290" s="69" t="s">
        <v>5</v>
      </c>
      <c r="F290" s="70">
        <v>20</v>
      </c>
      <c r="G290" s="93" t="e">
        <f t="shared" si="30"/>
        <v>#REF!</v>
      </c>
      <c r="H290" s="10"/>
    </row>
    <row r="291" spans="1:9" customFormat="1" x14ac:dyDescent="0.25">
      <c r="A291" s="16"/>
      <c r="B291" s="663" t="s">
        <v>64</v>
      </c>
      <c r="C291" s="735" t="s">
        <v>178</v>
      </c>
      <c r="D291" s="748" t="e">
        <f>$G$521</f>
        <v>#REF!</v>
      </c>
      <c r="E291" s="69" t="s">
        <v>5</v>
      </c>
      <c r="F291" s="70">
        <v>10</v>
      </c>
      <c r="G291" s="93" t="e">
        <f t="shared" si="30"/>
        <v>#REF!</v>
      </c>
      <c r="H291" s="10"/>
    </row>
    <row r="292" spans="1:9" customFormat="1" x14ac:dyDescent="0.25">
      <c r="A292" s="16"/>
      <c r="B292" s="663" t="s">
        <v>64</v>
      </c>
      <c r="C292" s="735" t="s">
        <v>179</v>
      </c>
      <c r="D292" s="748" t="e">
        <f>$G$521</f>
        <v>#REF!</v>
      </c>
      <c r="E292" s="69" t="s">
        <v>5</v>
      </c>
      <c r="F292" s="70">
        <v>15</v>
      </c>
      <c r="G292" s="93" t="e">
        <f t="shared" si="30"/>
        <v>#REF!</v>
      </c>
      <c r="H292" s="10"/>
    </row>
    <row r="293" spans="1:9" s="650" customFormat="1" x14ac:dyDescent="0.25">
      <c r="A293" s="16"/>
      <c r="B293" s="87" t="s">
        <v>64</v>
      </c>
      <c r="C293" s="744" t="s">
        <v>180</v>
      </c>
      <c r="D293" s="68">
        <v>3</v>
      </c>
      <c r="E293" s="69" t="s">
        <v>147</v>
      </c>
      <c r="F293" s="70">
        <f>20000*103%</f>
        <v>20600</v>
      </c>
      <c r="G293" s="93">
        <f t="shared" si="30"/>
        <v>61800</v>
      </c>
      <c r="H293" s="10"/>
    </row>
    <row r="294" spans="1:9" customFormat="1" x14ac:dyDescent="0.25">
      <c r="A294" s="16"/>
      <c r="B294" s="87"/>
      <c r="C294" s="732"/>
      <c r="D294" s="68"/>
      <c r="E294" s="78"/>
      <c r="F294" s="70"/>
      <c r="G294" s="93"/>
      <c r="H294" s="10" t="e">
        <f>SUM(G289:G293)</f>
        <v>#REF!</v>
      </c>
    </row>
    <row r="295" spans="1:9" customFormat="1" x14ac:dyDescent="0.25">
      <c r="A295" s="16"/>
      <c r="B295" s="663"/>
      <c r="C295" s="662" t="s">
        <v>181</v>
      </c>
      <c r="D295" s="68"/>
      <c r="E295" s="69"/>
      <c r="F295" s="70"/>
      <c r="G295" s="93"/>
      <c r="H295" s="10"/>
    </row>
    <row r="296" spans="1:9" customFormat="1" x14ac:dyDescent="0.25">
      <c r="A296" s="16"/>
      <c r="B296" s="663" t="s">
        <v>64</v>
      </c>
      <c r="C296" s="735" t="s">
        <v>182</v>
      </c>
      <c r="D296" s="748" t="e">
        <f>$G$521</f>
        <v>#REF!</v>
      </c>
      <c r="E296" s="69" t="s">
        <v>5</v>
      </c>
      <c r="F296" s="70">
        <v>90</v>
      </c>
      <c r="G296" s="93" t="e">
        <f t="shared" si="30"/>
        <v>#REF!</v>
      </c>
      <c r="H296" s="10"/>
    </row>
    <row r="297" spans="1:9" customFormat="1" x14ac:dyDescent="0.25">
      <c r="A297" s="16"/>
      <c r="B297" s="663" t="s">
        <v>64</v>
      </c>
      <c r="C297" s="735" t="s">
        <v>183</v>
      </c>
      <c r="D297" s="748" t="e">
        <f>$G$521</f>
        <v>#REF!</v>
      </c>
      <c r="E297" s="69" t="s">
        <v>5</v>
      </c>
      <c r="F297" s="70">
        <v>15</v>
      </c>
      <c r="G297" s="93" t="e">
        <f t="shared" si="30"/>
        <v>#REF!</v>
      </c>
      <c r="H297" s="10"/>
    </row>
    <row r="298" spans="1:9" customFormat="1" x14ac:dyDescent="0.25">
      <c r="A298" s="16"/>
      <c r="B298" s="663" t="s">
        <v>64</v>
      </c>
      <c r="C298" s="735" t="s">
        <v>184</v>
      </c>
      <c r="D298" s="748" t="e">
        <f>$G$521</f>
        <v>#REF!</v>
      </c>
      <c r="E298" s="69" t="s">
        <v>5</v>
      </c>
      <c r="F298" s="70">
        <v>35</v>
      </c>
      <c r="G298" s="93" t="e">
        <f t="shared" si="30"/>
        <v>#REF!</v>
      </c>
      <c r="H298" s="10"/>
    </row>
    <row r="299" spans="1:9" customFormat="1" x14ac:dyDescent="0.25">
      <c r="A299" s="16"/>
      <c r="B299" s="663"/>
      <c r="C299" s="735"/>
      <c r="D299" s="68"/>
      <c r="E299" s="69"/>
      <c r="F299" s="70"/>
      <c r="G299" s="93"/>
      <c r="H299" s="10"/>
    </row>
    <row r="300" spans="1:9" customFormat="1" x14ac:dyDescent="0.25">
      <c r="A300" s="16"/>
      <c r="B300" s="663"/>
      <c r="C300" s="662" t="s">
        <v>185</v>
      </c>
      <c r="D300" s="68"/>
      <c r="E300" s="69"/>
      <c r="F300" s="70"/>
      <c r="G300" s="93">
        <f t="shared" si="30"/>
        <v>0</v>
      </c>
      <c r="H300" s="10"/>
    </row>
    <row r="301" spans="1:9" customFormat="1" x14ac:dyDescent="0.25">
      <c r="A301" s="16"/>
      <c r="B301" s="663" t="s">
        <v>64</v>
      </c>
      <c r="C301" s="735" t="s">
        <v>186</v>
      </c>
      <c r="D301" s="748" t="e">
        <f>$G$521</f>
        <v>#REF!</v>
      </c>
      <c r="E301" s="69" t="s">
        <v>5</v>
      </c>
      <c r="F301" s="70">
        <v>25</v>
      </c>
      <c r="G301" s="93" t="e">
        <f t="shared" si="30"/>
        <v>#REF!</v>
      </c>
      <c r="H301" s="10"/>
    </row>
    <row r="302" spans="1:9" customFormat="1" x14ac:dyDescent="0.25">
      <c r="A302" s="16"/>
      <c r="B302" s="663" t="s">
        <v>64</v>
      </c>
      <c r="C302" s="735" t="s">
        <v>187</v>
      </c>
      <c r="D302" s="748" t="e">
        <f>$G$521</f>
        <v>#REF!</v>
      </c>
      <c r="E302" s="23" t="s">
        <v>5</v>
      </c>
      <c r="F302" s="70">
        <v>25</v>
      </c>
      <c r="G302" s="93" t="e">
        <f t="shared" si="30"/>
        <v>#REF!</v>
      </c>
      <c r="H302" s="10"/>
      <c r="I302">
        <f>955*30</f>
        <v>28650</v>
      </c>
    </row>
    <row r="303" spans="1:9" customFormat="1" x14ac:dyDescent="0.25">
      <c r="A303" s="16"/>
      <c r="B303" s="663"/>
      <c r="C303" s="735"/>
      <c r="D303" s="68"/>
      <c r="E303" s="23"/>
      <c r="F303" s="70"/>
      <c r="G303" s="93"/>
      <c r="H303" s="10" t="e">
        <f>SUM(G296:G302)</f>
        <v>#REF!</v>
      </c>
    </row>
    <row r="304" spans="1:9" customFormat="1" x14ac:dyDescent="0.25">
      <c r="A304" s="16"/>
      <c r="B304" s="663"/>
      <c r="C304" s="735"/>
      <c r="D304" s="68"/>
      <c r="E304" s="17"/>
      <c r="F304" s="70"/>
      <c r="G304" s="93"/>
      <c r="H304" s="10"/>
    </row>
    <row r="305" spans="1:8" customFormat="1" x14ac:dyDescent="0.25">
      <c r="A305" s="16"/>
      <c r="B305" s="663"/>
      <c r="C305" s="735"/>
      <c r="D305" s="68"/>
      <c r="E305" s="17"/>
      <c r="F305" s="70"/>
      <c r="G305" s="93"/>
      <c r="H305" s="10"/>
    </row>
    <row r="306" spans="1:8" customFormat="1" x14ac:dyDescent="0.25">
      <c r="A306" s="16"/>
      <c r="B306" s="663"/>
      <c r="C306" s="735"/>
      <c r="D306" s="68"/>
      <c r="E306" s="17"/>
      <c r="F306" s="70"/>
      <c r="G306" s="93"/>
      <c r="H306" s="10"/>
    </row>
    <row r="307" spans="1:8" customFormat="1" x14ac:dyDescent="0.25">
      <c r="A307" s="16"/>
      <c r="B307" s="663"/>
      <c r="C307" s="735"/>
      <c r="D307" s="68"/>
      <c r="E307" s="17"/>
      <c r="F307" s="70"/>
      <c r="G307" s="93"/>
      <c r="H307" s="10"/>
    </row>
    <row r="308" spans="1:8" customFormat="1" x14ac:dyDescent="0.25">
      <c r="A308" s="16"/>
      <c r="B308" s="663"/>
      <c r="C308" s="735"/>
      <c r="D308" s="68"/>
      <c r="E308" s="17"/>
      <c r="F308" s="70"/>
      <c r="G308" s="93"/>
      <c r="H308" s="10"/>
    </row>
    <row r="309" spans="1:8" customFormat="1" x14ac:dyDescent="0.25">
      <c r="A309" s="16"/>
      <c r="B309" s="663"/>
      <c r="C309" s="735"/>
      <c r="D309" s="68"/>
      <c r="E309" s="17"/>
      <c r="F309" s="70"/>
      <c r="G309" s="93"/>
      <c r="H309" s="10"/>
    </row>
    <row r="310" spans="1:8" customFormat="1" x14ac:dyDescent="0.25">
      <c r="A310" s="16"/>
      <c r="B310" s="42"/>
      <c r="C310" s="798" t="s">
        <v>277</v>
      </c>
      <c r="D310" s="68"/>
      <c r="E310" s="78"/>
      <c r="F310" s="70"/>
      <c r="G310" s="93"/>
      <c r="H310" s="10"/>
    </row>
    <row r="311" spans="1:8" customFormat="1" x14ac:dyDescent="0.25">
      <c r="A311" s="16"/>
      <c r="B311" s="87"/>
      <c r="C311" s="662" t="s">
        <v>278</v>
      </c>
      <c r="D311" s="68"/>
      <c r="E311" s="78"/>
      <c r="F311" s="70"/>
      <c r="G311" s="93"/>
      <c r="H311" s="10"/>
    </row>
    <row r="312" spans="1:8" customFormat="1" x14ac:dyDescent="0.25">
      <c r="A312" s="16"/>
      <c r="B312" s="747" t="s">
        <v>64</v>
      </c>
      <c r="C312" s="752" t="s">
        <v>176</v>
      </c>
      <c r="D312" s="748">
        <v>4824</v>
      </c>
      <c r="E312" s="749" t="s">
        <v>5</v>
      </c>
      <c r="F312" s="70">
        <v>20</v>
      </c>
      <c r="G312" s="751">
        <f t="shared" ref="G312:G314" si="31">IF(E312="Item",ROUND(F312,0),ROUND(D312*F312,0))</f>
        <v>96480</v>
      </c>
      <c r="H312" s="10"/>
    </row>
    <row r="313" spans="1:8" customFormat="1" x14ac:dyDescent="0.25">
      <c r="A313" s="16"/>
      <c r="B313" s="663" t="s">
        <v>64</v>
      </c>
      <c r="C313" s="735" t="s">
        <v>177</v>
      </c>
      <c r="D313" s="68">
        <f>D312</f>
        <v>4824</v>
      </c>
      <c r="E313" s="69" t="s">
        <v>5</v>
      </c>
      <c r="F313" s="70">
        <v>15</v>
      </c>
      <c r="G313" s="93">
        <f t="shared" si="31"/>
        <v>72360</v>
      </c>
      <c r="H313" s="10"/>
    </row>
    <row r="314" spans="1:8" customFormat="1" x14ac:dyDescent="0.25">
      <c r="A314" s="16"/>
      <c r="B314" s="663" t="s">
        <v>64</v>
      </c>
      <c r="C314" s="735" t="s">
        <v>178</v>
      </c>
      <c r="D314" s="68">
        <f>D312</f>
        <v>4824</v>
      </c>
      <c r="E314" s="69" t="s">
        <v>5</v>
      </c>
      <c r="F314" s="70">
        <v>5</v>
      </c>
      <c r="G314" s="93">
        <f t="shared" si="31"/>
        <v>24120</v>
      </c>
      <c r="H314" s="10"/>
    </row>
    <row r="315" spans="1:8" customFormat="1" x14ac:dyDescent="0.25">
      <c r="A315" s="16"/>
      <c r="B315" s="42"/>
      <c r="C315" s="41"/>
      <c r="D315" s="68"/>
      <c r="E315" s="69"/>
      <c r="F315" s="70"/>
      <c r="G315" s="93"/>
      <c r="H315" s="10">
        <f>SUM(G312:G314)</f>
        <v>192960</v>
      </c>
    </row>
    <row r="316" spans="1:8" customFormat="1" x14ac:dyDescent="0.25">
      <c r="A316" s="16"/>
      <c r="B316" s="663"/>
      <c r="C316" s="662" t="s">
        <v>181</v>
      </c>
      <c r="D316" s="68"/>
      <c r="E316" s="69"/>
      <c r="F316" s="70"/>
      <c r="G316" s="93"/>
      <c r="H316" s="10"/>
    </row>
    <row r="317" spans="1:8" customFormat="1" x14ac:dyDescent="0.25">
      <c r="A317" s="16"/>
      <c r="B317" s="663" t="s">
        <v>64</v>
      </c>
      <c r="C317" s="735" t="s">
        <v>182</v>
      </c>
      <c r="D317" s="68">
        <v>4824</v>
      </c>
      <c r="E317" s="69" t="s">
        <v>5</v>
      </c>
      <c r="F317" s="70">
        <v>20</v>
      </c>
      <c r="G317" s="93">
        <f t="shared" ref="G317:G322" si="32">IF(E317="Item",ROUND(F317,0),ROUND(D317*F317,0))</f>
        <v>96480</v>
      </c>
      <c r="H317" s="10"/>
    </row>
    <row r="318" spans="1:8" customFormat="1" x14ac:dyDescent="0.25">
      <c r="A318" s="16"/>
      <c r="B318" s="663" t="s">
        <v>64</v>
      </c>
      <c r="C318" s="735" t="s">
        <v>184</v>
      </c>
      <c r="D318" s="68">
        <v>4824</v>
      </c>
      <c r="E318" s="69" t="s">
        <v>5</v>
      </c>
      <c r="F318" s="70">
        <v>10</v>
      </c>
      <c r="G318" s="93">
        <f t="shared" si="32"/>
        <v>48240</v>
      </c>
      <c r="H318" s="10"/>
    </row>
    <row r="319" spans="1:8" customFormat="1" x14ac:dyDescent="0.25">
      <c r="A319" s="16"/>
      <c r="B319" s="663"/>
      <c r="C319" s="735"/>
      <c r="D319" s="68"/>
      <c r="E319" s="69"/>
      <c r="F319" s="70"/>
      <c r="G319" s="93"/>
      <c r="H319" s="10"/>
    </row>
    <row r="320" spans="1:8" customFormat="1" x14ac:dyDescent="0.25">
      <c r="A320" s="16"/>
      <c r="B320" s="663"/>
      <c r="C320" s="662" t="s">
        <v>185</v>
      </c>
      <c r="D320" s="68"/>
      <c r="E320" s="69"/>
      <c r="F320" s="70"/>
      <c r="G320" s="93">
        <f t="shared" si="32"/>
        <v>0</v>
      </c>
      <c r="H320" s="10"/>
    </row>
    <row r="321" spans="1:8" customFormat="1" x14ac:dyDescent="0.25">
      <c r="A321" s="16"/>
      <c r="B321" s="663" t="s">
        <v>64</v>
      </c>
      <c r="C321" s="735" t="s">
        <v>186</v>
      </c>
      <c r="D321" s="68">
        <v>4824</v>
      </c>
      <c r="E321" s="69" t="s">
        <v>5</v>
      </c>
      <c r="F321" s="70">
        <v>15</v>
      </c>
      <c r="G321" s="93">
        <f t="shared" si="32"/>
        <v>72360</v>
      </c>
      <c r="H321" s="10"/>
    </row>
    <row r="322" spans="1:8" customFormat="1" x14ac:dyDescent="0.25">
      <c r="A322" s="16"/>
      <c r="B322" s="663" t="s">
        <v>64</v>
      </c>
      <c r="C322" s="735" t="s">
        <v>187</v>
      </c>
      <c r="D322" s="68">
        <v>4824</v>
      </c>
      <c r="E322" s="23" t="s">
        <v>5</v>
      </c>
      <c r="F322" s="70">
        <v>10</v>
      </c>
      <c r="G322" s="93">
        <f t="shared" si="32"/>
        <v>48240</v>
      </c>
      <c r="H322" s="10"/>
    </row>
    <row r="323" spans="1:8" customFormat="1" x14ac:dyDescent="0.25">
      <c r="A323" s="16"/>
      <c r="B323" s="663"/>
      <c r="C323" s="735"/>
      <c r="D323" s="68"/>
      <c r="E323" s="69"/>
      <c r="F323" s="70"/>
      <c r="G323" s="93"/>
      <c r="H323" s="10">
        <f>SUM(G317:G322)</f>
        <v>265320</v>
      </c>
    </row>
    <row r="324" spans="1:8" customFormat="1" x14ac:dyDescent="0.25">
      <c r="A324" s="16"/>
      <c r="B324" s="42">
        <v>5.9</v>
      </c>
      <c r="C324" s="41" t="s">
        <v>188</v>
      </c>
      <c r="D324" s="68"/>
      <c r="E324" s="69"/>
      <c r="F324" s="70"/>
      <c r="G324" s="93"/>
      <c r="H324" s="10"/>
    </row>
    <row r="325" spans="1:8" customFormat="1" x14ac:dyDescent="0.25">
      <c r="A325" s="16"/>
      <c r="B325" s="87" t="s">
        <v>64</v>
      </c>
      <c r="C325" s="74" t="s">
        <v>168</v>
      </c>
      <c r="D325" s="68">
        <v>0</v>
      </c>
      <c r="E325" s="69">
        <v>0</v>
      </c>
      <c r="F325" s="70">
        <v>0</v>
      </c>
      <c r="G325" s="93">
        <f>IF(E325="Item",ROUND(F325,0),ROUND(D325*F325,0))</f>
        <v>0</v>
      </c>
      <c r="H325" s="10"/>
    </row>
    <row r="326" spans="1:8" customFormat="1" x14ac:dyDescent="0.25">
      <c r="A326" s="16"/>
      <c r="B326" s="42"/>
      <c r="C326" s="41"/>
      <c r="D326" s="68"/>
      <c r="E326" s="69"/>
      <c r="F326" s="70"/>
      <c r="G326" s="93"/>
      <c r="H326" s="10"/>
    </row>
    <row r="327" spans="1:8" customFormat="1" x14ac:dyDescent="0.25">
      <c r="A327" s="16"/>
      <c r="B327" s="733">
        <v>5.0999999999999996</v>
      </c>
      <c r="C327" s="41" t="s">
        <v>189</v>
      </c>
      <c r="D327" s="68"/>
      <c r="E327" s="69"/>
      <c r="F327" s="70"/>
      <c r="G327" s="93"/>
      <c r="H327" s="10"/>
    </row>
    <row r="328" spans="1:8" customFormat="1" x14ac:dyDescent="0.25">
      <c r="A328" s="16"/>
      <c r="B328" s="734" t="s">
        <v>64</v>
      </c>
      <c r="C328" s="74" t="s">
        <v>279</v>
      </c>
      <c r="D328" s="68">
        <v>1</v>
      </c>
      <c r="E328" s="69" t="s">
        <v>57</v>
      </c>
      <c r="F328" s="70">
        <v>50000</v>
      </c>
      <c r="G328" s="93">
        <f>IF(E328="Item",ROUND(F328,0),ROUND(D328*F328,0))</f>
        <v>50000</v>
      </c>
      <c r="H328" s="10"/>
    </row>
    <row r="329" spans="1:8" customFormat="1" x14ac:dyDescent="0.25">
      <c r="A329" s="16"/>
      <c r="B329" s="733"/>
      <c r="C329" s="41"/>
      <c r="D329" s="68"/>
      <c r="E329" s="69"/>
      <c r="F329" s="70"/>
      <c r="G329" s="93"/>
      <c r="H329" s="10">
        <f>SUM(G328)</f>
        <v>50000</v>
      </c>
    </row>
    <row r="330" spans="1:8" customFormat="1" x14ac:dyDescent="0.25">
      <c r="A330" s="16"/>
      <c r="B330" s="733">
        <v>5.1100000000000003</v>
      </c>
      <c r="C330" s="41" t="s">
        <v>190</v>
      </c>
      <c r="D330" s="68"/>
      <c r="E330" s="69"/>
      <c r="F330" s="70"/>
      <c r="G330" s="93"/>
      <c r="H330" s="10"/>
    </row>
    <row r="331" spans="1:8" customFormat="1" x14ac:dyDescent="0.25">
      <c r="A331" s="16"/>
      <c r="B331" s="734" t="s">
        <v>64</v>
      </c>
      <c r="C331" s="74" t="s">
        <v>2559</v>
      </c>
      <c r="D331" s="748" t="e">
        <f>$G$521</f>
        <v>#REF!</v>
      </c>
      <c r="E331" s="23" t="s">
        <v>5</v>
      </c>
      <c r="F331" s="70">
        <v>120</v>
      </c>
      <c r="G331" s="93" t="e">
        <f>IF(E331="Item",ROUND(F331,0),ROUND(D331*F331,0))</f>
        <v>#REF!</v>
      </c>
      <c r="H331" s="10"/>
    </row>
    <row r="332" spans="1:8" customFormat="1" x14ac:dyDescent="0.25">
      <c r="A332" s="16"/>
      <c r="B332" s="734" t="s">
        <v>64</v>
      </c>
      <c r="C332" s="74" t="s">
        <v>280</v>
      </c>
      <c r="D332" s="68">
        <v>4824</v>
      </c>
      <c r="E332" s="23" t="s">
        <v>5</v>
      </c>
      <c r="F332" s="70">
        <v>50</v>
      </c>
      <c r="G332" s="93">
        <f>IF(E332="Item",ROUND(F332,0),ROUND(D332*F332,0))</f>
        <v>241200</v>
      </c>
      <c r="H332" s="10"/>
    </row>
    <row r="333" spans="1:8" customFormat="1" x14ac:dyDescent="0.25">
      <c r="A333" s="16"/>
      <c r="B333" s="734" t="s">
        <v>64</v>
      </c>
      <c r="C333" s="74" t="s">
        <v>2590</v>
      </c>
      <c r="D333" s="68">
        <v>1</v>
      </c>
      <c r="E333" s="23" t="s">
        <v>89</v>
      </c>
      <c r="F333" s="70">
        <v>40000</v>
      </c>
      <c r="G333" s="93">
        <f>IF(E333="Item",ROUND(F333,0),ROUND(D333*F333,0))</f>
        <v>40000</v>
      </c>
      <c r="H333" s="10"/>
    </row>
    <row r="334" spans="1:8" customFormat="1" x14ac:dyDescent="0.25">
      <c r="A334" s="16"/>
      <c r="B334" s="733"/>
      <c r="C334" s="41"/>
      <c r="D334" s="68"/>
      <c r="E334" s="69"/>
      <c r="F334" s="70"/>
      <c r="G334" s="93">
        <f>D334*F334</f>
        <v>0</v>
      </c>
      <c r="H334" s="10" t="e">
        <f>SUM(G331:G333)</f>
        <v>#REF!</v>
      </c>
    </row>
    <row r="335" spans="1:8" customFormat="1" x14ac:dyDescent="0.25">
      <c r="A335" s="16"/>
      <c r="B335" s="733">
        <v>5.12</v>
      </c>
      <c r="C335" s="41" t="s">
        <v>192</v>
      </c>
      <c r="D335" s="68"/>
      <c r="E335" s="69"/>
      <c r="F335" s="70"/>
      <c r="G335" s="93"/>
      <c r="H335" s="10"/>
    </row>
    <row r="336" spans="1:8" customFormat="1" x14ac:dyDescent="0.25">
      <c r="A336" s="16"/>
      <c r="B336" s="734" t="s">
        <v>64</v>
      </c>
      <c r="C336" s="74" t="s">
        <v>123</v>
      </c>
      <c r="D336" s="748" t="e">
        <f>$G$521</f>
        <v>#REF!</v>
      </c>
      <c r="E336" s="23" t="s">
        <v>5</v>
      </c>
      <c r="F336" s="70">
        <v>40</v>
      </c>
      <c r="G336" s="93" t="e">
        <f>IF(E336="Item",ROUND(F336,0),ROUND(D336*F336,0))</f>
        <v>#REF!</v>
      </c>
      <c r="H336" s="10"/>
    </row>
    <row r="337" spans="1:8" customFormat="1" x14ac:dyDescent="0.25">
      <c r="A337" s="16"/>
      <c r="B337" s="734" t="s">
        <v>64</v>
      </c>
      <c r="C337" s="74" t="s">
        <v>193</v>
      </c>
      <c r="D337" s="748" t="e">
        <f>$G$521</f>
        <v>#REF!</v>
      </c>
      <c r="E337" s="23" t="s">
        <v>5</v>
      </c>
      <c r="F337" s="70">
        <v>40</v>
      </c>
      <c r="G337" s="93" t="e">
        <f>IF(E337="Item",ROUND(F337,0),ROUND(D337*F337,0))</f>
        <v>#REF!</v>
      </c>
      <c r="H337" s="10"/>
    </row>
    <row r="338" spans="1:8" customFormat="1" x14ac:dyDescent="0.25">
      <c r="A338" s="16"/>
      <c r="B338" s="734"/>
      <c r="C338" s="74" t="s">
        <v>2563</v>
      </c>
      <c r="D338" s="68">
        <v>1</v>
      </c>
      <c r="E338" s="23" t="s">
        <v>89</v>
      </c>
      <c r="F338" s="70">
        <v>200000</v>
      </c>
      <c r="G338" s="93">
        <f>IF(E338="Item",ROUND(F338,0),ROUND(D338*F338,0))</f>
        <v>200000</v>
      </c>
      <c r="H338" s="10"/>
    </row>
    <row r="339" spans="1:8" s="650" customFormat="1" x14ac:dyDescent="0.25">
      <c r="A339" s="16"/>
      <c r="B339" s="734"/>
      <c r="C339" s="41"/>
      <c r="D339" s="68"/>
      <c r="E339" s="69"/>
      <c r="F339" s="70"/>
      <c r="G339" s="93"/>
      <c r="H339" s="10" t="e">
        <f>SUM(G336:G338)</f>
        <v>#REF!</v>
      </c>
    </row>
    <row r="340" spans="1:8" customFormat="1" x14ac:dyDescent="0.25">
      <c r="A340" s="16"/>
      <c r="B340" s="733">
        <v>5.13</v>
      </c>
      <c r="C340" s="41" t="s">
        <v>194</v>
      </c>
      <c r="D340" s="68"/>
      <c r="E340" s="69"/>
      <c r="F340" s="70"/>
      <c r="G340" s="93"/>
      <c r="H340" s="10"/>
    </row>
    <row r="341" spans="1:8" customFormat="1" x14ac:dyDescent="0.25">
      <c r="A341" s="16"/>
      <c r="B341" s="734" t="s">
        <v>64</v>
      </c>
      <c r="C341" s="74" t="s">
        <v>101</v>
      </c>
      <c r="D341" s="68">
        <v>0</v>
      </c>
      <c r="E341" s="69">
        <v>0</v>
      </c>
      <c r="F341" s="70">
        <v>0</v>
      </c>
      <c r="G341" s="93">
        <f>IF(E341="Item",ROUND(F341,0),ROUND(D341*F341,0))</f>
        <v>0</v>
      </c>
      <c r="H341" s="10"/>
    </row>
    <row r="342" spans="1:8" s="650" customFormat="1" x14ac:dyDescent="0.25">
      <c r="A342" s="16"/>
      <c r="B342" s="733"/>
      <c r="C342" s="41"/>
      <c r="D342" s="68"/>
      <c r="E342" s="69"/>
      <c r="F342" s="70"/>
      <c r="G342" s="93"/>
      <c r="H342" s="10">
        <f>SUM(G341)</f>
        <v>0</v>
      </c>
    </row>
    <row r="343" spans="1:8" customFormat="1" x14ac:dyDescent="0.25">
      <c r="A343" s="16"/>
      <c r="B343" s="733">
        <v>5.14</v>
      </c>
      <c r="C343" s="41" t="s">
        <v>195</v>
      </c>
      <c r="D343" s="68"/>
      <c r="E343" s="69"/>
      <c r="F343" s="70"/>
      <c r="G343" s="93"/>
      <c r="H343" s="10"/>
    </row>
    <row r="344" spans="1:8" customFormat="1" x14ac:dyDescent="0.25">
      <c r="A344" s="16"/>
      <c r="B344" s="87" t="s">
        <v>64</v>
      </c>
      <c r="C344" s="74" t="s">
        <v>191</v>
      </c>
      <c r="D344" s="68" t="e">
        <f>SUM(G190:G343)</f>
        <v>#REF!</v>
      </c>
      <c r="E344" s="69"/>
      <c r="F344" s="731">
        <v>0.05</v>
      </c>
      <c r="G344" s="93" t="e">
        <f>D344*F344</f>
        <v>#REF!</v>
      </c>
      <c r="H344" s="10"/>
    </row>
    <row r="345" spans="1:8" customFormat="1" ht="27" customHeight="1" x14ac:dyDescent="0.25">
      <c r="A345" s="16"/>
      <c r="B345" s="87" t="s">
        <v>64</v>
      </c>
      <c r="C345" s="76" t="s">
        <v>2546</v>
      </c>
      <c r="D345" s="68">
        <v>1</v>
      </c>
      <c r="E345" s="69" t="s">
        <v>89</v>
      </c>
      <c r="F345" s="70">
        <v>25000</v>
      </c>
      <c r="G345" s="93">
        <f>D345*F345</f>
        <v>25000</v>
      </c>
      <c r="H345" s="10"/>
    </row>
    <row r="346" spans="1:8" customFormat="1" x14ac:dyDescent="0.25">
      <c r="A346" s="16"/>
      <c r="B346" s="42"/>
      <c r="C346" s="41"/>
      <c r="D346" s="68"/>
      <c r="E346" s="69"/>
      <c r="F346" s="70"/>
      <c r="G346" s="93"/>
      <c r="H346" s="10" t="e">
        <f>SUM(G344:G345)</f>
        <v>#REF!</v>
      </c>
    </row>
    <row r="347" spans="1:8" customFormat="1" x14ac:dyDescent="0.25">
      <c r="A347" s="16"/>
      <c r="B347" s="733"/>
      <c r="C347" s="41"/>
      <c r="D347" s="68"/>
      <c r="E347" s="69"/>
      <c r="F347" s="70"/>
      <c r="G347" s="93"/>
      <c r="H347" s="10"/>
    </row>
    <row r="348" spans="1:8" customFormat="1" x14ac:dyDescent="0.25">
      <c r="A348" s="16"/>
      <c r="B348" s="734"/>
      <c r="C348" s="74"/>
      <c r="D348" s="68"/>
      <c r="E348" s="69"/>
      <c r="F348" s="70"/>
      <c r="G348" s="93"/>
      <c r="H348" s="10"/>
    </row>
    <row r="349" spans="1:8" customFormat="1" x14ac:dyDescent="0.25">
      <c r="A349" s="16"/>
      <c r="B349" s="733"/>
      <c r="C349" s="41"/>
      <c r="D349" s="68"/>
      <c r="E349" s="69"/>
      <c r="F349" s="70"/>
      <c r="G349" s="93"/>
      <c r="H349" s="10"/>
    </row>
    <row r="350" spans="1:8" customFormat="1" x14ac:dyDescent="0.25">
      <c r="A350" s="16"/>
      <c r="B350" s="733"/>
      <c r="C350" s="41"/>
      <c r="D350" s="68"/>
      <c r="E350" s="69"/>
      <c r="F350" s="70"/>
      <c r="G350" s="93"/>
      <c r="H350" s="10"/>
    </row>
    <row r="351" spans="1:8" customFormat="1" x14ac:dyDescent="0.25">
      <c r="A351" s="16"/>
      <c r="B351" s="87"/>
      <c r="C351" s="74"/>
      <c r="D351" s="68"/>
      <c r="E351" s="69"/>
      <c r="F351" s="731"/>
      <c r="G351" s="93"/>
      <c r="H351" s="10"/>
    </row>
    <row r="352" spans="1:8" s="650" customFormat="1" x14ac:dyDescent="0.25">
      <c r="A352" s="16"/>
      <c r="B352" s="42"/>
      <c r="C352" s="41"/>
      <c r="D352" s="68"/>
      <c r="E352" s="69"/>
      <c r="F352" s="70"/>
      <c r="G352" s="93"/>
      <c r="H352" s="10">
        <f>G351</f>
        <v>0</v>
      </c>
    </row>
    <row r="353" spans="1:8" s="650" customFormat="1" x14ac:dyDescent="0.25">
      <c r="A353" s="16"/>
      <c r="B353" s="42"/>
      <c r="C353" s="41"/>
      <c r="D353" s="68"/>
      <c r="E353" s="69"/>
      <c r="F353" s="70"/>
      <c r="G353" s="112"/>
      <c r="H353" s="10"/>
    </row>
    <row r="354" spans="1:8" s="650" customFormat="1" x14ac:dyDescent="0.25">
      <c r="A354" s="16"/>
      <c r="B354" s="42"/>
      <c r="C354" s="41"/>
      <c r="D354" s="68"/>
      <c r="E354" s="69"/>
      <c r="F354" s="70"/>
      <c r="G354" s="112"/>
      <c r="H354" s="10"/>
    </row>
    <row r="355" spans="1:8" s="650" customFormat="1" x14ac:dyDescent="0.25">
      <c r="A355" s="16"/>
      <c r="B355" s="42"/>
      <c r="C355" s="41"/>
      <c r="D355" s="68"/>
      <c r="E355" s="69"/>
      <c r="F355" s="70"/>
      <c r="G355" s="112"/>
      <c r="H355" s="10"/>
    </row>
    <row r="356" spans="1:8" s="650" customFormat="1" x14ac:dyDescent="0.25">
      <c r="A356" s="16"/>
      <c r="B356" s="42"/>
      <c r="C356" s="41"/>
      <c r="D356" s="68"/>
      <c r="E356" s="69"/>
      <c r="F356" s="70"/>
      <c r="G356" s="112"/>
      <c r="H356" s="10"/>
    </row>
    <row r="357" spans="1:8" s="650" customFormat="1" x14ac:dyDescent="0.25">
      <c r="A357" s="16"/>
      <c r="B357" s="42"/>
      <c r="C357" s="41"/>
      <c r="D357" s="68"/>
      <c r="E357" s="69"/>
      <c r="F357" s="70"/>
      <c r="G357" s="112"/>
      <c r="H357" s="10"/>
    </row>
    <row r="358" spans="1:8" s="650" customFormat="1" x14ac:dyDescent="0.25">
      <c r="A358" s="16"/>
      <c r="B358" s="42"/>
      <c r="C358" s="41"/>
      <c r="D358" s="68"/>
      <c r="E358" s="69"/>
      <c r="F358" s="70"/>
      <c r="G358" s="112"/>
      <c r="H358" s="10"/>
    </row>
    <row r="359" spans="1:8" s="650" customFormat="1" x14ac:dyDescent="0.25">
      <c r="A359" s="43"/>
      <c r="B359" s="64"/>
      <c r="C359" s="49" t="s">
        <v>95</v>
      </c>
      <c r="D359" s="45"/>
      <c r="E359" s="46"/>
      <c r="F359" s="47"/>
      <c r="G359" s="48"/>
      <c r="H359" s="57" t="e">
        <f>SUM(G262:G352)</f>
        <v>#REF!</v>
      </c>
    </row>
    <row r="360" spans="1:8" s="650" customFormat="1" x14ac:dyDescent="0.25">
      <c r="A360" s="16"/>
      <c r="B360" s="40"/>
      <c r="C360"/>
      <c r="D360" s="21"/>
      <c r="E360" s="23"/>
      <c r="F360" s="13"/>
      <c r="G360" s="13"/>
      <c r="H360" s="58"/>
    </row>
    <row r="361" spans="1:8" s="650" customFormat="1" x14ac:dyDescent="0.25">
      <c r="A361" s="51">
        <v>7</v>
      </c>
      <c r="B361" s="52" t="s">
        <v>133</v>
      </c>
      <c r="C361"/>
      <c r="D361" s="21"/>
      <c r="E361" s="23"/>
      <c r="F361" s="13"/>
      <c r="G361" s="13"/>
      <c r="H361" s="58"/>
    </row>
    <row r="362" spans="1:8" s="650" customFormat="1" x14ac:dyDescent="0.25">
      <c r="A362" s="51"/>
      <c r="B362" s="52"/>
      <c r="C362"/>
      <c r="D362" s="21"/>
      <c r="E362" s="23"/>
      <c r="F362" s="13"/>
      <c r="G362" s="13"/>
      <c r="H362" s="58"/>
    </row>
    <row r="363" spans="1:8" s="650" customFormat="1" x14ac:dyDescent="0.25">
      <c r="A363" s="51"/>
      <c r="B363" s="40">
        <v>7.1</v>
      </c>
      <c r="C363" t="s">
        <v>196</v>
      </c>
      <c r="D363" s="21"/>
      <c r="E363" s="23"/>
      <c r="F363" s="13"/>
      <c r="G363" s="13"/>
      <c r="H363" s="58"/>
    </row>
    <row r="364" spans="1:8" s="675" customFormat="1" x14ac:dyDescent="0.25">
      <c r="A364" s="51"/>
      <c r="B364" s="87" t="s">
        <v>64</v>
      </c>
      <c r="C364" s="72" t="s">
        <v>281</v>
      </c>
      <c r="D364" s="21">
        <v>342</v>
      </c>
      <c r="E364" s="23" t="s">
        <v>5</v>
      </c>
      <c r="F364" s="13">
        <v>40</v>
      </c>
      <c r="G364" s="93">
        <f>IF(E364="Item",ROUND(F364,0),ROUND(D364*F364,0))</f>
        <v>13680</v>
      </c>
      <c r="H364" s="58"/>
    </row>
    <row r="365" spans="1:8" s="650" customFormat="1" ht="28.5" x14ac:dyDescent="0.25">
      <c r="A365" s="51"/>
      <c r="B365" s="87" t="s">
        <v>64</v>
      </c>
      <c r="C365" s="73" t="s">
        <v>282</v>
      </c>
      <c r="D365" s="21">
        <v>1</v>
      </c>
      <c r="E365" s="23" t="s">
        <v>89</v>
      </c>
      <c r="F365" s="13">
        <v>20000</v>
      </c>
      <c r="G365" s="93">
        <f>IF(E365="Item",ROUND(F365,0),ROUND(D365*F365,0))</f>
        <v>20000</v>
      </c>
      <c r="H365" s="58"/>
    </row>
    <row r="366" spans="1:8" s="650" customFormat="1" x14ac:dyDescent="0.25">
      <c r="A366" s="51"/>
      <c r="B366" s="87" t="s">
        <v>64</v>
      </c>
      <c r="C366" s="72" t="s">
        <v>197</v>
      </c>
      <c r="D366" s="21">
        <v>644</v>
      </c>
      <c r="E366" s="23" t="s">
        <v>5</v>
      </c>
      <c r="F366" s="13">
        <v>60</v>
      </c>
      <c r="G366" s="93">
        <f>IF(E366="Item",ROUND(F366,0),ROUND(D366*F366,0))</f>
        <v>38640</v>
      </c>
      <c r="H366" s="58"/>
    </row>
    <row r="367" spans="1:8" customFormat="1" x14ac:dyDescent="0.25">
      <c r="A367" s="51"/>
      <c r="B367" s="87" t="s">
        <v>64</v>
      </c>
      <c r="C367" s="72" t="s">
        <v>283</v>
      </c>
      <c r="D367" s="21">
        <f>88*3</f>
        <v>264</v>
      </c>
      <c r="E367" s="23" t="s">
        <v>5</v>
      </c>
      <c r="F367" s="13">
        <v>65</v>
      </c>
      <c r="G367" s="93">
        <f>IF(E367="Item",ROUND(F367,0),ROUND(D367*F367,0))</f>
        <v>17160</v>
      </c>
      <c r="H367" s="58"/>
    </row>
    <row r="368" spans="1:8" customFormat="1" x14ac:dyDescent="0.25">
      <c r="A368" s="51"/>
      <c r="B368" s="87" t="s">
        <v>64</v>
      </c>
      <c r="C368" s="72" t="s">
        <v>284</v>
      </c>
      <c r="D368" s="21">
        <f>14.5*2*0.5*8</f>
        <v>116</v>
      </c>
      <c r="E368" s="23" t="s">
        <v>285</v>
      </c>
      <c r="F368" s="13">
        <v>100</v>
      </c>
      <c r="G368" s="93">
        <f>IF(E368="Item",ROUND(F368,0),ROUND(D368*F368,0))</f>
        <v>11600</v>
      </c>
      <c r="H368" s="58"/>
    </row>
    <row r="369" spans="1:8" customFormat="1" x14ac:dyDescent="0.25">
      <c r="A369" s="51"/>
      <c r="B369" s="87" t="s">
        <v>64</v>
      </c>
      <c r="C369" s="72" t="s">
        <v>286</v>
      </c>
      <c r="D369" s="21">
        <v>4824</v>
      </c>
      <c r="E369" s="23" t="s">
        <v>5</v>
      </c>
      <c r="F369" s="13">
        <v>15</v>
      </c>
      <c r="G369" s="93">
        <f t="shared" ref="G369:G370" si="33">IF(E369="Item",ROUND(F369,0),ROUND(D369*F369,0))</f>
        <v>72360</v>
      </c>
      <c r="H369" s="58"/>
    </row>
    <row r="370" spans="1:8" customFormat="1" x14ac:dyDescent="0.25">
      <c r="A370" s="51"/>
      <c r="B370" s="87" t="s">
        <v>64</v>
      </c>
      <c r="C370" s="72" t="s">
        <v>287</v>
      </c>
      <c r="D370" s="21">
        <v>644</v>
      </c>
      <c r="E370" s="23" t="s">
        <v>5</v>
      </c>
      <c r="F370" s="13">
        <v>15</v>
      </c>
      <c r="G370" s="93">
        <f t="shared" si="33"/>
        <v>9660</v>
      </c>
      <c r="H370" s="58"/>
    </row>
    <row r="371" spans="1:8" customFormat="1" x14ac:dyDescent="0.25">
      <c r="A371" s="51"/>
      <c r="B371" s="87" t="s">
        <v>64</v>
      </c>
      <c r="C371" s="72" t="s">
        <v>288</v>
      </c>
      <c r="D371" s="21">
        <f>200*0.5</f>
        <v>100</v>
      </c>
      <c r="E371" s="23" t="s">
        <v>5</v>
      </c>
      <c r="F371" s="13">
        <v>80</v>
      </c>
      <c r="G371" s="93">
        <f>IF(E371="Item",ROUND(F371,0),ROUND(D371*F371,0))</f>
        <v>8000</v>
      </c>
      <c r="H371" s="58"/>
    </row>
    <row r="372" spans="1:8" customFormat="1" x14ac:dyDescent="0.25">
      <c r="A372" s="51"/>
      <c r="B372" s="87" t="s">
        <v>64</v>
      </c>
      <c r="C372" s="72" t="s">
        <v>289</v>
      </c>
      <c r="D372" s="21">
        <v>1</v>
      </c>
      <c r="E372" s="23" t="s">
        <v>89</v>
      </c>
      <c r="F372" s="13">
        <v>20000</v>
      </c>
      <c r="G372" s="93">
        <f>IF(E372="Item",ROUND(F372,0),ROUND(D372*F372,0))</f>
        <v>20000</v>
      </c>
      <c r="H372" s="58"/>
    </row>
    <row r="373" spans="1:8" customFormat="1" x14ac:dyDescent="0.25">
      <c r="A373" s="51"/>
      <c r="B373" s="87" t="s">
        <v>64</v>
      </c>
      <c r="C373" s="72" t="s">
        <v>290</v>
      </c>
      <c r="D373" s="21">
        <v>1</v>
      </c>
      <c r="E373" s="23" t="s">
        <v>89</v>
      </c>
      <c r="F373" s="13">
        <v>10000</v>
      </c>
      <c r="G373" s="93">
        <f>IF(E373="Item",ROUND(F373,0),ROUND(D373*F373,0))</f>
        <v>10000</v>
      </c>
      <c r="H373" s="58"/>
    </row>
    <row r="374" spans="1:8" customFormat="1" x14ac:dyDescent="0.25">
      <c r="A374" s="51"/>
      <c r="B374" s="40"/>
      <c r="C374" s="72"/>
      <c r="D374" s="21"/>
      <c r="E374" s="23"/>
      <c r="F374" s="13"/>
      <c r="G374" s="13"/>
      <c r="H374" s="10">
        <f>SUM(G364:G373)</f>
        <v>221100</v>
      </c>
    </row>
    <row r="375" spans="1:8" customFormat="1" x14ac:dyDescent="0.25">
      <c r="A375" s="51"/>
      <c r="B375" s="40"/>
      <c r="C375" s="72"/>
      <c r="D375" s="21"/>
      <c r="E375" s="23"/>
      <c r="F375" s="13"/>
      <c r="G375" s="13"/>
      <c r="H375" s="58"/>
    </row>
    <row r="376" spans="1:8" customFormat="1" x14ac:dyDescent="0.25">
      <c r="A376" s="51"/>
      <c r="B376" s="40"/>
      <c r="C376" s="72"/>
      <c r="D376" s="21"/>
      <c r="E376" s="23"/>
      <c r="F376" s="13"/>
      <c r="G376" s="13"/>
      <c r="H376" s="58"/>
    </row>
    <row r="377" spans="1:8" customFormat="1" x14ac:dyDescent="0.25">
      <c r="A377" s="51"/>
      <c r="B377" s="40"/>
      <c r="C377" s="72"/>
      <c r="D377" s="21"/>
      <c r="E377" s="23"/>
      <c r="F377" s="13"/>
      <c r="G377" s="13"/>
      <c r="H377" s="58"/>
    </row>
    <row r="378" spans="1:8" s="650" customFormat="1" x14ac:dyDescent="0.25">
      <c r="A378" s="51"/>
      <c r="B378" s="40">
        <v>7.2</v>
      </c>
      <c r="C378" t="s">
        <v>199</v>
      </c>
      <c r="D378" s="21"/>
      <c r="E378" s="23"/>
      <c r="F378" s="13"/>
      <c r="G378" s="13"/>
      <c r="H378" s="58"/>
    </row>
    <row r="379" spans="1:8" customFormat="1" x14ac:dyDescent="0.25">
      <c r="A379" s="51"/>
      <c r="B379" s="87" t="s">
        <v>64</v>
      </c>
      <c r="C379" s="72" t="s">
        <v>200</v>
      </c>
      <c r="D379" s="21">
        <v>0</v>
      </c>
      <c r="E379" s="23">
        <v>0</v>
      </c>
      <c r="F379" s="13">
        <v>0</v>
      </c>
      <c r="G379" s="13">
        <v>0</v>
      </c>
      <c r="H379" s="58"/>
    </row>
    <row r="380" spans="1:8" customFormat="1" x14ac:dyDescent="0.25">
      <c r="A380" s="51"/>
      <c r="B380" s="40"/>
      <c r="D380" s="21"/>
      <c r="E380" s="23"/>
      <c r="F380" s="13"/>
      <c r="G380" s="13"/>
      <c r="H380" s="58"/>
    </row>
    <row r="381" spans="1:8" customFormat="1" x14ac:dyDescent="0.25">
      <c r="A381" s="51"/>
      <c r="B381" s="40">
        <v>7.3</v>
      </c>
      <c r="C381" t="s">
        <v>201</v>
      </c>
      <c r="D381" s="21"/>
      <c r="E381" s="23"/>
      <c r="F381" s="13"/>
      <c r="G381" s="13"/>
      <c r="H381" s="58"/>
    </row>
    <row r="382" spans="1:8" customFormat="1" x14ac:dyDescent="0.25">
      <c r="A382" s="51"/>
      <c r="B382" s="87" t="s">
        <v>64</v>
      </c>
      <c r="C382" s="72" t="s">
        <v>168</v>
      </c>
      <c r="D382" s="21">
        <v>0</v>
      </c>
      <c r="E382" s="23">
        <v>0</v>
      </c>
      <c r="F382" s="13">
        <v>0</v>
      </c>
      <c r="G382" s="13">
        <v>0</v>
      </c>
      <c r="H382" s="10"/>
    </row>
    <row r="383" spans="1:8" customFormat="1" x14ac:dyDescent="0.25">
      <c r="A383" s="51"/>
      <c r="B383" s="87"/>
      <c r="C383" s="72"/>
      <c r="D383" s="21"/>
      <c r="E383" s="23"/>
      <c r="F383" s="13"/>
      <c r="G383" s="13"/>
      <c r="H383" s="10"/>
    </row>
    <row r="384" spans="1:8" customFormat="1" x14ac:dyDescent="0.25">
      <c r="A384" s="51"/>
      <c r="B384" s="40">
        <v>7.4</v>
      </c>
      <c r="C384" t="s">
        <v>203</v>
      </c>
      <c r="D384" s="21"/>
      <c r="E384" s="23"/>
      <c r="F384" s="13"/>
      <c r="G384" s="13"/>
      <c r="H384" s="58"/>
    </row>
    <row r="385" spans="1:8" customFormat="1" x14ac:dyDescent="0.25">
      <c r="A385" s="51"/>
      <c r="B385" s="87" t="s">
        <v>64</v>
      </c>
      <c r="C385" s="72" t="s">
        <v>168</v>
      </c>
      <c r="D385" s="21">
        <v>0</v>
      </c>
      <c r="E385" s="23">
        <v>0</v>
      </c>
      <c r="F385" s="13">
        <v>0</v>
      </c>
      <c r="G385" s="13">
        <v>0</v>
      </c>
      <c r="H385" s="58"/>
    </row>
    <row r="386" spans="1:8" customFormat="1" x14ac:dyDescent="0.25">
      <c r="A386" s="51"/>
      <c r="B386" s="40"/>
      <c r="D386" s="21"/>
      <c r="E386" s="23"/>
      <c r="F386" s="13"/>
      <c r="G386" s="13"/>
      <c r="H386" s="58"/>
    </row>
    <row r="387" spans="1:8" customFormat="1" x14ac:dyDescent="0.25">
      <c r="A387" s="51"/>
      <c r="B387" s="40">
        <v>7.5</v>
      </c>
      <c r="C387" t="s">
        <v>204</v>
      </c>
      <c r="D387" s="21"/>
      <c r="E387" s="23"/>
      <c r="F387" s="13"/>
      <c r="G387" s="13"/>
      <c r="H387" s="58"/>
    </row>
    <row r="388" spans="1:8" customFormat="1" x14ac:dyDescent="0.25">
      <c r="A388" s="51"/>
      <c r="B388" s="87" t="s">
        <v>64</v>
      </c>
      <c r="C388" s="72" t="s">
        <v>168</v>
      </c>
      <c r="D388" s="21">
        <v>0</v>
      </c>
      <c r="E388" s="23">
        <v>0</v>
      </c>
      <c r="F388" s="13">
        <v>0</v>
      </c>
      <c r="G388" s="13">
        <v>0</v>
      </c>
      <c r="H388" s="58"/>
    </row>
    <row r="389" spans="1:8" customFormat="1" x14ac:dyDescent="0.25">
      <c r="A389" s="51"/>
      <c r="B389" s="40"/>
      <c r="D389" s="21"/>
      <c r="E389" s="23"/>
      <c r="F389" s="13"/>
      <c r="G389" s="13"/>
      <c r="H389" s="58"/>
    </row>
    <row r="390" spans="1:8" customFormat="1" x14ac:dyDescent="0.25">
      <c r="A390" s="51"/>
      <c r="B390" s="40"/>
      <c r="D390" s="21"/>
      <c r="E390" s="23"/>
      <c r="F390" s="13"/>
      <c r="G390" s="21"/>
      <c r="H390" s="58"/>
    </row>
    <row r="391" spans="1:8" customFormat="1" x14ac:dyDescent="0.25">
      <c r="A391" s="51"/>
      <c r="B391" s="40"/>
      <c r="D391" s="21"/>
      <c r="E391" s="23"/>
      <c r="F391" s="13"/>
      <c r="G391" s="21"/>
      <c r="H391" s="58"/>
    </row>
    <row r="392" spans="1:8" customFormat="1" x14ac:dyDescent="0.25">
      <c r="A392" s="51"/>
      <c r="B392" s="40"/>
      <c r="D392" s="21"/>
      <c r="E392" s="23"/>
      <c r="F392" s="13"/>
      <c r="G392" s="21"/>
      <c r="H392" s="58"/>
    </row>
    <row r="393" spans="1:8" customFormat="1" x14ac:dyDescent="0.25">
      <c r="A393" s="51"/>
      <c r="B393" s="40"/>
      <c r="D393" s="21"/>
      <c r="E393" s="23"/>
      <c r="F393" s="13"/>
      <c r="G393" s="21"/>
      <c r="H393" s="58"/>
    </row>
    <row r="394" spans="1:8" customFormat="1" x14ac:dyDescent="0.25">
      <c r="A394" s="51"/>
      <c r="B394" s="40"/>
      <c r="D394" s="21"/>
      <c r="E394" s="23"/>
      <c r="F394" s="13"/>
      <c r="G394" s="21"/>
      <c r="H394" s="58"/>
    </row>
    <row r="395" spans="1:8" customFormat="1" x14ac:dyDescent="0.25">
      <c r="A395" s="51"/>
      <c r="B395" s="40"/>
      <c r="D395" s="21"/>
      <c r="E395" s="23"/>
      <c r="F395" s="13"/>
      <c r="G395" s="21"/>
      <c r="H395" s="58"/>
    </row>
    <row r="396" spans="1:8" customFormat="1" x14ac:dyDescent="0.25">
      <c r="A396" s="51"/>
      <c r="B396" s="40"/>
      <c r="D396" s="21"/>
      <c r="E396" s="23"/>
      <c r="F396" s="13"/>
      <c r="G396" s="21"/>
      <c r="H396" s="58"/>
    </row>
    <row r="397" spans="1:8" customFormat="1" x14ac:dyDescent="0.25">
      <c r="A397" s="51"/>
      <c r="B397" s="40"/>
      <c r="D397" s="21"/>
      <c r="E397" s="23"/>
      <c r="F397" s="13"/>
      <c r="G397" s="21"/>
      <c r="H397" s="58"/>
    </row>
    <row r="398" spans="1:8" customFormat="1" x14ac:dyDescent="0.25">
      <c r="A398" s="51"/>
      <c r="B398" s="40"/>
      <c r="D398" s="21"/>
      <c r="E398" s="23"/>
      <c r="F398" s="13"/>
      <c r="G398" s="21"/>
      <c r="H398" s="58"/>
    </row>
    <row r="399" spans="1:8" customFormat="1" x14ac:dyDescent="0.25">
      <c r="A399" s="51"/>
      <c r="B399" s="40"/>
      <c r="D399" s="21"/>
      <c r="E399" s="23"/>
      <c r="F399" s="13"/>
      <c r="G399" s="21"/>
      <c r="H399" s="58"/>
    </row>
    <row r="400" spans="1:8" customFormat="1" x14ac:dyDescent="0.25">
      <c r="A400" s="51"/>
      <c r="B400" s="40"/>
      <c r="D400" s="21"/>
      <c r="E400" s="23"/>
      <c r="F400" s="13"/>
      <c r="G400" s="21"/>
      <c r="H400" s="58"/>
    </row>
    <row r="401" spans="1:8" customFormat="1" x14ac:dyDescent="0.25">
      <c r="A401" s="51"/>
      <c r="B401" s="40"/>
      <c r="D401" s="21"/>
      <c r="E401" s="23"/>
      <c r="F401" s="13"/>
      <c r="G401" s="21"/>
      <c r="H401" s="58"/>
    </row>
    <row r="402" spans="1:8" customFormat="1" x14ac:dyDescent="0.25">
      <c r="A402" s="51"/>
      <c r="B402" s="40"/>
      <c r="D402" s="21"/>
      <c r="E402" s="23"/>
      <c r="F402" s="13"/>
      <c r="G402" s="21"/>
      <c r="H402" s="58"/>
    </row>
    <row r="403" spans="1:8" customFormat="1" x14ac:dyDescent="0.25">
      <c r="A403" s="51"/>
      <c r="B403" s="40"/>
      <c r="D403" s="21"/>
      <c r="E403" s="23"/>
      <c r="F403" s="13"/>
      <c r="G403" s="21"/>
      <c r="H403" s="58"/>
    </row>
    <row r="404" spans="1:8" customFormat="1" x14ac:dyDescent="0.25">
      <c r="A404" s="51"/>
      <c r="B404" s="40"/>
      <c r="D404" s="21"/>
      <c r="E404" s="23"/>
      <c r="F404" s="13"/>
      <c r="G404" s="21"/>
      <c r="H404" s="58"/>
    </row>
    <row r="405" spans="1:8" customFormat="1" x14ac:dyDescent="0.25">
      <c r="A405" s="51"/>
      <c r="B405" s="40"/>
      <c r="D405" s="21"/>
      <c r="E405" s="23"/>
      <c r="F405" s="13"/>
      <c r="G405" s="21"/>
      <c r="H405" s="58"/>
    </row>
    <row r="406" spans="1:8" customFormat="1" x14ac:dyDescent="0.25">
      <c r="A406" s="51"/>
      <c r="B406" s="40"/>
      <c r="D406" s="21"/>
      <c r="E406" s="23"/>
      <c r="F406" s="13"/>
      <c r="G406" s="21"/>
      <c r="H406" s="58"/>
    </row>
    <row r="407" spans="1:8" customFormat="1" x14ac:dyDescent="0.25">
      <c r="A407" s="51"/>
      <c r="B407" s="40"/>
      <c r="D407" s="21"/>
      <c r="E407" s="23"/>
      <c r="F407" s="13"/>
      <c r="G407" s="21"/>
      <c r="H407" s="58"/>
    </row>
    <row r="408" spans="1:8" customFormat="1" x14ac:dyDescent="0.25">
      <c r="A408" s="51"/>
      <c r="B408" s="40"/>
      <c r="D408" s="21"/>
      <c r="E408" s="23"/>
      <c r="F408" s="13"/>
      <c r="G408" s="21"/>
      <c r="H408" s="58"/>
    </row>
    <row r="409" spans="1:8" customFormat="1" x14ac:dyDescent="0.25">
      <c r="A409" s="51"/>
      <c r="B409" s="40"/>
      <c r="D409" s="21"/>
      <c r="E409" s="23"/>
      <c r="F409" s="13"/>
      <c r="G409" s="21"/>
      <c r="H409" s="58"/>
    </row>
    <row r="410" spans="1:8" customFormat="1" x14ac:dyDescent="0.25">
      <c r="A410" s="43"/>
      <c r="B410" s="64"/>
      <c r="C410" s="49" t="s">
        <v>95</v>
      </c>
      <c r="D410" s="45"/>
      <c r="E410" s="46"/>
      <c r="F410" s="47"/>
      <c r="G410" s="48"/>
      <c r="H410" s="57">
        <f>SUM(G360:G389)</f>
        <v>221100</v>
      </c>
    </row>
    <row r="411" spans="1:8" customFormat="1" ht="15" customHeight="1" x14ac:dyDescent="0.25">
      <c r="A411" s="51"/>
      <c r="B411" s="52"/>
      <c r="D411" s="21"/>
      <c r="E411" s="23"/>
      <c r="F411" s="13"/>
      <c r="G411" s="13"/>
      <c r="H411" s="58"/>
    </row>
    <row r="412" spans="1:8" customFormat="1" x14ac:dyDescent="0.25">
      <c r="A412" s="51">
        <v>8</v>
      </c>
      <c r="B412" s="65" t="s">
        <v>205</v>
      </c>
      <c r="C412" s="53"/>
      <c r="D412" s="21"/>
      <c r="E412" s="23"/>
      <c r="F412" s="13"/>
      <c r="G412" s="13"/>
      <c r="H412" s="58"/>
    </row>
    <row r="413" spans="1:8" customFormat="1" x14ac:dyDescent="0.25">
      <c r="A413" s="16"/>
      <c r="B413" s="40">
        <v>8.1</v>
      </c>
      <c r="C413" t="s">
        <v>212</v>
      </c>
      <c r="D413" s="21"/>
      <c r="E413" s="23"/>
      <c r="F413" s="13"/>
      <c r="G413" s="13"/>
      <c r="H413" s="58"/>
    </row>
    <row r="414" spans="1:8" customFormat="1" x14ac:dyDescent="0.25">
      <c r="A414" s="16"/>
      <c r="B414" s="92" t="s">
        <v>64</v>
      </c>
      <c r="C414" s="72" t="s">
        <v>168</v>
      </c>
      <c r="D414" s="68">
        <v>0</v>
      </c>
      <c r="E414" s="69" t="s">
        <v>213</v>
      </c>
      <c r="F414" s="70">
        <v>0</v>
      </c>
      <c r="G414" s="77">
        <f>D414*F414</f>
        <v>0</v>
      </c>
      <c r="H414" s="58"/>
    </row>
    <row r="415" spans="1:8" customFormat="1" ht="15" customHeight="1" x14ac:dyDescent="0.25">
      <c r="A415" s="16"/>
      <c r="B415" s="92"/>
      <c r="D415" s="68"/>
      <c r="E415" s="69"/>
      <c r="F415" s="70"/>
      <c r="G415" s="13"/>
      <c r="H415" s="10">
        <f>SUM(G413:G414)</f>
        <v>0</v>
      </c>
    </row>
    <row r="416" spans="1:8" customFormat="1" x14ac:dyDescent="0.25">
      <c r="A416" s="16"/>
      <c r="B416" s="40">
        <v>8.1999999999999993</v>
      </c>
      <c r="C416" t="s">
        <v>214</v>
      </c>
      <c r="D416" s="21"/>
      <c r="E416" s="23"/>
      <c r="F416" s="13"/>
      <c r="G416" s="13"/>
      <c r="H416" s="58"/>
    </row>
    <row r="417" spans="1:8" customFormat="1" x14ac:dyDescent="0.25">
      <c r="A417" s="16"/>
      <c r="B417" s="40"/>
      <c r="C417" s="757" t="s">
        <v>291</v>
      </c>
      <c r="D417" s="21"/>
      <c r="E417" s="23"/>
      <c r="F417" s="21"/>
      <c r="G417" s="753"/>
      <c r="H417" s="58"/>
    </row>
    <row r="418" spans="1:8" customFormat="1" x14ac:dyDescent="0.25">
      <c r="A418" s="16"/>
      <c r="B418" s="92" t="s">
        <v>64</v>
      </c>
      <c r="C418" s="754" t="s">
        <v>292</v>
      </c>
      <c r="D418" s="68">
        <v>4824</v>
      </c>
      <c r="E418" s="23" t="s">
        <v>5</v>
      </c>
      <c r="F418" s="21">
        <v>28</v>
      </c>
      <c r="G418" s="13">
        <f>IF(E418="Item",ROUND(F418,0),ROUND(D418*F418,0))</f>
        <v>135072</v>
      </c>
      <c r="H418" s="58"/>
    </row>
    <row r="419" spans="1:8" customFormat="1" x14ac:dyDescent="0.25">
      <c r="A419" s="16"/>
      <c r="B419" s="92" t="s">
        <v>64</v>
      </c>
      <c r="C419" s="754" t="s">
        <v>293</v>
      </c>
      <c r="D419" s="68">
        <v>4824</v>
      </c>
      <c r="E419" s="23" t="s">
        <v>5</v>
      </c>
      <c r="F419" s="13">
        <v>30</v>
      </c>
      <c r="G419" s="13">
        <f>IF(E419="Item",ROUND(F419,0),ROUND(D419*F419,0))</f>
        <v>144720</v>
      </c>
      <c r="H419" s="58"/>
    </row>
    <row r="420" spans="1:8" customFormat="1" x14ac:dyDescent="0.25">
      <c r="A420" s="16"/>
      <c r="B420" s="92" t="s">
        <v>64</v>
      </c>
      <c r="C420" s="755" t="s">
        <v>294</v>
      </c>
      <c r="D420" s="68">
        <v>4824</v>
      </c>
      <c r="E420" s="23" t="s">
        <v>5</v>
      </c>
      <c r="F420" s="13">
        <v>25</v>
      </c>
      <c r="G420" s="13">
        <f>IF(E420="Item",ROUND(F420,0),ROUND(D420*F420,0))</f>
        <v>120600</v>
      </c>
      <c r="H420" s="58"/>
    </row>
    <row r="421" spans="1:8" customFormat="1" x14ac:dyDescent="0.25">
      <c r="A421" s="16"/>
      <c r="B421" s="92" t="s">
        <v>64</v>
      </c>
      <c r="C421" s="754" t="s">
        <v>295</v>
      </c>
      <c r="D421" s="68">
        <v>4824</v>
      </c>
      <c r="E421" s="23" t="s">
        <v>5</v>
      </c>
      <c r="F421" s="13">
        <v>5</v>
      </c>
      <c r="G421" s="13">
        <f>IF(E421="Item",ROUND(F421,0),ROUND(D421*F421,0))</f>
        <v>24120</v>
      </c>
      <c r="H421" s="58"/>
    </row>
    <row r="422" spans="1:8" customFormat="1" ht="15" customHeight="1" x14ac:dyDescent="0.25">
      <c r="A422" s="16"/>
      <c r="B422" s="92"/>
      <c r="D422" s="68"/>
      <c r="E422" s="23"/>
      <c r="F422" s="13"/>
      <c r="G422" s="753"/>
      <c r="H422" s="58"/>
    </row>
    <row r="423" spans="1:8" customFormat="1" x14ac:dyDescent="0.25">
      <c r="A423" s="16"/>
      <c r="B423" s="92"/>
      <c r="C423" s="758" t="s">
        <v>296</v>
      </c>
      <c r="D423" s="68"/>
      <c r="E423" s="23"/>
      <c r="F423" s="13"/>
      <c r="G423" s="753"/>
      <c r="H423" s="58"/>
    </row>
    <row r="424" spans="1:8" customFormat="1" x14ac:dyDescent="0.25">
      <c r="A424" s="16"/>
      <c r="B424" s="92" t="s">
        <v>64</v>
      </c>
      <c r="C424" s="754" t="s">
        <v>297</v>
      </c>
      <c r="D424" s="68">
        <v>644</v>
      </c>
      <c r="E424" s="23" t="s">
        <v>5</v>
      </c>
      <c r="F424" s="13">
        <v>45</v>
      </c>
      <c r="G424" s="13">
        <f>IF(E424="Item",ROUND(F424,0),ROUND(D424*F424,0))</f>
        <v>28980</v>
      </c>
      <c r="H424" s="58"/>
    </row>
    <row r="425" spans="1:8" customFormat="1" x14ac:dyDescent="0.25">
      <c r="A425" s="16"/>
      <c r="B425" s="92" t="s">
        <v>64</v>
      </c>
      <c r="C425" s="754" t="s">
        <v>298</v>
      </c>
      <c r="D425" s="68">
        <v>644</v>
      </c>
      <c r="E425" s="23" t="s">
        <v>5</v>
      </c>
      <c r="F425" s="13">
        <v>10</v>
      </c>
      <c r="G425" s="13">
        <f>IF(E425="Item",ROUND(F425,0),ROUND(D425*F425,0))</f>
        <v>6440</v>
      </c>
      <c r="H425" s="58"/>
    </row>
    <row r="426" spans="1:8" customFormat="1" x14ac:dyDescent="0.25">
      <c r="A426" s="16"/>
      <c r="B426" s="92"/>
      <c r="C426" s="76"/>
      <c r="D426" s="68"/>
      <c r="E426" s="69"/>
      <c r="F426" s="70"/>
      <c r="G426" s="21"/>
      <c r="H426" s="10">
        <f>SUM(G418:G425)</f>
        <v>459932</v>
      </c>
    </row>
    <row r="427" spans="1:8" customFormat="1" x14ac:dyDescent="0.25">
      <c r="A427" s="16"/>
      <c r="B427" s="40">
        <v>8.3000000000000007</v>
      </c>
      <c r="C427" t="s">
        <v>215</v>
      </c>
      <c r="D427" s="21"/>
      <c r="E427" s="23"/>
      <c r="F427" s="13"/>
      <c r="G427" s="13"/>
      <c r="H427" s="58"/>
    </row>
    <row r="428" spans="1:8" customFormat="1" x14ac:dyDescent="0.25">
      <c r="A428" s="16"/>
      <c r="B428" s="92" t="s">
        <v>64</v>
      </c>
      <c r="C428" s="72" t="s">
        <v>168</v>
      </c>
      <c r="D428" s="68">
        <v>1</v>
      </c>
      <c r="E428" s="69" t="s">
        <v>89</v>
      </c>
      <c r="F428" s="70"/>
      <c r="G428" s="77">
        <f>D428*F428</f>
        <v>0</v>
      </c>
      <c r="H428" s="58"/>
    </row>
    <row r="429" spans="1:8" customFormat="1" x14ac:dyDescent="0.25">
      <c r="A429" s="16"/>
      <c r="B429" s="92"/>
      <c r="C429" s="727"/>
      <c r="D429" s="68"/>
      <c r="E429" s="69"/>
      <c r="F429" s="70"/>
      <c r="G429" s="21"/>
      <c r="H429" s="10">
        <f>SUM(G428)</f>
        <v>0</v>
      </c>
    </row>
    <row r="430" spans="1:8" customFormat="1" x14ac:dyDescent="0.25">
      <c r="A430" s="16"/>
      <c r="B430" s="40">
        <v>8.4</v>
      </c>
      <c r="C430" t="s">
        <v>216</v>
      </c>
      <c r="D430" s="21"/>
      <c r="E430" s="23"/>
      <c r="F430" s="13"/>
      <c r="G430" s="13"/>
      <c r="H430" s="58"/>
    </row>
    <row r="431" spans="1:8" customFormat="1" x14ac:dyDescent="0.25">
      <c r="A431" s="16"/>
      <c r="B431" s="92" t="s">
        <v>64</v>
      </c>
      <c r="C431" s="72" t="s">
        <v>168</v>
      </c>
      <c r="D431" s="68">
        <v>1</v>
      </c>
      <c r="E431" s="69" t="s">
        <v>89</v>
      </c>
      <c r="F431" s="70"/>
      <c r="G431" s="77">
        <f>D431*F431</f>
        <v>0</v>
      </c>
      <c r="H431" s="58"/>
    </row>
    <row r="432" spans="1:8" customFormat="1" x14ac:dyDescent="0.25">
      <c r="A432" s="16"/>
      <c r="B432" s="92"/>
      <c r="C432" s="76"/>
      <c r="D432" s="68"/>
      <c r="E432" s="69"/>
      <c r="F432" s="70"/>
      <c r="G432" s="21"/>
      <c r="H432" s="10">
        <f>SUM(G431)</f>
        <v>0</v>
      </c>
    </row>
    <row r="433" spans="1:8" customFormat="1" x14ac:dyDescent="0.25">
      <c r="A433" s="16"/>
      <c r="B433" s="40">
        <v>8.5</v>
      </c>
      <c r="C433" t="s">
        <v>217</v>
      </c>
      <c r="D433" s="21"/>
      <c r="E433" s="23"/>
      <c r="F433" s="13"/>
      <c r="G433" s="13"/>
      <c r="H433" s="58"/>
    </row>
    <row r="434" spans="1:8" customFormat="1" x14ac:dyDescent="0.25">
      <c r="A434" s="16"/>
      <c r="B434" s="92" t="s">
        <v>64</v>
      </c>
      <c r="C434" s="72" t="s">
        <v>198</v>
      </c>
      <c r="D434" s="21">
        <v>1</v>
      </c>
      <c r="E434" s="23" t="s">
        <v>89</v>
      </c>
      <c r="F434" s="13">
        <v>10000</v>
      </c>
      <c r="G434" s="13">
        <f>IF(E434="Item",ROUND(F434,0),ROUND(D434*F434,0))</f>
        <v>10000</v>
      </c>
      <c r="H434" s="58"/>
    </row>
    <row r="435" spans="1:8" customFormat="1" x14ac:dyDescent="0.25">
      <c r="A435" s="16"/>
      <c r="B435" s="92"/>
      <c r="C435" s="76"/>
      <c r="D435" s="68"/>
      <c r="E435" s="69"/>
      <c r="F435" s="70"/>
      <c r="G435" s="13"/>
      <c r="H435" s="10">
        <f>SUM(G434)</f>
        <v>10000</v>
      </c>
    </row>
    <row r="436" spans="1:8" customFormat="1" x14ac:dyDescent="0.25">
      <c r="A436" s="16"/>
      <c r="B436" s="40">
        <v>8.6</v>
      </c>
      <c r="C436" t="s">
        <v>218</v>
      </c>
      <c r="D436" s="21"/>
      <c r="E436" s="23"/>
      <c r="F436" s="13"/>
      <c r="G436" s="13"/>
      <c r="H436" s="58"/>
    </row>
    <row r="437" spans="1:8" customFormat="1" x14ac:dyDescent="0.25">
      <c r="A437" s="16"/>
      <c r="B437" s="92" t="s">
        <v>64</v>
      </c>
      <c r="C437" s="72" t="s">
        <v>299</v>
      </c>
      <c r="D437" s="68" t="e">
        <f>G521</f>
        <v>#REF!</v>
      </c>
      <c r="E437" s="23" t="s">
        <v>5</v>
      </c>
      <c r="F437" s="70">
        <v>35</v>
      </c>
      <c r="G437" s="13" t="e">
        <f>D437*F437</f>
        <v>#REF!</v>
      </c>
      <c r="H437" s="58"/>
    </row>
    <row r="438" spans="1:8" customFormat="1" x14ac:dyDescent="0.25">
      <c r="A438" s="16"/>
      <c r="B438" s="92"/>
      <c r="C438" s="72" t="s">
        <v>300</v>
      </c>
      <c r="D438" s="68">
        <v>4824</v>
      </c>
      <c r="E438" s="23" t="s">
        <v>5</v>
      </c>
      <c r="F438" s="70">
        <v>15</v>
      </c>
      <c r="G438" s="13">
        <f>D438*F438</f>
        <v>72360</v>
      </c>
      <c r="H438" s="58"/>
    </row>
    <row r="439" spans="1:8" customFormat="1" x14ac:dyDescent="0.25">
      <c r="A439" s="16"/>
      <c r="B439" s="92"/>
      <c r="C439" s="72"/>
      <c r="D439" s="68"/>
      <c r="E439" s="69"/>
      <c r="F439" s="70"/>
      <c r="G439" s="21"/>
      <c r="H439" s="10" t="e">
        <f>SUM(G437:G438)</f>
        <v>#REF!</v>
      </c>
    </row>
    <row r="440" spans="1:8" customFormat="1" x14ac:dyDescent="0.25">
      <c r="A440" s="16"/>
      <c r="B440" s="40">
        <v>8.6999999999999993</v>
      </c>
      <c r="C440" t="s">
        <v>219</v>
      </c>
      <c r="D440" s="21"/>
      <c r="E440" s="23"/>
      <c r="F440" s="70"/>
      <c r="G440" s="13"/>
      <c r="H440" s="58"/>
    </row>
    <row r="441" spans="1:8" customFormat="1" x14ac:dyDescent="0.25">
      <c r="A441" s="16"/>
      <c r="B441" s="40"/>
      <c r="C441" s="14" t="s">
        <v>220</v>
      </c>
      <c r="D441" s="21"/>
      <c r="E441" s="23"/>
      <c r="F441" s="70"/>
      <c r="G441" s="13"/>
      <c r="H441" s="58"/>
    </row>
    <row r="442" spans="1:8" customFormat="1" ht="28.5" x14ac:dyDescent="0.25">
      <c r="A442" s="16"/>
      <c r="B442" s="87" t="s">
        <v>64</v>
      </c>
      <c r="C442" s="73" t="s">
        <v>301</v>
      </c>
      <c r="D442" s="21">
        <v>1</v>
      </c>
      <c r="E442" s="23" t="s">
        <v>57</v>
      </c>
      <c r="F442" s="70">
        <v>65000</v>
      </c>
      <c r="G442" s="13">
        <f>IF(E442="Item",ROUND(F442,0),ROUND(D442*F442,0))</f>
        <v>65000</v>
      </c>
      <c r="H442" s="58"/>
    </row>
    <row r="443" spans="1:8" customFormat="1" x14ac:dyDescent="0.25">
      <c r="A443" s="16"/>
      <c r="B443" s="87" t="s">
        <v>64</v>
      </c>
      <c r="C443" s="72" t="s">
        <v>221</v>
      </c>
      <c r="D443" s="21">
        <v>3</v>
      </c>
      <c r="E443" s="23" t="s">
        <v>147</v>
      </c>
      <c r="F443" s="70">
        <v>20000</v>
      </c>
      <c r="G443" s="13">
        <f>IF(E443="Item",ROUND(F443,0),ROUND(D443*F443,0))</f>
        <v>60000</v>
      </c>
      <c r="H443" s="58"/>
    </row>
    <row r="444" spans="1:8" customFormat="1" ht="28.5" x14ac:dyDescent="0.25">
      <c r="A444" s="16"/>
      <c r="B444" s="87" t="s">
        <v>64</v>
      </c>
      <c r="C444" s="73" t="s">
        <v>2545</v>
      </c>
      <c r="D444" s="21">
        <v>1</v>
      </c>
      <c r="E444" s="23" t="s">
        <v>89</v>
      </c>
      <c r="F444" s="70">
        <v>35000</v>
      </c>
      <c r="G444" s="13">
        <f>IF(E444="Item",ROUND(F444,0),ROUND(D444*F444,0))</f>
        <v>35000</v>
      </c>
      <c r="H444" s="58"/>
    </row>
    <row r="445" spans="1:8" customFormat="1" x14ac:dyDescent="0.25">
      <c r="A445" s="16"/>
      <c r="B445" s="40"/>
      <c r="D445" s="21"/>
      <c r="E445" s="23"/>
      <c r="F445" s="70"/>
      <c r="G445" s="13"/>
      <c r="H445" s="10">
        <f>SUM(G442:G444)</f>
        <v>160000</v>
      </c>
    </row>
    <row r="446" spans="1:8" customFormat="1" x14ac:dyDescent="0.25">
      <c r="A446" s="16"/>
      <c r="B446" s="40"/>
      <c r="C446" t="s">
        <v>222</v>
      </c>
      <c r="D446" s="21"/>
      <c r="E446" s="23"/>
      <c r="F446" s="70"/>
      <c r="G446" s="13"/>
      <c r="H446" s="58"/>
    </row>
    <row r="447" spans="1:8" customFormat="1" x14ac:dyDescent="0.25">
      <c r="A447" s="16"/>
      <c r="B447" s="87" t="s">
        <v>64</v>
      </c>
      <c r="C447" s="72" t="s">
        <v>302</v>
      </c>
      <c r="D447" s="21">
        <v>1</v>
      </c>
      <c r="E447" s="23" t="s">
        <v>303</v>
      </c>
      <c r="F447" s="70">
        <v>1500</v>
      </c>
      <c r="G447" s="93">
        <f>IF(E447="Item",ROUND(F447,0),ROUND(D447*F447,0))</f>
        <v>1500</v>
      </c>
      <c r="H447" s="58"/>
    </row>
    <row r="448" spans="1:8" customFormat="1" x14ac:dyDescent="0.25">
      <c r="A448" s="16"/>
      <c r="B448" s="40"/>
      <c r="D448" s="21"/>
      <c r="E448" s="23"/>
      <c r="F448" s="70"/>
      <c r="G448" s="13"/>
      <c r="H448" s="10">
        <f>SUM(G447)</f>
        <v>1500</v>
      </c>
    </row>
    <row r="449" spans="1:12" customFormat="1" ht="15" x14ac:dyDescent="0.25">
      <c r="A449" s="16"/>
      <c r="B449" s="40"/>
      <c r="C449" t="s">
        <v>224</v>
      </c>
      <c r="D449" s="21"/>
      <c r="E449" s="23"/>
      <c r="F449" s="70"/>
      <c r="G449" s="13"/>
      <c r="H449" s="58"/>
      <c r="J449" s="639"/>
      <c r="K449" s="371"/>
      <c r="L449" s="371"/>
    </row>
    <row r="450" spans="1:12" customFormat="1" ht="15" x14ac:dyDescent="0.25">
      <c r="A450" s="16"/>
      <c r="B450" s="87" t="s">
        <v>64</v>
      </c>
      <c r="C450" s="72" t="s">
        <v>223</v>
      </c>
      <c r="D450" s="68">
        <v>0</v>
      </c>
      <c r="E450" s="23">
        <v>0</v>
      </c>
      <c r="F450" s="70">
        <v>0</v>
      </c>
      <c r="G450" s="13">
        <f>D450*F450</f>
        <v>0</v>
      </c>
      <c r="H450" s="58"/>
      <c r="J450" s="639"/>
      <c r="K450" s="371"/>
      <c r="L450" s="371"/>
    </row>
    <row r="451" spans="1:12" customFormat="1" ht="15" x14ac:dyDescent="0.25">
      <c r="A451" s="16"/>
      <c r="B451" s="40"/>
      <c r="D451" s="21"/>
      <c r="E451" s="23"/>
      <c r="F451" s="70"/>
      <c r="G451" s="13"/>
      <c r="H451" s="58"/>
      <c r="J451" s="95"/>
      <c r="K451" s="629"/>
      <c r="L451" s="371"/>
    </row>
    <row r="452" spans="1:12" customFormat="1" ht="15" x14ac:dyDescent="0.25">
      <c r="A452" s="16"/>
      <c r="B452" s="40"/>
      <c r="C452" t="s">
        <v>225</v>
      </c>
      <c r="D452" s="21"/>
      <c r="E452" s="23"/>
      <c r="F452" s="70"/>
      <c r="G452" s="13"/>
      <c r="H452" s="58"/>
      <c r="J452" s="639"/>
      <c r="K452" s="371"/>
      <c r="L452" s="371"/>
    </row>
    <row r="453" spans="1:12" customFormat="1" ht="15" x14ac:dyDescent="0.25">
      <c r="A453" s="16"/>
      <c r="B453" s="87" t="s">
        <v>64</v>
      </c>
      <c r="C453" s="72" t="s">
        <v>223</v>
      </c>
      <c r="D453" s="68">
        <v>0</v>
      </c>
      <c r="E453" s="23">
        <v>0</v>
      </c>
      <c r="F453" s="70">
        <v>0</v>
      </c>
      <c r="G453" s="13">
        <f>D453*F453</f>
        <v>0</v>
      </c>
      <c r="H453" s="58"/>
      <c r="J453" s="95"/>
      <c r="K453" s="431"/>
      <c r="L453" s="431"/>
    </row>
    <row r="454" spans="1:12" customFormat="1" ht="15" x14ac:dyDescent="0.25">
      <c r="A454" s="16"/>
      <c r="B454" s="40"/>
      <c r="D454" s="21"/>
      <c r="E454" s="23"/>
      <c r="F454" s="70"/>
      <c r="G454" s="13"/>
      <c r="H454" s="58"/>
      <c r="J454" s="95"/>
      <c r="K454" s="629"/>
      <c r="L454" s="371"/>
    </row>
    <row r="455" spans="1:12" s="650" customFormat="1" ht="15" x14ac:dyDescent="0.25">
      <c r="A455" s="16"/>
      <c r="B455" s="40">
        <v>8.8000000000000007</v>
      </c>
      <c r="C455" t="s">
        <v>226</v>
      </c>
      <c r="D455" s="21"/>
      <c r="E455" s="23"/>
      <c r="F455" s="70"/>
      <c r="G455" s="13"/>
      <c r="H455" s="58"/>
      <c r="J455" s="641"/>
      <c r="K455" s="652"/>
      <c r="L455" s="652"/>
    </row>
    <row r="456" spans="1:12" customFormat="1" ht="15" x14ac:dyDescent="0.25">
      <c r="A456" s="16"/>
      <c r="B456" s="87" t="s">
        <v>64</v>
      </c>
      <c r="C456" s="72" t="s">
        <v>227</v>
      </c>
      <c r="D456" s="21">
        <f>SUM(H442:H453)</f>
        <v>161500</v>
      </c>
      <c r="E456" s="23"/>
      <c r="F456" s="731">
        <v>0.05</v>
      </c>
      <c r="G456" s="93">
        <f>IF(E456="Item",ROUND(F456,0),ROUND(D456*F456,0))</f>
        <v>8075</v>
      </c>
      <c r="H456" s="58"/>
      <c r="J456" s="95"/>
      <c r="K456" s="431"/>
      <c r="L456" s="431"/>
    </row>
    <row r="457" spans="1:12" customFormat="1" ht="15" x14ac:dyDescent="0.25">
      <c r="A457" s="16"/>
      <c r="B457" s="40"/>
      <c r="D457" s="21"/>
      <c r="E457" s="23"/>
      <c r="F457" s="70"/>
      <c r="G457" s="13"/>
      <c r="H457" s="10">
        <f>SUM(G456)</f>
        <v>8075</v>
      </c>
      <c r="J457" s="95"/>
      <c r="K457" s="431"/>
      <c r="L457" s="431"/>
    </row>
    <row r="458" spans="1:12" customFormat="1" ht="15" x14ac:dyDescent="0.25">
      <c r="A458" s="16"/>
      <c r="B458" s="40"/>
      <c r="D458" s="21"/>
      <c r="E458" s="23"/>
      <c r="F458" s="70"/>
      <c r="G458" s="21"/>
      <c r="H458" s="10"/>
      <c r="J458" s="95"/>
      <c r="K458" s="431"/>
      <c r="L458" s="431"/>
    </row>
    <row r="459" spans="1:12" customFormat="1" ht="15" x14ac:dyDescent="0.25">
      <c r="A459" s="43"/>
      <c r="B459" s="50"/>
      <c r="C459" s="49" t="s">
        <v>95</v>
      </c>
      <c r="D459" s="45"/>
      <c r="E459" s="46"/>
      <c r="F459" s="47"/>
      <c r="G459" s="45"/>
      <c r="H459" s="57" t="e">
        <f>SUM(G413:G457)</f>
        <v>#REF!</v>
      </c>
      <c r="J459" s="95"/>
      <c r="K459" s="431"/>
      <c r="L459" s="431"/>
    </row>
    <row r="460" spans="1:12" customFormat="1" ht="15" x14ac:dyDescent="0.25">
      <c r="A460" s="16"/>
      <c r="D460" s="21"/>
      <c r="E460" s="23"/>
      <c r="F460" s="13"/>
      <c r="G460" s="35"/>
      <c r="H460" s="58"/>
      <c r="J460" s="95"/>
      <c r="K460" s="624" t="e">
        <f>H461-1200000</f>
        <v>#REF!</v>
      </c>
      <c r="L460" s="624" t="e">
        <f>K460/2204</f>
        <v>#REF!</v>
      </c>
    </row>
    <row r="461" spans="1:12" customFormat="1" ht="15" x14ac:dyDescent="0.25">
      <c r="A461" s="12"/>
      <c r="B461" s="12"/>
      <c r="C461" s="12" t="s">
        <v>27</v>
      </c>
      <c r="D461" s="12"/>
      <c r="E461" s="12"/>
      <c r="F461" s="12"/>
      <c r="G461" s="15" t="s">
        <v>28</v>
      </c>
      <c r="H461" s="36" t="e">
        <f>SUM(G8:G457)</f>
        <v>#REF!</v>
      </c>
      <c r="J461" s="95"/>
      <c r="K461" s="624" t="e">
        <f>H461/G521</f>
        <v>#REF!</v>
      </c>
      <c r="L461" s="624"/>
    </row>
    <row r="462" spans="1:12" customFormat="1" ht="15" x14ac:dyDescent="0.25">
      <c r="A462" s="16"/>
      <c r="D462" s="21"/>
      <c r="E462" s="23"/>
      <c r="F462" s="13"/>
      <c r="G462" s="13"/>
      <c r="H462" s="58"/>
      <c r="J462" s="95"/>
      <c r="K462" s="629"/>
      <c r="L462" s="371"/>
    </row>
    <row r="463" spans="1:12" customFormat="1" ht="15" x14ac:dyDescent="0.25">
      <c r="A463" s="51">
        <v>9</v>
      </c>
      <c r="B463" s="53" t="s">
        <v>29</v>
      </c>
      <c r="D463" s="21"/>
      <c r="E463" s="23"/>
      <c r="F463" s="13"/>
      <c r="G463" s="13"/>
      <c r="H463" s="58"/>
      <c r="J463" s="95"/>
      <c r="K463" s="624"/>
      <c r="L463" s="624"/>
    </row>
    <row r="464" spans="1:12" customFormat="1" ht="15" x14ac:dyDescent="0.25">
      <c r="A464" s="16"/>
      <c r="B464">
        <v>1</v>
      </c>
      <c r="C464" t="s">
        <v>228</v>
      </c>
      <c r="D464" s="21"/>
      <c r="E464" s="23" t="s">
        <v>57</v>
      </c>
      <c r="F464" s="13">
        <v>0</v>
      </c>
      <c r="G464" s="13" t="e">
        <f>ROUND($H$461*F464%,0)</f>
        <v>#REF!</v>
      </c>
      <c r="H464" s="58"/>
      <c r="J464" s="95"/>
      <c r="K464" s="371"/>
      <c r="L464" s="371"/>
    </row>
    <row r="465" spans="1:9" customFormat="1" x14ac:dyDescent="0.25">
      <c r="A465" s="16"/>
      <c r="B465">
        <v>2</v>
      </c>
      <c r="C465" s="41" t="s">
        <v>229</v>
      </c>
      <c r="D465" s="68"/>
      <c r="E465" s="69" t="s">
        <v>1</v>
      </c>
      <c r="F465" s="113">
        <v>12</v>
      </c>
      <c r="G465" s="70" t="e">
        <f>ROUND($H$461*F465%,0)</f>
        <v>#REF!</v>
      </c>
      <c r="H465" s="58"/>
    </row>
    <row r="466" spans="1:9" customFormat="1" ht="12" customHeight="1" x14ac:dyDescent="0.25">
      <c r="A466" s="16"/>
      <c r="D466" s="21"/>
      <c r="E466" s="23"/>
      <c r="F466" s="13"/>
      <c r="G466" s="13"/>
      <c r="H466" s="58"/>
    </row>
    <row r="467" spans="1:9" customFormat="1" x14ac:dyDescent="0.25">
      <c r="A467" s="43"/>
      <c r="B467" s="44"/>
      <c r="C467" s="49" t="s">
        <v>95</v>
      </c>
      <c r="D467" s="45"/>
      <c r="E467" s="46"/>
      <c r="F467" s="47"/>
      <c r="G467" s="48"/>
      <c r="H467" s="57" t="e">
        <f>SUM(G463:G467)</f>
        <v>#REF!</v>
      </c>
    </row>
    <row r="468" spans="1:9" customFormat="1" ht="12" customHeight="1" x14ac:dyDescent="0.25">
      <c r="A468" s="16"/>
      <c r="B468" s="40"/>
      <c r="D468" s="21"/>
      <c r="E468" s="23"/>
      <c r="F468" s="13"/>
      <c r="G468" s="13"/>
      <c r="H468" s="58"/>
    </row>
    <row r="469" spans="1:9" customFormat="1" x14ac:dyDescent="0.25">
      <c r="A469" s="51">
        <v>10</v>
      </c>
      <c r="B469" s="53" t="s">
        <v>30</v>
      </c>
      <c r="D469" s="21"/>
      <c r="E469" s="23"/>
      <c r="F469" s="13"/>
      <c r="G469" s="13"/>
      <c r="H469" s="58"/>
    </row>
    <row r="470" spans="1:9" customFormat="1" x14ac:dyDescent="0.25">
      <c r="A470" s="16"/>
      <c r="B470">
        <v>1</v>
      </c>
      <c r="C470" s="41" t="s">
        <v>230</v>
      </c>
      <c r="D470" s="68"/>
      <c r="E470" s="69" t="s">
        <v>1</v>
      </c>
      <c r="F470" s="113">
        <v>6.5</v>
      </c>
      <c r="G470" s="13" t="e">
        <f>ROUND(($H$461+H467)*F470%,0)</f>
        <v>#REF!</v>
      </c>
      <c r="H470" s="58"/>
    </row>
    <row r="471" spans="1:9" customFormat="1" ht="12" customHeight="1" x14ac:dyDescent="0.25">
      <c r="A471" s="16"/>
      <c r="D471" s="21"/>
      <c r="E471" s="23"/>
      <c r="F471" s="5"/>
      <c r="G471" s="21"/>
      <c r="H471" s="58"/>
    </row>
    <row r="472" spans="1:9" customFormat="1" x14ac:dyDescent="0.25">
      <c r="A472" s="43"/>
      <c r="B472" s="44"/>
      <c r="C472" s="49" t="s">
        <v>95</v>
      </c>
      <c r="D472" s="45"/>
      <c r="E472" s="46"/>
      <c r="F472" s="47"/>
      <c r="G472" s="48"/>
      <c r="H472" s="57" t="e">
        <f>SUM(G469:G472)</f>
        <v>#REF!</v>
      </c>
    </row>
    <row r="473" spans="1:9" customFormat="1" ht="12" customHeight="1" x14ac:dyDescent="0.25">
      <c r="A473" s="16"/>
      <c r="D473" s="21"/>
      <c r="E473" s="23"/>
      <c r="F473" s="13"/>
      <c r="G473" s="13"/>
      <c r="H473" s="58"/>
    </row>
    <row r="474" spans="1:9" customFormat="1" x14ac:dyDescent="0.25">
      <c r="A474" s="7"/>
      <c r="B474" s="7"/>
      <c r="C474" s="7" t="s">
        <v>31</v>
      </c>
      <c r="D474" s="7"/>
      <c r="E474" s="7"/>
      <c r="F474" s="7"/>
      <c r="G474" s="18" t="s">
        <v>28</v>
      </c>
      <c r="H474" s="7" t="e">
        <f>SUM(H461:H473)</f>
        <v>#REF!</v>
      </c>
      <c r="I474">
        <v>1530641</v>
      </c>
    </row>
    <row r="475" spans="1:9" customFormat="1" ht="12" customHeight="1" x14ac:dyDescent="0.25">
      <c r="A475" s="16"/>
      <c r="D475" s="21"/>
      <c r="E475" s="23"/>
      <c r="F475" s="13"/>
      <c r="G475" s="13"/>
      <c r="H475" s="58"/>
    </row>
    <row r="476" spans="1:9" customFormat="1" x14ac:dyDescent="0.25">
      <c r="A476" s="51">
        <v>11</v>
      </c>
      <c r="B476" s="722" t="s">
        <v>231</v>
      </c>
      <c r="C476" s="722"/>
      <c r="D476" s="68"/>
      <c r="E476" s="69"/>
      <c r="F476" s="70"/>
      <c r="G476" s="70"/>
      <c r="H476" s="58"/>
    </row>
    <row r="477" spans="1:9" customFormat="1" x14ac:dyDescent="0.25">
      <c r="A477" s="16"/>
      <c r="B477">
        <v>1</v>
      </c>
      <c r="C477" s="41" t="s">
        <v>232</v>
      </c>
      <c r="D477" s="68"/>
      <c r="E477" s="69" t="s">
        <v>303</v>
      </c>
      <c r="F477" s="5"/>
      <c r="G477" s="70">
        <v>675000</v>
      </c>
      <c r="H477" s="58"/>
    </row>
    <row r="478" spans="1:9" customFormat="1" x14ac:dyDescent="0.25">
      <c r="A478" s="16"/>
      <c r="C478" s="41" t="s">
        <v>2567</v>
      </c>
      <c r="D478" s="68"/>
      <c r="E478" s="69" t="s">
        <v>303</v>
      </c>
      <c r="F478" s="5"/>
      <c r="G478" s="70">
        <v>200000</v>
      </c>
      <c r="H478" s="58"/>
    </row>
    <row r="479" spans="1:9" customFormat="1" x14ac:dyDescent="0.25">
      <c r="A479" s="16"/>
      <c r="B479">
        <v>2</v>
      </c>
      <c r="C479" s="41" t="s">
        <v>233</v>
      </c>
      <c r="D479" s="68"/>
      <c r="E479" s="69" t="s">
        <v>57</v>
      </c>
      <c r="F479" s="5">
        <v>0</v>
      </c>
      <c r="G479" s="70">
        <f>IF(E479="Item",ROUND(F479,0),ROUND(H$581*F479%,0))</f>
        <v>0</v>
      </c>
      <c r="H479" s="58"/>
    </row>
    <row r="480" spans="1:9" customFormat="1" x14ac:dyDescent="0.25">
      <c r="A480" s="16"/>
      <c r="B480">
        <v>3</v>
      </c>
      <c r="C480" s="41" t="s">
        <v>234</v>
      </c>
      <c r="D480" s="68"/>
      <c r="E480" s="69" t="s">
        <v>1</v>
      </c>
      <c r="F480" s="5">
        <v>0</v>
      </c>
      <c r="G480" s="70">
        <f>IF(E480="Item",ROUND(F480,0),ROUND(H$581*F480%,0))</f>
        <v>0</v>
      </c>
      <c r="H480" s="58"/>
    </row>
    <row r="481" spans="1:8" customFormat="1" hidden="1" x14ac:dyDescent="0.25">
      <c r="A481" s="43"/>
      <c r="B481" s="44"/>
      <c r="C481" s="44"/>
      <c r="D481" s="45"/>
      <c r="E481" s="46"/>
      <c r="F481" s="47"/>
      <c r="G481" s="48"/>
      <c r="H481" s="57">
        <f>SUM(G477:G481)</f>
        <v>875000</v>
      </c>
    </row>
    <row r="482" spans="1:8" s="41" customFormat="1" hidden="1" x14ac:dyDescent="0.25">
      <c r="A482" s="67"/>
      <c r="D482" s="68"/>
      <c r="E482" s="69"/>
      <c r="F482" s="70"/>
      <c r="G482" s="68"/>
      <c r="H482" s="71"/>
    </row>
    <row r="483" spans="1:8" customFormat="1" hidden="1" x14ac:dyDescent="0.25">
      <c r="A483" s="16">
        <v>12</v>
      </c>
      <c r="B483" t="s">
        <v>235</v>
      </c>
      <c r="D483" s="21"/>
      <c r="E483" s="23"/>
      <c r="F483" s="13"/>
      <c r="G483" s="13"/>
      <c r="H483" s="58"/>
    </row>
    <row r="484" spans="1:8" customFormat="1" hidden="1" x14ac:dyDescent="0.25">
      <c r="A484" s="16"/>
      <c r="B484">
        <v>1</v>
      </c>
      <c r="C484" t="s">
        <v>236</v>
      </c>
      <c r="D484" s="21"/>
      <c r="E484" s="23" t="s">
        <v>57</v>
      </c>
      <c r="F484" s="13"/>
      <c r="G484" s="13">
        <f>IF(E484="Item",ROUND(F484,0),ROUND(D484*F484,0))</f>
        <v>0</v>
      </c>
      <c r="H484" s="58"/>
    </row>
    <row r="485" spans="1:8" customFormat="1" hidden="1" x14ac:dyDescent="0.25">
      <c r="A485" s="16"/>
      <c r="B485">
        <v>2</v>
      </c>
      <c r="D485" s="21"/>
      <c r="E485" s="23"/>
      <c r="F485" s="13"/>
      <c r="G485" s="13">
        <f>IF(E485="Item",ROUND(F485,0),ROUND(D485*F485,0))</f>
        <v>0</v>
      </c>
      <c r="H485" s="58"/>
    </row>
    <row r="486" spans="1:8" customFormat="1" hidden="1" x14ac:dyDescent="0.25">
      <c r="A486" s="16"/>
      <c r="B486">
        <v>3</v>
      </c>
      <c r="D486" s="21"/>
      <c r="E486" s="23"/>
      <c r="F486" s="13"/>
      <c r="G486" s="13">
        <f>IF(E486="Item",ROUND(F486,0),ROUND(D486*F486,0))</f>
        <v>0</v>
      </c>
      <c r="H486" s="58"/>
    </row>
    <row r="487" spans="1:8" customFormat="1" hidden="1" x14ac:dyDescent="0.25">
      <c r="A487" s="16"/>
      <c r="D487" s="21"/>
      <c r="E487" s="23"/>
      <c r="F487" s="13"/>
      <c r="G487" s="13"/>
      <c r="H487" s="58"/>
    </row>
    <row r="488" spans="1:8" customFormat="1" ht="12" customHeight="1" x14ac:dyDescent="0.25">
      <c r="A488" s="16"/>
      <c r="D488" s="21"/>
      <c r="E488" s="23"/>
      <c r="F488" s="13"/>
      <c r="G488" s="21"/>
      <c r="H488" s="58"/>
    </row>
    <row r="489" spans="1:8" customFormat="1" x14ac:dyDescent="0.25">
      <c r="A489" s="43"/>
      <c r="B489" s="44"/>
      <c r="C489" s="49" t="s">
        <v>95</v>
      </c>
      <c r="D489" s="45"/>
      <c r="E489" s="46"/>
      <c r="F489" s="47"/>
      <c r="G489" s="48"/>
      <c r="H489" s="57">
        <f>SUM(G475:G480)</f>
        <v>875000</v>
      </c>
    </row>
    <row r="490" spans="1:8" customFormat="1" ht="12" customHeight="1" x14ac:dyDescent="0.25">
      <c r="A490" s="16"/>
      <c r="D490" s="21"/>
      <c r="E490" s="23"/>
      <c r="F490" s="13"/>
      <c r="G490" s="13"/>
      <c r="H490" s="58"/>
    </row>
    <row r="491" spans="1:8" customFormat="1" ht="28.5" customHeight="1" x14ac:dyDescent="0.25">
      <c r="A491" s="36"/>
      <c r="B491" s="36"/>
      <c r="C491" s="36" t="s">
        <v>34</v>
      </c>
      <c r="D491" s="36"/>
      <c r="E491" s="36"/>
      <c r="F491" s="36"/>
      <c r="G491" s="37" t="s">
        <v>28</v>
      </c>
      <c r="H491" s="36" t="e">
        <f>H474+H489</f>
        <v>#REF!</v>
      </c>
    </row>
    <row r="492" spans="1:8" customFormat="1" ht="12" customHeight="1" x14ac:dyDescent="0.25">
      <c r="A492" s="16"/>
      <c r="D492" s="21"/>
      <c r="E492" s="23"/>
      <c r="F492" s="13"/>
      <c r="G492" s="13"/>
      <c r="H492" s="58"/>
    </row>
    <row r="493" spans="1:8" customFormat="1" x14ac:dyDescent="0.25">
      <c r="A493" s="723">
        <v>13</v>
      </c>
      <c r="B493" s="53" t="s">
        <v>237</v>
      </c>
      <c r="C493" s="53"/>
      <c r="D493" s="21"/>
      <c r="E493" s="23"/>
      <c r="F493" s="13"/>
      <c r="G493" s="13"/>
      <c r="H493" s="58"/>
    </row>
    <row r="494" spans="1:8" customFormat="1" x14ac:dyDescent="0.25">
      <c r="A494" s="16"/>
      <c r="B494">
        <v>1</v>
      </c>
      <c r="C494" s="41" t="s">
        <v>238</v>
      </c>
      <c r="D494" s="68"/>
      <c r="E494" s="69" t="s">
        <v>1</v>
      </c>
      <c r="F494" s="5">
        <v>4</v>
      </c>
      <c r="G494" s="70" t="e">
        <f>ROUND($H$491*F494%,-2)</f>
        <v>#REF!</v>
      </c>
      <c r="H494" s="58"/>
    </row>
    <row r="495" spans="1:8" customFormat="1" x14ac:dyDescent="0.25">
      <c r="A495" s="16"/>
      <c r="B495">
        <v>2</v>
      </c>
      <c r="C495" s="41" t="s">
        <v>239</v>
      </c>
      <c r="D495" s="68"/>
      <c r="E495" s="69" t="s">
        <v>1</v>
      </c>
      <c r="F495" s="5">
        <v>3</v>
      </c>
      <c r="G495" s="70" t="e">
        <f>ROUND($H$491*F495%,-2)</f>
        <v>#REF!</v>
      </c>
      <c r="H495" s="58"/>
    </row>
    <row r="496" spans="1:8" customFormat="1" x14ac:dyDescent="0.25">
      <c r="A496" s="16"/>
      <c r="B496">
        <v>3</v>
      </c>
      <c r="C496" t="s">
        <v>240</v>
      </c>
      <c r="D496" s="21"/>
      <c r="E496" s="23" t="s">
        <v>1</v>
      </c>
      <c r="F496" s="5">
        <v>1.5</v>
      </c>
      <c r="G496" s="13" t="e">
        <f>ROUND($H$491*F496%,-2)</f>
        <v>#REF!</v>
      </c>
      <c r="H496" s="58"/>
    </row>
    <row r="497" spans="1:8" customFormat="1" x14ac:dyDescent="0.25">
      <c r="A497" s="16"/>
      <c r="B497">
        <v>4</v>
      </c>
      <c r="C497" t="s">
        <v>241</v>
      </c>
      <c r="D497" s="21"/>
      <c r="E497" s="23" t="s">
        <v>1</v>
      </c>
      <c r="F497" s="5">
        <v>1.5</v>
      </c>
      <c r="G497" s="13" t="e">
        <f>ROUND($H$491*F497%,-2)</f>
        <v>#REF!</v>
      </c>
      <c r="H497" s="58"/>
    </row>
    <row r="498" spans="1:8" customFormat="1" ht="12" customHeight="1" x14ac:dyDescent="0.25">
      <c r="A498" s="16"/>
      <c r="D498" s="21"/>
      <c r="E498" s="23"/>
      <c r="F498" s="5"/>
      <c r="G498" s="21"/>
      <c r="H498" s="58"/>
    </row>
    <row r="499" spans="1:8" customFormat="1" x14ac:dyDescent="0.25">
      <c r="A499" s="43"/>
      <c r="B499" s="44"/>
      <c r="C499" s="49" t="s">
        <v>95</v>
      </c>
      <c r="D499" s="45"/>
      <c r="E499" s="46"/>
      <c r="F499" s="47"/>
      <c r="G499" s="48"/>
      <c r="H499" s="57" t="e">
        <f>SUM(G493:G499)</f>
        <v>#REF!</v>
      </c>
    </row>
    <row r="500" spans="1:8" customFormat="1" ht="12" customHeight="1" x14ac:dyDescent="0.25">
      <c r="A500" s="16"/>
      <c r="D500" s="21"/>
      <c r="E500" s="23"/>
      <c r="F500" s="13"/>
      <c r="G500" s="13"/>
      <c r="H500" s="58"/>
    </row>
    <row r="501" spans="1:8" customFormat="1" x14ac:dyDescent="0.25">
      <c r="A501" s="12"/>
      <c r="B501" s="12"/>
      <c r="C501" s="7" t="s">
        <v>242</v>
      </c>
      <c r="D501" s="12"/>
      <c r="E501" s="12"/>
      <c r="F501" s="12"/>
      <c r="G501" s="15" t="s">
        <v>28</v>
      </c>
      <c r="H501" s="36" t="e">
        <f>SUM(H491:H500)</f>
        <v>#REF!</v>
      </c>
    </row>
    <row r="502" spans="1:8" customFormat="1" ht="12" customHeight="1" x14ac:dyDescent="0.25">
      <c r="A502" s="16"/>
      <c r="D502" s="21"/>
      <c r="E502" s="23"/>
      <c r="F502" s="13"/>
      <c r="G502" s="13"/>
      <c r="H502" s="58"/>
    </row>
    <row r="503" spans="1:8" customFormat="1" x14ac:dyDescent="0.25">
      <c r="A503" s="51">
        <v>14</v>
      </c>
      <c r="B503" s="722" t="s">
        <v>243</v>
      </c>
      <c r="C503" s="41"/>
      <c r="D503" s="68"/>
      <c r="E503" s="69"/>
      <c r="F503" s="70"/>
      <c r="G503" s="70"/>
      <c r="H503" s="58"/>
    </row>
    <row r="504" spans="1:8" customFormat="1" x14ac:dyDescent="0.25">
      <c r="A504" s="16"/>
      <c r="B504">
        <v>1</v>
      </c>
      <c r="C504" t="s">
        <v>244</v>
      </c>
      <c r="D504" s="736">
        <v>0.51</v>
      </c>
      <c r="E504" s="23" t="s">
        <v>1</v>
      </c>
      <c r="F504" s="5">
        <v>0.51</v>
      </c>
      <c r="G504" s="13" t="e">
        <f>ROUND($H$501*F504%,-2)</f>
        <v>#REF!</v>
      </c>
      <c r="H504" s="58"/>
    </row>
    <row r="505" spans="1:8" customFormat="1" x14ac:dyDescent="0.25">
      <c r="A505" s="16"/>
      <c r="B505">
        <v>2</v>
      </c>
      <c r="C505" t="s">
        <v>245</v>
      </c>
      <c r="D505" s="736">
        <v>2.58</v>
      </c>
      <c r="E505" s="23" t="s">
        <v>1</v>
      </c>
      <c r="F505" s="5">
        <v>2.58</v>
      </c>
      <c r="G505" s="13" t="e">
        <f>ROUND($H$501*F505%,-2)</f>
        <v>#REF!</v>
      </c>
      <c r="H505" s="58"/>
    </row>
    <row r="506" spans="1:8" customFormat="1" ht="12" customHeight="1" x14ac:dyDescent="0.25">
      <c r="A506" s="16"/>
      <c r="D506" s="21"/>
      <c r="E506" s="23"/>
      <c r="F506" s="5"/>
      <c r="G506" s="21"/>
      <c r="H506" s="58"/>
    </row>
    <row r="507" spans="1:8" customFormat="1" x14ac:dyDescent="0.25">
      <c r="A507" s="43"/>
      <c r="B507" s="44"/>
      <c r="C507" s="44"/>
      <c r="D507" s="45"/>
      <c r="E507" s="46"/>
      <c r="F507" s="47"/>
      <c r="G507" s="48"/>
      <c r="H507" s="57" t="e">
        <f>SUM(G501:G507)</f>
        <v>#REF!</v>
      </c>
    </row>
    <row r="508" spans="1:8" customFormat="1" ht="12" customHeight="1" x14ac:dyDescent="0.25">
      <c r="A508" s="16"/>
      <c r="D508" s="21"/>
      <c r="E508" s="23"/>
      <c r="F508" s="13"/>
      <c r="G508" s="13"/>
      <c r="H508" s="58"/>
    </row>
    <row r="509" spans="1:8" customFormat="1" x14ac:dyDescent="0.25">
      <c r="A509" s="7"/>
      <c r="B509" s="7"/>
      <c r="C509" s="7" t="s">
        <v>246</v>
      </c>
      <c r="D509" s="7"/>
      <c r="E509" s="7"/>
      <c r="F509" s="7"/>
      <c r="G509" s="18" t="s">
        <v>28</v>
      </c>
      <c r="H509" s="7" t="e">
        <f>SUM(H501:H508)</f>
        <v>#REF!</v>
      </c>
    </row>
    <row r="510" spans="1:8" customFormat="1" ht="12" customHeight="1" x14ac:dyDescent="0.25">
      <c r="A510" s="16"/>
      <c r="D510" s="21"/>
      <c r="E510" s="23"/>
      <c r="F510" s="13"/>
      <c r="G510" s="13"/>
      <c r="H510" s="58"/>
    </row>
    <row r="511" spans="1:8" customFormat="1" x14ac:dyDescent="0.25">
      <c r="A511" s="51">
        <v>15</v>
      </c>
      <c r="B511" s="722" t="s">
        <v>247</v>
      </c>
      <c r="C511" s="722"/>
      <c r="D511" s="68"/>
      <c r="E511" s="69"/>
      <c r="F511" s="70"/>
      <c r="G511" s="70"/>
      <c r="H511" s="58"/>
    </row>
    <row r="512" spans="1:8" customFormat="1" x14ac:dyDescent="0.25">
      <c r="A512" s="16"/>
      <c r="B512">
        <v>1</v>
      </c>
      <c r="C512" t="s">
        <v>248</v>
      </c>
      <c r="D512" s="21"/>
      <c r="E512" s="23" t="s">
        <v>1</v>
      </c>
      <c r="F512" s="5"/>
      <c r="G512" s="13" t="e">
        <f>ROUND($H$509*F512%,-2)</f>
        <v>#REF!</v>
      </c>
      <c r="H512" s="58"/>
    </row>
    <row r="513" spans="1:8" customFormat="1" ht="12" customHeight="1" x14ac:dyDescent="0.25">
      <c r="A513" s="16"/>
      <c r="D513" s="21"/>
      <c r="E513" s="23"/>
      <c r="F513" s="5"/>
      <c r="G513" s="21"/>
      <c r="H513" s="58"/>
    </row>
    <row r="514" spans="1:8" customFormat="1" x14ac:dyDescent="0.25">
      <c r="A514" s="43"/>
      <c r="B514" s="44"/>
      <c r="C514" s="44"/>
      <c r="D514" s="45"/>
      <c r="E514" s="46"/>
      <c r="F514" s="47"/>
      <c r="G514" s="48"/>
      <c r="H514" s="57" t="e">
        <f>SUM(G511:G514)</f>
        <v>#REF!</v>
      </c>
    </row>
    <row r="515" spans="1:8" customFormat="1" x14ac:dyDescent="0.25">
      <c r="A515" s="16"/>
      <c r="D515" s="21"/>
      <c r="E515" s="23"/>
      <c r="F515" s="13"/>
      <c r="G515" s="13"/>
      <c r="H515" s="58"/>
    </row>
    <row r="516" spans="1:8" customFormat="1" ht="28.5" customHeight="1" x14ac:dyDescent="0.25">
      <c r="A516" s="7">
        <v>16</v>
      </c>
      <c r="B516" s="7"/>
      <c r="C516" s="7" t="s">
        <v>249</v>
      </c>
      <c r="D516" s="7"/>
      <c r="E516" s="7"/>
      <c r="F516" s="7"/>
      <c r="G516" s="18" t="s">
        <v>28</v>
      </c>
      <c r="H516" s="18" t="e">
        <f>SUM(H509:H515)</f>
        <v>#REF!</v>
      </c>
    </row>
    <row r="517" spans="1:8" customFormat="1" x14ac:dyDescent="0.25">
      <c r="H517" s="59"/>
    </row>
    <row r="518" spans="1:8" customFormat="1" x14ac:dyDescent="0.25">
      <c r="A518" s="28"/>
      <c r="B518" s="25" t="s">
        <v>2</v>
      </c>
      <c r="C518" s="25" t="s">
        <v>41</v>
      </c>
      <c r="D518" s="25"/>
      <c r="E518" s="25"/>
      <c r="F518" s="25"/>
      <c r="G518" s="25"/>
      <c r="H518" s="60"/>
    </row>
    <row r="519" spans="1:8" customFormat="1" x14ac:dyDescent="0.25">
      <c r="A519" s="21"/>
      <c r="B519" s="17" t="s">
        <v>2</v>
      </c>
      <c r="C519" s="78" t="s">
        <v>304</v>
      </c>
      <c r="D519" s="17"/>
      <c r="E519" s="17"/>
      <c r="F519" s="17"/>
      <c r="G519" s="17"/>
      <c r="H519" s="61"/>
    </row>
    <row r="520" spans="1:8" customFormat="1" x14ac:dyDescent="0.25">
      <c r="A520" s="22"/>
      <c r="B520" s="20" t="s">
        <v>2</v>
      </c>
      <c r="C520" s="20" t="s">
        <v>251</v>
      </c>
      <c r="D520" s="20"/>
      <c r="E520" s="20"/>
      <c r="F520" s="20"/>
      <c r="G520" s="20"/>
      <c r="H520" s="62"/>
    </row>
    <row r="521" spans="1:8" customFormat="1" x14ac:dyDescent="0.25">
      <c r="A521" s="28"/>
      <c r="B521" s="25"/>
      <c r="C521" s="25"/>
      <c r="D521" s="25"/>
      <c r="E521" s="25"/>
      <c r="F521" s="29" t="s">
        <v>43</v>
      </c>
      <c r="G521" s="32" t="e">
        <f>#REF!</f>
        <v>#REF!</v>
      </c>
      <c r="H521" s="60" t="s">
        <v>5</v>
      </c>
    </row>
    <row r="522" spans="1:8" customFormat="1" x14ac:dyDescent="0.25">
      <c r="A522" s="21"/>
      <c r="B522" s="17"/>
      <c r="C522" s="17"/>
      <c r="D522" s="17"/>
      <c r="E522" s="17"/>
      <c r="F522" s="19" t="s">
        <v>252</v>
      </c>
      <c r="G522" s="33" t="e">
        <f>H474/G521</f>
        <v>#REF!</v>
      </c>
      <c r="H522" s="61" t="s">
        <v>45</v>
      </c>
    </row>
    <row r="523" spans="1:8" customFormat="1" x14ac:dyDescent="0.25">
      <c r="A523" s="22"/>
      <c r="B523" s="20"/>
      <c r="C523" s="20"/>
      <c r="D523" s="20"/>
      <c r="E523" s="20"/>
      <c r="F523" s="19" t="s">
        <v>253</v>
      </c>
      <c r="G523" s="34" t="e">
        <f>ROUND(G522/10.764,2)</f>
        <v>#REF!</v>
      </c>
      <c r="H523" s="62" t="s">
        <v>46</v>
      </c>
    </row>
  </sheetData>
  <mergeCells count="2">
    <mergeCell ref="F3:G3"/>
    <mergeCell ref="D6:E6"/>
  </mergeCells>
  <phoneticPr fontId="30" type="noConversion"/>
  <printOptions horizontalCentered="1"/>
  <pageMargins left="0.70866141732283472" right="0.70866141732283472" top="0.74803149606299213" bottom="0.74803149606299213" header="0.31496062992125984" footer="0.31496062992125984"/>
  <pageSetup paperSize="9" scale="52" fitToHeight="100" orientation="portrait" r:id="rId1"/>
  <rowBreaks count="1" manualBreakCount="1">
    <brk id="274"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C1EB4-23E0-4ED0-B5D7-A1AD24355E84}">
  <dimension ref="A1:M49"/>
  <sheetViews>
    <sheetView showGridLines="0" topLeftCell="A25" zoomScaleNormal="100" zoomScalePageLayoutView="118" workbookViewId="0">
      <selection activeCell="C42" sqref="A42:C42"/>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t="e">
        <f>#REF!</f>
        <v>#REF!</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6</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customHeight="1" x14ac:dyDescent="0.25">
      <c r="A7" s="16"/>
      <c r="B7"/>
      <c r="C7"/>
      <c r="D7"/>
      <c r="E7" s="638"/>
      <c r="F7" s="701"/>
      <c r="G7" s="689"/>
      <c r="H7" s="703"/>
      <c r="I7" s="696"/>
      <c r="J7" s="696"/>
      <c r="K7" s="696"/>
      <c r="L7" s="696"/>
      <c r="M7" s="689"/>
    </row>
    <row r="8" spans="1:13" ht="13.35" customHeight="1" x14ac:dyDescent="0.25">
      <c r="A8" s="16">
        <v>0</v>
      </c>
      <c r="B8" t="s">
        <v>18</v>
      </c>
      <c r="C8"/>
      <c r="D8"/>
      <c r="E8" s="638" t="e">
        <f t="shared" ref="E8:E16" si="0">ROUND(F8/$J$2,0)</f>
        <v>#REF!</v>
      </c>
      <c r="F8" s="701">
        <f>'5.00 Elstree Studios - O4'!H59</f>
        <v>4130590</v>
      </c>
      <c r="G8" s="689"/>
      <c r="H8" s="702"/>
      <c r="I8" s="694">
        <f>'[86]A. (ii) Elem £ per m²'!H19</f>
        <v>0</v>
      </c>
      <c r="J8" s="694">
        <f>'[86]A. Approx Quants Full'!H104</f>
        <v>0</v>
      </c>
      <c r="K8" s="694"/>
      <c r="L8" s="694"/>
      <c r="M8" s="689"/>
    </row>
    <row r="9" spans="1:13" ht="13.35" customHeight="1" x14ac:dyDescent="0.25">
      <c r="A9" s="16">
        <v>1</v>
      </c>
      <c r="B9" t="s">
        <v>19</v>
      </c>
      <c r="C9"/>
      <c r="D9"/>
      <c r="E9" s="638" t="e">
        <f t="shared" si="0"/>
        <v>#REF!</v>
      </c>
      <c r="F9" s="701">
        <f>'5.00 Elstree Studios - O4'!H110</f>
        <v>1644165.3125</v>
      </c>
      <c r="G9" s="689"/>
      <c r="H9" s="702"/>
      <c r="I9" s="694">
        <f>'[86]A. (ii) Elem £ per m²'!H22</f>
        <v>0</v>
      </c>
      <c r="J9" s="694">
        <f>'[86]A. Approx Quants Full'!H360</f>
        <v>0</v>
      </c>
      <c r="K9" s="694"/>
      <c r="L9" s="694"/>
      <c r="M9" s="689"/>
    </row>
    <row r="10" spans="1:13" ht="13.35" customHeight="1" x14ac:dyDescent="0.25">
      <c r="A10" s="16">
        <v>2</v>
      </c>
      <c r="B10" t="s">
        <v>20</v>
      </c>
      <c r="C10"/>
      <c r="D10"/>
      <c r="E10" s="638" t="e">
        <f t="shared" si="0"/>
        <v>#REF!</v>
      </c>
      <c r="F10" s="701">
        <f>'5.00 Elstree Studios - O4'!H212</f>
        <v>8844387</v>
      </c>
      <c r="G10" s="689"/>
      <c r="H10" s="702"/>
      <c r="I10" s="694">
        <f>'[86]A. (ii) Elem £ per m²'!H32</f>
        <v>0</v>
      </c>
      <c r="J10" s="694">
        <f>'[86]A. Approx Quants Full'!H1015</f>
        <v>0</v>
      </c>
      <c r="K10" s="694"/>
      <c r="L10" s="694"/>
      <c r="M10" s="689"/>
    </row>
    <row r="11" spans="1:13" ht="13.35" customHeight="1" x14ac:dyDescent="0.25">
      <c r="A11" s="16">
        <v>3</v>
      </c>
      <c r="B11" t="s">
        <v>21</v>
      </c>
      <c r="C11"/>
      <c r="D11"/>
      <c r="E11" s="638" t="e">
        <f t="shared" si="0"/>
        <v>#REF!</v>
      </c>
      <c r="F11" s="701">
        <f>'5.00 Elstree Studios - O4'!H260</f>
        <v>974898</v>
      </c>
      <c r="G11" s="689"/>
      <c r="H11" s="702"/>
      <c r="I11" s="694">
        <f>'[86]A. (ii) Elem £ per m²'!H37</f>
        <v>0</v>
      </c>
      <c r="J11" s="694"/>
      <c r="K11" s="694"/>
      <c r="L11" s="694"/>
      <c r="M11" s="689"/>
    </row>
    <row r="12" spans="1:13" ht="13.35" customHeight="1" x14ac:dyDescent="0.25">
      <c r="A12" s="16">
        <v>4</v>
      </c>
      <c r="B12" t="s">
        <v>22</v>
      </c>
      <c r="C12"/>
      <c r="D12"/>
      <c r="E12" s="638" t="e">
        <f t="shared" si="0"/>
        <v>#REF!</v>
      </c>
      <c r="F12" s="701">
        <f>'5.00 Elstree Studios - O4'!H266</f>
        <v>0</v>
      </c>
      <c r="G12" s="689"/>
      <c r="H12" s="702"/>
      <c r="I12" s="694">
        <f>'[86]A. (ii) Elem £ per m²'!H37</f>
        <v>0</v>
      </c>
      <c r="J12" s="694">
        <f>'[86]A. Approx Quants Full'!H1292</f>
        <v>0</v>
      </c>
      <c r="K12" s="694"/>
      <c r="L12" s="694"/>
      <c r="M12" s="689"/>
    </row>
    <row r="13" spans="1:13" ht="13.35" customHeight="1" x14ac:dyDescent="0.25">
      <c r="A13" s="16">
        <v>5</v>
      </c>
      <c r="B13" t="s">
        <v>23</v>
      </c>
      <c r="C13"/>
      <c r="D13"/>
      <c r="E13" s="638" t="e">
        <f t="shared" si="0"/>
        <v>#REF!</v>
      </c>
      <c r="F13" s="701" t="e">
        <f>'5.00 Elstree Studios - O4'!H362</f>
        <v>#REF!</v>
      </c>
      <c r="G13" s="689"/>
      <c r="H13" s="702"/>
      <c r="I13" s="694">
        <f>'[86]A. (ii) Elem £ per m²'!H50</f>
        <v>0</v>
      </c>
      <c r="J13" s="694"/>
      <c r="K13" s="694"/>
      <c r="L13" s="694"/>
      <c r="M13" s="689"/>
    </row>
    <row r="14" spans="1:13" ht="13.35" customHeight="1" x14ac:dyDescent="0.25">
      <c r="A14" s="16">
        <v>6</v>
      </c>
      <c r="B14" t="s">
        <v>24</v>
      </c>
      <c r="C14"/>
      <c r="D14"/>
      <c r="E14" s="638" t="e">
        <f t="shared" si="0"/>
        <v>#REF!</v>
      </c>
      <c r="F14" s="701">
        <f>SUM(H14:L14)</f>
        <v>0</v>
      </c>
      <c r="G14" s="689"/>
      <c r="H14" s="702">
        <f>'[86]A. (i) Unit £ per m²'!H71</f>
        <v>0</v>
      </c>
      <c r="I14" s="694">
        <f>'[86]A. (ii) Elem £ per m²'!H53</f>
        <v>0</v>
      </c>
      <c r="J14" s="694">
        <f>'[86]A. Approx Quants Full'!H2083</f>
        <v>0</v>
      </c>
      <c r="K14" s="694"/>
      <c r="L14" s="694"/>
      <c r="M14" s="689"/>
    </row>
    <row r="15" spans="1:13" ht="13.35" customHeight="1" x14ac:dyDescent="0.25">
      <c r="A15" s="16">
        <v>7</v>
      </c>
      <c r="B15" t="s">
        <v>25</v>
      </c>
      <c r="C15"/>
      <c r="D15"/>
      <c r="E15" s="638" t="e">
        <f t="shared" si="0"/>
        <v>#REF!</v>
      </c>
      <c r="F15" s="701">
        <f>'5.00 Elstree Studios - O4'!H385</f>
        <v>121640</v>
      </c>
      <c r="G15" s="689"/>
      <c r="H15" s="702"/>
      <c r="I15" s="694">
        <f>'[86]A. (ii) Elem £ per m²'!H67</f>
        <v>0</v>
      </c>
      <c r="J15" s="694"/>
      <c r="K15" s="694"/>
      <c r="L15" s="694"/>
      <c r="M15" s="689"/>
    </row>
    <row r="16" spans="1:13" ht="13.35" customHeight="1" x14ac:dyDescent="0.25">
      <c r="A16" s="16">
        <v>8</v>
      </c>
      <c r="B16" t="s">
        <v>26</v>
      </c>
      <c r="C16"/>
      <c r="D16"/>
      <c r="E16" s="638" t="e">
        <f t="shared" si="0"/>
        <v>#REF!</v>
      </c>
      <c r="F16" s="701" t="e">
        <f>'5.00 Elstree Studios - O4'!H461</f>
        <v>#REF!</v>
      </c>
      <c r="G16" s="689"/>
      <c r="H16" s="702"/>
      <c r="I16" s="694">
        <f>'[86]A. (ii) Elem £ per m²'!H77</f>
        <v>0</v>
      </c>
      <c r="J16" s="694">
        <f>'[86]A. Approx Quants Full'!H2995</f>
        <v>0</v>
      </c>
      <c r="K16" s="694"/>
      <c r="L16" s="694"/>
      <c r="M16" s="689"/>
    </row>
    <row r="17" spans="1:12" ht="13.35" customHeight="1" x14ac:dyDescent="0.25">
      <c r="A17" s="16"/>
      <c r="B17"/>
      <c r="C17"/>
      <c r="D17"/>
      <c r="E17" s="638"/>
      <c r="F17" s="701"/>
      <c r="G17" s="689"/>
      <c r="H17" s="702"/>
      <c r="I17" s="694"/>
      <c r="J17" s="694"/>
      <c r="K17" s="694"/>
      <c r="L17" s="694"/>
    </row>
    <row r="18" spans="1:12" ht="13.35" customHeight="1" x14ac:dyDescent="0.25">
      <c r="A18" s="12"/>
      <c r="B18" s="12" t="s">
        <v>27</v>
      </c>
      <c r="C18" s="12"/>
      <c r="D18" s="15" t="s">
        <v>28</v>
      </c>
      <c r="E18" s="12" t="e">
        <f>ROUND(F18/$J$2,0)</f>
        <v>#REF!</v>
      </c>
      <c r="F18" s="12" t="e">
        <f>SUM(F7:F17)</f>
        <v>#REF!</v>
      </c>
      <c r="G18" s="689"/>
      <c r="H18" s="693">
        <f>SUM(H7:H17)</f>
        <v>0</v>
      </c>
      <c r="I18" s="693">
        <f>SUM(I7:I17)</f>
        <v>0</v>
      </c>
      <c r="J18" s="693">
        <f>SUM(J7:J17)</f>
        <v>0</v>
      </c>
      <c r="K18" s="693">
        <f>SUM(K7:K17)</f>
        <v>0</v>
      </c>
      <c r="L18" s="693">
        <f>SUM(L7:L17)</f>
        <v>0</v>
      </c>
    </row>
    <row r="19" spans="1:12" ht="13.35" customHeight="1" x14ac:dyDescent="0.25">
      <c r="A19" s="16"/>
      <c r="B19"/>
      <c r="C19"/>
      <c r="D19" s="19"/>
      <c r="E19" s="638"/>
      <c r="F19" s="701"/>
      <c r="G19" s="689"/>
      <c r="H19" s="695"/>
      <c r="I19" s="694"/>
      <c r="J19" s="694"/>
      <c r="K19" s="694"/>
      <c r="L19" s="694"/>
    </row>
    <row r="20" spans="1:12" ht="13.35" customHeight="1" x14ac:dyDescent="0.25">
      <c r="A20" s="16">
        <v>9</v>
      </c>
      <c r="B20" t="s">
        <v>29</v>
      </c>
      <c r="C20"/>
      <c r="D20" s="19"/>
      <c r="E20" s="638" t="e">
        <f>ROUND(F20/$J$2,0)</f>
        <v>#REF!</v>
      </c>
      <c r="F20" s="701" t="e">
        <f>'5.00 Elstree Studios - O4'!H469</f>
        <v>#REF!</v>
      </c>
      <c r="G20" s="689"/>
      <c r="H20" s="695">
        <f>'[86]A. (i) Unit £ per m²'!H79</f>
        <v>0</v>
      </c>
      <c r="I20" s="694">
        <f>'[86]A. (ii) Elem £ per m²'!H84</f>
        <v>0</v>
      </c>
      <c r="J20" s="694"/>
      <c r="K20" s="694"/>
      <c r="L20" s="694"/>
    </row>
    <row r="21" spans="1:12" ht="13.35" customHeight="1" x14ac:dyDescent="0.25">
      <c r="A21" s="16">
        <v>10</v>
      </c>
      <c r="B21" t="s">
        <v>30</v>
      </c>
      <c r="C21"/>
      <c r="D21" s="19"/>
      <c r="E21" s="638" t="e">
        <f>ROUND(F21/$J$2,0)</f>
        <v>#REF!</v>
      </c>
      <c r="F21" s="701" t="e">
        <f>'5.00 Elstree Studios - O4'!H474</f>
        <v>#REF!</v>
      </c>
      <c r="G21" s="689"/>
      <c r="H21" s="695">
        <f>'[86]A. (i) Unit £ per m²'!H82</f>
        <v>0</v>
      </c>
      <c r="I21" s="694">
        <f>'[86]A. (ii) Elem £ per m²'!H88</f>
        <v>0</v>
      </c>
      <c r="J21" s="694"/>
      <c r="K21" s="694"/>
      <c r="L21" s="694"/>
    </row>
    <row r="22" spans="1:12" ht="13.35" customHeight="1" x14ac:dyDescent="0.25">
      <c r="A22" s="16"/>
      <c r="B22"/>
      <c r="C22"/>
      <c r="D22" s="19"/>
      <c r="E22" s="638"/>
      <c r="F22" s="701"/>
      <c r="G22" s="39"/>
      <c r="H22" s="700"/>
      <c r="I22" s="699"/>
      <c r="J22" s="699"/>
      <c r="K22" s="694"/>
      <c r="L22" s="694"/>
    </row>
    <row r="23" spans="1:12" ht="13.35" customHeight="1" x14ac:dyDescent="0.25">
      <c r="A23" s="7"/>
      <c r="B23" s="7" t="s">
        <v>31</v>
      </c>
      <c r="C23" s="7"/>
      <c r="D23" s="18" t="s">
        <v>28</v>
      </c>
      <c r="E23" s="7" t="e">
        <f>ROUND(F23/$J$2,0)</f>
        <v>#REF!</v>
      </c>
      <c r="F23" s="7" t="e">
        <f>SUM(F18:F22)</f>
        <v>#REF!</v>
      </c>
      <c r="G23" s="689"/>
      <c r="H23" s="693">
        <f>SUM(H18:H22)</f>
        <v>0</v>
      </c>
      <c r="I23" s="698">
        <f>SUM(I18:I22)</f>
        <v>0</v>
      </c>
      <c r="J23" s="698">
        <f>SUM(J18:J22)</f>
        <v>0</v>
      </c>
      <c r="K23" s="698">
        <f>SUM(K18:K22)</f>
        <v>0</v>
      </c>
      <c r="L23" s="698">
        <f>SUM(L18:L22)</f>
        <v>0</v>
      </c>
    </row>
    <row r="24" spans="1:12" ht="13.35" customHeight="1" x14ac:dyDescent="0.25">
      <c r="A24" s="16"/>
      <c r="B24"/>
      <c r="C24"/>
      <c r="D24" s="19"/>
      <c r="E24" s="638"/>
      <c r="F24" s="10"/>
      <c r="G24" s="689"/>
      <c r="H24" s="697"/>
      <c r="I24" s="696"/>
      <c r="J24" s="696"/>
      <c r="K24" s="696"/>
      <c r="L24" s="696"/>
    </row>
    <row r="25" spans="1:12" ht="13.35" customHeight="1" x14ac:dyDescent="0.25">
      <c r="A25" s="16">
        <v>11</v>
      </c>
      <c r="B25" t="s">
        <v>32</v>
      </c>
      <c r="C25"/>
      <c r="D25" s="19"/>
      <c r="E25" s="638" t="e">
        <f>ROUND(F25/$J$2,0)</f>
        <v>#REF!</v>
      </c>
      <c r="F25" s="10" t="e">
        <f>'5.00 Elstree Studios - O4'!H490</f>
        <v>#REF!</v>
      </c>
      <c r="G25" s="689"/>
      <c r="H25" s="695"/>
      <c r="I25" s="694"/>
      <c r="J25" s="694"/>
      <c r="K25" s="694"/>
      <c r="L25" s="694"/>
    </row>
    <row r="26" spans="1:12" ht="13.35" customHeight="1" x14ac:dyDescent="0.25">
      <c r="A26" s="16">
        <v>12</v>
      </c>
      <c r="B26" t="s">
        <v>33</v>
      </c>
      <c r="C26"/>
      <c r="D26" s="19"/>
      <c r="E26" s="638" t="e">
        <f>ROUND(F26/$J$2,0)</f>
        <v>#REF!</v>
      </c>
      <c r="F26" s="10">
        <f>SUM(H26:L26)</f>
        <v>0</v>
      </c>
      <c r="G26" s="689"/>
      <c r="H26" s="695"/>
      <c r="I26" s="694">
        <f>'[86]A. (ii) Elem £ per m²'!H99</f>
        <v>0</v>
      </c>
      <c r="J26" s="694">
        <f>'[86]A. Approx Quants Full'!H3559</f>
        <v>0</v>
      </c>
      <c r="K26" s="694"/>
      <c r="L26" s="694"/>
    </row>
    <row r="27" spans="1:12" ht="13.35" customHeight="1" x14ac:dyDescent="0.25">
      <c r="A27" s="16"/>
      <c r="B27"/>
      <c r="C27"/>
      <c r="D27" s="19"/>
      <c r="E27" s="638"/>
      <c r="F27" s="10"/>
      <c r="G27" s="689"/>
      <c r="H27" s="695"/>
      <c r="I27" s="694"/>
      <c r="J27" s="694"/>
      <c r="K27" s="694"/>
      <c r="L27" s="694"/>
    </row>
    <row r="28" spans="1:12" ht="26.45" customHeight="1" x14ac:dyDescent="0.25">
      <c r="A28" s="12"/>
      <c r="B28" s="12" t="s">
        <v>34</v>
      </c>
      <c r="C28" s="12"/>
      <c r="D28" s="15" t="s">
        <v>28</v>
      </c>
      <c r="E28" s="12" t="e">
        <f>ROUND(F28/$J$2,0)</f>
        <v>#REF!</v>
      </c>
      <c r="F28" s="12" t="e">
        <f>SUM(F23:F27)</f>
        <v>#REF!</v>
      </c>
      <c r="G28" s="689"/>
      <c r="H28" s="693"/>
      <c r="I28" s="693">
        <f>SUM(I23:I27)</f>
        <v>0</v>
      </c>
      <c r="J28" s="693">
        <f>SUM(J23:J27)</f>
        <v>0</v>
      </c>
      <c r="K28" s="693">
        <f>SUM(K23:K27)</f>
        <v>0</v>
      </c>
      <c r="L28" s="693">
        <f>SUM(L23:L27)</f>
        <v>0</v>
      </c>
    </row>
    <row r="29" spans="1:12" ht="13.35" customHeight="1" x14ac:dyDescent="0.25">
      <c r="A29" s="16"/>
      <c r="B29"/>
      <c r="C29"/>
      <c r="D29" s="19"/>
      <c r="E29" s="638"/>
      <c r="F29" s="10"/>
      <c r="G29" s="689"/>
      <c r="H29" s="697"/>
      <c r="I29" s="696"/>
      <c r="J29" s="696"/>
      <c r="K29" s="696"/>
      <c r="L29" s="696"/>
    </row>
    <row r="30" spans="1:12" ht="13.35" customHeight="1" x14ac:dyDescent="0.25">
      <c r="A30" s="16">
        <v>13</v>
      </c>
      <c r="B30" t="s">
        <v>35</v>
      </c>
      <c r="C30"/>
      <c r="D30" s="19"/>
      <c r="E30" s="638" t="e">
        <f>ROUND(F30/$J$2,0)</f>
        <v>#REF!</v>
      </c>
      <c r="F30" s="10" t="e">
        <f>'5.00 Elstree Studios - O4'!H500</f>
        <v>#REF!</v>
      </c>
      <c r="G30" s="689"/>
      <c r="H30" s="695">
        <f>'[86]A. (i) Unit £ per m²'!G102</f>
        <v>0</v>
      </c>
      <c r="I30" s="694">
        <f>'[86]A. (ii) Elem £ per m²'!G107</f>
        <v>0</v>
      </c>
      <c r="J30" s="694">
        <f>'[86]A. Approx Quants Full'!G3564+'[86]A. Approx Quants Full'!G3570</f>
        <v>0</v>
      </c>
      <c r="K30" s="694"/>
      <c r="L30" s="694"/>
    </row>
    <row r="31" spans="1:12" ht="13.35" customHeight="1" x14ac:dyDescent="0.25">
      <c r="A31" s="16"/>
      <c r="B31"/>
      <c r="C31"/>
      <c r="D31" s="19"/>
      <c r="E31" s="638"/>
      <c r="F31" s="10"/>
      <c r="G31" s="689"/>
      <c r="H31" s="695"/>
      <c r="I31" s="694"/>
      <c r="J31" s="694"/>
      <c r="K31" s="694"/>
      <c r="L31" s="694"/>
    </row>
    <row r="32" spans="1:12" ht="25.7" customHeight="1" x14ac:dyDescent="0.25">
      <c r="A32" s="12"/>
      <c r="B32" s="12" t="s">
        <v>36</v>
      </c>
      <c r="C32" s="12"/>
      <c r="D32" s="15" t="s">
        <v>28</v>
      </c>
      <c r="E32" s="12" t="e">
        <f>ROUND(F32/$J$2,0)</f>
        <v>#REF!</v>
      </c>
      <c r="F32" s="12" t="e">
        <f>SUM(F28:F31)</f>
        <v>#REF!</v>
      </c>
      <c r="G32" s="689"/>
      <c r="H32" s="693"/>
      <c r="I32" s="693">
        <f>SUM(I28:I31)</f>
        <v>0</v>
      </c>
      <c r="J32" s="693">
        <f>SUM(J28:J31)</f>
        <v>0</v>
      </c>
      <c r="K32" s="693">
        <f>SUM(K28:K31)</f>
        <v>0</v>
      </c>
      <c r="L32" s="693">
        <f>SUM(L28:L31)</f>
        <v>0</v>
      </c>
    </row>
    <row r="33" spans="1:12" ht="13.35" customHeight="1" x14ac:dyDescent="0.25">
      <c r="A33" s="16"/>
      <c r="B33"/>
      <c r="C33"/>
      <c r="D33" s="19"/>
      <c r="E33" s="638"/>
      <c r="F33" s="10"/>
      <c r="G33" s="689"/>
      <c r="H33" s="697"/>
      <c r="I33" s="696"/>
      <c r="J33" s="696"/>
      <c r="K33" s="696"/>
      <c r="L33" s="696"/>
    </row>
    <row r="34" spans="1:12" ht="13.35" customHeight="1" x14ac:dyDescent="0.25">
      <c r="A34" s="16">
        <v>14</v>
      </c>
      <c r="B34" t="s">
        <v>305</v>
      </c>
      <c r="C34"/>
      <c r="D34" s="19"/>
      <c r="E34" s="638" t="e">
        <f>ROUND(F34/$J$2,0)</f>
        <v>#REF!</v>
      </c>
      <c r="F34" s="10" t="e">
        <f>'5.00 Elstree Studios - O4'!H508</f>
        <v>#REF!</v>
      </c>
      <c r="G34" s="689"/>
      <c r="H34" s="695"/>
      <c r="I34" s="694"/>
      <c r="J34" s="694"/>
      <c r="K34" s="694"/>
      <c r="L34" s="694"/>
    </row>
    <row r="35" spans="1:12" ht="13.35" customHeight="1" x14ac:dyDescent="0.25">
      <c r="A35" s="16"/>
      <c r="B35"/>
      <c r="C35"/>
      <c r="D35" s="19"/>
      <c r="E35" s="638"/>
      <c r="F35" s="10"/>
      <c r="G35" s="689"/>
      <c r="H35" s="695"/>
      <c r="I35" s="694"/>
      <c r="J35" s="694"/>
      <c r="K35" s="694"/>
      <c r="L35" s="694"/>
    </row>
    <row r="36" spans="1:12" ht="26.45" customHeight="1" x14ac:dyDescent="0.25">
      <c r="A36" s="7"/>
      <c r="B36" s="7" t="s">
        <v>38</v>
      </c>
      <c r="C36" s="7"/>
      <c r="D36" s="18" t="s">
        <v>28</v>
      </c>
      <c r="E36" s="7" t="e">
        <f>ROUND(F36/$J$2,0)</f>
        <v>#REF!</v>
      </c>
      <c r="F36" s="7" t="e">
        <f>SUM(F32:F35)</f>
        <v>#REF!</v>
      </c>
      <c r="G36" s="689"/>
      <c r="H36" s="693"/>
      <c r="I36" s="693">
        <f>SUM(I32:I35)</f>
        <v>0</v>
      </c>
      <c r="J36" s="693">
        <f>SUM(J32:J35)</f>
        <v>0</v>
      </c>
      <c r="K36" s="693">
        <f>SUM(K32:K35)</f>
        <v>0</v>
      </c>
      <c r="L36" s="693">
        <f>SUM(L32:L35)</f>
        <v>0</v>
      </c>
    </row>
    <row r="37" spans="1:12" ht="13.35" customHeight="1" x14ac:dyDescent="0.25">
      <c r="A37" s="692"/>
      <c r="B37"/>
      <c r="C37"/>
      <c r="D37"/>
      <c r="E37"/>
      <c r="F37"/>
      <c r="G37" s="689"/>
      <c r="H37" s="689"/>
      <c r="I37" s="689"/>
      <c r="J37" s="689"/>
      <c r="K37" s="689"/>
      <c r="L37" s="689"/>
    </row>
    <row r="38" spans="1:12" ht="25.7" customHeight="1" x14ac:dyDescent="0.25">
      <c r="A38" s="691">
        <v>15</v>
      </c>
      <c r="B38" s="7" t="s">
        <v>39</v>
      </c>
      <c r="C38" s="7"/>
      <c r="D38" s="7"/>
      <c r="E38" s="7"/>
      <c r="F38" s="7" t="s">
        <v>40</v>
      </c>
      <c r="G38" s="689"/>
      <c r="H38" s="690"/>
      <c r="I38" s="690"/>
      <c r="J38" s="690"/>
      <c r="K38" s="690"/>
      <c r="L38" s="690"/>
    </row>
    <row r="39" spans="1:12" customFormat="1" ht="13.35" customHeight="1" x14ac:dyDescent="0.25"/>
    <row r="40" spans="1:12" customFormat="1" ht="13.35" customHeight="1" x14ac:dyDescent="0.25">
      <c r="A40" s="688" t="s">
        <v>2</v>
      </c>
      <c r="B40" s="25" t="s">
        <v>41</v>
      </c>
      <c r="C40" s="25"/>
      <c r="D40" s="25"/>
      <c r="E40" s="25"/>
      <c r="F40" s="26"/>
    </row>
    <row r="41" spans="1:12" customFormat="1" ht="13.35" customHeight="1" x14ac:dyDescent="0.25">
      <c r="A41" s="687" t="s">
        <v>2</v>
      </c>
      <c r="B41" s="17" t="s">
        <v>42</v>
      </c>
      <c r="C41" s="17"/>
      <c r="D41" s="17"/>
      <c r="E41" s="17"/>
      <c r="F41" s="23"/>
    </row>
    <row r="42" spans="1:12" customFormat="1" ht="13.35" customHeight="1" x14ac:dyDescent="0.25">
      <c r="A42" s="686"/>
      <c r="B42" s="20"/>
      <c r="C42" s="20"/>
      <c r="D42" s="20"/>
      <c r="E42" s="20"/>
      <c r="F42" s="27"/>
    </row>
    <row r="43" spans="1:12" customFormat="1" ht="13.35" customHeight="1" x14ac:dyDescent="0.25">
      <c r="A43" s="28"/>
      <c r="B43" s="25"/>
      <c r="C43" s="25"/>
      <c r="D43" s="29" t="s">
        <v>43</v>
      </c>
      <c r="E43" s="32" t="e">
        <f>J2</f>
        <v>#REF!</v>
      </c>
      <c r="F43" s="26" t="s">
        <v>5</v>
      </c>
    </row>
    <row r="44" spans="1:12" customFormat="1" ht="13.35" customHeight="1" x14ac:dyDescent="0.25">
      <c r="A44" s="21"/>
      <c r="B44" s="17"/>
      <c r="C44" s="17"/>
      <c r="D44" s="30" t="s">
        <v>44</v>
      </c>
      <c r="E44" s="33" t="e">
        <f>F36/E43</f>
        <v>#REF!</v>
      </c>
      <c r="F44" s="23" t="s">
        <v>45</v>
      </c>
    </row>
    <row r="45" spans="1:12" customFormat="1" ht="14.25" x14ac:dyDescent="0.25">
      <c r="A45" s="22"/>
      <c r="B45" s="20"/>
      <c r="C45" s="20"/>
      <c r="D45" s="31"/>
      <c r="E45" s="34" t="e">
        <f>ROUND(E44/10.764,2)</f>
        <v>#REF!</v>
      </c>
      <c r="F45" s="27" t="s">
        <v>46</v>
      </c>
    </row>
    <row r="46" spans="1:12" customFormat="1" ht="14.25" x14ac:dyDescent="0.25"/>
    <row r="47" spans="1:12" customFormat="1" ht="14.25" x14ac:dyDescent="0.25"/>
    <row r="48" spans="1:12" customFormat="1" ht="14.25" x14ac:dyDescent="0.25"/>
    <row r="49" customFormat="1" ht="14.25" x14ac:dyDescent="0.25"/>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427B0-BBF1-446A-A756-3C712E1CD6AE}">
  <sheetPr>
    <tabColor rgb="FFE098C1"/>
    <pageSetUpPr fitToPage="1"/>
  </sheetPr>
  <dimension ref="A1:W524"/>
  <sheetViews>
    <sheetView showGridLines="0" view="pageBreakPreview" topLeftCell="A4" zoomScale="90" zoomScaleNormal="70" zoomScaleSheetLayoutView="90" zoomScalePageLayoutView="118" workbookViewId="0">
      <selection activeCell="F13" sqref="F13"/>
    </sheetView>
  </sheetViews>
  <sheetFormatPr defaultColWidth="9.140625" defaultRowHeight="14.25" x14ac:dyDescent="0.25"/>
  <cols>
    <col min="1" max="1" width="4.85546875" style="3" customWidth="1"/>
    <col min="2" max="2" width="5.42578125" style="3" customWidth="1"/>
    <col min="3" max="3" width="101.85546875" style="3" customWidth="1"/>
    <col min="4" max="4" width="9.85546875" style="3" bestFit="1" customWidth="1"/>
    <col min="5" max="5" width="8.42578125" style="3" bestFit="1" customWidth="1"/>
    <col min="6" max="6" width="13.85546875" style="3" customWidth="1"/>
    <col min="7" max="7" width="12.85546875" style="3" customWidth="1"/>
    <col min="8" max="8" width="13.85546875" style="63" customWidth="1"/>
    <col min="9" max="9" width="0.140625" style="3" customWidth="1"/>
    <col min="10" max="10" width="26.7109375" style="95" bestFit="1" customWidth="1"/>
    <col min="11" max="12" width="10.85546875" style="144" customWidth="1"/>
    <col min="13" max="13" width="14.5703125" style="144" customWidth="1"/>
    <col min="14" max="15" width="10.85546875" style="144" customWidth="1"/>
    <col min="16" max="16" width="14" style="630" customWidth="1"/>
    <col min="17" max="17" width="94.42578125" style="631" customWidth="1"/>
    <col min="18" max="16384" width="9.140625" style="91"/>
  </cols>
  <sheetData>
    <row r="1" spans="1:23" s="4" customFormat="1" ht="21" customHeight="1" x14ac:dyDescent="0.25">
      <c r="A1" s="4" t="e">
        <f>#REF!</f>
        <v>#REF!</v>
      </c>
      <c r="H1" s="55"/>
      <c r="J1" s="88"/>
      <c r="K1" s="129"/>
      <c r="L1" s="129"/>
      <c r="M1" s="129" t="s">
        <v>306</v>
      </c>
      <c r="N1" s="129"/>
      <c r="O1" s="129"/>
      <c r="P1" s="130"/>
      <c r="Q1" s="88"/>
    </row>
    <row r="2" spans="1:23" s="6" customFormat="1" ht="21" customHeight="1" x14ac:dyDescent="0.25">
      <c r="A2" s="803" t="e">
        <f>#REF!</f>
        <v>#REF!</v>
      </c>
      <c r="B2" s="803"/>
      <c r="C2" s="803"/>
      <c r="F2" s="632"/>
      <c r="G2" s="633" t="s">
        <v>0</v>
      </c>
      <c r="H2" s="634" t="e">
        <f>G522</f>
        <v>#REF!</v>
      </c>
      <c r="J2" s="89"/>
      <c r="K2" s="129"/>
      <c r="L2" s="129"/>
      <c r="M2" s="129"/>
      <c r="N2" s="129"/>
      <c r="O2" s="129"/>
      <c r="P2" s="129"/>
      <c r="Q2" s="89"/>
    </row>
    <row r="3" spans="1:23" s="4" customFormat="1" ht="21" customHeight="1" x14ac:dyDescent="0.25">
      <c r="F3" s="985" t="s">
        <v>47</v>
      </c>
      <c r="G3" s="985"/>
      <c r="H3" s="636" t="e">
        <f>H476</f>
        <v>#REF!</v>
      </c>
      <c r="J3" s="88"/>
      <c r="K3" s="129"/>
      <c r="L3" s="129"/>
      <c r="M3" s="129"/>
      <c r="N3" s="129"/>
      <c r="O3" s="129"/>
      <c r="P3" s="130"/>
      <c r="Q3" s="88"/>
    </row>
    <row r="4" spans="1:23" s="4" customFormat="1" ht="21" customHeight="1" x14ac:dyDescent="0.25">
      <c r="A4" s="4" t="s">
        <v>318</v>
      </c>
      <c r="F4" s="55"/>
      <c r="G4" s="635" t="s">
        <v>49</v>
      </c>
      <c r="H4" s="637" t="e">
        <f>H3/H2</f>
        <v>#REF!</v>
      </c>
      <c r="J4" s="88"/>
      <c r="K4" s="129"/>
      <c r="L4" s="129"/>
      <c r="M4" s="129"/>
      <c r="N4" s="129"/>
      <c r="O4" s="129"/>
      <c r="P4" s="130"/>
      <c r="Q4" s="88"/>
    </row>
    <row r="5" spans="1:23" s="6" customFormat="1" ht="21" customHeight="1" x14ac:dyDescent="0.25">
      <c r="H5" s="56" t="e">
        <f>#REF!</f>
        <v>#REF!</v>
      </c>
      <c r="J5" s="89"/>
      <c r="K5" s="129"/>
      <c r="L5" s="129"/>
      <c r="M5" s="129"/>
      <c r="N5" s="129"/>
      <c r="O5" s="129"/>
      <c r="P5" s="130"/>
      <c r="Q5" s="88"/>
      <c r="R5" s="4"/>
      <c r="S5" s="4"/>
      <c r="T5" s="4"/>
      <c r="U5" s="4"/>
      <c r="V5" s="4"/>
      <c r="W5" s="4"/>
    </row>
    <row r="6" spans="1:23" s="3" customFormat="1" ht="29.1" customHeight="1" x14ac:dyDescent="0.25">
      <c r="A6" s="8" t="s">
        <v>4</v>
      </c>
      <c r="B6" s="11" t="s">
        <v>3</v>
      </c>
      <c r="C6" s="9"/>
      <c r="D6" s="989" t="s">
        <v>50</v>
      </c>
      <c r="E6" s="989"/>
      <c r="F6" s="8" t="s">
        <v>51</v>
      </c>
      <c r="G6" s="24" t="s">
        <v>52</v>
      </c>
      <c r="H6" s="24" t="s">
        <v>53</v>
      </c>
      <c r="K6" s="129"/>
      <c r="L6" s="129"/>
      <c r="M6" s="129"/>
      <c r="N6" s="129"/>
      <c r="O6" s="129"/>
      <c r="P6" s="130"/>
      <c r="Q6" s="88"/>
      <c r="R6" s="4"/>
      <c r="S6" s="4"/>
      <c r="T6" s="4"/>
      <c r="U6" s="4"/>
      <c r="V6" s="4"/>
      <c r="W6" s="4"/>
    </row>
    <row r="7" spans="1:23" customFormat="1" ht="20.25" x14ac:dyDescent="0.25">
      <c r="A7" s="43"/>
      <c r="B7" s="44"/>
      <c r="C7" s="44"/>
      <c r="D7" s="45"/>
      <c r="E7" s="46"/>
      <c r="F7" s="47"/>
      <c r="G7" s="47"/>
      <c r="H7" s="57"/>
      <c r="J7" s="90"/>
      <c r="K7" s="129"/>
      <c r="L7" s="129"/>
      <c r="M7" s="129"/>
      <c r="N7" s="129"/>
      <c r="O7" s="130" t="s">
        <v>54</v>
      </c>
      <c r="P7" s="129"/>
      <c r="Q7" s="130"/>
      <c r="R7" s="88"/>
      <c r="S7" s="4"/>
      <c r="T7" s="4"/>
      <c r="U7" s="4"/>
      <c r="V7" s="4"/>
      <c r="W7" s="4"/>
    </row>
    <row r="8" spans="1:23" customFormat="1" ht="20.25" x14ac:dyDescent="0.25">
      <c r="A8" s="16"/>
      <c r="B8" s="40"/>
      <c r="D8" s="21"/>
      <c r="E8" s="23"/>
      <c r="F8" s="13"/>
      <c r="G8" s="13"/>
      <c r="H8" s="58"/>
      <c r="J8" s="90"/>
      <c r="K8" s="129"/>
      <c r="L8" s="129"/>
      <c r="M8" s="129"/>
      <c r="N8" s="144"/>
      <c r="O8" s="630" t="s">
        <v>20</v>
      </c>
      <c r="P8" s="129"/>
      <c r="Q8" s="130"/>
      <c r="R8" s="88"/>
      <c r="S8" s="4"/>
      <c r="T8" s="4"/>
      <c r="U8" s="4"/>
      <c r="V8" s="4"/>
      <c r="W8" s="4"/>
    </row>
    <row r="9" spans="1:23" customFormat="1" ht="20.25" x14ac:dyDescent="0.25">
      <c r="A9" s="54">
        <v>0</v>
      </c>
      <c r="B9" s="53" t="s">
        <v>55</v>
      </c>
      <c r="C9" s="53"/>
      <c r="D9" s="21"/>
      <c r="E9" s="23"/>
      <c r="F9" s="13"/>
      <c r="G9" s="13"/>
      <c r="H9" s="58"/>
      <c r="J9" s="90"/>
      <c r="K9" s="129"/>
      <c r="L9" s="129"/>
      <c r="M9" s="129"/>
      <c r="N9" s="729" t="s">
        <v>58</v>
      </c>
      <c r="O9" s="129" t="s">
        <v>59</v>
      </c>
      <c r="P9" s="129"/>
      <c r="Q9" s="649"/>
      <c r="R9" s="648"/>
      <c r="S9" s="4"/>
      <c r="T9" s="4"/>
      <c r="U9" s="4"/>
      <c r="V9" s="4"/>
      <c r="W9" s="4"/>
    </row>
    <row r="10" spans="1:23" customFormat="1" ht="20.25" x14ac:dyDescent="0.25">
      <c r="A10" s="16"/>
      <c r="B10" s="40">
        <v>0.1</v>
      </c>
      <c r="C10" s="41" t="s">
        <v>56</v>
      </c>
      <c r="D10" s="68">
        <v>0</v>
      </c>
      <c r="E10" s="69">
        <v>0</v>
      </c>
      <c r="F10" s="70">
        <v>0</v>
      </c>
      <c r="G10" s="13">
        <f t="shared" ref="G10" si="0">IF(E10="Item",ROUND(F10,0),ROUND(D10*F10,0))</f>
        <v>0</v>
      </c>
      <c r="H10" s="10"/>
      <c r="J10" s="90"/>
      <c r="K10" s="129"/>
      <c r="L10" s="129"/>
      <c r="M10" s="129"/>
      <c r="N10" s="729" t="s">
        <v>58</v>
      </c>
      <c r="O10" s="728" t="s">
        <v>60</v>
      </c>
      <c r="P10" s="129" t="s">
        <v>61</v>
      </c>
      <c r="Q10" s="649"/>
      <c r="R10" s="648"/>
      <c r="S10" s="4"/>
      <c r="T10" s="4"/>
      <c r="U10" s="4"/>
      <c r="V10" s="4"/>
      <c r="W10" s="4"/>
    </row>
    <row r="11" spans="1:23" customFormat="1" ht="20.25" x14ac:dyDescent="0.25">
      <c r="A11" s="16"/>
      <c r="B11" s="40"/>
      <c r="C11" s="41"/>
      <c r="D11" s="68"/>
      <c r="E11" s="69"/>
      <c r="F11" s="70"/>
      <c r="G11" s="13"/>
      <c r="H11" s="10">
        <f>SUM(G10)</f>
        <v>0</v>
      </c>
      <c r="J11" s="90"/>
      <c r="K11" s="129"/>
      <c r="L11" s="130"/>
      <c r="M11" s="129"/>
      <c r="N11" s="729" t="s">
        <v>58</v>
      </c>
      <c r="O11" s="728" t="s">
        <v>63</v>
      </c>
      <c r="P11" s="129"/>
      <c r="Q11" s="649"/>
      <c r="R11" s="648"/>
      <c r="S11" s="4"/>
      <c r="T11" s="4"/>
      <c r="U11" s="4"/>
      <c r="V11" s="4"/>
      <c r="W11" s="4"/>
    </row>
    <row r="12" spans="1:23" customFormat="1" ht="20.25" x14ac:dyDescent="0.25">
      <c r="A12" s="16"/>
      <c r="B12" s="40">
        <v>0.2</v>
      </c>
      <c r="C12" s="41" t="s">
        <v>62</v>
      </c>
      <c r="D12" s="68"/>
      <c r="E12" s="69"/>
      <c r="F12" s="70"/>
      <c r="G12" s="13"/>
      <c r="H12" s="58"/>
      <c r="J12" s="90"/>
      <c r="K12" s="129"/>
      <c r="L12" s="129"/>
      <c r="M12" s="129"/>
      <c r="N12" s="729" t="s">
        <v>58</v>
      </c>
      <c r="O12" s="129" t="s">
        <v>67</v>
      </c>
      <c r="P12" s="129"/>
      <c r="Q12" s="649"/>
      <c r="R12" s="648"/>
      <c r="S12" s="4"/>
      <c r="T12" s="4"/>
      <c r="U12" s="4"/>
      <c r="V12" s="4"/>
      <c r="W12" s="4"/>
    </row>
    <row r="13" spans="1:23" customFormat="1" ht="20.25" x14ac:dyDescent="0.25">
      <c r="A13" s="16"/>
      <c r="B13" s="87" t="s">
        <v>64</v>
      </c>
      <c r="C13" s="73" t="s">
        <v>2581</v>
      </c>
      <c r="D13" s="68">
        <v>33430</v>
      </c>
      <c r="E13" s="69" t="s">
        <v>285</v>
      </c>
      <c r="F13" s="70">
        <v>85</v>
      </c>
      <c r="G13" s="13">
        <f t="shared" ref="G13" si="1">IF(E13="Item",ROUND(F13,0),ROUND(D13*F13,0))</f>
        <v>2841550</v>
      </c>
      <c r="H13" s="10"/>
      <c r="I13" s="3"/>
      <c r="J13" s="90"/>
      <c r="K13" s="129"/>
      <c r="L13" s="130"/>
      <c r="M13" s="129"/>
      <c r="N13" s="729" t="s">
        <v>58</v>
      </c>
      <c r="O13" s="144" t="s">
        <v>69</v>
      </c>
      <c r="P13" s="129"/>
      <c r="Q13" s="649"/>
      <c r="R13" s="648"/>
      <c r="S13" s="4"/>
      <c r="T13" s="4"/>
      <c r="U13" s="4"/>
      <c r="V13" s="4"/>
      <c r="W13" s="4"/>
    </row>
    <row r="14" spans="1:23" customFormat="1" ht="20.25" x14ac:dyDescent="0.25">
      <c r="A14" s="16"/>
      <c r="B14" s="87"/>
      <c r="C14" s="75"/>
      <c r="D14" s="68"/>
      <c r="E14" s="69"/>
      <c r="F14" s="70"/>
      <c r="G14" s="13"/>
      <c r="H14" s="10">
        <f>SUM(G13:G13)</f>
        <v>2841550</v>
      </c>
      <c r="I14" s="3"/>
      <c r="J14" s="90"/>
      <c r="K14" s="129"/>
      <c r="L14" s="130"/>
      <c r="M14" s="129"/>
      <c r="N14" s="729" t="s">
        <v>58</v>
      </c>
      <c r="O14" s="129" t="s">
        <v>311</v>
      </c>
      <c r="P14" s="129"/>
      <c r="Q14" s="649"/>
      <c r="R14" s="648"/>
      <c r="S14" s="4"/>
      <c r="T14" s="4"/>
      <c r="U14" s="4"/>
      <c r="V14" s="4"/>
      <c r="W14" s="4"/>
    </row>
    <row r="15" spans="1:23" customFormat="1" ht="20.25" x14ac:dyDescent="0.25">
      <c r="A15" s="16"/>
      <c r="B15" s="40">
        <v>0.3</v>
      </c>
      <c r="C15" s="41" t="s">
        <v>254</v>
      </c>
      <c r="D15" s="68"/>
      <c r="E15" s="69"/>
      <c r="F15" s="70"/>
      <c r="G15" s="13"/>
      <c r="H15" s="10"/>
      <c r="I15" s="3"/>
      <c r="J15" s="90"/>
      <c r="K15" s="129"/>
      <c r="L15" s="129"/>
      <c r="M15" s="129"/>
      <c r="N15" s="129"/>
      <c r="O15" s="129"/>
      <c r="P15" s="129"/>
      <c r="Q15" s="649"/>
      <c r="R15" s="648"/>
      <c r="S15" s="4"/>
      <c r="T15" s="4"/>
      <c r="U15" s="4"/>
      <c r="V15" s="4"/>
      <c r="W15" s="4"/>
    </row>
    <row r="16" spans="1:23" customFormat="1" ht="20.25" x14ac:dyDescent="0.25">
      <c r="A16" s="16"/>
      <c r="B16" s="87" t="s">
        <v>64</v>
      </c>
      <c r="C16" s="74" t="s">
        <v>2618</v>
      </c>
      <c r="D16" s="68">
        <v>1</v>
      </c>
      <c r="E16" s="69" t="s">
        <v>89</v>
      </c>
      <c r="F16" s="70">
        <v>100000</v>
      </c>
      <c r="G16" s="13">
        <f t="shared" ref="G16" si="2">IF(E16="Item",ROUND(F16,0),ROUND(D16*F16,0))</f>
        <v>100000</v>
      </c>
      <c r="H16" s="10"/>
      <c r="I16" s="3"/>
      <c r="J16" s="90"/>
      <c r="K16" s="129"/>
      <c r="L16" s="660"/>
      <c r="M16" s="129"/>
      <c r="N16" s="729" t="s">
        <v>58</v>
      </c>
      <c r="O16" s="144" t="s">
        <v>75</v>
      </c>
      <c r="P16" s="129"/>
      <c r="Q16" s="649"/>
      <c r="R16" s="648"/>
      <c r="S16" s="4"/>
      <c r="T16" s="4"/>
      <c r="U16" s="4"/>
      <c r="V16" s="4"/>
      <c r="W16" s="4"/>
    </row>
    <row r="17" spans="1:18" customFormat="1" ht="15" x14ac:dyDescent="0.25">
      <c r="A17" s="16"/>
      <c r="B17" s="40"/>
      <c r="C17" s="41"/>
      <c r="D17" s="68"/>
      <c r="E17" s="69"/>
      <c r="F17" s="70"/>
      <c r="G17" s="13"/>
      <c r="H17" s="10">
        <f>SUM(G16)</f>
        <v>100000</v>
      </c>
      <c r="I17" s="3"/>
      <c r="J17" s="90"/>
      <c r="K17" s="129"/>
      <c r="L17" s="660"/>
      <c r="M17" s="129"/>
      <c r="N17" s="729"/>
      <c r="O17" s="144"/>
      <c r="P17" s="129"/>
      <c r="Q17" s="649"/>
      <c r="R17" s="648"/>
    </row>
    <row r="18" spans="1:18" customFormat="1" ht="15" x14ac:dyDescent="0.25">
      <c r="A18" s="16"/>
      <c r="B18" s="40">
        <v>0.4</v>
      </c>
      <c r="C18" s="41" t="s">
        <v>74</v>
      </c>
      <c r="D18" s="68">
        <v>0</v>
      </c>
      <c r="E18" s="69">
        <v>0</v>
      </c>
      <c r="F18" s="70">
        <v>0</v>
      </c>
      <c r="G18" s="13">
        <f t="shared" ref="G18" si="3">IF(E18="Item",ROUND(F18,0),ROUND(D18*F18,0))</f>
        <v>0</v>
      </c>
      <c r="H18" s="58"/>
      <c r="I18" s="3"/>
      <c r="J18" s="90"/>
      <c r="K18" s="129"/>
      <c r="L18" s="129"/>
      <c r="M18" s="129"/>
      <c r="N18" s="729"/>
      <c r="O18" s="144"/>
      <c r="P18" s="129"/>
      <c r="Q18" s="649"/>
      <c r="R18" s="648"/>
    </row>
    <row r="19" spans="1:18" customFormat="1" ht="15" x14ac:dyDescent="0.25">
      <c r="A19" s="16"/>
      <c r="B19" s="40"/>
      <c r="C19" s="41"/>
      <c r="D19" s="68"/>
      <c r="E19" s="69"/>
      <c r="F19" s="70"/>
      <c r="G19" s="13"/>
      <c r="H19" s="10">
        <f>SUM(G18)</f>
        <v>0</v>
      </c>
      <c r="I19" s="3"/>
      <c r="J19" s="90"/>
      <c r="K19" s="129"/>
      <c r="L19" s="129"/>
      <c r="M19" s="129"/>
      <c r="N19" s="729" t="s">
        <v>58</v>
      </c>
      <c r="O19" s="144" t="s">
        <v>77</v>
      </c>
      <c r="P19" s="129"/>
      <c r="Q19" s="649"/>
      <c r="R19" s="648"/>
    </row>
    <row r="20" spans="1:18" customFormat="1" ht="15" x14ac:dyDescent="0.25">
      <c r="A20" s="16"/>
      <c r="B20" s="40">
        <v>0.5</v>
      </c>
      <c r="C20" s="41" t="s">
        <v>76</v>
      </c>
      <c r="D20" s="68">
        <v>0</v>
      </c>
      <c r="E20" s="69">
        <v>0</v>
      </c>
      <c r="F20" s="70">
        <v>0</v>
      </c>
      <c r="G20" s="13">
        <f t="shared" ref="G20" si="4">IF(E20="Item",ROUND(F20,0),ROUND(D20*F20,0))</f>
        <v>0</v>
      </c>
      <c r="H20" s="58"/>
      <c r="I20" s="3"/>
      <c r="J20" s="90"/>
      <c r="K20" s="129"/>
      <c r="L20" s="129"/>
      <c r="M20" s="129"/>
      <c r="N20" s="729" t="s">
        <v>58</v>
      </c>
      <c r="O20" s="144" t="s">
        <v>78</v>
      </c>
      <c r="P20" s="129"/>
      <c r="Q20" s="649"/>
      <c r="R20" s="648"/>
    </row>
    <row r="21" spans="1:18" customFormat="1" ht="15" x14ac:dyDescent="0.25">
      <c r="A21" s="16"/>
      <c r="B21" s="40"/>
      <c r="C21" s="41"/>
      <c r="D21" s="68"/>
      <c r="E21" s="69"/>
      <c r="F21" s="70"/>
      <c r="G21" s="13"/>
      <c r="H21" s="10">
        <f>SUM(G20)</f>
        <v>0</v>
      </c>
      <c r="I21" s="3"/>
      <c r="J21" s="90"/>
      <c r="K21" s="129"/>
      <c r="L21" s="660"/>
      <c r="M21" s="129"/>
      <c r="N21" s="729" t="s">
        <v>58</v>
      </c>
      <c r="O21" s="144" t="s">
        <v>80</v>
      </c>
      <c r="P21" s="129"/>
      <c r="Q21" s="649"/>
      <c r="R21" s="648"/>
    </row>
    <row r="22" spans="1:18" customFormat="1" ht="15" x14ac:dyDescent="0.25">
      <c r="A22" s="16"/>
      <c r="B22" s="40">
        <v>0.6</v>
      </c>
      <c r="C22" s="41" t="s">
        <v>79</v>
      </c>
      <c r="D22" s="68">
        <v>0</v>
      </c>
      <c r="E22" s="69">
        <v>0</v>
      </c>
      <c r="F22" s="70">
        <v>0</v>
      </c>
      <c r="G22" s="13">
        <f t="shared" ref="G22" si="5">IF(E22="Item",ROUND(F22,0),ROUND(D22*F22,0))</f>
        <v>0</v>
      </c>
      <c r="H22" s="58"/>
      <c r="I22" s="3"/>
      <c r="J22" s="90"/>
      <c r="K22" s="129"/>
      <c r="L22" s="129"/>
      <c r="M22" s="129"/>
      <c r="N22" s="729" t="s">
        <v>58</v>
      </c>
      <c r="O22" s="129" t="s">
        <v>81</v>
      </c>
      <c r="P22" s="129"/>
      <c r="Q22" s="649"/>
      <c r="R22" s="648"/>
    </row>
    <row r="23" spans="1:18" customFormat="1" ht="15" x14ac:dyDescent="0.25">
      <c r="A23" s="16"/>
      <c r="B23" s="40"/>
      <c r="C23" s="41"/>
      <c r="D23" s="68"/>
      <c r="E23" s="69"/>
      <c r="F23" s="70"/>
      <c r="G23" s="13"/>
      <c r="H23" s="58"/>
      <c r="I23" s="3"/>
      <c r="J23" s="90"/>
      <c r="K23" s="129"/>
      <c r="L23" s="130"/>
      <c r="M23" s="129"/>
      <c r="N23" s="129" t="s">
        <v>83</v>
      </c>
      <c r="O23" s="144" t="s">
        <v>84</v>
      </c>
      <c r="P23" s="129"/>
      <c r="Q23" s="130"/>
      <c r="R23" s="648"/>
    </row>
    <row r="24" spans="1:18" customFormat="1" ht="15" x14ac:dyDescent="0.25">
      <c r="A24" s="730">
        <v>0.7</v>
      </c>
      <c r="B24" s="52" t="s">
        <v>82</v>
      </c>
      <c r="C24" s="41"/>
      <c r="D24" s="68"/>
      <c r="E24" s="69"/>
      <c r="F24" s="70"/>
      <c r="G24" s="13"/>
      <c r="H24" s="58"/>
      <c r="I24" s="3"/>
      <c r="J24" s="90"/>
      <c r="K24" s="129"/>
      <c r="L24" s="130"/>
      <c r="M24" s="129"/>
      <c r="N24" s="729" t="s">
        <v>58</v>
      </c>
      <c r="O24" s="129" t="s">
        <v>86</v>
      </c>
      <c r="P24" s="129"/>
      <c r="Q24" s="130"/>
      <c r="R24" s="648"/>
    </row>
    <row r="25" spans="1:18" customFormat="1" ht="18.95" customHeight="1" x14ac:dyDescent="0.25">
      <c r="A25" s="16"/>
      <c r="B25" s="87" t="s">
        <v>64</v>
      </c>
      <c r="C25" s="41" t="s">
        <v>85</v>
      </c>
      <c r="D25" s="68">
        <v>3410</v>
      </c>
      <c r="E25" s="69" t="s">
        <v>66</v>
      </c>
      <c r="F25" s="70">
        <v>210</v>
      </c>
      <c r="G25" s="13">
        <f t="shared" ref="G25:G28" si="6">IF(E25="Item",ROUND(F25,0),ROUND(D25*F25,0))</f>
        <v>716100</v>
      </c>
      <c r="H25" s="58"/>
      <c r="I25" s="3"/>
      <c r="J25" s="90"/>
      <c r="K25" s="129"/>
      <c r="L25" s="129"/>
      <c r="M25" s="129"/>
      <c r="N25" s="129" t="s">
        <v>87</v>
      </c>
      <c r="O25" s="129" t="s">
        <v>88</v>
      </c>
      <c r="P25" s="129"/>
      <c r="Q25" s="130"/>
      <c r="R25" s="648" t="s">
        <v>312</v>
      </c>
    </row>
    <row r="26" spans="1:18" customFormat="1" ht="18.95" customHeight="1" x14ac:dyDescent="0.25">
      <c r="A26" s="16"/>
      <c r="B26" s="87" t="s">
        <v>64</v>
      </c>
      <c r="C26" s="41" t="s">
        <v>2631</v>
      </c>
      <c r="D26" s="68">
        <v>1877</v>
      </c>
      <c r="E26" s="69" t="s">
        <v>66</v>
      </c>
      <c r="F26" s="70">
        <v>100</v>
      </c>
      <c r="G26" s="13">
        <f t="shared" si="6"/>
        <v>187700</v>
      </c>
      <c r="H26" s="58"/>
      <c r="I26" s="3"/>
      <c r="J26" s="90"/>
      <c r="K26" s="129"/>
      <c r="L26" s="129"/>
      <c r="M26" s="129"/>
      <c r="N26" s="729" t="s">
        <v>58</v>
      </c>
      <c r="O26" s="129" t="s">
        <v>90</v>
      </c>
      <c r="P26" s="129"/>
      <c r="Q26" s="130"/>
      <c r="R26" s="720" t="s">
        <v>313</v>
      </c>
    </row>
    <row r="27" spans="1:18" customFormat="1" ht="15" x14ac:dyDescent="0.25">
      <c r="A27" s="16"/>
      <c r="B27" s="87" t="s">
        <v>64</v>
      </c>
      <c r="C27" s="41" t="s">
        <v>2569</v>
      </c>
      <c r="D27" s="68">
        <v>3</v>
      </c>
      <c r="E27" s="69" t="s">
        <v>147</v>
      </c>
      <c r="F27" s="70">
        <v>50000</v>
      </c>
      <c r="G27" s="13">
        <f t="shared" si="6"/>
        <v>150000</v>
      </c>
      <c r="H27" s="58"/>
      <c r="I27" s="3"/>
      <c r="J27" s="90"/>
      <c r="K27" s="129"/>
      <c r="L27" s="129"/>
      <c r="M27" s="129"/>
      <c r="N27" s="729" t="s">
        <v>58</v>
      </c>
      <c r="O27" s="129" t="s">
        <v>96</v>
      </c>
      <c r="P27" s="129"/>
      <c r="Q27" s="626"/>
      <c r="R27" s="648"/>
    </row>
    <row r="28" spans="1:18" customFormat="1" ht="15" x14ac:dyDescent="0.25">
      <c r="A28" s="16"/>
      <c r="B28" s="87" t="s">
        <v>64</v>
      </c>
      <c r="C28" s="41" t="s">
        <v>2552</v>
      </c>
      <c r="D28" s="21">
        <v>644</v>
      </c>
      <c r="E28" s="69" t="s">
        <v>66</v>
      </c>
      <c r="F28" s="70">
        <v>210</v>
      </c>
      <c r="G28" s="13">
        <f t="shared" si="6"/>
        <v>135240</v>
      </c>
      <c r="H28" s="58"/>
      <c r="I28" s="3"/>
      <c r="J28" s="90"/>
      <c r="K28" s="129"/>
      <c r="L28" s="129"/>
      <c r="M28" s="129"/>
      <c r="N28" s="729"/>
      <c r="O28" s="129"/>
      <c r="P28" s="129"/>
      <c r="Q28" s="626"/>
      <c r="R28" s="648"/>
    </row>
    <row r="29" spans="1:18" customFormat="1" ht="15" x14ac:dyDescent="0.25">
      <c r="A29" s="16"/>
      <c r="B29" s="87"/>
      <c r="C29" s="41"/>
      <c r="D29" s="68"/>
      <c r="E29" s="69"/>
      <c r="F29" s="70"/>
      <c r="G29" s="21"/>
      <c r="H29" s="10">
        <f>SUM(G25:G28)</f>
        <v>1189040</v>
      </c>
      <c r="I29" s="3"/>
      <c r="J29" s="90"/>
      <c r="K29" s="129"/>
      <c r="L29" s="129"/>
      <c r="M29" s="129"/>
      <c r="N29" s="729"/>
      <c r="O29" s="129"/>
      <c r="P29" s="129"/>
      <c r="Q29" s="626"/>
      <c r="R29" s="648"/>
    </row>
    <row r="30" spans="1:18" customFormat="1" ht="15" x14ac:dyDescent="0.25">
      <c r="A30" s="16"/>
      <c r="B30" s="87"/>
      <c r="C30" s="41"/>
      <c r="D30" s="68"/>
      <c r="E30" s="69"/>
      <c r="F30" s="70"/>
      <c r="G30" s="21"/>
      <c r="H30" s="10"/>
      <c r="I30" s="3"/>
      <c r="J30" s="90"/>
      <c r="K30" s="129"/>
      <c r="L30" s="129"/>
      <c r="M30" s="129"/>
      <c r="N30" s="729"/>
      <c r="O30" s="129"/>
      <c r="P30" s="129"/>
      <c r="Q30" s="626"/>
      <c r="R30" s="648"/>
    </row>
    <row r="31" spans="1:18" customFormat="1" ht="15" x14ac:dyDescent="0.25">
      <c r="A31" s="16"/>
      <c r="B31" s="87"/>
      <c r="C31" s="41"/>
      <c r="D31" s="68"/>
      <c r="E31" s="69"/>
      <c r="F31" s="70"/>
      <c r="G31" s="21"/>
      <c r="H31" s="10"/>
      <c r="I31" s="3"/>
      <c r="J31" s="90"/>
      <c r="K31" s="129"/>
      <c r="L31" s="129"/>
      <c r="M31" s="129"/>
      <c r="N31" s="729"/>
      <c r="O31" s="129"/>
      <c r="P31" s="129"/>
      <c r="Q31" s="626"/>
      <c r="R31" s="648"/>
    </row>
    <row r="32" spans="1:18" customFormat="1" ht="15" x14ac:dyDescent="0.25">
      <c r="A32" s="16"/>
      <c r="B32" s="87"/>
      <c r="C32" s="41"/>
      <c r="D32" s="68"/>
      <c r="E32" s="69"/>
      <c r="F32" s="70"/>
      <c r="G32" s="21"/>
      <c r="H32" s="10"/>
      <c r="I32" s="3"/>
      <c r="J32" s="90"/>
      <c r="K32" s="129"/>
      <c r="L32" s="129"/>
      <c r="M32" s="129"/>
      <c r="N32" s="729"/>
      <c r="O32" s="129"/>
      <c r="P32" s="129"/>
      <c r="Q32" s="626"/>
      <c r="R32" s="648"/>
    </row>
    <row r="33" spans="1:8" customFormat="1" x14ac:dyDescent="0.25">
      <c r="A33" s="16"/>
      <c r="B33" s="87"/>
      <c r="C33" s="41"/>
      <c r="D33" s="68"/>
      <c r="E33" s="69"/>
      <c r="F33" s="70"/>
      <c r="G33" s="21"/>
      <c r="H33" s="10"/>
    </row>
    <row r="34" spans="1:8" customFormat="1" x14ac:dyDescent="0.25">
      <c r="A34" s="16"/>
      <c r="B34" s="87"/>
      <c r="C34" s="41"/>
      <c r="D34" s="68"/>
      <c r="E34" s="69"/>
      <c r="F34" s="70"/>
      <c r="G34" s="21"/>
      <c r="H34" s="10"/>
    </row>
    <row r="35" spans="1:8" customFormat="1" x14ac:dyDescent="0.25">
      <c r="A35" s="16"/>
      <c r="B35" s="87"/>
      <c r="C35" s="41"/>
      <c r="D35" s="68"/>
      <c r="E35" s="69"/>
      <c r="F35" s="70"/>
      <c r="G35" s="21"/>
      <c r="H35" s="10"/>
    </row>
    <row r="36" spans="1:8" customFormat="1" x14ac:dyDescent="0.25">
      <c r="A36" s="16"/>
      <c r="B36" s="87"/>
      <c r="C36" s="41"/>
      <c r="D36" s="68"/>
      <c r="E36" s="69"/>
      <c r="F36" s="70"/>
      <c r="G36" s="21"/>
      <c r="H36" s="10"/>
    </row>
    <row r="37" spans="1:8" customFormat="1" x14ac:dyDescent="0.25">
      <c r="A37" s="16"/>
      <c r="B37" s="87"/>
      <c r="C37" s="41"/>
      <c r="D37" s="68"/>
      <c r="E37" s="69"/>
      <c r="F37" s="70"/>
      <c r="G37" s="21"/>
      <c r="H37" s="10"/>
    </row>
    <row r="38" spans="1:8" customFormat="1" x14ac:dyDescent="0.25">
      <c r="A38" s="16"/>
      <c r="B38" s="87"/>
      <c r="C38" s="41"/>
      <c r="D38" s="68"/>
      <c r="E38" s="69"/>
      <c r="F38" s="70"/>
      <c r="G38" s="21"/>
      <c r="H38" s="10"/>
    </row>
    <row r="39" spans="1:8" customFormat="1" x14ac:dyDescent="0.25">
      <c r="A39" s="16"/>
      <c r="B39" s="87"/>
      <c r="C39" s="41"/>
      <c r="D39" s="68"/>
      <c r="E39" s="69"/>
      <c r="F39" s="70"/>
      <c r="G39" s="21"/>
      <c r="H39" s="10"/>
    </row>
    <row r="40" spans="1:8" customFormat="1" x14ac:dyDescent="0.25">
      <c r="A40" s="16"/>
      <c r="B40" s="87"/>
      <c r="C40" s="41"/>
      <c r="D40" s="68"/>
      <c r="E40" s="69"/>
      <c r="F40" s="70"/>
      <c r="G40" s="21"/>
      <c r="H40" s="10"/>
    </row>
    <row r="41" spans="1:8" customFormat="1" x14ac:dyDescent="0.25">
      <c r="A41" s="16"/>
      <c r="B41" s="87"/>
      <c r="C41" s="41"/>
      <c r="D41" s="68"/>
      <c r="E41" s="69"/>
      <c r="F41" s="70"/>
      <c r="G41" s="21"/>
      <c r="H41" s="10"/>
    </row>
    <row r="42" spans="1:8" customFormat="1" x14ac:dyDescent="0.25">
      <c r="A42" s="16"/>
      <c r="B42" s="87"/>
      <c r="C42" s="41"/>
      <c r="D42" s="68"/>
      <c r="E42" s="69"/>
      <c r="F42" s="70"/>
      <c r="G42" s="21"/>
      <c r="H42" s="10"/>
    </row>
    <row r="43" spans="1:8" customFormat="1" x14ac:dyDescent="0.25">
      <c r="A43" s="16"/>
      <c r="B43" s="87"/>
      <c r="C43" s="41"/>
      <c r="D43" s="68"/>
      <c r="E43" s="69"/>
      <c r="F43" s="70"/>
      <c r="G43" s="21"/>
      <c r="H43" s="10"/>
    </row>
    <row r="44" spans="1:8" customFormat="1" x14ac:dyDescent="0.25">
      <c r="A44" s="16"/>
      <c r="B44" s="87"/>
      <c r="C44" s="41"/>
      <c r="D44" s="68"/>
      <c r="E44" s="69"/>
      <c r="F44" s="70"/>
      <c r="G44" s="21"/>
      <c r="H44" s="10"/>
    </row>
    <row r="45" spans="1:8" customFormat="1" x14ac:dyDescent="0.25">
      <c r="A45" s="16"/>
      <c r="B45" s="87"/>
      <c r="C45" s="41"/>
      <c r="D45" s="68"/>
      <c r="E45" s="69"/>
      <c r="F45" s="70"/>
      <c r="G45" s="21"/>
      <c r="H45" s="10"/>
    </row>
    <row r="46" spans="1:8" customFormat="1" x14ac:dyDescent="0.25">
      <c r="A46" s="16"/>
      <c r="B46" s="87"/>
      <c r="C46" s="41"/>
      <c r="D46" s="68"/>
      <c r="E46" s="69"/>
      <c r="F46" s="70"/>
      <c r="G46" s="21"/>
      <c r="H46" s="10"/>
    </row>
    <row r="47" spans="1:8" customFormat="1" x14ac:dyDescent="0.25">
      <c r="A47" s="16"/>
      <c r="B47" s="87"/>
      <c r="C47" s="41"/>
      <c r="D47" s="68"/>
      <c r="E47" s="69"/>
      <c r="F47" s="70"/>
      <c r="G47" s="21"/>
      <c r="H47" s="10"/>
    </row>
    <row r="48" spans="1:8" customFormat="1" x14ac:dyDescent="0.25">
      <c r="A48" s="16"/>
      <c r="B48" s="87"/>
      <c r="C48" s="41"/>
      <c r="D48" s="68"/>
      <c r="E48" s="69"/>
      <c r="F48" s="70"/>
      <c r="G48" s="21"/>
      <c r="H48" s="10"/>
    </row>
    <row r="49" spans="1:18" customFormat="1" ht="15" x14ac:dyDescent="0.25">
      <c r="A49" s="16"/>
      <c r="B49" s="87"/>
      <c r="C49" s="41"/>
      <c r="D49" s="68"/>
      <c r="E49" s="69"/>
      <c r="F49" s="70"/>
      <c r="G49" s="21"/>
      <c r="H49" s="10"/>
      <c r="I49" s="3"/>
      <c r="J49" s="90"/>
      <c r="K49" s="129"/>
      <c r="L49" s="129"/>
      <c r="M49" s="129"/>
      <c r="N49" s="729"/>
      <c r="O49" s="129"/>
      <c r="P49" s="129"/>
      <c r="Q49" s="626"/>
      <c r="R49" s="648"/>
    </row>
    <row r="50" spans="1:18" customFormat="1" ht="15" x14ac:dyDescent="0.25">
      <c r="A50" s="16"/>
      <c r="B50" s="87"/>
      <c r="C50" s="41"/>
      <c r="D50" s="68"/>
      <c r="E50" s="69"/>
      <c r="F50" s="70"/>
      <c r="G50" s="21"/>
      <c r="H50" s="10"/>
      <c r="I50" s="3"/>
      <c r="J50" s="90"/>
      <c r="K50" s="129"/>
      <c r="L50" s="129"/>
      <c r="M50" s="129"/>
      <c r="N50" s="729"/>
      <c r="O50" s="129"/>
      <c r="P50" s="129"/>
      <c r="Q50" s="626"/>
      <c r="R50" s="648"/>
    </row>
    <row r="51" spans="1:18" customFormat="1" ht="15" x14ac:dyDescent="0.25">
      <c r="A51" s="16"/>
      <c r="B51" s="87"/>
      <c r="C51" s="41"/>
      <c r="D51" s="68"/>
      <c r="E51" s="69"/>
      <c r="F51" s="70"/>
      <c r="G51" s="21"/>
      <c r="H51" s="10"/>
      <c r="I51" s="3"/>
      <c r="J51" s="90"/>
      <c r="K51" s="129"/>
      <c r="L51" s="129"/>
      <c r="M51" s="129"/>
      <c r="N51" s="729"/>
      <c r="O51" s="129"/>
      <c r="P51" s="129"/>
      <c r="Q51" s="626"/>
      <c r="R51" s="648"/>
    </row>
    <row r="52" spans="1:18" customFormat="1" ht="15" x14ac:dyDescent="0.25">
      <c r="A52" s="16"/>
      <c r="B52" s="87"/>
      <c r="C52" s="41"/>
      <c r="D52" s="68"/>
      <c r="E52" s="69"/>
      <c r="F52" s="70"/>
      <c r="G52" s="21"/>
      <c r="H52" s="10"/>
      <c r="I52" s="3"/>
      <c r="J52" s="90"/>
      <c r="K52" s="129"/>
      <c r="L52" s="129"/>
      <c r="M52" s="129"/>
      <c r="N52" s="729"/>
      <c r="O52" s="129"/>
      <c r="P52" s="129"/>
      <c r="Q52" s="626"/>
      <c r="R52" s="648"/>
    </row>
    <row r="53" spans="1:18" customFormat="1" ht="15" x14ac:dyDescent="0.25">
      <c r="A53" s="16"/>
      <c r="B53" s="87"/>
      <c r="C53" s="41"/>
      <c r="D53" s="68"/>
      <c r="E53" s="69"/>
      <c r="F53" s="70"/>
      <c r="G53" s="21"/>
      <c r="H53" s="10"/>
      <c r="I53" s="3"/>
      <c r="J53" s="90"/>
      <c r="K53" s="129"/>
      <c r="L53" s="129"/>
      <c r="M53" s="129"/>
      <c r="N53" s="729"/>
      <c r="O53" s="129"/>
      <c r="P53" s="129"/>
      <c r="Q53" s="626"/>
      <c r="R53" s="648"/>
    </row>
    <row r="54" spans="1:18" customFormat="1" ht="15" x14ac:dyDescent="0.25">
      <c r="A54" s="16"/>
      <c r="B54" s="87"/>
      <c r="C54" s="41"/>
      <c r="D54" s="68"/>
      <c r="E54" s="69"/>
      <c r="F54" s="70"/>
      <c r="G54" s="21"/>
      <c r="H54" s="10"/>
      <c r="I54" s="3"/>
      <c r="J54" s="90"/>
      <c r="K54" s="129"/>
      <c r="L54" s="129"/>
      <c r="M54" s="129"/>
      <c r="N54" s="729"/>
      <c r="O54" s="129"/>
      <c r="P54" s="129"/>
      <c r="Q54" s="626"/>
      <c r="R54" s="648"/>
    </row>
    <row r="55" spans="1:18" customFormat="1" ht="15" x14ac:dyDescent="0.25">
      <c r="A55" s="16"/>
      <c r="B55" s="87"/>
      <c r="C55" s="41"/>
      <c r="D55" s="68"/>
      <c r="E55" s="69"/>
      <c r="F55" s="70"/>
      <c r="G55" s="21"/>
      <c r="H55" s="10"/>
      <c r="I55" s="3"/>
      <c r="J55" s="90"/>
      <c r="K55" s="129"/>
      <c r="L55" s="129"/>
      <c r="M55" s="129"/>
      <c r="N55" s="729"/>
      <c r="O55" s="129"/>
      <c r="P55" s="129"/>
      <c r="Q55" s="626"/>
      <c r="R55" s="648"/>
    </row>
    <row r="56" spans="1:18" customFormat="1" ht="15" x14ac:dyDescent="0.25">
      <c r="A56" s="16"/>
      <c r="B56" s="87"/>
      <c r="C56" s="41"/>
      <c r="D56" s="68"/>
      <c r="E56" s="69"/>
      <c r="F56" s="70"/>
      <c r="G56" s="21"/>
      <c r="H56" s="10"/>
      <c r="I56" s="3"/>
      <c r="J56" s="90"/>
      <c r="K56" s="129"/>
      <c r="L56" s="129"/>
      <c r="M56" s="129"/>
      <c r="N56" s="729"/>
      <c r="O56" s="129"/>
      <c r="P56" s="129"/>
      <c r="Q56" s="626"/>
      <c r="R56" s="648"/>
    </row>
    <row r="57" spans="1:18" customFormat="1" ht="15" x14ac:dyDescent="0.25">
      <c r="A57" s="16"/>
      <c r="B57" s="87"/>
      <c r="C57" s="41"/>
      <c r="D57" s="68"/>
      <c r="E57" s="69"/>
      <c r="F57" s="70"/>
      <c r="G57" s="21"/>
      <c r="H57" s="10"/>
      <c r="I57" s="3"/>
      <c r="J57" s="90"/>
      <c r="K57" s="129"/>
      <c r="L57" s="129"/>
      <c r="M57" s="129"/>
      <c r="N57" s="729"/>
      <c r="O57" s="129"/>
      <c r="P57" s="129"/>
      <c r="Q57" s="626"/>
      <c r="R57" s="648"/>
    </row>
    <row r="58" spans="1:18" customFormat="1" ht="15" x14ac:dyDescent="0.25">
      <c r="A58" s="16"/>
      <c r="B58" s="87"/>
      <c r="C58" s="41"/>
      <c r="D58" s="68"/>
      <c r="E58" s="69"/>
      <c r="F58" s="70"/>
      <c r="G58" s="21"/>
      <c r="H58" s="10"/>
      <c r="I58" s="3"/>
      <c r="J58" s="90"/>
      <c r="K58" s="129"/>
      <c r="L58" s="129"/>
      <c r="M58" s="129"/>
      <c r="N58" s="729"/>
      <c r="O58" s="129"/>
      <c r="P58" s="129"/>
      <c r="Q58" s="626"/>
      <c r="R58" s="648"/>
    </row>
    <row r="59" spans="1:18" customFormat="1" ht="15" x14ac:dyDescent="0.25">
      <c r="A59" s="43"/>
      <c r="B59" s="44"/>
      <c r="C59" s="49" t="s">
        <v>95</v>
      </c>
      <c r="D59" s="45"/>
      <c r="E59" s="46"/>
      <c r="F59" s="47"/>
      <c r="G59" s="48"/>
      <c r="H59" s="57">
        <f>SUM(G9:G59)</f>
        <v>4130590</v>
      </c>
      <c r="I59" s="3"/>
      <c r="J59" s="90"/>
      <c r="K59" s="129"/>
      <c r="L59" s="129"/>
      <c r="M59" s="129"/>
      <c r="N59" s="729" t="s">
        <v>58</v>
      </c>
      <c r="O59" s="129" t="s">
        <v>97</v>
      </c>
      <c r="P59" s="659"/>
      <c r="Q59" s="626"/>
      <c r="R59" s="648"/>
    </row>
    <row r="60" spans="1:18" customFormat="1" ht="15" x14ac:dyDescent="0.25">
      <c r="A60" s="746"/>
      <c r="B60" s="786"/>
      <c r="C60" s="787"/>
      <c r="D60" s="748"/>
      <c r="E60" s="749"/>
      <c r="F60" s="750"/>
      <c r="G60" s="750"/>
      <c r="H60" s="788"/>
      <c r="I60" s="3"/>
      <c r="J60" s="90"/>
      <c r="K60" s="129"/>
      <c r="L60" s="129"/>
      <c r="M60" s="129"/>
      <c r="N60" s="729" t="s">
        <v>58</v>
      </c>
      <c r="O60" s="129" t="s">
        <v>98</v>
      </c>
      <c r="P60" s="659"/>
      <c r="Q60" s="653"/>
      <c r="R60" s="648"/>
    </row>
    <row r="61" spans="1:18" customFormat="1" ht="15" x14ac:dyDescent="0.25">
      <c r="A61" s="789">
        <v>1</v>
      </c>
      <c r="B61" s="790" t="s">
        <v>19</v>
      </c>
      <c r="C61" s="790"/>
      <c r="D61" s="748"/>
      <c r="E61" s="749"/>
      <c r="F61" s="750"/>
      <c r="G61" s="750"/>
      <c r="H61" s="788"/>
      <c r="I61" s="3"/>
      <c r="J61" s="90"/>
      <c r="K61" s="129"/>
      <c r="L61" s="129"/>
      <c r="M61" s="129"/>
      <c r="N61" s="729" t="s">
        <v>58</v>
      </c>
      <c r="O61" s="129" t="s">
        <v>100</v>
      </c>
      <c r="P61" s="129"/>
      <c r="Q61" s="653"/>
      <c r="R61" s="631"/>
    </row>
    <row r="62" spans="1:18" customFormat="1" ht="15" x14ac:dyDescent="0.25">
      <c r="A62" s="789"/>
      <c r="B62" s="786">
        <v>1.1000000000000001</v>
      </c>
      <c r="C62" s="787" t="s">
        <v>99</v>
      </c>
      <c r="D62" s="748"/>
      <c r="E62" s="749"/>
      <c r="F62" s="750"/>
      <c r="G62" s="750"/>
      <c r="H62" s="788"/>
      <c r="I62" s="3"/>
      <c r="J62" s="90"/>
      <c r="K62" s="129"/>
      <c r="L62" s="129"/>
      <c r="M62" s="129"/>
      <c r="N62" s="729" t="s">
        <v>58</v>
      </c>
      <c r="O62" s="144" t="s">
        <v>102</v>
      </c>
      <c r="P62" s="129"/>
      <c r="Q62" s="626"/>
      <c r="R62" s="129" t="s">
        <v>314</v>
      </c>
    </row>
    <row r="63" spans="1:18" customFormat="1" ht="15" x14ac:dyDescent="0.25">
      <c r="A63" s="789"/>
      <c r="B63" s="786"/>
      <c r="C63" s="787" t="s">
        <v>2601</v>
      </c>
      <c r="D63" s="748"/>
      <c r="E63" s="749"/>
      <c r="F63" s="750"/>
      <c r="G63" s="750"/>
      <c r="H63" s="788"/>
      <c r="I63" s="3"/>
      <c r="J63" s="90"/>
      <c r="K63" s="129"/>
      <c r="L63" s="129"/>
      <c r="M63" s="129"/>
      <c r="N63" s="729"/>
      <c r="O63" s="144"/>
      <c r="P63" s="129"/>
      <c r="Q63" s="626"/>
      <c r="R63" s="129"/>
    </row>
    <row r="64" spans="1:18" customFormat="1" ht="15" x14ac:dyDescent="0.25">
      <c r="A64" s="789"/>
      <c r="B64" s="783" t="s">
        <v>64</v>
      </c>
      <c r="C64" s="784" t="s">
        <v>2602</v>
      </c>
      <c r="D64" s="748">
        <f>SUM(D65:D65)</f>
        <v>328.125</v>
      </c>
      <c r="E64" s="749" t="s">
        <v>285</v>
      </c>
      <c r="F64" s="750">
        <v>50</v>
      </c>
      <c r="G64" s="748">
        <f t="shared" ref="G64:G67" si="7">D64*F64</f>
        <v>16406.25</v>
      </c>
      <c r="H64" s="788"/>
      <c r="I64" s="3"/>
      <c r="J64" s="90"/>
      <c r="K64" s="144"/>
      <c r="L64" s="129"/>
      <c r="M64" s="129"/>
      <c r="N64" s="729"/>
      <c r="O64" s="144"/>
      <c r="P64" s="129"/>
      <c r="Q64" s="626"/>
      <c r="R64" s="129"/>
    </row>
    <row r="65" spans="1:15" customFormat="1" x14ac:dyDescent="0.25">
      <c r="A65" s="789"/>
      <c r="B65" s="747" t="s">
        <v>64</v>
      </c>
      <c r="C65" s="791" t="s">
        <v>2605</v>
      </c>
      <c r="D65" s="748">
        <f>2.5*2.5*0.75*70</f>
        <v>328.125</v>
      </c>
      <c r="E65" s="749" t="s">
        <v>285</v>
      </c>
      <c r="F65" s="750">
        <v>325</v>
      </c>
      <c r="G65" s="748">
        <f t="shared" si="7"/>
        <v>106640.625</v>
      </c>
      <c r="H65" s="788"/>
      <c r="I65" s="3"/>
      <c r="J65" s="90"/>
      <c r="K65">
        <f>(2.5+2.5+2.5+2.5)*70*1.385</f>
        <v>969.5</v>
      </c>
      <c r="L65" s="129"/>
      <c r="M65" s="129"/>
      <c r="N65" s="729"/>
      <c r="O65" s="144"/>
    </row>
    <row r="66" spans="1:15" customFormat="1" ht="15" x14ac:dyDescent="0.25">
      <c r="A66" s="789"/>
      <c r="B66" s="747" t="s">
        <v>64</v>
      </c>
      <c r="C66" s="792" t="s">
        <v>2603</v>
      </c>
      <c r="D66" s="748">
        <f>SUM(D65:D65)*150/1000</f>
        <v>49.21875</v>
      </c>
      <c r="E66" s="749" t="s">
        <v>478</v>
      </c>
      <c r="F66" s="750">
        <v>1250</v>
      </c>
      <c r="G66" s="748">
        <f t="shared" si="7"/>
        <v>61523.4375</v>
      </c>
      <c r="H66" s="788"/>
      <c r="I66" s="3"/>
      <c r="J66" s="90"/>
      <c r="K66" s="129">
        <f>5*70</f>
        <v>350</v>
      </c>
      <c r="L66" s="129"/>
      <c r="M66" s="129"/>
      <c r="N66" s="729"/>
      <c r="O66" s="144"/>
    </row>
    <row r="67" spans="1:15" customFormat="1" x14ac:dyDescent="0.25">
      <c r="A67" s="789"/>
      <c r="B67" s="747" t="s">
        <v>64</v>
      </c>
      <c r="C67" s="792" t="s">
        <v>2604</v>
      </c>
      <c r="D67" s="748">
        <f>K65</f>
        <v>969.5</v>
      </c>
      <c r="E67" s="749" t="s">
        <v>144</v>
      </c>
      <c r="F67" s="750">
        <v>50</v>
      </c>
      <c r="G67" s="748">
        <f t="shared" si="7"/>
        <v>48475</v>
      </c>
      <c r="H67" s="788"/>
      <c r="I67" s="3"/>
      <c r="J67" s="90"/>
      <c r="K67" s="129"/>
      <c r="L67" s="129"/>
      <c r="M67" s="129"/>
      <c r="N67" s="729"/>
      <c r="O67" s="144"/>
    </row>
    <row r="68" spans="1:15" customFormat="1" x14ac:dyDescent="0.25">
      <c r="A68" s="789"/>
      <c r="B68" s="786"/>
      <c r="C68" s="787"/>
      <c r="D68" s="748"/>
      <c r="E68" s="749"/>
      <c r="F68" s="750"/>
      <c r="G68" s="750"/>
      <c r="H68" s="788"/>
      <c r="I68" s="3"/>
      <c r="J68" s="90"/>
      <c r="K68" s="129"/>
      <c r="L68" s="129"/>
      <c r="M68" s="129"/>
      <c r="N68" s="729"/>
      <c r="O68" s="144"/>
    </row>
    <row r="69" spans="1:15" customFormat="1" ht="15" x14ac:dyDescent="0.25">
      <c r="A69" s="746"/>
      <c r="B69" s="786"/>
      <c r="C69" s="784"/>
      <c r="D69" s="748"/>
      <c r="E69" s="749"/>
      <c r="F69" s="750"/>
      <c r="G69" s="750"/>
      <c r="H69" s="788"/>
      <c r="I69" s="3"/>
      <c r="J69" s="90"/>
      <c r="K69" s="129"/>
      <c r="L69" s="129"/>
      <c r="M69" s="129"/>
      <c r="N69" s="371"/>
      <c r="O69" s="144"/>
    </row>
    <row r="70" spans="1:15" customFormat="1" x14ac:dyDescent="0.25">
      <c r="A70" s="746"/>
      <c r="B70" s="786">
        <v>1.2</v>
      </c>
      <c r="C70" s="787" t="s">
        <v>103</v>
      </c>
      <c r="D70" s="748"/>
      <c r="E70" s="749"/>
      <c r="F70" s="750"/>
      <c r="G70" s="750"/>
      <c r="H70" s="788"/>
      <c r="I70" s="3"/>
      <c r="J70" s="90"/>
      <c r="K70" s="129"/>
      <c r="L70" s="129"/>
      <c r="M70" s="129"/>
      <c r="N70" s="729" t="s">
        <v>58</v>
      </c>
      <c r="O70" s="129" t="s">
        <v>104</v>
      </c>
    </row>
    <row r="71" spans="1:15" customFormat="1" ht="15" x14ac:dyDescent="0.25">
      <c r="A71" s="746"/>
      <c r="B71" s="783" t="s">
        <v>64</v>
      </c>
      <c r="C71" s="784" t="s">
        <v>101</v>
      </c>
      <c r="D71" s="748"/>
      <c r="E71" s="749"/>
      <c r="F71" s="750"/>
      <c r="G71" s="750"/>
      <c r="H71" s="788"/>
      <c r="I71" s="3"/>
      <c r="J71" s="90"/>
      <c r="K71" s="129"/>
      <c r="L71" s="129"/>
      <c r="M71" s="129"/>
      <c r="N71" s="652"/>
      <c r="O71" s="144"/>
    </row>
    <row r="72" spans="1:15" customFormat="1" ht="15" x14ac:dyDescent="0.25">
      <c r="A72" s="746"/>
      <c r="B72" s="783"/>
      <c r="C72" s="793"/>
      <c r="D72" s="748"/>
      <c r="E72" s="749"/>
      <c r="F72" s="750"/>
      <c r="G72" s="748"/>
      <c r="H72" s="794"/>
      <c r="I72" s="3"/>
      <c r="J72" s="90"/>
      <c r="K72" s="129"/>
      <c r="L72" s="129"/>
      <c r="M72" s="129"/>
      <c r="N72" s="672"/>
      <c r="O72" s="130" t="s">
        <v>106</v>
      </c>
    </row>
    <row r="73" spans="1:15" customFormat="1" ht="15" x14ac:dyDescent="0.25">
      <c r="A73" s="746"/>
      <c r="B73" s="786">
        <v>1.3</v>
      </c>
      <c r="C73" s="787" t="s">
        <v>105</v>
      </c>
      <c r="D73" s="748"/>
      <c r="E73" s="749"/>
      <c r="F73" s="750"/>
      <c r="G73" s="748"/>
      <c r="H73" s="794"/>
      <c r="I73" s="3"/>
      <c r="J73" s="90"/>
      <c r="K73" s="129"/>
      <c r="L73" s="129"/>
      <c r="M73" s="129"/>
      <c r="N73" s="672"/>
      <c r="O73" s="130"/>
    </row>
    <row r="74" spans="1:15" customFormat="1" ht="28.5" x14ac:dyDescent="0.25">
      <c r="A74" s="746"/>
      <c r="B74" s="783" t="s">
        <v>64</v>
      </c>
      <c r="C74" s="793" t="s">
        <v>2599</v>
      </c>
      <c r="D74" s="748">
        <v>2412</v>
      </c>
      <c r="E74" s="749" t="s">
        <v>5</v>
      </c>
      <c r="F74" s="750">
        <v>180</v>
      </c>
      <c r="G74" s="748">
        <f>IF(E74="Item",ROUND(F74,0),ROUND(D74*F74,0))</f>
        <v>434160</v>
      </c>
      <c r="H74" s="794"/>
      <c r="I74" s="3"/>
      <c r="J74" s="90"/>
      <c r="K74" s="129"/>
      <c r="L74" s="129"/>
      <c r="M74" s="129"/>
      <c r="N74" s="672"/>
      <c r="O74" s="130"/>
    </row>
    <row r="75" spans="1:15" customFormat="1" ht="15" x14ac:dyDescent="0.25">
      <c r="A75" s="746"/>
      <c r="B75" s="783" t="s">
        <v>64</v>
      </c>
      <c r="C75" s="784" t="s">
        <v>2591</v>
      </c>
      <c r="D75" s="748">
        <v>2412</v>
      </c>
      <c r="E75" s="749" t="s">
        <v>5</v>
      </c>
      <c r="F75" s="750">
        <v>40</v>
      </c>
      <c r="G75" s="748">
        <f>IF(E75="Item",ROUND(F75,0),ROUND(D75*F75,0))</f>
        <v>96480</v>
      </c>
      <c r="H75" s="794"/>
      <c r="I75" s="3"/>
      <c r="J75" s="90"/>
      <c r="K75" s="129"/>
      <c r="L75" s="129"/>
      <c r="M75" s="129"/>
      <c r="N75" s="672"/>
      <c r="O75" s="130"/>
    </row>
    <row r="76" spans="1:15" customFormat="1" ht="15" x14ac:dyDescent="0.25">
      <c r="A76" s="746"/>
      <c r="B76" s="783" t="s">
        <v>64</v>
      </c>
      <c r="C76" s="784" t="s">
        <v>2592</v>
      </c>
      <c r="D76" s="748">
        <v>2412</v>
      </c>
      <c r="E76" s="749" t="s">
        <v>5</v>
      </c>
      <c r="F76" s="750">
        <v>40</v>
      </c>
      <c r="G76" s="748">
        <f>IF(E76="Item",ROUND(F76,0),ROUND(D76*F76,0))</f>
        <v>96480</v>
      </c>
      <c r="H76" s="794"/>
      <c r="I76" s="3"/>
      <c r="J76" s="90"/>
      <c r="K76" s="129"/>
      <c r="L76" s="129"/>
      <c r="M76" s="129"/>
      <c r="N76" s="672"/>
      <c r="O76" s="130"/>
    </row>
    <row r="77" spans="1:15" customFormat="1" ht="15" x14ac:dyDescent="0.25">
      <c r="A77" s="746"/>
      <c r="B77" s="783" t="s">
        <v>64</v>
      </c>
      <c r="C77" s="792" t="s">
        <v>2593</v>
      </c>
      <c r="D77" s="748">
        <v>2412</v>
      </c>
      <c r="E77" s="749" t="s">
        <v>5</v>
      </c>
      <c r="F77" s="750">
        <v>50</v>
      </c>
      <c r="G77" s="750">
        <f>IF(E77="Item",ROUND(F77,0),ROUND(D77*F77,0))</f>
        <v>120600</v>
      </c>
      <c r="H77" s="794"/>
      <c r="I77" s="3"/>
      <c r="J77" s="90"/>
      <c r="K77" s="129"/>
      <c r="L77" s="129"/>
      <c r="M77" s="129"/>
      <c r="N77" s="672"/>
      <c r="O77" s="130"/>
    </row>
    <row r="78" spans="1:15" customFormat="1" ht="15" x14ac:dyDescent="0.25">
      <c r="A78" s="746"/>
      <c r="B78" s="786"/>
      <c r="C78" s="787"/>
      <c r="D78" s="748"/>
      <c r="E78" s="749"/>
      <c r="F78" s="750"/>
      <c r="G78" s="748"/>
      <c r="H78" s="794"/>
      <c r="I78" s="3"/>
      <c r="J78" s="90"/>
      <c r="K78" s="129"/>
      <c r="L78" s="129"/>
      <c r="M78" s="129"/>
      <c r="N78" s="672"/>
      <c r="O78" s="130"/>
    </row>
    <row r="79" spans="1:15" customFormat="1" ht="15" x14ac:dyDescent="0.25">
      <c r="A79" s="746"/>
      <c r="B79" s="783" t="s">
        <v>64</v>
      </c>
      <c r="C79" s="784" t="s">
        <v>2606</v>
      </c>
      <c r="D79" s="748">
        <v>2140</v>
      </c>
      <c r="E79" s="749" t="s">
        <v>5</v>
      </c>
      <c r="F79" s="750">
        <v>180</v>
      </c>
      <c r="G79" s="748">
        <f>IF(E79="Item",ROUND(F79,0),ROUND(D79*F79,0))</f>
        <v>385200</v>
      </c>
      <c r="H79" s="794"/>
      <c r="I79" s="3"/>
      <c r="J79" s="90"/>
      <c r="K79" s="129"/>
      <c r="L79" s="129"/>
      <c r="M79" s="129"/>
      <c r="N79" s="672"/>
      <c r="O79" s="130"/>
    </row>
    <row r="80" spans="1:15" customFormat="1" ht="15" x14ac:dyDescent="0.25">
      <c r="A80" s="746"/>
      <c r="B80" s="783" t="s">
        <v>64</v>
      </c>
      <c r="C80" s="784" t="s">
        <v>2591</v>
      </c>
      <c r="D80" s="748">
        <f>D79</f>
        <v>2140</v>
      </c>
      <c r="E80" s="749" t="s">
        <v>5</v>
      </c>
      <c r="F80" s="750">
        <v>40</v>
      </c>
      <c r="G80" s="748">
        <f>IF(E80="Item",ROUND(F80,0),ROUND(D80*F80,0))</f>
        <v>85600</v>
      </c>
      <c r="H80" s="794"/>
      <c r="I80" s="3"/>
      <c r="J80" s="90"/>
      <c r="K80" s="129"/>
      <c r="L80" s="129"/>
      <c r="M80" s="129"/>
      <c r="N80" s="672"/>
      <c r="O80" s="130"/>
    </row>
    <row r="81" spans="1:15" customFormat="1" ht="15" x14ac:dyDescent="0.25">
      <c r="A81" s="746"/>
      <c r="B81" s="783" t="s">
        <v>64</v>
      </c>
      <c r="C81" s="784" t="s">
        <v>2592</v>
      </c>
      <c r="D81" s="748">
        <f>D79</f>
        <v>2140</v>
      </c>
      <c r="E81" s="749" t="s">
        <v>5</v>
      </c>
      <c r="F81" s="750">
        <v>40</v>
      </c>
      <c r="G81" s="748">
        <f>IF(E81="Item",ROUND(F81,0),ROUND(D81*F81,0))</f>
        <v>85600</v>
      </c>
      <c r="H81" s="794"/>
      <c r="I81" s="3"/>
      <c r="J81" s="90"/>
      <c r="K81" s="129"/>
      <c r="L81" s="129"/>
      <c r="M81" s="129"/>
      <c r="N81" s="672"/>
      <c r="O81" s="130"/>
    </row>
    <row r="82" spans="1:15" customFormat="1" ht="15" x14ac:dyDescent="0.25">
      <c r="A82" s="746"/>
      <c r="B82" s="747" t="s">
        <v>64</v>
      </c>
      <c r="C82" s="792" t="s">
        <v>2593</v>
      </c>
      <c r="D82" s="748">
        <f>D79</f>
        <v>2140</v>
      </c>
      <c r="E82" s="749" t="s">
        <v>5</v>
      </c>
      <c r="F82" s="750">
        <v>50</v>
      </c>
      <c r="G82" s="750">
        <f>IF(E82="Item",ROUND(F82,0),ROUND(D82*F82,0))</f>
        <v>107000</v>
      </c>
      <c r="H82" s="794"/>
      <c r="I82" s="3"/>
      <c r="J82" s="90"/>
      <c r="K82" s="129"/>
      <c r="L82" s="129"/>
      <c r="M82" s="129"/>
      <c r="N82" s="672"/>
      <c r="O82" s="130"/>
    </row>
    <row r="83" spans="1:15" customFormat="1" ht="15" x14ac:dyDescent="0.25">
      <c r="A83" s="746"/>
      <c r="B83" s="786"/>
      <c r="C83" s="787"/>
      <c r="D83" s="748"/>
      <c r="E83" s="749"/>
      <c r="F83" s="750"/>
      <c r="G83" s="748"/>
      <c r="H83" s="794">
        <f>SUM(G79:G82)</f>
        <v>663400</v>
      </c>
      <c r="I83" s="3"/>
      <c r="J83" s="90"/>
      <c r="K83" s="129"/>
      <c r="L83" s="129"/>
      <c r="M83" s="129"/>
      <c r="N83" s="672"/>
      <c r="O83" s="130"/>
    </row>
    <row r="84" spans="1:15" customFormat="1" ht="15" x14ac:dyDescent="0.25">
      <c r="A84" s="746"/>
      <c r="B84" s="783"/>
      <c r="C84" s="793"/>
      <c r="D84" s="748"/>
      <c r="E84" s="749"/>
      <c r="F84" s="750"/>
      <c r="G84" s="748"/>
      <c r="H84" s="794"/>
      <c r="I84" s="3"/>
      <c r="J84" s="90"/>
      <c r="K84" s="129"/>
      <c r="L84" s="129"/>
      <c r="M84" s="129"/>
      <c r="N84" s="672"/>
      <c r="O84" s="144"/>
    </row>
    <row r="85" spans="1:15" customFormat="1" ht="15" x14ac:dyDescent="0.25">
      <c r="A85" s="746"/>
      <c r="B85" s="786">
        <v>1.4</v>
      </c>
      <c r="C85" s="787" t="s">
        <v>108</v>
      </c>
      <c r="D85" s="748"/>
      <c r="E85" s="749"/>
      <c r="F85" s="750"/>
      <c r="G85" s="748"/>
      <c r="H85" s="794"/>
      <c r="I85" s="3"/>
      <c r="J85" s="90"/>
      <c r="K85" s="129"/>
      <c r="L85" s="129"/>
      <c r="M85" s="129"/>
      <c r="N85" s="624"/>
      <c r="O85" s="129"/>
    </row>
    <row r="86" spans="1:15" customFormat="1" ht="15" x14ac:dyDescent="0.25">
      <c r="A86" s="746"/>
      <c r="B86" s="783" t="s">
        <v>64</v>
      </c>
      <c r="C86" s="793" t="s">
        <v>101</v>
      </c>
      <c r="D86" s="68">
        <v>0</v>
      </c>
      <c r="E86" s="69">
        <v>0</v>
      </c>
      <c r="F86" s="70">
        <v>0</v>
      </c>
      <c r="G86" s="13">
        <f t="shared" ref="G86" si="8">IF(E86="Item",ROUND(F86,0),ROUND(D86*F86,0))</f>
        <v>0</v>
      </c>
      <c r="H86" s="788"/>
      <c r="I86" s="3"/>
      <c r="J86" s="90"/>
      <c r="K86" s="129"/>
      <c r="L86" s="129"/>
      <c r="M86" s="129"/>
      <c r="N86" s="624"/>
      <c r="O86" s="130" t="s">
        <v>23</v>
      </c>
    </row>
    <row r="87" spans="1:15" customFormat="1" x14ac:dyDescent="0.25">
      <c r="A87" s="746"/>
      <c r="B87" s="786"/>
      <c r="C87" s="787"/>
      <c r="D87" s="748"/>
      <c r="E87" s="749"/>
      <c r="F87" s="750"/>
      <c r="G87" s="748"/>
      <c r="H87" s="794">
        <f>SUM(G86)</f>
        <v>0</v>
      </c>
      <c r="I87" s="3"/>
      <c r="J87" s="90"/>
      <c r="K87" s="129"/>
      <c r="L87" s="129"/>
      <c r="M87" s="129"/>
      <c r="N87" s="729" t="s">
        <v>58</v>
      </c>
      <c r="O87" s="129" t="s">
        <v>110</v>
      </c>
    </row>
    <row r="88" spans="1:15" customFormat="1" x14ac:dyDescent="0.25">
      <c r="A88" s="746"/>
      <c r="B88" s="786">
        <v>1.5</v>
      </c>
      <c r="C88" s="787" t="s">
        <v>109</v>
      </c>
      <c r="D88" s="748"/>
      <c r="E88" s="749"/>
      <c r="F88" s="750"/>
      <c r="G88" s="748"/>
      <c r="H88" s="794"/>
      <c r="I88" s="3"/>
      <c r="J88" s="90"/>
      <c r="K88" s="129"/>
      <c r="L88" s="129"/>
      <c r="M88" s="129"/>
      <c r="N88" s="729" t="s">
        <v>58</v>
      </c>
      <c r="O88" s="129" t="s">
        <v>111</v>
      </c>
    </row>
    <row r="89" spans="1:15" customFormat="1" x14ac:dyDescent="0.25">
      <c r="A89" s="746"/>
      <c r="B89" s="783" t="s">
        <v>64</v>
      </c>
      <c r="C89" s="793" t="s">
        <v>101</v>
      </c>
      <c r="D89" s="68">
        <v>0</v>
      </c>
      <c r="E89" s="69">
        <v>0</v>
      </c>
      <c r="F89" s="70">
        <v>0</v>
      </c>
      <c r="G89" s="13">
        <f t="shared" ref="G89" si="9">IF(E89="Item",ROUND(F89,0),ROUND(D89*F89,0))</f>
        <v>0</v>
      </c>
      <c r="H89" s="788"/>
      <c r="I89" s="3"/>
      <c r="J89" s="90"/>
      <c r="K89" s="129"/>
      <c r="L89" s="129"/>
      <c r="M89" s="129"/>
      <c r="N89" s="729" t="s">
        <v>58</v>
      </c>
      <c r="O89" s="129" t="s">
        <v>112</v>
      </c>
    </row>
    <row r="90" spans="1:15" customFormat="1" x14ac:dyDescent="0.25">
      <c r="A90" s="746"/>
      <c r="B90" s="786"/>
      <c r="C90" s="787"/>
      <c r="D90" s="748"/>
      <c r="E90" s="749"/>
      <c r="F90" s="750"/>
      <c r="G90" s="748"/>
      <c r="H90" s="794">
        <f>SUM(G89)</f>
        <v>0</v>
      </c>
      <c r="I90" s="3"/>
      <c r="J90" s="90"/>
      <c r="K90" s="129"/>
      <c r="L90" s="129"/>
      <c r="M90" s="129"/>
      <c r="N90" s="729" t="s">
        <v>58</v>
      </c>
      <c r="O90" s="129" t="s">
        <v>113</v>
      </c>
    </row>
    <row r="91" spans="1:15" customFormat="1" x14ac:dyDescent="0.25">
      <c r="A91" s="746"/>
      <c r="B91" s="786"/>
      <c r="C91" s="787"/>
      <c r="D91" s="748"/>
      <c r="E91" s="749"/>
      <c r="F91" s="750"/>
      <c r="G91" s="748"/>
      <c r="H91" s="794"/>
      <c r="I91" s="3"/>
      <c r="J91" s="90"/>
      <c r="K91" s="129"/>
      <c r="L91" s="129"/>
      <c r="M91" s="129"/>
      <c r="N91" s="729"/>
      <c r="O91" s="129"/>
    </row>
    <row r="92" spans="1:15" customFormat="1" x14ac:dyDescent="0.25">
      <c r="A92" s="746"/>
      <c r="B92" s="786"/>
      <c r="C92" s="787"/>
      <c r="D92" s="748"/>
      <c r="E92" s="749"/>
      <c r="F92" s="750"/>
      <c r="G92" s="748"/>
      <c r="H92" s="794"/>
      <c r="I92" s="3"/>
      <c r="J92" s="90"/>
      <c r="K92" s="129"/>
      <c r="L92" s="129"/>
      <c r="M92" s="129"/>
      <c r="N92" s="729"/>
      <c r="O92" s="129"/>
    </row>
    <row r="93" spans="1:15" customFormat="1" x14ac:dyDescent="0.25">
      <c r="A93" s="746"/>
      <c r="B93" s="786"/>
      <c r="C93" s="787"/>
      <c r="D93" s="748"/>
      <c r="E93" s="749"/>
      <c r="F93" s="750"/>
      <c r="G93" s="748"/>
      <c r="H93" s="794"/>
      <c r="I93" s="3"/>
      <c r="J93" s="90"/>
      <c r="K93" s="129"/>
      <c r="L93" s="129"/>
      <c r="M93" s="129"/>
      <c r="N93" s="729"/>
      <c r="O93" s="129"/>
    </row>
    <row r="94" spans="1:15" customFormat="1" x14ac:dyDescent="0.25">
      <c r="A94" s="746"/>
      <c r="B94" s="786"/>
      <c r="C94" s="787"/>
      <c r="D94" s="748"/>
      <c r="E94" s="749"/>
      <c r="F94" s="750"/>
      <c r="G94" s="748"/>
      <c r="H94" s="794"/>
      <c r="I94" s="3"/>
      <c r="J94" s="90"/>
      <c r="K94" s="129"/>
      <c r="L94" s="129"/>
      <c r="M94" s="129"/>
      <c r="N94" s="729"/>
      <c r="O94" s="129"/>
    </row>
    <row r="95" spans="1:15" customFormat="1" x14ac:dyDescent="0.25">
      <c r="A95" s="746"/>
      <c r="B95" s="786"/>
      <c r="C95" s="787"/>
      <c r="D95" s="748"/>
      <c r="E95" s="749"/>
      <c r="F95" s="750"/>
      <c r="G95" s="748"/>
      <c r="H95" s="794"/>
      <c r="I95" s="3"/>
      <c r="J95" s="90"/>
      <c r="K95" s="129"/>
      <c r="L95" s="129"/>
      <c r="M95" s="129"/>
      <c r="N95" s="729"/>
      <c r="O95" s="129"/>
    </row>
    <row r="96" spans="1:15" customFormat="1" x14ac:dyDescent="0.25">
      <c r="A96" s="746"/>
      <c r="B96" s="786"/>
      <c r="C96" s="787"/>
      <c r="D96" s="748"/>
      <c r="E96" s="749"/>
      <c r="F96" s="750"/>
      <c r="G96" s="748"/>
      <c r="H96" s="794"/>
      <c r="I96" s="3"/>
      <c r="J96" s="90"/>
      <c r="K96" s="129"/>
      <c r="L96" s="129"/>
      <c r="M96" s="129"/>
      <c r="N96" s="729"/>
      <c r="O96" s="129"/>
    </row>
    <row r="97" spans="1:15" customFormat="1" x14ac:dyDescent="0.25">
      <c r="A97" s="746"/>
      <c r="B97" s="786"/>
      <c r="C97" s="787"/>
      <c r="D97" s="748"/>
      <c r="E97" s="749"/>
      <c r="F97" s="750"/>
      <c r="G97" s="748"/>
      <c r="H97" s="794"/>
      <c r="I97" s="3"/>
      <c r="J97" s="90"/>
      <c r="K97" s="129"/>
      <c r="L97" s="129"/>
      <c r="M97" s="129"/>
      <c r="N97" s="729"/>
      <c r="O97" s="129"/>
    </row>
    <row r="98" spans="1:15" customFormat="1" x14ac:dyDescent="0.25">
      <c r="A98" s="746"/>
      <c r="B98" s="786"/>
      <c r="C98" s="787"/>
      <c r="D98" s="748"/>
      <c r="E98" s="749"/>
      <c r="F98" s="750"/>
      <c r="G98" s="748"/>
      <c r="H98" s="794"/>
      <c r="I98" s="3"/>
      <c r="J98" s="90"/>
      <c r="K98" s="129"/>
      <c r="L98" s="129"/>
      <c r="M98" s="129"/>
      <c r="N98" s="729"/>
      <c r="O98" s="129"/>
    </row>
    <row r="99" spans="1:15" customFormat="1" x14ac:dyDescent="0.25">
      <c r="A99" s="746"/>
      <c r="B99" s="786"/>
      <c r="C99" s="787"/>
      <c r="D99" s="748"/>
      <c r="E99" s="749"/>
      <c r="F99" s="750"/>
      <c r="G99" s="748"/>
      <c r="H99" s="794"/>
      <c r="I99" s="3"/>
      <c r="J99" s="90"/>
      <c r="K99" s="129"/>
      <c r="L99" s="129"/>
      <c r="M99" s="129"/>
      <c r="N99" s="729"/>
      <c r="O99" s="129"/>
    </row>
    <row r="100" spans="1:15" customFormat="1" x14ac:dyDescent="0.25">
      <c r="A100" s="746"/>
      <c r="B100" s="786"/>
      <c r="C100" s="787"/>
      <c r="D100" s="748"/>
      <c r="E100" s="749"/>
      <c r="F100" s="750"/>
      <c r="G100" s="748"/>
      <c r="H100" s="794"/>
      <c r="I100" s="3"/>
      <c r="J100" s="90"/>
      <c r="K100" s="129"/>
      <c r="L100" s="129"/>
      <c r="M100" s="129"/>
      <c r="N100" s="729"/>
      <c r="O100" s="129"/>
    </row>
    <row r="101" spans="1:15" customFormat="1" x14ac:dyDescent="0.25">
      <c r="A101" s="746"/>
      <c r="B101" s="786"/>
      <c r="C101" s="787"/>
      <c r="D101" s="748"/>
      <c r="E101" s="749"/>
      <c r="F101" s="750"/>
      <c r="G101" s="748"/>
      <c r="H101" s="794"/>
      <c r="I101" s="3"/>
      <c r="J101" s="90"/>
      <c r="K101" s="129"/>
      <c r="L101" s="129"/>
      <c r="M101" s="129"/>
      <c r="N101" s="729"/>
      <c r="O101" s="129"/>
    </row>
    <row r="102" spans="1:15" customFormat="1" x14ac:dyDescent="0.25">
      <c r="A102" s="746"/>
      <c r="B102" s="786"/>
      <c r="C102" s="787"/>
      <c r="D102" s="748"/>
      <c r="E102" s="749"/>
      <c r="F102" s="750"/>
      <c r="G102" s="748"/>
      <c r="H102" s="794"/>
      <c r="I102" s="3"/>
      <c r="J102" s="90"/>
      <c r="K102" s="129"/>
      <c r="L102" s="129"/>
      <c r="M102" s="129"/>
      <c r="N102" s="729"/>
      <c r="O102" s="129"/>
    </row>
    <row r="103" spans="1:15" customFormat="1" x14ac:dyDescent="0.25">
      <c r="A103" s="746"/>
      <c r="B103" s="786"/>
      <c r="C103" s="787"/>
      <c r="D103" s="748"/>
      <c r="E103" s="749"/>
      <c r="F103" s="750"/>
      <c r="G103" s="748"/>
      <c r="H103" s="794"/>
      <c r="I103" s="3"/>
      <c r="J103" s="90"/>
      <c r="K103" s="129"/>
      <c r="L103" s="129"/>
      <c r="M103" s="129"/>
      <c r="N103" s="729"/>
      <c r="O103" s="129"/>
    </row>
    <row r="104" spans="1:15" customFormat="1" x14ac:dyDescent="0.25">
      <c r="A104" s="746"/>
      <c r="B104" s="786"/>
      <c r="C104" s="787"/>
      <c r="D104" s="748"/>
      <c r="E104" s="749"/>
      <c r="F104" s="750"/>
      <c r="G104" s="748"/>
      <c r="H104" s="794"/>
      <c r="I104" s="3"/>
      <c r="J104" s="90"/>
      <c r="K104" s="129"/>
      <c r="L104" s="129"/>
      <c r="M104" s="129"/>
      <c r="N104" s="729"/>
      <c r="O104" s="129"/>
    </row>
    <row r="105" spans="1:15" customFormat="1" x14ac:dyDescent="0.25">
      <c r="A105" s="746"/>
      <c r="B105" s="786"/>
      <c r="C105" s="787"/>
      <c r="D105" s="748"/>
      <c r="E105" s="749"/>
      <c r="F105" s="750"/>
      <c r="G105" s="748"/>
      <c r="H105" s="794"/>
      <c r="I105" s="3"/>
      <c r="J105" s="90"/>
      <c r="K105" s="129"/>
      <c r="L105" s="129"/>
      <c r="M105" s="129"/>
      <c r="N105" s="729"/>
      <c r="O105" s="129"/>
    </row>
    <row r="106" spans="1:15" customFormat="1" x14ac:dyDescent="0.25">
      <c r="A106" s="746"/>
      <c r="B106" s="786"/>
      <c r="C106" s="787"/>
      <c r="D106" s="748"/>
      <c r="E106" s="749"/>
      <c r="F106" s="750"/>
      <c r="G106" s="748"/>
      <c r="H106" s="794"/>
      <c r="I106" s="3"/>
      <c r="J106" s="90"/>
      <c r="K106" s="129"/>
      <c r="L106" s="129"/>
      <c r="M106" s="129"/>
      <c r="N106" s="729"/>
      <c r="O106" s="129"/>
    </row>
    <row r="107" spans="1:15" customFormat="1" x14ac:dyDescent="0.25">
      <c r="A107" s="746"/>
      <c r="B107" s="786"/>
      <c r="C107" s="787"/>
      <c r="D107" s="748"/>
      <c r="E107" s="749"/>
      <c r="F107" s="750"/>
      <c r="G107" s="748"/>
      <c r="H107" s="794"/>
      <c r="I107" s="3"/>
      <c r="J107" s="90"/>
      <c r="K107" s="129"/>
      <c r="L107" s="129"/>
      <c r="M107" s="129"/>
      <c r="N107" s="729"/>
      <c r="O107" s="129"/>
    </row>
    <row r="108" spans="1:15" customFormat="1" x14ac:dyDescent="0.25">
      <c r="A108" s="746"/>
      <c r="B108" s="786"/>
      <c r="C108" s="787"/>
      <c r="D108" s="748"/>
      <c r="E108" s="749"/>
      <c r="F108" s="750"/>
      <c r="G108" s="748"/>
      <c r="H108" s="794"/>
      <c r="I108" s="3"/>
      <c r="J108" s="90"/>
      <c r="K108" s="129"/>
      <c r="L108" s="129"/>
      <c r="M108" s="129"/>
      <c r="N108" s="729"/>
      <c r="O108" s="129"/>
    </row>
    <row r="109" spans="1:15" customFormat="1" x14ac:dyDescent="0.25">
      <c r="A109" s="746"/>
      <c r="B109" s="786"/>
      <c r="C109" s="787"/>
      <c r="D109" s="748"/>
      <c r="E109" s="749"/>
      <c r="F109" s="750"/>
      <c r="G109" s="748"/>
      <c r="H109" s="794"/>
      <c r="I109" s="3"/>
      <c r="J109" s="90"/>
      <c r="K109" s="129"/>
      <c r="L109" s="129"/>
      <c r="M109" s="129"/>
      <c r="N109" s="729"/>
      <c r="O109" s="129"/>
    </row>
    <row r="110" spans="1:15" customFormat="1" x14ac:dyDescent="0.25">
      <c r="A110" s="43"/>
      <c r="B110" s="44"/>
      <c r="C110" s="49" t="s">
        <v>95</v>
      </c>
      <c r="D110" s="45"/>
      <c r="E110" s="46"/>
      <c r="F110" s="47"/>
      <c r="G110" s="48"/>
      <c r="H110" s="57">
        <f>SUM(G61:G110)</f>
        <v>1644165.3125</v>
      </c>
      <c r="I110" s="3"/>
      <c r="J110" s="90">
        <f>H110/2229</f>
        <v>737.62463548676533</v>
      </c>
      <c r="K110" s="129"/>
      <c r="L110" s="129"/>
      <c r="M110" s="129"/>
      <c r="N110" s="729" t="s">
        <v>58</v>
      </c>
      <c r="O110" s="129" t="s">
        <v>114</v>
      </c>
    </row>
    <row r="111" spans="1:15" customFormat="1" x14ac:dyDescent="0.25">
      <c r="A111" s="16"/>
      <c r="B111" s="40"/>
      <c r="D111" s="21"/>
      <c r="E111" s="23"/>
      <c r="F111" s="13"/>
      <c r="G111" s="13"/>
      <c r="H111" s="58"/>
      <c r="I111" s="3"/>
      <c r="J111" s="90"/>
      <c r="K111" s="129"/>
      <c r="L111" s="129"/>
      <c r="M111" s="129"/>
      <c r="N111" s="729" t="s">
        <v>58</v>
      </c>
      <c r="O111" s="659" t="s">
        <v>115</v>
      </c>
    </row>
    <row r="112" spans="1:15" customFormat="1" x14ac:dyDescent="0.25">
      <c r="A112" s="51">
        <v>2</v>
      </c>
      <c r="B112" s="53" t="s">
        <v>20</v>
      </c>
      <c r="C112" s="53"/>
      <c r="D112" s="21"/>
      <c r="E112" s="23"/>
      <c r="F112" s="13"/>
      <c r="G112" s="13"/>
      <c r="H112" s="58"/>
      <c r="I112" s="3"/>
      <c r="J112" s="90"/>
      <c r="K112" s="129"/>
      <c r="L112" s="129"/>
      <c r="M112" s="129"/>
      <c r="N112" s="729" t="s">
        <v>58</v>
      </c>
      <c r="O112" s="129" t="s">
        <v>117</v>
      </c>
    </row>
    <row r="113" spans="1:15" customFormat="1" x14ac:dyDescent="0.25">
      <c r="A113" s="16"/>
      <c r="B113" s="40">
        <v>2.1</v>
      </c>
      <c r="C113" t="s">
        <v>116</v>
      </c>
      <c r="D113" s="21"/>
      <c r="E113" s="23"/>
      <c r="F113" s="13"/>
      <c r="G113" s="13"/>
      <c r="H113" s="58"/>
      <c r="I113" s="3"/>
      <c r="J113" s="90"/>
      <c r="K113" s="129"/>
      <c r="L113" s="129"/>
      <c r="M113" s="129"/>
      <c r="N113" s="729" t="s">
        <v>58</v>
      </c>
      <c r="O113" s="144" t="s">
        <v>118</v>
      </c>
    </row>
    <row r="114" spans="1:15" customFormat="1" x14ac:dyDescent="0.25">
      <c r="A114" s="16"/>
      <c r="B114" s="40"/>
      <c r="C114" s="781" t="s">
        <v>2594</v>
      </c>
      <c r="D114" s="21"/>
      <c r="E114" s="23"/>
      <c r="F114" s="13"/>
      <c r="G114" s="13"/>
      <c r="H114" s="58"/>
      <c r="I114" s="3"/>
      <c r="J114" s="90"/>
      <c r="K114" s="129"/>
      <c r="L114" s="129"/>
      <c r="M114" s="129"/>
      <c r="N114" s="729"/>
      <c r="O114" s="144"/>
    </row>
    <row r="115" spans="1:15" customFormat="1" x14ac:dyDescent="0.25">
      <c r="A115" s="16"/>
      <c r="B115" s="783" t="s">
        <v>64</v>
      </c>
      <c r="C115" s="72" t="s">
        <v>2583</v>
      </c>
      <c r="D115" s="21">
        <v>450</v>
      </c>
      <c r="E115" s="23" t="s">
        <v>119</v>
      </c>
      <c r="F115" s="13">
        <v>4000</v>
      </c>
      <c r="G115" s="13">
        <f t="shared" ref="G115:G117" si="10">IF(E115="Item",ROUND(F115,0),ROUND(D115*F115,0))</f>
        <v>1800000</v>
      </c>
      <c r="H115" s="58"/>
      <c r="I115" s="3"/>
      <c r="J115" s="90"/>
      <c r="K115" s="129"/>
      <c r="L115" s="129"/>
      <c r="M115" s="129"/>
      <c r="N115" s="729"/>
      <c r="O115" s="144"/>
    </row>
    <row r="116" spans="1:15" customFormat="1" x14ac:dyDescent="0.25">
      <c r="A116" s="16"/>
      <c r="B116" s="783" t="s">
        <v>64</v>
      </c>
      <c r="C116" s="72" t="s">
        <v>120</v>
      </c>
      <c r="D116" s="21">
        <f>D115*0.1</f>
        <v>45</v>
      </c>
      <c r="E116" s="23" t="s">
        <v>119</v>
      </c>
      <c r="F116" s="13">
        <v>4000</v>
      </c>
      <c r="G116" s="13">
        <f t="shared" si="10"/>
        <v>180000</v>
      </c>
      <c r="H116" s="58"/>
      <c r="I116" s="3"/>
      <c r="J116" s="90"/>
      <c r="K116" s="129"/>
      <c r="L116" s="129"/>
      <c r="M116" s="129"/>
      <c r="N116" s="729"/>
      <c r="O116" s="144"/>
    </row>
    <row r="117" spans="1:15" customFormat="1" x14ac:dyDescent="0.25">
      <c r="A117" s="16"/>
      <c r="B117" s="783" t="s">
        <v>64</v>
      </c>
      <c r="C117" s="72" t="s">
        <v>2582</v>
      </c>
      <c r="D117" s="21">
        <v>5324</v>
      </c>
      <c r="E117" s="23" t="s">
        <v>5</v>
      </c>
      <c r="F117" s="13">
        <v>50</v>
      </c>
      <c r="G117" s="13">
        <f t="shared" si="10"/>
        <v>266200</v>
      </c>
      <c r="H117" s="58"/>
      <c r="I117" s="3"/>
      <c r="J117" s="90"/>
      <c r="K117" s="129"/>
      <c r="L117" s="129"/>
      <c r="M117" s="129"/>
      <c r="N117" s="729"/>
      <c r="O117" s="144"/>
    </row>
    <row r="118" spans="1:15" customFormat="1" x14ac:dyDescent="0.25">
      <c r="A118" s="16"/>
      <c r="B118" s="40"/>
      <c r="C118" s="72"/>
      <c r="D118" s="21"/>
      <c r="E118" s="23"/>
      <c r="F118" s="13"/>
      <c r="G118" s="21"/>
      <c r="H118" s="58"/>
      <c r="I118" s="3"/>
      <c r="J118" s="90"/>
      <c r="K118" s="129"/>
      <c r="L118" s="129"/>
      <c r="M118" s="129"/>
      <c r="N118" s="729"/>
      <c r="O118" s="144"/>
    </row>
    <row r="119" spans="1:15" customFormat="1" x14ac:dyDescent="0.25">
      <c r="A119" s="16"/>
      <c r="B119" s="40"/>
      <c r="C119" s="776" t="s">
        <v>2595</v>
      </c>
      <c r="D119" s="21"/>
      <c r="E119" s="23"/>
      <c r="F119" s="13"/>
      <c r="G119" s="21"/>
      <c r="H119" s="58"/>
      <c r="I119" s="3"/>
      <c r="J119" s="90"/>
      <c r="K119" s="129"/>
      <c r="L119" s="129"/>
      <c r="M119" s="129"/>
      <c r="N119" s="729"/>
      <c r="O119" s="144"/>
    </row>
    <row r="120" spans="1:15" customFormat="1" x14ac:dyDescent="0.25">
      <c r="A120" s="16"/>
      <c r="B120" s="783" t="s">
        <v>64</v>
      </c>
      <c r="C120" s="72" t="s">
        <v>2598</v>
      </c>
      <c r="D120" s="21">
        <f>(2229*70)/1000</f>
        <v>156.03</v>
      </c>
      <c r="E120" s="23" t="s">
        <v>119</v>
      </c>
      <c r="F120" s="13">
        <v>4000</v>
      </c>
      <c r="G120" s="13">
        <f t="shared" ref="G120:G122" si="11">IF(E120="Item",ROUND(F120,0),ROUND(D120*F120,0))</f>
        <v>624120</v>
      </c>
      <c r="H120" s="58"/>
      <c r="I120" s="3"/>
      <c r="J120" s="90"/>
      <c r="K120" s="129"/>
      <c r="L120" s="129"/>
      <c r="M120" s="129"/>
      <c r="N120" s="729"/>
      <c r="O120" s="144"/>
    </row>
    <row r="121" spans="1:15" customFormat="1" x14ac:dyDescent="0.25">
      <c r="A121" s="16"/>
      <c r="B121" s="783" t="s">
        <v>64</v>
      </c>
      <c r="C121" s="72" t="s">
        <v>120</v>
      </c>
      <c r="D121" s="21">
        <f>D120*0.1</f>
        <v>15.603000000000002</v>
      </c>
      <c r="E121" s="23" t="s">
        <v>119</v>
      </c>
      <c r="F121" s="13">
        <v>4000</v>
      </c>
      <c r="G121" s="13">
        <f t="shared" si="11"/>
        <v>62412</v>
      </c>
      <c r="H121" s="58"/>
      <c r="I121" s="3"/>
      <c r="J121" s="90"/>
      <c r="K121" s="129"/>
      <c r="L121" s="129"/>
      <c r="M121" s="129"/>
      <c r="N121" s="729"/>
      <c r="O121" s="144"/>
    </row>
    <row r="122" spans="1:15" customFormat="1" x14ac:dyDescent="0.25">
      <c r="A122" s="16"/>
      <c r="B122" s="783" t="s">
        <v>64</v>
      </c>
      <c r="C122" s="72" t="s">
        <v>2582</v>
      </c>
      <c r="D122" s="21">
        <v>2229</v>
      </c>
      <c r="E122" s="23" t="s">
        <v>5</v>
      </c>
      <c r="F122" s="13">
        <v>50</v>
      </c>
      <c r="G122" s="13">
        <f t="shared" si="11"/>
        <v>111450</v>
      </c>
      <c r="H122" s="58"/>
      <c r="I122" s="3"/>
      <c r="J122" s="90"/>
      <c r="K122" s="129"/>
      <c r="L122" s="129"/>
      <c r="M122" s="129"/>
      <c r="N122" s="729"/>
      <c r="O122" s="144"/>
    </row>
    <row r="123" spans="1:15" customFormat="1" x14ac:dyDescent="0.25">
      <c r="A123" s="16"/>
      <c r="B123" s="40"/>
      <c r="C123" s="72"/>
      <c r="D123" s="21"/>
      <c r="E123" s="23"/>
      <c r="F123" s="13"/>
      <c r="G123" s="21"/>
      <c r="H123" s="58"/>
      <c r="I123" s="3"/>
      <c r="J123" s="90"/>
      <c r="K123" s="129"/>
      <c r="L123" s="129"/>
      <c r="M123" s="129"/>
      <c r="N123" s="729"/>
      <c r="O123" s="144"/>
    </row>
    <row r="124" spans="1:15" customFormat="1" x14ac:dyDescent="0.25">
      <c r="A124" s="16"/>
      <c r="B124" s="40">
        <v>2.2000000000000002</v>
      </c>
      <c r="C124" t="s">
        <v>122</v>
      </c>
      <c r="D124" s="21"/>
      <c r="E124" s="23"/>
      <c r="F124" s="13"/>
      <c r="G124" s="13"/>
      <c r="H124" s="58"/>
      <c r="I124" s="3"/>
      <c r="J124" s="90"/>
      <c r="K124" s="129"/>
      <c r="L124" s="129"/>
      <c r="M124" s="129"/>
      <c r="N124" s="729" t="s">
        <v>58</v>
      </c>
      <c r="O124" s="144" t="s">
        <v>124</v>
      </c>
    </row>
    <row r="125" spans="1:15" customFormat="1" x14ac:dyDescent="0.25">
      <c r="A125" s="16"/>
      <c r="B125" s="783" t="s">
        <v>64</v>
      </c>
      <c r="C125" s="72" t="s">
        <v>2607</v>
      </c>
      <c r="D125" s="21">
        <v>234</v>
      </c>
      <c r="E125" s="23" t="s">
        <v>66</v>
      </c>
      <c r="F125" s="13">
        <v>75</v>
      </c>
      <c r="G125" s="13">
        <f t="shared" ref="G125:G126" si="12">IF(E125="Item",ROUND(F125,0),ROUND(D125*F125,0))</f>
        <v>17550</v>
      </c>
      <c r="H125" s="58"/>
      <c r="I125" s="3"/>
      <c r="J125" s="90"/>
      <c r="K125" s="129"/>
      <c r="L125" s="129"/>
      <c r="M125" s="129"/>
      <c r="N125" s="729"/>
      <c r="O125" s="144"/>
    </row>
    <row r="126" spans="1:15" customFormat="1" x14ac:dyDescent="0.25">
      <c r="A126" s="16"/>
      <c r="B126" s="783" t="s">
        <v>64</v>
      </c>
      <c r="C126" s="784" t="s">
        <v>2572</v>
      </c>
      <c r="D126" s="21">
        <v>234</v>
      </c>
      <c r="E126" s="23" t="s">
        <v>66</v>
      </c>
      <c r="F126" s="13">
        <v>30</v>
      </c>
      <c r="G126" s="13">
        <f t="shared" si="12"/>
        <v>7020</v>
      </c>
      <c r="H126" s="58"/>
      <c r="I126" s="3"/>
      <c r="J126" s="90"/>
      <c r="K126" s="129"/>
      <c r="L126" s="129"/>
      <c r="M126" s="129"/>
      <c r="N126" s="729"/>
      <c r="O126" s="144"/>
    </row>
    <row r="127" spans="1:15" customFormat="1" x14ac:dyDescent="0.25">
      <c r="A127" s="16"/>
      <c r="B127" s="40"/>
      <c r="D127" s="21"/>
      <c r="E127" s="23"/>
      <c r="F127" s="13"/>
      <c r="G127" s="13"/>
      <c r="H127" s="58"/>
      <c r="I127" s="3"/>
      <c r="J127" s="90"/>
      <c r="K127" s="129"/>
      <c r="L127" s="129"/>
      <c r="M127" s="129"/>
      <c r="N127" s="729"/>
      <c r="O127" s="144"/>
    </row>
    <row r="128" spans="1:15" customFormat="1" x14ac:dyDescent="0.25">
      <c r="A128" s="16"/>
      <c r="B128" s="40">
        <v>2.2999999999999998</v>
      </c>
      <c r="C128" t="s">
        <v>125</v>
      </c>
      <c r="D128" s="21"/>
      <c r="E128" s="23"/>
      <c r="F128" s="13"/>
      <c r="G128" s="13"/>
      <c r="H128" s="10">
        <f>SUM(G115:G127)</f>
        <v>3068752</v>
      </c>
      <c r="I128" s="3"/>
      <c r="J128" s="90"/>
      <c r="K128" s="129"/>
      <c r="L128" s="129"/>
      <c r="M128" s="129"/>
      <c r="N128" s="729" t="s">
        <v>58</v>
      </c>
      <c r="O128" s="144" t="s">
        <v>128</v>
      </c>
    </row>
    <row r="129" spans="1:15" customFormat="1" ht="15" x14ac:dyDescent="0.25">
      <c r="A129" s="16"/>
      <c r="B129" s="87" t="s">
        <v>64</v>
      </c>
      <c r="C129" s="73" t="s">
        <v>2585</v>
      </c>
      <c r="D129" s="68">
        <v>2150</v>
      </c>
      <c r="E129" s="23" t="s">
        <v>66</v>
      </c>
      <c r="F129" s="13">
        <v>460</v>
      </c>
      <c r="G129" s="13">
        <f t="shared" ref="G129:G131" si="13">IF(E129="Item",ROUND(F129,0),ROUND(D129*F129,0))</f>
        <v>989000</v>
      </c>
      <c r="H129" s="58"/>
      <c r="I129" s="3"/>
      <c r="J129" s="90"/>
      <c r="K129" s="129"/>
      <c r="L129" s="129"/>
      <c r="M129" s="129"/>
      <c r="N129" s="628"/>
      <c r="O129" s="144"/>
    </row>
    <row r="130" spans="1:15" s="650" customFormat="1" x14ac:dyDescent="0.25">
      <c r="A130" s="16"/>
      <c r="B130" s="87" t="s">
        <v>64</v>
      </c>
      <c r="C130" s="73" t="s">
        <v>262</v>
      </c>
      <c r="D130" s="68">
        <v>224</v>
      </c>
      <c r="E130" s="23" t="s">
        <v>144</v>
      </c>
      <c r="F130" s="13">
        <v>100</v>
      </c>
      <c r="G130" s="13">
        <f t="shared" si="13"/>
        <v>22400</v>
      </c>
      <c r="H130" s="58"/>
      <c r="I130" s="656"/>
      <c r="J130" s="655"/>
      <c r="K130" s="659" t="s">
        <v>319</v>
      </c>
      <c r="L130" s="659"/>
      <c r="M130" s="659"/>
      <c r="N130" s="729" t="s">
        <v>58</v>
      </c>
      <c r="O130" s="129" t="s">
        <v>129</v>
      </c>
    </row>
    <row r="131" spans="1:15" s="650" customFormat="1" ht="15" x14ac:dyDescent="0.25">
      <c r="A131" s="16"/>
      <c r="B131" s="87" t="s">
        <v>64</v>
      </c>
      <c r="C131" s="72" t="s">
        <v>2553</v>
      </c>
      <c r="D131" s="68">
        <v>2150</v>
      </c>
      <c r="E131" s="23" t="s">
        <v>66</v>
      </c>
      <c r="F131" s="13">
        <v>40</v>
      </c>
      <c r="G131" s="13">
        <f t="shared" si="13"/>
        <v>86000</v>
      </c>
      <c r="H131" s="58"/>
      <c r="I131" s="656"/>
      <c r="J131" s="655"/>
      <c r="K131" s="659"/>
      <c r="L131" s="659"/>
      <c r="M131" s="659"/>
      <c r="N131" s="628"/>
      <c r="O131" s="130" t="s">
        <v>130</v>
      </c>
    </row>
    <row r="132" spans="1:15" customFormat="1" ht="15" x14ac:dyDescent="0.25">
      <c r="A132" s="16"/>
      <c r="B132" s="3"/>
      <c r="C132" s="3"/>
      <c r="D132" s="21"/>
      <c r="E132" s="23"/>
      <c r="F132" s="13"/>
      <c r="G132" s="13"/>
      <c r="H132" s="10">
        <f>SUM(G129:G131)</f>
        <v>1097400</v>
      </c>
      <c r="I132" s="3"/>
      <c r="J132" s="90"/>
      <c r="K132" s="129"/>
      <c r="L132" s="129"/>
      <c r="M132" s="129"/>
      <c r="N132" s="627" t="s">
        <v>83</v>
      </c>
      <c r="O132" s="129" t="s">
        <v>132</v>
      </c>
    </row>
    <row r="133" spans="1:15" customFormat="1" ht="15" x14ac:dyDescent="0.25">
      <c r="A133" s="16"/>
      <c r="B133" s="40">
        <v>2.4</v>
      </c>
      <c r="C133" t="s">
        <v>131</v>
      </c>
      <c r="D133" s="21"/>
      <c r="E133" s="23"/>
      <c r="F133" s="13"/>
      <c r="G133" s="13"/>
      <c r="H133" s="58"/>
      <c r="I133" s="3"/>
      <c r="J133" s="90"/>
      <c r="K133" s="129"/>
      <c r="L133" s="129"/>
      <c r="M133" s="129"/>
      <c r="N133" s="628"/>
      <c r="O133" s="129"/>
    </row>
    <row r="134" spans="1:15" customFormat="1" ht="15" x14ac:dyDescent="0.25">
      <c r="A134" s="16"/>
      <c r="B134" s="87" t="s">
        <v>64</v>
      </c>
      <c r="C134" s="72" t="s">
        <v>2596</v>
      </c>
      <c r="D134" s="21">
        <v>12</v>
      </c>
      <c r="E134" s="23" t="s">
        <v>147</v>
      </c>
      <c r="F134" s="13">
        <v>10000</v>
      </c>
      <c r="G134" s="13">
        <f t="shared" ref="G134:G135" si="14">IF(E134="Item",ROUND(F134,0),ROUND(D134*F134,0))</f>
        <v>120000</v>
      </c>
      <c r="H134" s="58"/>
      <c r="I134" s="3"/>
      <c r="J134" s="90"/>
      <c r="K134" s="129"/>
      <c r="L134" s="129"/>
      <c r="M134" s="129"/>
      <c r="N134" s="628"/>
      <c r="O134" s="130" t="s">
        <v>133</v>
      </c>
    </row>
    <row r="135" spans="1:15" customFormat="1" ht="15" x14ac:dyDescent="0.25">
      <c r="A135" s="16"/>
      <c r="B135" s="87" t="s">
        <v>64</v>
      </c>
      <c r="C135" s="72" t="s">
        <v>2597</v>
      </c>
      <c r="D135" s="21">
        <v>6</v>
      </c>
      <c r="E135" s="23" t="s">
        <v>147</v>
      </c>
      <c r="F135" s="13">
        <v>50000</v>
      </c>
      <c r="G135" s="13">
        <f t="shared" si="14"/>
        <v>300000</v>
      </c>
      <c r="H135" s="58"/>
      <c r="I135" s="3"/>
      <c r="J135" s="90"/>
      <c r="K135" s="129"/>
      <c r="L135" s="129"/>
      <c r="M135" s="129"/>
      <c r="N135" s="628"/>
      <c r="O135" s="130"/>
    </row>
    <row r="136" spans="1:15" customFormat="1" ht="15" x14ac:dyDescent="0.25">
      <c r="A136" s="16"/>
      <c r="B136" s="87"/>
      <c r="C136" s="72"/>
      <c r="D136" s="21"/>
      <c r="E136" s="23"/>
      <c r="F136" s="13"/>
      <c r="G136" s="13"/>
      <c r="H136" s="10">
        <f>SUM(G134:G135)</f>
        <v>420000</v>
      </c>
      <c r="I136" s="3"/>
      <c r="J136" s="90"/>
      <c r="K136" s="129"/>
      <c r="L136" s="129"/>
      <c r="M136" s="129"/>
      <c r="N136" s="628"/>
      <c r="O136" s="130"/>
    </row>
    <row r="137" spans="1:15" customFormat="1" ht="12.6" customHeight="1" x14ac:dyDescent="0.25">
      <c r="A137" s="16"/>
      <c r="B137" s="40">
        <v>2.5</v>
      </c>
      <c r="C137" t="s">
        <v>134</v>
      </c>
      <c r="D137" s="21"/>
      <c r="E137" s="23"/>
      <c r="F137" s="13"/>
      <c r="G137" s="13"/>
      <c r="H137" s="58"/>
      <c r="I137" s="3"/>
      <c r="J137" s="95"/>
      <c r="K137" s="624"/>
      <c r="L137" s="624"/>
      <c r="M137" s="624"/>
      <c r="N137" s="628"/>
      <c r="O137" s="630" t="s">
        <v>138</v>
      </c>
    </row>
    <row r="138" spans="1:15" customFormat="1" ht="15" x14ac:dyDescent="0.25">
      <c r="A138" s="16"/>
      <c r="B138" s="783" t="s">
        <v>64</v>
      </c>
      <c r="C138" s="784" t="s">
        <v>2575</v>
      </c>
      <c r="D138" s="748">
        <v>3410</v>
      </c>
      <c r="E138" s="749" t="s">
        <v>66</v>
      </c>
      <c r="F138" s="750">
        <v>600</v>
      </c>
      <c r="G138" s="13">
        <f t="shared" ref="G138:G142" si="15">IF(E138="Item",ROUND(F138,0),ROUND(D138*F138,0))</f>
        <v>2046000</v>
      </c>
      <c r="H138" s="58"/>
      <c r="I138" s="3"/>
      <c r="J138" s="95"/>
      <c r="K138" s="624"/>
      <c r="L138" s="624"/>
      <c r="M138" s="624"/>
      <c r="N138" s="729" t="s">
        <v>58</v>
      </c>
      <c r="O138" s="144" t="s">
        <v>139</v>
      </c>
    </row>
    <row r="139" spans="1:15" customFormat="1" ht="15" x14ac:dyDescent="0.25">
      <c r="A139" s="16"/>
      <c r="B139" s="87" t="s">
        <v>64</v>
      </c>
      <c r="C139" s="72" t="s">
        <v>315</v>
      </c>
      <c r="D139" s="68">
        <v>3410</v>
      </c>
      <c r="E139" s="23" t="s">
        <v>66</v>
      </c>
      <c r="F139" s="13">
        <v>180</v>
      </c>
      <c r="G139" s="13">
        <f t="shared" si="15"/>
        <v>613800</v>
      </c>
      <c r="H139" s="58"/>
      <c r="I139" s="3"/>
      <c r="J139" s="95"/>
      <c r="K139" s="624"/>
      <c r="L139" s="624"/>
      <c r="M139" s="624"/>
      <c r="N139" s="685"/>
      <c r="O139" s="650"/>
    </row>
    <row r="140" spans="1:15" customFormat="1" ht="15" x14ac:dyDescent="0.25">
      <c r="A140" s="16"/>
      <c r="B140" s="663" t="s">
        <v>64</v>
      </c>
      <c r="C140" s="76" t="s">
        <v>316</v>
      </c>
      <c r="D140" s="68">
        <f>D139</f>
        <v>3410</v>
      </c>
      <c r="E140" s="69" t="s">
        <v>5</v>
      </c>
      <c r="F140" s="70">
        <v>50</v>
      </c>
      <c r="G140" s="13">
        <f t="shared" si="15"/>
        <v>170500</v>
      </c>
      <c r="H140" s="58"/>
      <c r="I140" s="3"/>
      <c r="J140" s="95"/>
      <c r="K140" s="624"/>
      <c r="L140" s="624"/>
      <c r="M140" s="624"/>
      <c r="N140" s="624"/>
      <c r="O140" s="624"/>
    </row>
    <row r="141" spans="1:15" customFormat="1" ht="15" x14ac:dyDescent="0.25">
      <c r="A141" s="16"/>
      <c r="B141" s="663" t="s">
        <v>64</v>
      </c>
      <c r="C141" s="76" t="s">
        <v>152</v>
      </c>
      <c r="D141" s="68">
        <f>D139</f>
        <v>3410</v>
      </c>
      <c r="E141" s="69" t="s">
        <v>5</v>
      </c>
      <c r="F141" s="70">
        <v>50</v>
      </c>
      <c r="G141" s="13">
        <f t="shared" si="15"/>
        <v>170500</v>
      </c>
      <c r="H141" s="58"/>
      <c r="I141" s="3"/>
      <c r="J141" s="95"/>
      <c r="K141" s="624" t="s">
        <v>320</v>
      </c>
      <c r="L141" s="624"/>
      <c r="M141" s="624"/>
      <c r="N141" s="624"/>
      <c r="O141" s="624"/>
    </row>
    <row r="142" spans="1:15" customFormat="1" ht="15" x14ac:dyDescent="0.25">
      <c r="A142" s="16"/>
      <c r="B142" s="87" t="s">
        <v>64</v>
      </c>
      <c r="C142" s="72" t="s">
        <v>263</v>
      </c>
      <c r="D142" s="21">
        <v>264</v>
      </c>
      <c r="E142" s="23" t="s">
        <v>66</v>
      </c>
      <c r="F142" s="13">
        <v>260</v>
      </c>
      <c r="G142" s="13">
        <f t="shared" si="15"/>
        <v>68640</v>
      </c>
      <c r="H142" s="58"/>
      <c r="I142" s="3"/>
      <c r="J142" s="95"/>
      <c r="K142" s="624"/>
      <c r="L142" s="624"/>
      <c r="M142" s="624"/>
      <c r="N142" s="624"/>
      <c r="O142" s="624"/>
    </row>
    <row r="143" spans="1:15" s="650" customFormat="1" ht="15" x14ac:dyDescent="0.25">
      <c r="A143" s="16"/>
      <c r="B143" s="87"/>
      <c r="C143" s="72"/>
      <c r="D143" s="21"/>
      <c r="E143" s="23"/>
      <c r="F143" s="13"/>
      <c r="G143" s="68"/>
      <c r="H143" s="10">
        <f>SUM(G138:G142)</f>
        <v>3069440</v>
      </c>
      <c r="I143" s="656"/>
      <c r="J143" s="651"/>
      <c r="K143" s="685"/>
      <c r="L143" s="685"/>
      <c r="M143" s="685"/>
      <c r="N143" s="685"/>
      <c r="O143" s="685"/>
    </row>
    <row r="144" spans="1:15" customFormat="1" ht="15" x14ac:dyDescent="0.25">
      <c r="A144" s="16"/>
      <c r="B144" s="40">
        <v>2.6</v>
      </c>
      <c r="C144" t="s">
        <v>145</v>
      </c>
      <c r="D144" s="21"/>
      <c r="E144" s="23"/>
      <c r="F144" s="13"/>
      <c r="G144" s="13"/>
      <c r="H144" s="10"/>
      <c r="I144" s="3"/>
      <c r="J144" s="95"/>
      <c r="K144" s="431"/>
      <c r="L144" s="431"/>
      <c r="M144" s="431"/>
      <c r="N144" s="431"/>
      <c r="O144" s="431"/>
    </row>
    <row r="145" spans="1:8" customFormat="1" x14ac:dyDescent="0.25">
      <c r="A145" s="16"/>
      <c r="B145" s="87" t="s">
        <v>64</v>
      </c>
      <c r="C145" s="72" t="s">
        <v>148</v>
      </c>
      <c r="D145" s="21">
        <v>6</v>
      </c>
      <c r="E145" s="23" t="s">
        <v>147</v>
      </c>
      <c r="F145" s="13">
        <v>25000</v>
      </c>
      <c r="G145" s="68">
        <f t="shared" ref="G145:G147" si="16">IF(E145="Item",ROUND(F145,0),ROUND(D145*F145,0))</f>
        <v>150000</v>
      </c>
      <c r="H145" s="10"/>
    </row>
    <row r="146" spans="1:8" customFormat="1" x14ac:dyDescent="0.25">
      <c r="A146" s="16"/>
      <c r="B146" s="87" t="s">
        <v>64</v>
      </c>
      <c r="C146" s="75" t="s">
        <v>150</v>
      </c>
      <c r="D146" s="21">
        <v>13</v>
      </c>
      <c r="E146" s="23" t="s">
        <v>147</v>
      </c>
      <c r="F146" s="13">
        <v>3500</v>
      </c>
      <c r="G146" s="68">
        <f t="shared" si="16"/>
        <v>45500</v>
      </c>
      <c r="H146" s="10"/>
    </row>
    <row r="147" spans="1:8" customFormat="1" x14ac:dyDescent="0.25">
      <c r="A147" s="16"/>
      <c r="B147" s="87" t="s">
        <v>64</v>
      </c>
      <c r="C147" s="75" t="s">
        <v>2624</v>
      </c>
      <c r="D147" s="21">
        <v>6</v>
      </c>
      <c r="E147" s="23" t="s">
        <v>147</v>
      </c>
      <c r="F147" s="13">
        <v>700</v>
      </c>
      <c r="G147" s="68">
        <f t="shared" si="16"/>
        <v>4200</v>
      </c>
      <c r="H147" s="10"/>
    </row>
    <row r="148" spans="1:8" customFormat="1" x14ac:dyDescent="0.25">
      <c r="A148" s="16"/>
      <c r="B148" s="40"/>
      <c r="C148" s="797"/>
      <c r="D148" s="21"/>
      <c r="E148" s="23"/>
      <c r="F148" s="13"/>
      <c r="G148" s="13"/>
      <c r="H148" s="10">
        <f>SUM(G144:G147)</f>
        <v>199700</v>
      </c>
    </row>
    <row r="149" spans="1:8" customFormat="1" x14ac:dyDescent="0.25">
      <c r="A149" s="16"/>
      <c r="B149" s="40">
        <v>2.7</v>
      </c>
      <c r="C149" s="14" t="s">
        <v>151</v>
      </c>
      <c r="D149" s="21"/>
      <c r="E149" s="23"/>
      <c r="F149" s="13"/>
      <c r="G149" s="13"/>
      <c r="H149" s="10"/>
    </row>
    <row r="150" spans="1:8" customFormat="1" x14ac:dyDescent="0.25">
      <c r="A150" s="16"/>
      <c r="B150" s="87" t="s">
        <v>64</v>
      </c>
      <c r="C150" s="73" t="s">
        <v>2586</v>
      </c>
      <c r="D150" s="21">
        <v>4346</v>
      </c>
      <c r="E150" s="23" t="s">
        <v>5</v>
      </c>
      <c r="F150" s="13">
        <v>100</v>
      </c>
      <c r="G150" s="68">
        <f t="shared" ref="G150:G151" si="17">IF(E150="Item",ROUND(F150,0),ROUND(D150*F150,0))</f>
        <v>434600</v>
      </c>
      <c r="H150" s="10"/>
    </row>
    <row r="151" spans="1:8" customFormat="1" x14ac:dyDescent="0.25">
      <c r="A151" s="16"/>
      <c r="B151" s="87" t="s">
        <v>64</v>
      </c>
      <c r="C151" s="76" t="s">
        <v>316</v>
      </c>
      <c r="D151" s="21">
        <f>D150</f>
        <v>4346</v>
      </c>
      <c r="E151" s="23" t="s">
        <v>5</v>
      </c>
      <c r="F151" s="13">
        <v>50</v>
      </c>
      <c r="G151" s="68">
        <f t="shared" si="17"/>
        <v>217300</v>
      </c>
      <c r="H151" s="10"/>
    </row>
    <row r="152" spans="1:8" s="650" customFormat="1" ht="21" customHeight="1" x14ac:dyDescent="0.25">
      <c r="A152" s="16"/>
      <c r="B152" s="87" t="s">
        <v>64</v>
      </c>
      <c r="C152" s="73" t="s">
        <v>2621</v>
      </c>
      <c r="D152" s="21">
        <v>1100</v>
      </c>
      <c r="E152" s="23" t="s">
        <v>5</v>
      </c>
      <c r="F152" s="13">
        <v>180</v>
      </c>
      <c r="G152" s="68">
        <f t="shared" ref="G152" si="18">IF(E152="Item",ROUND(F152,0),ROUND(D152*F152,0))</f>
        <v>198000</v>
      </c>
      <c r="H152" s="58"/>
    </row>
    <row r="153" spans="1:8" customFormat="1" x14ac:dyDescent="0.25">
      <c r="A153" s="16"/>
      <c r="B153" s="87" t="s">
        <v>64</v>
      </c>
      <c r="C153" s="72" t="s">
        <v>476</v>
      </c>
      <c r="D153" s="21">
        <f>D152</f>
        <v>1100</v>
      </c>
      <c r="E153" s="23" t="s">
        <v>5</v>
      </c>
      <c r="F153" s="13">
        <v>50</v>
      </c>
      <c r="G153" s="68">
        <f t="shared" ref="G153:G154" si="19">IF(E153="Item",ROUND(F153,0),ROUND(D153*F153,0))</f>
        <v>55000</v>
      </c>
      <c r="H153" s="58"/>
    </row>
    <row r="154" spans="1:8" customFormat="1" x14ac:dyDescent="0.25">
      <c r="A154" s="16"/>
      <c r="B154" s="87" t="s">
        <v>64</v>
      </c>
      <c r="C154" s="72" t="s">
        <v>264</v>
      </c>
      <c r="D154" s="21">
        <v>143</v>
      </c>
      <c r="E154" s="23" t="s">
        <v>5</v>
      </c>
      <c r="F154" s="13">
        <v>75</v>
      </c>
      <c r="G154" s="68">
        <f t="shared" si="19"/>
        <v>10725</v>
      </c>
      <c r="H154" s="58"/>
    </row>
    <row r="155" spans="1:8" customFormat="1" x14ac:dyDescent="0.25">
      <c r="A155" s="16"/>
      <c r="B155" s="87"/>
      <c r="C155" s="72"/>
      <c r="D155" s="21"/>
      <c r="E155" s="23"/>
      <c r="F155" s="13"/>
      <c r="G155" s="68"/>
      <c r="H155" s="58"/>
    </row>
    <row r="156" spans="1:8" customFormat="1" x14ac:dyDescent="0.25">
      <c r="A156" s="16"/>
      <c r="B156" s="661"/>
      <c r="C156" s="796" t="s">
        <v>2610</v>
      </c>
      <c r="D156" s="68"/>
      <c r="E156" s="69"/>
      <c r="F156" s="70"/>
      <c r="G156" s="70"/>
      <c r="H156" s="10"/>
    </row>
    <row r="157" spans="1:8" customFormat="1" ht="15" x14ac:dyDescent="0.25">
      <c r="A157" s="16"/>
      <c r="B157" s="663" t="s">
        <v>64</v>
      </c>
      <c r="C157" s="735" t="s">
        <v>2613</v>
      </c>
      <c r="D157" s="68">
        <v>350</v>
      </c>
      <c r="E157" s="69" t="s">
        <v>5</v>
      </c>
      <c r="F157" s="70">
        <v>40</v>
      </c>
      <c r="G157" s="70">
        <f>IF(E157="Item",ROUND(F157,0),ROUND(D157*F157,0))</f>
        <v>14000</v>
      </c>
      <c r="H157" s="10"/>
    </row>
    <row r="158" spans="1:8" customFormat="1" x14ac:dyDescent="0.25">
      <c r="A158" s="16"/>
      <c r="B158" s="663" t="s">
        <v>64</v>
      </c>
      <c r="C158" s="745" t="s">
        <v>2608</v>
      </c>
      <c r="D158" s="68">
        <f>D157</f>
        <v>350</v>
      </c>
      <c r="E158" s="69" t="s">
        <v>5</v>
      </c>
      <c r="F158" s="70">
        <v>15</v>
      </c>
      <c r="G158" s="70">
        <f>IF(E158="Item",ROUND(F158,0),ROUND(D158*F158,0))</f>
        <v>5250</v>
      </c>
      <c r="H158" s="10"/>
    </row>
    <row r="159" spans="1:8" customFormat="1" x14ac:dyDescent="0.25">
      <c r="A159" s="16"/>
      <c r="B159" s="663" t="s">
        <v>64</v>
      </c>
      <c r="C159" s="795" t="s">
        <v>2609</v>
      </c>
      <c r="D159" s="68">
        <v>14</v>
      </c>
      <c r="E159" s="69" t="s">
        <v>147</v>
      </c>
      <c r="F159" s="70">
        <v>50</v>
      </c>
      <c r="G159" s="70">
        <f>IF(E159="Item",ROUND(F159,0),ROUND(D159*F159,0))</f>
        <v>700</v>
      </c>
      <c r="H159" s="10"/>
    </row>
    <row r="160" spans="1:8" customFormat="1" x14ac:dyDescent="0.25">
      <c r="A160" s="16"/>
      <c r="B160" s="40"/>
      <c r="D160" s="21"/>
      <c r="E160" s="23"/>
      <c r="F160" s="13"/>
      <c r="G160" s="13"/>
      <c r="H160" s="10">
        <f>SUM(G152:G159)</f>
        <v>283675</v>
      </c>
    </row>
    <row r="161" spans="1:8" customFormat="1" x14ac:dyDescent="0.25">
      <c r="A161" s="16"/>
      <c r="B161" s="40"/>
      <c r="D161" s="21"/>
      <c r="E161" s="23"/>
      <c r="F161" s="13"/>
      <c r="G161" s="13"/>
      <c r="H161" s="10"/>
    </row>
    <row r="162" spans="1:8" customFormat="1" x14ac:dyDescent="0.25">
      <c r="A162" s="16"/>
      <c r="B162" s="40">
        <v>2.8</v>
      </c>
      <c r="C162" t="s">
        <v>153</v>
      </c>
      <c r="D162" s="21"/>
      <c r="E162" s="23"/>
      <c r="F162" s="13"/>
      <c r="G162" s="13"/>
      <c r="H162" s="58"/>
    </row>
    <row r="163" spans="1:8" s="650" customFormat="1" x14ac:dyDescent="0.25">
      <c r="A163" s="16"/>
      <c r="B163" s="87" t="s">
        <v>64</v>
      </c>
      <c r="C163" s="75" t="s">
        <v>2587</v>
      </c>
      <c r="D163" s="21">
        <v>24</v>
      </c>
      <c r="E163" s="23" t="s">
        <v>147</v>
      </c>
      <c r="F163" s="13">
        <v>1500</v>
      </c>
      <c r="G163" s="68">
        <f t="shared" ref="G163" si="20">IF(E163="Item",ROUND(F163,0),ROUND(D163*F163,0))</f>
        <v>36000</v>
      </c>
      <c r="H163" s="58"/>
    </row>
    <row r="164" spans="1:8" s="650" customFormat="1" x14ac:dyDescent="0.25">
      <c r="A164" s="16"/>
      <c r="B164" s="87" t="s">
        <v>64</v>
      </c>
      <c r="C164" s="75" t="s">
        <v>2611</v>
      </c>
      <c r="D164" s="21">
        <v>6</v>
      </c>
      <c r="E164" s="23" t="s">
        <v>147</v>
      </c>
      <c r="F164" s="13">
        <v>2500</v>
      </c>
      <c r="G164" s="68">
        <f t="shared" ref="G164" si="21">IF(E164="Item",ROUND(F164,0),ROUND(D164*F164,0))</f>
        <v>15000</v>
      </c>
      <c r="H164" s="58"/>
    </row>
    <row r="165" spans="1:8" s="650" customFormat="1" x14ac:dyDescent="0.25">
      <c r="A165" s="16"/>
      <c r="B165" s="87"/>
      <c r="C165" s="75"/>
      <c r="D165" s="21"/>
      <c r="E165" s="23"/>
      <c r="F165" s="13"/>
      <c r="G165" s="68"/>
      <c r="H165" s="58"/>
    </row>
    <row r="166" spans="1:8" s="650" customFormat="1" x14ac:dyDescent="0.25">
      <c r="A166" s="16"/>
      <c r="B166" s="87"/>
      <c r="C166" s="780" t="s">
        <v>2556</v>
      </c>
      <c r="D166" s="21"/>
      <c r="E166" s="23"/>
      <c r="F166" s="13"/>
      <c r="G166" s="68"/>
      <c r="H166" s="58"/>
    </row>
    <row r="167" spans="1:8" s="650" customFormat="1" x14ac:dyDescent="0.25">
      <c r="A167" s="16"/>
      <c r="B167" s="778" t="s">
        <v>64</v>
      </c>
      <c r="C167" s="779" t="s">
        <v>2554</v>
      </c>
      <c r="D167" s="68">
        <f>D163+D164*5*2</f>
        <v>84</v>
      </c>
      <c r="E167" s="69" t="s">
        <v>144</v>
      </c>
      <c r="F167" s="70">
        <v>15</v>
      </c>
      <c r="G167" s="68">
        <f t="shared" ref="G167" si="22">IF(E167="Item",ROUND(F167,0),ROUND(D167*F167,0))</f>
        <v>1260</v>
      </c>
      <c r="H167" s="58"/>
    </row>
    <row r="168" spans="1:8" s="650" customFormat="1" x14ac:dyDescent="0.25">
      <c r="A168" s="16"/>
      <c r="B168" s="778"/>
      <c r="C168" s="779"/>
      <c r="D168" s="68"/>
      <c r="E168" s="69"/>
      <c r="F168" s="70"/>
      <c r="G168" s="68"/>
      <c r="H168" s="58"/>
    </row>
    <row r="169" spans="1:8" s="650" customFormat="1" x14ac:dyDescent="0.25">
      <c r="A169" s="16"/>
      <c r="B169" s="778"/>
      <c r="C169" s="785" t="s">
        <v>2555</v>
      </c>
      <c r="D169" s="68"/>
      <c r="E169" s="69"/>
      <c r="F169" s="70"/>
      <c r="G169" s="68"/>
      <c r="H169" s="58"/>
    </row>
    <row r="170" spans="1:8" s="650" customFormat="1" x14ac:dyDescent="0.25">
      <c r="A170" s="16"/>
      <c r="B170" s="663" t="s">
        <v>64</v>
      </c>
      <c r="C170" s="745" t="s">
        <v>191</v>
      </c>
      <c r="D170" s="68">
        <f>D167/2</f>
        <v>42</v>
      </c>
      <c r="E170" s="69" t="s">
        <v>144</v>
      </c>
      <c r="F170" s="70">
        <v>30</v>
      </c>
      <c r="G170" s="68">
        <f t="shared" ref="G170" si="23">IF(E170="Item",ROUND(F170,0),ROUND(D170*F170,0))</f>
        <v>1260</v>
      </c>
      <c r="H170" s="58"/>
    </row>
    <row r="171" spans="1:8" s="650" customFormat="1" x14ac:dyDescent="0.25">
      <c r="A171" s="16"/>
      <c r="B171" s="87"/>
      <c r="C171" s="75"/>
      <c r="D171" s="21"/>
      <c r="E171" s="23"/>
      <c r="F171" s="13"/>
      <c r="G171" s="68"/>
      <c r="H171" s="10">
        <f>SUM(G163:G170)</f>
        <v>53520</v>
      </c>
    </row>
    <row r="172" spans="1:8" s="650" customFormat="1" x14ac:dyDescent="0.25">
      <c r="A172" s="16"/>
      <c r="B172" s="87"/>
      <c r="C172" s="75"/>
      <c r="D172" s="21"/>
      <c r="E172" s="23"/>
      <c r="F172" s="13"/>
      <c r="G172" s="68"/>
      <c r="H172" s="10"/>
    </row>
    <row r="173" spans="1:8" s="650" customFormat="1" x14ac:dyDescent="0.25">
      <c r="A173" s="16"/>
      <c r="B173" s="87"/>
      <c r="C173" s="75"/>
      <c r="D173" s="21"/>
      <c r="E173" s="23"/>
      <c r="F173" s="13"/>
      <c r="G173" s="68"/>
      <c r="H173" s="10"/>
    </row>
    <row r="174" spans="1:8" s="650" customFormat="1" x14ac:dyDescent="0.25">
      <c r="A174" s="16"/>
      <c r="B174" s="87"/>
      <c r="C174" s="75"/>
      <c r="D174" s="21"/>
      <c r="E174" s="23"/>
      <c r="F174" s="13"/>
      <c r="G174" s="68"/>
      <c r="H174" s="10"/>
    </row>
    <row r="175" spans="1:8" s="650" customFormat="1" x14ac:dyDescent="0.25">
      <c r="A175" s="16"/>
      <c r="B175" s="87"/>
      <c r="C175" s="75"/>
      <c r="D175" s="21"/>
      <c r="E175" s="23"/>
      <c r="F175" s="13"/>
      <c r="G175" s="68"/>
      <c r="H175" s="10"/>
    </row>
    <row r="176" spans="1:8" s="650" customFormat="1" x14ac:dyDescent="0.25">
      <c r="A176" s="16"/>
      <c r="B176" s="87"/>
      <c r="C176" s="75"/>
      <c r="D176" s="21"/>
      <c r="E176" s="23"/>
      <c r="F176" s="13"/>
      <c r="G176" s="68"/>
      <c r="H176" s="10"/>
    </row>
    <row r="177" spans="1:8" s="650" customFormat="1" x14ac:dyDescent="0.25">
      <c r="A177" s="16"/>
      <c r="B177" s="87"/>
      <c r="C177" s="75"/>
      <c r="D177" s="21"/>
      <c r="E177" s="23"/>
      <c r="F177" s="13"/>
      <c r="G177" s="68"/>
      <c r="H177" s="10"/>
    </row>
    <row r="178" spans="1:8" s="650" customFormat="1" x14ac:dyDescent="0.25">
      <c r="A178" s="16"/>
      <c r="B178" s="87"/>
      <c r="C178" s="75"/>
      <c r="D178" s="21"/>
      <c r="E178" s="23"/>
      <c r="F178" s="13"/>
      <c r="G178" s="68"/>
      <c r="H178" s="10"/>
    </row>
    <row r="179" spans="1:8" s="650" customFormat="1" x14ac:dyDescent="0.25">
      <c r="A179" s="16"/>
      <c r="B179" s="87"/>
      <c r="C179" s="75"/>
      <c r="D179" s="21"/>
      <c r="E179" s="23"/>
      <c r="F179" s="13"/>
      <c r="G179" s="68"/>
      <c r="H179" s="10"/>
    </row>
    <row r="180" spans="1:8" s="650" customFormat="1" x14ac:dyDescent="0.25">
      <c r="A180" s="16"/>
      <c r="B180" s="87"/>
      <c r="C180" s="75"/>
      <c r="D180" s="21"/>
      <c r="E180" s="23"/>
      <c r="F180" s="13"/>
      <c r="G180" s="68"/>
      <c r="H180" s="10"/>
    </row>
    <row r="181" spans="1:8" s="650" customFormat="1" x14ac:dyDescent="0.25">
      <c r="A181" s="16"/>
      <c r="B181" s="87"/>
      <c r="C181" s="75"/>
      <c r="D181" s="21"/>
      <c r="E181" s="23"/>
      <c r="F181" s="13"/>
      <c r="G181" s="68"/>
      <c r="H181" s="10"/>
    </row>
    <row r="182" spans="1:8" s="650" customFormat="1" x14ac:dyDescent="0.25">
      <c r="A182" s="16"/>
      <c r="B182" s="87"/>
      <c r="C182" s="75"/>
      <c r="D182" s="21"/>
      <c r="E182" s="23"/>
      <c r="F182" s="13"/>
      <c r="G182" s="68"/>
      <c r="H182" s="10"/>
    </row>
    <row r="183" spans="1:8" s="650" customFormat="1" x14ac:dyDescent="0.25">
      <c r="A183" s="16"/>
      <c r="B183" s="87"/>
      <c r="C183" s="75"/>
      <c r="D183" s="21"/>
      <c r="E183" s="23"/>
      <c r="F183" s="13"/>
      <c r="G183" s="68"/>
      <c r="H183" s="10"/>
    </row>
    <row r="184" spans="1:8" s="650" customFormat="1" x14ac:dyDescent="0.25">
      <c r="A184" s="16"/>
      <c r="B184" s="87"/>
      <c r="C184" s="75"/>
      <c r="D184" s="21"/>
      <c r="E184" s="23"/>
      <c r="F184" s="13"/>
      <c r="G184" s="68"/>
      <c r="H184" s="10"/>
    </row>
    <row r="185" spans="1:8" s="650" customFormat="1" x14ac:dyDescent="0.25">
      <c r="A185" s="16"/>
      <c r="B185" s="87"/>
      <c r="C185" s="75"/>
      <c r="D185" s="21"/>
      <c r="E185" s="23"/>
      <c r="F185" s="13"/>
      <c r="G185" s="68"/>
      <c r="H185" s="10"/>
    </row>
    <row r="186" spans="1:8" s="650" customFormat="1" x14ac:dyDescent="0.25">
      <c r="A186" s="16"/>
      <c r="B186" s="87"/>
      <c r="C186" s="75"/>
      <c r="D186" s="21"/>
      <c r="E186" s="23"/>
      <c r="F186" s="13"/>
      <c r="G186" s="68"/>
      <c r="H186" s="10"/>
    </row>
    <row r="187" spans="1:8" s="650" customFormat="1" x14ac:dyDescent="0.25">
      <c r="A187" s="16"/>
      <c r="B187" s="87"/>
      <c r="C187" s="75"/>
      <c r="D187" s="21"/>
      <c r="E187" s="23"/>
      <c r="F187" s="13"/>
      <c r="G187" s="68"/>
      <c r="H187" s="10"/>
    </row>
    <row r="188" spans="1:8" s="650" customFormat="1" x14ac:dyDescent="0.25">
      <c r="A188" s="16"/>
      <c r="B188" s="87"/>
      <c r="C188" s="75"/>
      <c r="D188" s="21"/>
      <c r="E188" s="23"/>
      <c r="F188" s="13"/>
      <c r="G188" s="68"/>
      <c r="H188" s="10"/>
    </row>
    <row r="189" spans="1:8" s="650" customFormat="1" x14ac:dyDescent="0.25">
      <c r="A189" s="16"/>
      <c r="B189" s="87"/>
      <c r="C189" s="75"/>
      <c r="D189" s="21"/>
      <c r="E189" s="23"/>
      <c r="F189" s="13"/>
      <c r="G189" s="68"/>
      <c r="H189" s="10"/>
    </row>
    <row r="190" spans="1:8" s="650" customFormat="1" x14ac:dyDescent="0.25">
      <c r="A190" s="16"/>
      <c r="B190" s="87"/>
      <c r="C190" s="75"/>
      <c r="D190" s="21"/>
      <c r="E190" s="23"/>
      <c r="F190" s="13"/>
      <c r="G190" s="68"/>
      <c r="H190" s="10"/>
    </row>
    <row r="191" spans="1:8" s="650" customFormat="1" x14ac:dyDescent="0.25">
      <c r="A191" s="16"/>
      <c r="B191" s="87"/>
      <c r="C191" s="75"/>
      <c r="D191" s="21"/>
      <c r="E191" s="23"/>
      <c r="F191" s="13"/>
      <c r="G191" s="68"/>
      <c r="H191" s="10"/>
    </row>
    <row r="192" spans="1:8" s="650" customFormat="1" x14ac:dyDescent="0.25">
      <c r="A192" s="16"/>
      <c r="B192" s="87"/>
      <c r="C192" s="75"/>
      <c r="D192" s="21"/>
      <c r="E192" s="23"/>
      <c r="F192" s="13"/>
      <c r="G192" s="68"/>
      <c r="H192" s="10"/>
    </row>
    <row r="193" spans="1:8" s="650" customFormat="1" x14ac:dyDescent="0.25">
      <c r="A193" s="16"/>
      <c r="B193" s="87"/>
      <c r="C193" s="75"/>
      <c r="D193" s="21"/>
      <c r="E193" s="23"/>
      <c r="F193" s="13"/>
      <c r="G193" s="68"/>
      <c r="H193" s="10"/>
    </row>
    <row r="194" spans="1:8" s="650" customFormat="1" x14ac:dyDescent="0.25">
      <c r="A194" s="16"/>
      <c r="B194" s="87"/>
      <c r="C194" s="75"/>
      <c r="D194" s="21"/>
      <c r="E194" s="23"/>
      <c r="F194" s="13"/>
      <c r="G194" s="68"/>
      <c r="H194" s="10"/>
    </row>
    <row r="195" spans="1:8" s="650" customFormat="1" x14ac:dyDescent="0.25">
      <c r="A195" s="16"/>
      <c r="B195" s="87"/>
      <c r="C195" s="75"/>
      <c r="D195" s="21"/>
      <c r="E195" s="23"/>
      <c r="F195" s="13"/>
      <c r="G195" s="68"/>
      <c r="H195" s="10"/>
    </row>
    <row r="196" spans="1:8" s="650" customFormat="1" x14ac:dyDescent="0.25">
      <c r="A196" s="16"/>
      <c r="B196" s="87"/>
      <c r="C196" s="75"/>
      <c r="D196" s="21"/>
      <c r="E196" s="23"/>
      <c r="F196" s="13"/>
      <c r="G196" s="68"/>
      <c r="H196" s="10"/>
    </row>
    <row r="197" spans="1:8" s="650" customFormat="1" x14ac:dyDescent="0.25">
      <c r="A197" s="16"/>
      <c r="B197" s="87"/>
      <c r="C197" s="75"/>
      <c r="D197" s="21"/>
      <c r="E197" s="23"/>
      <c r="F197" s="13"/>
      <c r="G197" s="68"/>
      <c r="H197" s="10"/>
    </row>
    <row r="198" spans="1:8" s="650" customFormat="1" x14ac:dyDescent="0.25">
      <c r="A198" s="16"/>
      <c r="B198" s="87"/>
      <c r="C198" s="75"/>
      <c r="D198" s="21"/>
      <c r="E198" s="23"/>
      <c r="F198" s="13"/>
      <c r="G198" s="68"/>
      <c r="H198" s="10"/>
    </row>
    <row r="199" spans="1:8" s="650" customFormat="1" x14ac:dyDescent="0.25">
      <c r="A199" s="16"/>
      <c r="B199" s="87"/>
      <c r="C199" s="75"/>
      <c r="D199" s="21"/>
      <c r="E199" s="23"/>
      <c r="F199" s="13"/>
      <c r="G199" s="68"/>
      <c r="H199" s="10"/>
    </row>
    <row r="200" spans="1:8" s="650" customFormat="1" x14ac:dyDescent="0.25">
      <c r="A200" s="16"/>
      <c r="B200" s="87"/>
      <c r="C200" s="75"/>
      <c r="D200" s="21"/>
      <c r="E200" s="23"/>
      <c r="F200" s="13"/>
      <c r="G200" s="68"/>
      <c r="H200" s="10"/>
    </row>
    <row r="201" spans="1:8" s="650" customFormat="1" x14ac:dyDescent="0.25">
      <c r="A201" s="16"/>
      <c r="B201" s="87"/>
      <c r="C201" s="75"/>
      <c r="D201" s="21"/>
      <c r="E201" s="23"/>
      <c r="F201" s="13"/>
      <c r="G201" s="68"/>
      <c r="H201" s="10"/>
    </row>
    <row r="202" spans="1:8" s="650" customFormat="1" x14ac:dyDescent="0.25">
      <c r="A202" s="16"/>
      <c r="B202" s="87"/>
      <c r="C202" s="75"/>
      <c r="D202" s="21"/>
      <c r="E202" s="23"/>
      <c r="F202" s="13"/>
      <c r="G202" s="68"/>
      <c r="H202" s="10"/>
    </row>
    <row r="203" spans="1:8" s="650" customFormat="1" x14ac:dyDescent="0.25">
      <c r="A203" s="16"/>
      <c r="B203" s="87"/>
      <c r="C203" s="75"/>
      <c r="D203" s="21"/>
      <c r="E203" s="23"/>
      <c r="F203" s="13"/>
      <c r="G203" s="68"/>
      <c r="H203" s="10"/>
    </row>
    <row r="204" spans="1:8" s="650" customFormat="1" x14ac:dyDescent="0.25">
      <c r="A204" s="16"/>
      <c r="B204" s="87"/>
      <c r="C204" s="75"/>
      <c r="D204" s="21"/>
      <c r="E204" s="23"/>
      <c r="F204" s="13"/>
      <c r="G204" s="68"/>
      <c r="H204" s="10"/>
    </row>
    <row r="205" spans="1:8" s="650" customFormat="1" x14ac:dyDescent="0.25">
      <c r="A205" s="16"/>
      <c r="B205" s="87"/>
      <c r="C205" s="75"/>
      <c r="D205" s="21"/>
      <c r="E205" s="23"/>
      <c r="F205" s="13"/>
      <c r="G205" s="68"/>
      <c r="H205" s="10"/>
    </row>
    <row r="206" spans="1:8" s="650" customFormat="1" x14ac:dyDescent="0.25">
      <c r="A206" s="16"/>
      <c r="B206" s="87"/>
      <c r="C206" s="75"/>
      <c r="D206" s="21"/>
      <c r="E206" s="23"/>
      <c r="F206" s="13"/>
      <c r="G206" s="68"/>
      <c r="H206" s="10"/>
    </row>
    <row r="207" spans="1:8" s="650" customFormat="1" x14ac:dyDescent="0.25">
      <c r="A207" s="16"/>
      <c r="B207" s="87"/>
      <c r="C207" s="75"/>
      <c r="D207" s="21"/>
      <c r="E207" s="23"/>
      <c r="F207" s="13"/>
      <c r="G207" s="68"/>
      <c r="H207" s="10"/>
    </row>
    <row r="208" spans="1:8" s="650" customFormat="1" x14ac:dyDescent="0.25">
      <c r="A208" s="16"/>
      <c r="B208" s="87"/>
      <c r="C208" s="75"/>
      <c r="D208" s="21"/>
      <c r="E208" s="23"/>
      <c r="F208" s="13"/>
      <c r="G208" s="68"/>
      <c r="H208" s="10"/>
    </row>
    <row r="209" spans="1:11" s="650" customFormat="1" ht="15" x14ac:dyDescent="0.25">
      <c r="A209" s="16"/>
      <c r="B209" s="87"/>
      <c r="C209" s="75"/>
      <c r="D209" s="21"/>
      <c r="E209" s="23"/>
      <c r="F209" s="13"/>
      <c r="G209" s="68"/>
      <c r="H209" s="10"/>
      <c r="I209" s="656"/>
      <c r="J209" s="651"/>
      <c r="K209" s="658"/>
    </row>
    <row r="210" spans="1:11" s="650" customFormat="1" ht="15" x14ac:dyDescent="0.25">
      <c r="A210" s="16"/>
      <c r="B210" s="87"/>
      <c r="C210" s="75"/>
      <c r="D210" s="21"/>
      <c r="E210" s="23"/>
      <c r="F210" s="13"/>
      <c r="G210" s="68"/>
      <c r="H210" s="10"/>
      <c r="I210" s="656"/>
      <c r="J210" s="651"/>
      <c r="K210" s="658"/>
    </row>
    <row r="211" spans="1:11" s="650" customFormat="1" ht="15" x14ac:dyDescent="0.25">
      <c r="A211" s="16"/>
      <c r="B211" s="87"/>
      <c r="C211" s="75"/>
      <c r="D211" s="21"/>
      <c r="E211" s="23"/>
      <c r="F211" s="13"/>
      <c r="G211" s="68"/>
      <c r="H211" s="10"/>
      <c r="I211" s="656"/>
      <c r="J211" s="651"/>
      <c r="K211" s="658"/>
    </row>
    <row r="212" spans="1:11" customFormat="1" ht="15" x14ac:dyDescent="0.25">
      <c r="A212" s="43"/>
      <c r="B212" s="50"/>
      <c r="C212" s="49" t="s">
        <v>95</v>
      </c>
      <c r="D212" s="45"/>
      <c r="E212" s="46"/>
      <c r="F212" s="47"/>
      <c r="G212" s="48"/>
      <c r="H212" s="57">
        <f>SUM(G113:G171)</f>
        <v>8844387</v>
      </c>
      <c r="I212" s="3"/>
      <c r="J212" s="95">
        <f>H212/2204</f>
        <v>4012.8797640653356</v>
      </c>
      <c r="K212" s="629"/>
    </row>
    <row r="213" spans="1:11" customFormat="1" ht="15" x14ac:dyDescent="0.25">
      <c r="A213" s="16"/>
      <c r="B213" s="40"/>
      <c r="D213" s="21"/>
      <c r="E213" s="23"/>
      <c r="F213" s="13"/>
      <c r="G213" s="13"/>
      <c r="H213" s="58"/>
      <c r="I213" s="3"/>
      <c r="J213" s="95"/>
      <c r="K213" s="629"/>
    </row>
    <row r="214" spans="1:11" s="650" customFormat="1" ht="15" x14ac:dyDescent="0.25">
      <c r="A214" s="51">
        <v>3</v>
      </c>
      <c r="B214" s="52" t="s">
        <v>156</v>
      </c>
      <c r="C214" s="53"/>
      <c r="D214" s="21"/>
      <c r="E214" s="23"/>
      <c r="F214" s="13"/>
      <c r="G214" s="13"/>
      <c r="H214" s="58"/>
      <c r="I214" s="656"/>
      <c r="J214" s="651"/>
      <c r="K214" s="658"/>
    </row>
    <row r="215" spans="1:11" s="650" customFormat="1" ht="15" x14ac:dyDescent="0.25">
      <c r="A215" s="16"/>
      <c r="B215" s="40">
        <v>3.1</v>
      </c>
      <c r="C215" t="s">
        <v>157</v>
      </c>
      <c r="D215" s="21"/>
      <c r="E215" s="23"/>
      <c r="F215" s="13"/>
      <c r="G215" s="13"/>
      <c r="H215" s="58"/>
      <c r="I215" s="656"/>
      <c r="J215" s="651"/>
      <c r="K215" s="658"/>
    </row>
    <row r="216" spans="1:11" s="650" customFormat="1" ht="15" x14ac:dyDescent="0.25">
      <c r="A216" s="16"/>
      <c r="B216" s="87" t="s">
        <v>64</v>
      </c>
      <c r="C216" s="72" t="s">
        <v>2573</v>
      </c>
      <c r="D216" s="21">
        <v>4225</v>
      </c>
      <c r="E216" s="23" t="s">
        <v>5</v>
      </c>
      <c r="F216" s="13">
        <v>100</v>
      </c>
      <c r="G216" s="68">
        <f t="shared" ref="G216:G218" si="24">IF(E216="Item",ROUND(F216,0),ROUND(D216*F216,0))</f>
        <v>422500</v>
      </c>
      <c r="H216" s="58"/>
      <c r="I216" s="656"/>
      <c r="J216" s="651"/>
      <c r="K216" s="672"/>
    </row>
    <row r="217" spans="1:11" s="650" customFormat="1" ht="15" x14ac:dyDescent="0.25">
      <c r="A217" s="16"/>
      <c r="B217" s="87" t="s">
        <v>64</v>
      </c>
      <c r="C217" s="754" t="s">
        <v>2588</v>
      </c>
      <c r="D217" s="21">
        <f>(87*2)+(107*2)+(107*2)</f>
        <v>602</v>
      </c>
      <c r="E217" s="23" t="s">
        <v>5</v>
      </c>
      <c r="F217" s="13">
        <v>40</v>
      </c>
      <c r="G217" s="68">
        <f t="shared" si="24"/>
        <v>24080</v>
      </c>
      <c r="H217" s="58"/>
      <c r="I217" s="656"/>
      <c r="J217" s="651"/>
      <c r="K217" s="672" t="s">
        <v>321</v>
      </c>
    </row>
    <row r="218" spans="1:11" customFormat="1" ht="15" x14ac:dyDescent="0.25">
      <c r="A218" s="16"/>
      <c r="B218" s="87" t="s">
        <v>64</v>
      </c>
      <c r="C218" s="72" t="s">
        <v>2614</v>
      </c>
      <c r="D218" s="21">
        <f>1110</f>
        <v>1110</v>
      </c>
      <c r="E218" s="23" t="s">
        <v>5</v>
      </c>
      <c r="F218" s="13">
        <v>50</v>
      </c>
      <c r="G218" s="68">
        <f t="shared" si="24"/>
        <v>55500</v>
      </c>
      <c r="H218" s="58"/>
      <c r="I218" s="3"/>
      <c r="J218" s="95"/>
      <c r="K218" s="624"/>
    </row>
    <row r="219" spans="1:11" customFormat="1" ht="15" x14ac:dyDescent="0.25">
      <c r="A219" s="16"/>
      <c r="B219" s="87"/>
      <c r="C219" s="72"/>
      <c r="D219" s="21"/>
      <c r="E219" s="23"/>
      <c r="F219" s="13"/>
      <c r="G219" s="68"/>
      <c r="H219" s="58"/>
      <c r="I219" s="3"/>
      <c r="J219" s="95"/>
      <c r="K219" s="624"/>
    </row>
    <row r="220" spans="1:11" customFormat="1" ht="15" x14ac:dyDescent="0.25">
      <c r="A220" s="16"/>
      <c r="B220" s="87"/>
      <c r="C220" s="757" t="s">
        <v>260</v>
      </c>
      <c r="D220" s="21"/>
      <c r="E220" s="23"/>
      <c r="F220" s="13"/>
      <c r="G220" s="68"/>
      <c r="H220" s="58"/>
      <c r="I220" s="3"/>
      <c r="J220" s="95"/>
      <c r="K220" s="624"/>
    </row>
    <row r="221" spans="1:11" customFormat="1" ht="15" x14ac:dyDescent="0.25">
      <c r="A221" s="16"/>
      <c r="B221" s="87" t="s">
        <v>64</v>
      </c>
      <c r="C221" s="754" t="s">
        <v>265</v>
      </c>
      <c r="D221" s="21">
        <v>143</v>
      </c>
      <c r="E221" s="23" t="s">
        <v>5</v>
      </c>
      <c r="F221" s="13">
        <v>90</v>
      </c>
      <c r="G221" s="68">
        <f t="shared" ref="G221:G223" si="25">IF(E221="Item",ROUND(F221,0),ROUND(D221*F221,0))</f>
        <v>12870</v>
      </c>
      <c r="H221" s="58"/>
      <c r="I221" s="3"/>
      <c r="J221" s="95"/>
      <c r="K221" s="624"/>
    </row>
    <row r="222" spans="1:11" customFormat="1" ht="15" x14ac:dyDescent="0.25">
      <c r="A222" s="16"/>
      <c r="B222" s="87" t="s">
        <v>64</v>
      </c>
      <c r="C222" s="754" t="s">
        <v>266</v>
      </c>
      <c r="D222" s="21">
        <v>143</v>
      </c>
      <c r="E222" s="23" t="s">
        <v>5</v>
      </c>
      <c r="F222" s="13">
        <v>15</v>
      </c>
      <c r="G222" s="68">
        <f t="shared" si="25"/>
        <v>2145</v>
      </c>
      <c r="H222" s="58"/>
      <c r="I222" s="3"/>
      <c r="J222" s="95"/>
      <c r="K222" s="624"/>
    </row>
    <row r="223" spans="1:11" customFormat="1" ht="15" x14ac:dyDescent="0.25">
      <c r="A223" s="16"/>
      <c r="B223" s="87" t="s">
        <v>64</v>
      </c>
      <c r="C223" s="754" t="s">
        <v>267</v>
      </c>
      <c r="D223" s="21">
        <v>143</v>
      </c>
      <c r="E223" s="23" t="s">
        <v>5</v>
      </c>
      <c r="F223" s="13">
        <v>15</v>
      </c>
      <c r="G223" s="68">
        <f t="shared" si="25"/>
        <v>2145</v>
      </c>
      <c r="H223" s="58"/>
      <c r="I223" s="3"/>
      <c r="J223" s="95"/>
      <c r="K223" s="624"/>
    </row>
    <row r="224" spans="1:11" customFormat="1" ht="15" x14ac:dyDescent="0.25">
      <c r="A224" s="16"/>
      <c r="B224" s="87"/>
      <c r="C224" s="72"/>
      <c r="D224" s="21"/>
      <c r="E224" s="23"/>
      <c r="F224" s="13"/>
      <c r="G224" s="68"/>
      <c r="H224" s="58"/>
      <c r="I224" s="3"/>
      <c r="J224" s="95"/>
      <c r="K224" s="624"/>
    </row>
    <row r="225" spans="1:11" customFormat="1" ht="15" x14ac:dyDescent="0.25">
      <c r="A225" s="16"/>
      <c r="B225" s="40"/>
      <c r="D225" s="21"/>
      <c r="E225" s="23"/>
      <c r="F225" s="13"/>
      <c r="G225" s="13"/>
      <c r="H225" s="10">
        <f>SUM(G216:G223)</f>
        <v>519240</v>
      </c>
      <c r="I225" s="3"/>
      <c r="J225" s="95"/>
      <c r="K225" s="624"/>
    </row>
    <row r="226" spans="1:11" s="650" customFormat="1" ht="15" x14ac:dyDescent="0.25">
      <c r="A226" s="16"/>
      <c r="B226" s="40">
        <v>3.2</v>
      </c>
      <c r="C226" t="s">
        <v>159</v>
      </c>
      <c r="D226" s="21"/>
      <c r="E226" s="23"/>
      <c r="F226" s="13"/>
      <c r="G226" s="13"/>
      <c r="H226" s="10"/>
      <c r="I226" s="656"/>
      <c r="J226" s="651"/>
      <c r="K226" s="672"/>
    </row>
    <row r="227" spans="1:11" s="650" customFormat="1" ht="61.35" customHeight="1" x14ac:dyDescent="0.25">
      <c r="A227" s="16"/>
      <c r="B227" s="87" t="s">
        <v>64</v>
      </c>
      <c r="C227" s="72" t="s">
        <v>2615</v>
      </c>
      <c r="D227" s="21">
        <v>2</v>
      </c>
      <c r="E227" s="23" t="s">
        <v>147</v>
      </c>
      <c r="F227" s="13">
        <v>90000</v>
      </c>
      <c r="G227" s="68">
        <f t="shared" ref="G227:G229" si="26">IF(E227="Item",ROUND(F227,0),ROUND(D227*F227,0))</f>
        <v>180000</v>
      </c>
      <c r="H227" s="10"/>
      <c r="I227" s="656"/>
      <c r="J227" s="651"/>
      <c r="K227" s="658" t="s">
        <v>322</v>
      </c>
    </row>
    <row r="228" spans="1:11" customFormat="1" ht="15" x14ac:dyDescent="0.25">
      <c r="A228" s="16"/>
      <c r="B228" s="87" t="s">
        <v>64</v>
      </c>
      <c r="C228" s="72" t="s">
        <v>2616</v>
      </c>
      <c r="D228" s="21">
        <v>465</v>
      </c>
      <c r="E228" s="23" t="s">
        <v>5</v>
      </c>
      <c r="F228" s="13">
        <v>35.351059999999997</v>
      </c>
      <c r="G228" s="68">
        <f t="shared" si="26"/>
        <v>16438</v>
      </c>
      <c r="H228" s="10"/>
      <c r="I228" s="3"/>
      <c r="J228" s="95"/>
      <c r="K228" s="640"/>
    </row>
    <row r="229" spans="1:11" customFormat="1" ht="15" x14ac:dyDescent="0.25">
      <c r="A229" s="16"/>
      <c r="B229" s="87" t="s">
        <v>64</v>
      </c>
      <c r="C229" s="72" t="s">
        <v>160</v>
      </c>
      <c r="D229" s="21">
        <v>352</v>
      </c>
      <c r="E229" s="23" t="s">
        <v>5</v>
      </c>
      <c r="F229" s="13">
        <v>70</v>
      </c>
      <c r="G229" s="68">
        <f t="shared" si="26"/>
        <v>24640</v>
      </c>
      <c r="H229" s="58"/>
      <c r="I229" s="3"/>
      <c r="J229" s="95"/>
      <c r="K229" s="371"/>
    </row>
    <row r="230" spans="1:11" customFormat="1" ht="15" x14ac:dyDescent="0.25">
      <c r="A230" s="16"/>
      <c r="B230" s="87"/>
      <c r="C230" s="72"/>
      <c r="D230" s="21"/>
      <c r="E230" s="23"/>
      <c r="F230" s="13"/>
      <c r="G230" s="13"/>
      <c r="H230" s="10">
        <f>SUM(G227:G229)</f>
        <v>221078</v>
      </c>
      <c r="I230" s="3"/>
      <c r="J230" s="95"/>
      <c r="K230" s="371"/>
    </row>
    <row r="231" spans="1:11" customFormat="1" ht="15" x14ac:dyDescent="0.25">
      <c r="A231" s="16"/>
      <c r="B231" s="40">
        <v>3.3</v>
      </c>
      <c r="C231" t="s">
        <v>161</v>
      </c>
      <c r="D231" s="21"/>
      <c r="E231" s="23"/>
      <c r="F231" s="13"/>
      <c r="G231" s="13"/>
      <c r="H231" s="58"/>
      <c r="I231" s="3"/>
      <c r="J231" s="95"/>
      <c r="K231" s="371"/>
    </row>
    <row r="232" spans="1:11" s="650" customFormat="1" ht="15" x14ac:dyDescent="0.25">
      <c r="A232" s="16"/>
      <c r="B232" s="783" t="s">
        <v>64</v>
      </c>
      <c r="C232" s="793" t="s">
        <v>2626</v>
      </c>
      <c r="D232" s="748">
        <v>1877</v>
      </c>
      <c r="E232" s="749" t="s">
        <v>5</v>
      </c>
      <c r="F232" s="750">
        <v>110</v>
      </c>
      <c r="G232" s="748">
        <f>IF(E232="Item",ROUND(F232,0),ROUND(D232*F232,0))</f>
        <v>206470</v>
      </c>
      <c r="H232" s="58"/>
      <c r="I232" s="656"/>
      <c r="J232" s="651"/>
      <c r="K232" s="652"/>
    </row>
    <row r="233" spans="1:11" s="650" customFormat="1" ht="15" x14ac:dyDescent="0.25">
      <c r="A233" s="16"/>
      <c r="B233" s="87" t="s">
        <v>64</v>
      </c>
      <c r="C233" s="72" t="s">
        <v>268</v>
      </c>
      <c r="D233" s="21">
        <v>301</v>
      </c>
      <c r="E233" s="23" t="s">
        <v>144</v>
      </c>
      <c r="F233" s="13">
        <v>20</v>
      </c>
      <c r="G233" s="68">
        <f>IF(E233="Item",ROUND(F233,0),ROUND(D233*F233,0))</f>
        <v>6020</v>
      </c>
      <c r="H233" s="58"/>
      <c r="I233" s="656"/>
      <c r="J233" s="651"/>
      <c r="K233" s="652" t="s">
        <v>323</v>
      </c>
    </row>
    <row r="234" spans="1:11" customFormat="1" ht="15" x14ac:dyDescent="0.25">
      <c r="A234" s="16"/>
      <c r="B234" s="87" t="s">
        <v>64</v>
      </c>
      <c r="C234" s="72" t="s">
        <v>2612</v>
      </c>
      <c r="D234" s="21">
        <v>352</v>
      </c>
      <c r="E234" s="23" t="s">
        <v>5</v>
      </c>
      <c r="F234" s="13">
        <v>55</v>
      </c>
      <c r="G234" s="68">
        <f>IF(E234="Item",ROUND(F234,0),ROUND(D234*F234,0))</f>
        <v>19360</v>
      </c>
      <c r="H234" s="58"/>
      <c r="I234" s="3"/>
      <c r="J234" s="95"/>
      <c r="K234" s="371"/>
    </row>
    <row r="235" spans="1:11" customFormat="1" ht="15" x14ac:dyDescent="0.25">
      <c r="A235" s="16"/>
      <c r="B235" s="87"/>
      <c r="C235" s="72"/>
      <c r="D235" s="21"/>
      <c r="E235" s="23"/>
      <c r="F235" s="13"/>
      <c r="G235" s="68"/>
      <c r="H235" s="58"/>
      <c r="I235" s="3"/>
      <c r="J235" s="95"/>
      <c r="K235" s="371"/>
    </row>
    <row r="236" spans="1:11" customFormat="1" ht="15" x14ac:dyDescent="0.25">
      <c r="A236" s="16"/>
      <c r="B236" s="87"/>
      <c r="C236" s="776" t="s">
        <v>260</v>
      </c>
      <c r="D236" s="21"/>
      <c r="E236" s="23"/>
      <c r="F236" s="13"/>
      <c r="G236" s="68"/>
      <c r="H236" s="10"/>
      <c r="I236" s="3"/>
      <c r="J236" s="95"/>
      <c r="K236" s="371"/>
    </row>
    <row r="237" spans="1:11" customFormat="1" ht="15" x14ac:dyDescent="0.25">
      <c r="A237" s="16"/>
      <c r="B237" s="87" t="s">
        <v>64</v>
      </c>
      <c r="C237" s="754" t="s">
        <v>265</v>
      </c>
      <c r="D237" s="21">
        <v>21</v>
      </c>
      <c r="E237" s="23" t="s">
        <v>5</v>
      </c>
      <c r="F237" s="13">
        <v>100</v>
      </c>
      <c r="G237" s="68">
        <f>IF(E237="Item",ROUND(F237,0),ROUND(D237*F237,0))</f>
        <v>2100</v>
      </c>
      <c r="H237" s="10"/>
      <c r="I237" s="3"/>
      <c r="J237" s="95"/>
      <c r="K237" s="371"/>
    </row>
    <row r="238" spans="1:11" customFormat="1" ht="15" x14ac:dyDescent="0.25">
      <c r="A238" s="16"/>
      <c r="B238" s="87" t="s">
        <v>64</v>
      </c>
      <c r="C238" s="754" t="s">
        <v>266</v>
      </c>
      <c r="D238" s="21">
        <v>21</v>
      </c>
      <c r="E238" s="23" t="s">
        <v>5</v>
      </c>
      <c r="F238" s="13">
        <v>15</v>
      </c>
      <c r="G238" s="68">
        <f>IF(E238="Item",ROUND(F238,0),ROUND(D238*F238,0))</f>
        <v>315</v>
      </c>
      <c r="H238" s="10"/>
      <c r="I238" s="3"/>
      <c r="J238" s="95"/>
      <c r="K238" s="371"/>
    </row>
    <row r="239" spans="1:11" customFormat="1" ht="15" x14ac:dyDescent="0.25">
      <c r="A239" s="16"/>
      <c r="B239" s="87" t="s">
        <v>64</v>
      </c>
      <c r="C239" s="754" t="s">
        <v>267</v>
      </c>
      <c r="D239" s="68">
        <v>21</v>
      </c>
      <c r="E239" s="23" t="s">
        <v>5</v>
      </c>
      <c r="F239" s="13">
        <v>15</v>
      </c>
      <c r="G239" s="68">
        <f>IF(E239="Item",ROUND(F239,0),ROUND(D239*F239,0))</f>
        <v>315</v>
      </c>
      <c r="H239" s="58"/>
      <c r="I239" s="3"/>
      <c r="J239" s="95"/>
      <c r="K239" s="371"/>
    </row>
    <row r="240" spans="1:11" customFormat="1" ht="15" x14ac:dyDescent="0.25">
      <c r="A240" s="16"/>
      <c r="B240" s="87"/>
      <c r="C240" s="72"/>
      <c r="D240" s="68"/>
      <c r="E240" s="23"/>
      <c r="F240" s="13"/>
      <c r="G240" s="68"/>
      <c r="H240" s="10">
        <f>SUM(G232:G239)</f>
        <v>234580</v>
      </c>
      <c r="I240" s="3"/>
      <c r="J240" s="95"/>
      <c r="K240" s="371"/>
    </row>
    <row r="241" spans="1:8" customFormat="1" x14ac:dyDescent="0.25">
      <c r="A241" s="16"/>
      <c r="B241" s="87"/>
      <c r="C241" s="72"/>
      <c r="D241" s="68"/>
      <c r="E241" s="23"/>
      <c r="F241" s="13"/>
      <c r="G241" s="68"/>
      <c r="H241" s="10"/>
    </row>
    <row r="242" spans="1:8" customFormat="1" x14ac:dyDescent="0.25">
      <c r="A242" s="16"/>
      <c r="B242" s="87"/>
      <c r="C242" s="72"/>
      <c r="D242" s="68"/>
      <c r="E242" s="23"/>
      <c r="F242" s="13"/>
      <c r="G242" s="68"/>
      <c r="H242" s="10"/>
    </row>
    <row r="243" spans="1:8" customFormat="1" x14ac:dyDescent="0.25">
      <c r="A243" s="16"/>
      <c r="B243" s="87"/>
      <c r="C243" s="72"/>
      <c r="D243" s="68"/>
      <c r="E243" s="23"/>
      <c r="F243" s="13"/>
      <c r="G243" s="68"/>
      <c r="H243" s="10"/>
    </row>
    <row r="244" spans="1:8" customFormat="1" x14ac:dyDescent="0.25">
      <c r="A244" s="16"/>
      <c r="B244" s="87"/>
      <c r="C244" s="72"/>
      <c r="D244" s="68"/>
      <c r="E244" s="23"/>
      <c r="F244" s="13"/>
      <c r="G244" s="68"/>
      <c r="H244" s="10"/>
    </row>
    <row r="245" spans="1:8" customFormat="1" x14ac:dyDescent="0.25">
      <c r="A245" s="16"/>
      <c r="B245" s="87"/>
      <c r="C245" s="72"/>
      <c r="D245" s="68"/>
      <c r="E245" s="23"/>
      <c r="F245" s="13"/>
      <c r="G245" s="68"/>
      <c r="H245" s="10"/>
    </row>
    <row r="246" spans="1:8" customFormat="1" x14ac:dyDescent="0.25">
      <c r="A246" s="16"/>
      <c r="B246" s="87"/>
      <c r="C246" s="72"/>
      <c r="D246" s="68"/>
      <c r="E246" s="23"/>
      <c r="F246" s="13"/>
      <c r="G246" s="68"/>
      <c r="H246" s="10"/>
    </row>
    <row r="247" spans="1:8" customFormat="1" x14ac:dyDescent="0.25">
      <c r="A247" s="16"/>
      <c r="B247" s="87"/>
      <c r="C247" s="72"/>
      <c r="D247" s="68"/>
      <c r="E247" s="23"/>
      <c r="F247" s="13"/>
      <c r="G247" s="68"/>
      <c r="H247" s="10"/>
    </row>
    <row r="248" spans="1:8" customFormat="1" x14ac:dyDescent="0.25">
      <c r="A248" s="16"/>
      <c r="B248" s="87"/>
      <c r="C248" s="72"/>
      <c r="D248" s="68"/>
      <c r="E248" s="23"/>
      <c r="F248" s="13"/>
      <c r="G248" s="68"/>
      <c r="H248" s="10"/>
    </row>
    <row r="249" spans="1:8" customFormat="1" x14ac:dyDescent="0.25">
      <c r="A249" s="16"/>
      <c r="B249" s="87"/>
      <c r="C249" s="72"/>
      <c r="D249" s="68"/>
      <c r="E249" s="23"/>
      <c r="F249" s="13"/>
      <c r="G249" s="68"/>
      <c r="H249" s="10"/>
    </row>
    <row r="250" spans="1:8" customFormat="1" x14ac:dyDescent="0.25">
      <c r="A250" s="16"/>
      <c r="B250" s="87"/>
      <c r="C250" s="72"/>
      <c r="D250" s="68"/>
      <c r="E250" s="23"/>
      <c r="F250" s="13"/>
      <c r="G250" s="68"/>
      <c r="H250" s="10"/>
    </row>
    <row r="251" spans="1:8" customFormat="1" x14ac:dyDescent="0.25">
      <c r="A251" s="16"/>
      <c r="B251" s="87"/>
      <c r="C251" s="72"/>
      <c r="D251" s="68"/>
      <c r="E251" s="23"/>
      <c r="F251" s="13"/>
      <c r="G251" s="68"/>
      <c r="H251" s="10"/>
    </row>
    <row r="252" spans="1:8" customFormat="1" x14ac:dyDescent="0.25">
      <c r="A252" s="16"/>
      <c r="B252" s="87"/>
      <c r="C252" s="72"/>
      <c r="D252" s="68"/>
      <c r="E252" s="23"/>
      <c r="F252" s="13"/>
      <c r="G252" s="68"/>
      <c r="H252" s="10"/>
    </row>
    <row r="253" spans="1:8" customFormat="1" x14ac:dyDescent="0.25">
      <c r="A253" s="16"/>
      <c r="B253" s="87"/>
      <c r="C253" s="72"/>
      <c r="D253" s="68"/>
      <c r="E253" s="23"/>
      <c r="F253" s="13"/>
      <c r="G253" s="68"/>
      <c r="H253" s="10"/>
    </row>
    <row r="254" spans="1:8" customFormat="1" x14ac:dyDescent="0.25">
      <c r="A254" s="16"/>
      <c r="B254" s="87"/>
      <c r="C254" s="72"/>
      <c r="D254" s="68"/>
      <c r="E254" s="23"/>
      <c r="F254" s="13"/>
      <c r="G254" s="68"/>
      <c r="H254" s="10"/>
    </row>
    <row r="255" spans="1:8" customFormat="1" x14ac:dyDescent="0.25">
      <c r="A255" s="16"/>
      <c r="B255" s="87"/>
      <c r="C255" s="72"/>
      <c r="D255" s="68"/>
      <c r="E255" s="23"/>
      <c r="F255" s="13"/>
      <c r="G255" s="68"/>
      <c r="H255" s="10"/>
    </row>
    <row r="256" spans="1:8" customFormat="1" x14ac:dyDescent="0.25">
      <c r="A256" s="16"/>
      <c r="B256" s="87"/>
      <c r="C256" s="72"/>
      <c r="D256" s="68"/>
      <c r="E256" s="23"/>
      <c r="F256" s="13"/>
      <c r="G256" s="68"/>
      <c r="H256" s="10"/>
    </row>
    <row r="257" spans="1:17" customFormat="1" ht="20.25" x14ac:dyDescent="0.25">
      <c r="A257" s="16"/>
      <c r="B257" s="87"/>
      <c r="C257" s="72"/>
      <c r="D257" s="68"/>
      <c r="E257" s="23"/>
      <c r="F257" s="13"/>
      <c r="G257" s="68"/>
      <c r="H257" s="10"/>
      <c r="I257" s="3"/>
      <c r="J257" s="95"/>
      <c r="K257" s="371"/>
      <c r="L257" s="371"/>
      <c r="M257" s="628"/>
      <c r="N257" s="628"/>
      <c r="O257" s="640"/>
      <c r="P257" s="626"/>
      <c r="Q257" s="88"/>
    </row>
    <row r="258" spans="1:17" customFormat="1" ht="20.25" x14ac:dyDescent="0.25">
      <c r="A258" s="16"/>
      <c r="B258" s="87"/>
      <c r="C258" s="72"/>
      <c r="D258" s="68"/>
      <c r="E258" s="23"/>
      <c r="F258" s="13"/>
      <c r="G258" s="68"/>
      <c r="H258" s="10"/>
      <c r="I258" s="3"/>
      <c r="J258" s="95"/>
      <c r="K258" s="371"/>
      <c r="L258" s="371"/>
      <c r="M258" s="628"/>
      <c r="N258" s="628"/>
      <c r="O258" s="640"/>
      <c r="P258" s="626"/>
      <c r="Q258" s="88"/>
    </row>
    <row r="259" spans="1:17" customFormat="1" ht="20.25" x14ac:dyDescent="0.25">
      <c r="A259" s="16"/>
      <c r="B259" s="87"/>
      <c r="C259" s="72"/>
      <c r="D259" s="68"/>
      <c r="E259" s="23"/>
      <c r="F259" s="13"/>
      <c r="G259" s="68"/>
      <c r="H259" s="10"/>
      <c r="I259" s="3"/>
      <c r="J259" s="95"/>
      <c r="K259" s="371"/>
      <c r="L259" s="371"/>
      <c r="M259" s="628"/>
      <c r="N259" s="628"/>
      <c r="O259" s="640"/>
      <c r="P259" s="626"/>
      <c r="Q259" s="88"/>
    </row>
    <row r="260" spans="1:17" customFormat="1" ht="20.25" x14ac:dyDescent="0.25">
      <c r="A260" s="43"/>
      <c r="B260" s="50"/>
      <c r="C260" s="49" t="s">
        <v>95</v>
      </c>
      <c r="D260" s="45"/>
      <c r="E260" s="46"/>
      <c r="F260" s="47"/>
      <c r="G260" s="47"/>
      <c r="H260" s="57">
        <f>SUM(G215:G240)</f>
        <v>974898</v>
      </c>
      <c r="I260" s="3"/>
      <c r="J260" s="95"/>
      <c r="K260" s="371"/>
      <c r="L260" s="371"/>
      <c r="M260" s="628"/>
      <c r="N260" s="628"/>
      <c r="O260" s="640"/>
      <c r="P260" s="626"/>
      <c r="Q260" s="88"/>
    </row>
    <row r="261" spans="1:17" customFormat="1" ht="20.25" x14ac:dyDescent="0.25">
      <c r="A261" s="16"/>
      <c r="B261" s="40"/>
      <c r="D261" s="21"/>
      <c r="E261" s="23"/>
      <c r="F261" s="13"/>
      <c r="G261" s="13"/>
      <c r="H261" s="58"/>
      <c r="I261" s="3"/>
      <c r="J261" s="642"/>
      <c r="K261" s="371"/>
      <c r="L261" s="371"/>
      <c r="M261" s="628"/>
      <c r="N261" s="628"/>
      <c r="O261" s="628"/>
      <c r="P261" s="626"/>
      <c r="Q261" s="88"/>
    </row>
    <row r="262" spans="1:17" customFormat="1" ht="20.25" x14ac:dyDescent="0.25">
      <c r="A262" s="51">
        <v>4</v>
      </c>
      <c r="B262" s="52" t="s">
        <v>2617</v>
      </c>
      <c r="C262" s="53"/>
      <c r="D262" s="21"/>
      <c r="E262" s="23"/>
      <c r="F262" s="13"/>
      <c r="G262" s="13"/>
      <c r="H262" s="58"/>
      <c r="I262" s="3"/>
      <c r="J262" s="95"/>
      <c r="K262" s="371"/>
      <c r="L262" s="371"/>
      <c r="M262" s="628"/>
      <c r="N262" s="628"/>
      <c r="O262" s="628"/>
      <c r="P262" s="626"/>
      <c r="Q262" s="643"/>
    </row>
    <row r="263" spans="1:17" customFormat="1" ht="20.25" x14ac:dyDescent="0.25">
      <c r="A263" s="16"/>
      <c r="B263" s="40">
        <v>4.0999999999999996</v>
      </c>
      <c r="C263" s="74" t="s">
        <v>163</v>
      </c>
      <c r="D263" s="21"/>
      <c r="E263" s="23"/>
      <c r="F263" s="13"/>
      <c r="G263" s="13"/>
      <c r="H263" s="58"/>
      <c r="I263" s="3"/>
      <c r="J263" s="95"/>
      <c r="K263" s="371"/>
      <c r="L263" s="371"/>
      <c r="M263" s="628"/>
      <c r="N263" s="628"/>
      <c r="O263" s="628"/>
      <c r="P263" s="626"/>
      <c r="Q263" s="88"/>
    </row>
    <row r="264" spans="1:17" customFormat="1" ht="20.25" x14ac:dyDescent="0.25">
      <c r="A264" s="16"/>
      <c r="B264" s="87" t="s">
        <v>64</v>
      </c>
      <c r="C264" s="74" t="s">
        <v>165</v>
      </c>
      <c r="D264" s="68">
        <v>0</v>
      </c>
      <c r="E264" s="69">
        <v>0</v>
      </c>
      <c r="F264" s="70">
        <v>0</v>
      </c>
      <c r="G264" s="13">
        <f t="shared" ref="G264" si="27">IF(E264="Item",ROUND(F264,0),ROUND(D264*F264,0))</f>
        <v>0</v>
      </c>
      <c r="H264" s="10"/>
      <c r="I264" s="3"/>
      <c r="J264" s="95"/>
      <c r="K264" s="371"/>
      <c r="L264" s="371"/>
      <c r="M264" s="628"/>
      <c r="N264" s="628"/>
      <c r="O264" s="628"/>
      <c r="P264" s="626"/>
      <c r="Q264" s="643"/>
    </row>
    <row r="265" spans="1:17" customFormat="1" ht="20.25" x14ac:dyDescent="0.25">
      <c r="A265" s="16"/>
      <c r="B265" s="40"/>
      <c r="C265" s="41"/>
      <c r="D265" s="21"/>
      <c r="E265" s="23"/>
      <c r="F265" s="13"/>
      <c r="G265" s="13">
        <f t="shared" ref="G265" si="28">IF(E265="Item",ROUND(F265,0),ROUND(D265*F265,0))</f>
        <v>0</v>
      </c>
      <c r="H265" s="58"/>
      <c r="I265" s="3"/>
      <c r="J265" s="95"/>
      <c r="K265" s="371"/>
      <c r="L265" s="371"/>
      <c r="M265" s="628"/>
      <c r="N265" s="628"/>
      <c r="O265" s="628"/>
      <c r="P265" s="626"/>
      <c r="Q265" s="88"/>
    </row>
    <row r="266" spans="1:17" customFormat="1" ht="20.25" x14ac:dyDescent="0.25">
      <c r="A266" s="43"/>
      <c r="B266" s="50"/>
      <c r="C266" s="49" t="s">
        <v>95</v>
      </c>
      <c r="D266" s="45"/>
      <c r="E266" s="46"/>
      <c r="F266" s="47"/>
      <c r="G266" s="47"/>
      <c r="H266" s="57">
        <f>SUM(G261:G265)</f>
        <v>0</v>
      </c>
      <c r="I266" s="3"/>
      <c r="J266" s="639"/>
      <c r="K266" s="371"/>
      <c r="L266" s="371"/>
      <c r="M266" s="628"/>
      <c r="N266" s="628"/>
      <c r="O266" s="628"/>
      <c r="P266" s="626"/>
      <c r="Q266" s="88"/>
    </row>
    <row r="267" spans="1:17" customFormat="1" ht="12.95" customHeight="1" x14ac:dyDescent="0.25">
      <c r="A267" s="16"/>
      <c r="B267" s="40"/>
      <c r="D267" s="21"/>
      <c r="E267" s="23"/>
      <c r="F267" s="13"/>
      <c r="G267" s="13"/>
      <c r="H267" s="58"/>
      <c r="I267" s="3"/>
      <c r="J267" s="95"/>
      <c r="K267" s="371"/>
      <c r="L267" s="371"/>
      <c r="M267" s="628"/>
      <c r="N267" s="628"/>
      <c r="O267" s="628"/>
      <c r="P267" s="626"/>
      <c r="Q267" s="88"/>
    </row>
    <row r="268" spans="1:17" customFormat="1" ht="20.25" x14ac:dyDescent="0.25">
      <c r="A268" s="51">
        <v>5</v>
      </c>
      <c r="B268" s="52" t="s">
        <v>166</v>
      </c>
      <c r="C268" s="53"/>
      <c r="D268" s="21"/>
      <c r="E268" s="23"/>
      <c r="F268" s="13"/>
      <c r="G268" s="13"/>
      <c r="H268" s="58"/>
      <c r="I268" s="3"/>
      <c r="J268" s="95"/>
      <c r="K268" s="371"/>
      <c r="L268" s="371"/>
      <c r="M268" s="628"/>
      <c r="N268" s="628"/>
      <c r="O268" s="628"/>
      <c r="P268" s="626"/>
      <c r="Q268" s="88"/>
    </row>
    <row r="269" spans="1:17" s="650" customFormat="1" ht="15" x14ac:dyDescent="0.25">
      <c r="A269" s="16"/>
      <c r="B269" s="40">
        <v>5.0999999999999996</v>
      </c>
      <c r="C269" t="s">
        <v>167</v>
      </c>
      <c r="D269" s="21"/>
      <c r="E269" s="23"/>
      <c r="F269" s="70"/>
      <c r="G269" s="13"/>
      <c r="H269" s="58"/>
      <c r="I269" s="656"/>
      <c r="J269" s="651"/>
      <c r="K269" s="652"/>
      <c r="L269" s="652"/>
      <c r="M269" s="668"/>
      <c r="N269" s="668"/>
      <c r="O269" s="668"/>
      <c r="P269" s="653"/>
      <c r="Q269" s="721" t="s">
        <v>324</v>
      </c>
    </row>
    <row r="270" spans="1:17" s="650" customFormat="1" ht="15" x14ac:dyDescent="0.25">
      <c r="A270" s="16"/>
      <c r="B270" s="87" t="s">
        <v>64</v>
      </c>
      <c r="C270" s="75" t="s">
        <v>168</v>
      </c>
      <c r="D270" s="68">
        <v>0</v>
      </c>
      <c r="E270" s="69">
        <v>0</v>
      </c>
      <c r="F270" s="70">
        <v>0</v>
      </c>
      <c r="G270" s="13">
        <f t="shared" ref="G270" si="29">IF(E270="Item",ROUND(F270,0),ROUND(D270*F270,0))</f>
        <v>0</v>
      </c>
      <c r="H270" s="58"/>
      <c r="I270" s="656"/>
      <c r="J270" s="651"/>
      <c r="K270" s="652"/>
      <c r="L270" s="652"/>
      <c r="M270" s="668"/>
      <c r="N270" s="668"/>
      <c r="O270" s="668"/>
      <c r="P270" s="653"/>
      <c r="Q270" s="721"/>
    </row>
    <row r="271" spans="1:17" customFormat="1" ht="15" x14ac:dyDescent="0.25">
      <c r="A271" s="16"/>
      <c r="B271" s="40"/>
      <c r="C271" s="73"/>
      <c r="D271" s="21"/>
      <c r="E271" s="23"/>
      <c r="F271" s="70"/>
      <c r="G271" s="13"/>
      <c r="H271" s="10">
        <f>SUM(G270:G270)</f>
        <v>0</v>
      </c>
      <c r="I271" s="3"/>
      <c r="J271" s="95"/>
      <c r="K271" s="624"/>
      <c r="L271" s="624"/>
      <c r="M271" s="627"/>
      <c r="N271" s="627"/>
      <c r="O271" s="627"/>
      <c r="P271" s="625"/>
      <c r="Q271" s="719" t="s">
        <v>325</v>
      </c>
    </row>
    <row r="272" spans="1:17" s="675" customFormat="1" ht="20.25" x14ac:dyDescent="0.25">
      <c r="A272" s="16"/>
      <c r="B272" s="42">
        <v>5.2</v>
      </c>
      <c r="C272" s="41" t="s">
        <v>169</v>
      </c>
      <c r="D272" s="68"/>
      <c r="E272" s="69"/>
      <c r="F272" s="70"/>
      <c r="G272" s="70"/>
      <c r="H272" s="58"/>
      <c r="I272" s="680"/>
      <c r="J272" s="677" t="s">
        <v>317</v>
      </c>
      <c r="N272" s="677" t="s">
        <v>326</v>
      </c>
      <c r="O272" s="718"/>
      <c r="P272" s="678"/>
      <c r="Q272" s="679"/>
    </row>
    <row r="273" spans="1:13" s="650" customFormat="1" ht="20.45" customHeight="1" x14ac:dyDescent="0.25">
      <c r="A273" s="16"/>
      <c r="B273" s="87" t="s">
        <v>64</v>
      </c>
      <c r="C273" s="75" t="s">
        <v>168</v>
      </c>
      <c r="D273" s="68">
        <v>0</v>
      </c>
      <c r="E273" s="69">
        <v>0</v>
      </c>
      <c r="F273" s="70">
        <v>0</v>
      </c>
      <c r="G273" s="13">
        <f t="shared" ref="G273" si="30">IF(E273="Item",ROUND(F273,0),ROUND(D273*F273,0))</f>
        <v>0</v>
      </c>
      <c r="H273" s="58"/>
      <c r="I273" s="656"/>
      <c r="J273" s="651"/>
      <c r="K273" s="652"/>
      <c r="L273" s="667"/>
      <c r="M273" s="669"/>
    </row>
    <row r="274" spans="1:13" s="650" customFormat="1" ht="15" x14ac:dyDescent="0.25">
      <c r="A274" s="16"/>
      <c r="B274" s="40"/>
      <c r="C274" s="73"/>
      <c r="D274" s="21"/>
      <c r="E274" s="23"/>
      <c r="F274" s="70"/>
      <c r="G274" s="13"/>
      <c r="H274" s="10">
        <f>SUM(G273:G273)</f>
        <v>0</v>
      </c>
      <c r="I274" s="656"/>
      <c r="J274" s="651"/>
      <c r="K274" s="652"/>
      <c r="L274" s="667"/>
      <c r="M274" s="669"/>
    </row>
    <row r="275" spans="1:13" s="650" customFormat="1" ht="15" x14ac:dyDescent="0.25">
      <c r="A275" s="16"/>
      <c r="B275" s="40">
        <v>5.3</v>
      </c>
      <c r="C275" s="41" t="s">
        <v>170</v>
      </c>
      <c r="D275" s="68"/>
      <c r="E275" s="69"/>
      <c r="F275" s="70"/>
      <c r="G275" s="70"/>
      <c r="H275" s="10"/>
      <c r="I275" s="656"/>
      <c r="J275" s="651"/>
      <c r="K275" s="652"/>
      <c r="L275" s="667"/>
      <c r="M275" s="669"/>
    </row>
    <row r="276" spans="1:13" s="650" customFormat="1" ht="15" x14ac:dyDescent="0.25">
      <c r="A276" s="16"/>
      <c r="B276" s="87" t="s">
        <v>64</v>
      </c>
      <c r="C276" s="75" t="s">
        <v>168</v>
      </c>
      <c r="D276" s="68">
        <v>0</v>
      </c>
      <c r="E276" s="69">
        <v>0</v>
      </c>
      <c r="F276" s="70">
        <v>0</v>
      </c>
      <c r="G276" s="13">
        <f t="shared" ref="G276" si="31">IF(E276="Item",ROUND(F276,0),ROUND(D276*F276,0))</f>
        <v>0</v>
      </c>
      <c r="H276" s="10"/>
      <c r="I276" s="656"/>
      <c r="J276" s="651"/>
      <c r="K276" s="652"/>
      <c r="L276" s="667"/>
      <c r="M276" s="669"/>
    </row>
    <row r="277" spans="1:13" s="650" customFormat="1" ht="15" x14ac:dyDescent="0.25">
      <c r="A277" s="16"/>
      <c r="B277" s="40"/>
      <c r="C277"/>
      <c r="D277" s="21"/>
      <c r="E277" s="23"/>
      <c r="F277" s="70"/>
      <c r="G277" s="13"/>
      <c r="H277" s="10">
        <f>SUM(G276)</f>
        <v>0</v>
      </c>
      <c r="I277" s="656"/>
      <c r="J277" s="651"/>
      <c r="K277" s="652"/>
      <c r="L277" s="667"/>
      <c r="M277" s="669"/>
    </row>
    <row r="278" spans="1:13" s="650" customFormat="1" ht="15" x14ac:dyDescent="0.25">
      <c r="A278" s="16"/>
      <c r="B278" s="40">
        <v>5.4</v>
      </c>
      <c r="C278" s="41" t="s">
        <v>171</v>
      </c>
      <c r="D278" s="68"/>
      <c r="E278" s="69"/>
      <c r="F278" s="70"/>
      <c r="G278" s="70"/>
      <c r="H278" s="10"/>
      <c r="I278" s="656"/>
      <c r="J278" s="651"/>
      <c r="K278" s="652"/>
      <c r="L278" s="667"/>
      <c r="M278" s="669"/>
    </row>
    <row r="279" spans="1:13" s="41" customFormat="1" ht="15" x14ac:dyDescent="0.25">
      <c r="A279" s="16"/>
      <c r="B279" s="87" t="s">
        <v>64</v>
      </c>
      <c r="C279" s="75" t="s">
        <v>168</v>
      </c>
      <c r="D279" s="68">
        <v>0</v>
      </c>
      <c r="E279" s="69">
        <v>0</v>
      </c>
      <c r="F279" s="70">
        <v>0</v>
      </c>
      <c r="G279" s="13">
        <f t="shared" ref="G279" si="32">IF(E279="Item",ROUND(F279,0),ROUND(D279*F279,0))</f>
        <v>0</v>
      </c>
      <c r="H279" s="10"/>
      <c r="I279" s="724"/>
      <c r="J279" s="647"/>
      <c r="K279" s="725"/>
      <c r="L279" s="665"/>
      <c r="M279" s="726"/>
    </row>
    <row r="280" spans="1:13" customFormat="1" ht="15" x14ac:dyDescent="0.25">
      <c r="A280" s="16"/>
      <c r="B280" s="40"/>
      <c r="C280" s="73"/>
      <c r="D280" s="21"/>
      <c r="E280" s="23"/>
      <c r="F280" s="70"/>
      <c r="G280" s="13"/>
      <c r="H280" s="10">
        <f>SUM(G279)</f>
        <v>0</v>
      </c>
      <c r="I280" s="3"/>
      <c r="J280" s="95"/>
      <c r="K280" s="644"/>
      <c r="L280" s="665"/>
      <c r="M280" s="112"/>
    </row>
    <row r="281" spans="1:13" s="650" customFormat="1" ht="15" x14ac:dyDescent="0.25">
      <c r="A281" s="16"/>
      <c r="B281" s="42">
        <v>5.5</v>
      </c>
      <c r="C281" s="41" t="s">
        <v>172</v>
      </c>
      <c r="D281" s="68"/>
      <c r="E281" s="69"/>
      <c r="F281" s="70"/>
      <c r="G281" s="93"/>
      <c r="H281" s="10"/>
      <c r="I281" s="656"/>
      <c r="J281" s="651"/>
      <c r="K281" s="657" t="s">
        <v>327</v>
      </c>
      <c r="L281" s="665"/>
      <c r="M281" s="112"/>
    </row>
    <row r="282" spans="1:13" s="675" customFormat="1" ht="15" x14ac:dyDescent="0.25">
      <c r="A282" s="16"/>
      <c r="B282" s="87" t="s">
        <v>64</v>
      </c>
      <c r="C282" s="74" t="s">
        <v>269</v>
      </c>
      <c r="D282" s="68">
        <v>600</v>
      </c>
      <c r="E282" s="69" t="s">
        <v>270</v>
      </c>
      <c r="F282" s="70">
        <v>420</v>
      </c>
      <c r="G282" s="93">
        <f t="shared" ref="G282:G283" si="33">IF(E282="Item",ROUND(F282,0),ROUND(D282*F282,0))</f>
        <v>252000</v>
      </c>
      <c r="H282" s="10"/>
      <c r="I282" s="680"/>
      <c r="J282" s="676"/>
      <c r="K282" s="681"/>
      <c r="L282" s="682"/>
      <c r="M282" s="683"/>
    </row>
    <row r="283" spans="1:13" customFormat="1" ht="15" x14ac:dyDescent="0.25">
      <c r="A283" s="16"/>
      <c r="B283" s="87" t="s">
        <v>64</v>
      </c>
      <c r="C283" s="74" t="s">
        <v>271</v>
      </c>
      <c r="D283" s="68">
        <v>234</v>
      </c>
      <c r="E283" s="23" t="s">
        <v>5</v>
      </c>
      <c r="F283" s="70">
        <v>300</v>
      </c>
      <c r="G283" s="93">
        <f t="shared" si="33"/>
        <v>70200</v>
      </c>
      <c r="H283" s="10"/>
      <c r="I283" s="3"/>
      <c r="J283" s="639"/>
      <c r="K283" s="431"/>
      <c r="L283" s="666"/>
      <c r="M283" s="112"/>
    </row>
    <row r="284" spans="1:13" customFormat="1" ht="15" x14ac:dyDescent="0.25">
      <c r="A284" s="16"/>
      <c r="B284" s="756" t="s">
        <v>64</v>
      </c>
      <c r="C284" s="74" t="s">
        <v>2550</v>
      </c>
      <c r="D284" s="68">
        <v>4</v>
      </c>
      <c r="E284" s="69" t="s">
        <v>147</v>
      </c>
      <c r="F284" s="70">
        <v>500</v>
      </c>
      <c r="G284" s="93">
        <f>IF(E284="Item",ROUND(F284,0),ROUND(D284*F284,0))</f>
        <v>2000</v>
      </c>
      <c r="H284" s="10"/>
      <c r="I284" s="3"/>
      <c r="J284" s="95"/>
      <c r="K284" s="431"/>
      <c r="L284" s="431"/>
      <c r="M284" s="431" t="s">
        <v>328</v>
      </c>
    </row>
    <row r="285" spans="1:13" customFormat="1" ht="15" x14ac:dyDescent="0.25">
      <c r="A285" s="16"/>
      <c r="B285" s="87"/>
      <c r="C285" s="74"/>
      <c r="D285" s="68"/>
      <c r="E285" s="69"/>
      <c r="F285" s="70"/>
      <c r="G285" s="93"/>
      <c r="H285" s="10">
        <f>SUM(G282:G285)</f>
        <v>324200</v>
      </c>
      <c r="J285" s="95"/>
      <c r="K285" s="624"/>
      <c r="L285" s="624"/>
      <c r="M285" s="624" t="s">
        <v>329</v>
      </c>
    </row>
    <row r="286" spans="1:13" customFormat="1" ht="15" x14ac:dyDescent="0.25">
      <c r="A286" s="16"/>
      <c r="B286" s="42">
        <v>5.6</v>
      </c>
      <c r="C286" s="41" t="s">
        <v>173</v>
      </c>
      <c r="D286" s="68"/>
      <c r="E286" s="69"/>
      <c r="F286" s="70"/>
      <c r="G286" s="93"/>
      <c r="H286" s="10"/>
      <c r="J286" s="95"/>
      <c r="K286" s="645"/>
      <c r="L286" s="371"/>
      <c r="M286" s="629" t="s">
        <v>330</v>
      </c>
    </row>
    <row r="287" spans="1:13" customFormat="1" ht="15" x14ac:dyDescent="0.25">
      <c r="A287" s="16"/>
      <c r="B287" s="756" t="s">
        <v>64</v>
      </c>
      <c r="C287" s="74" t="s">
        <v>2542</v>
      </c>
      <c r="D287" s="68">
        <v>3</v>
      </c>
      <c r="E287" s="69" t="s">
        <v>147</v>
      </c>
      <c r="F287" s="70">
        <v>100000</v>
      </c>
      <c r="G287" s="93">
        <f>IF(E287="Item",ROUND(F287,0),ROUND(D287*F287,0))</f>
        <v>300000</v>
      </c>
      <c r="H287" s="10"/>
      <c r="J287" s="95"/>
      <c r="K287" s="645"/>
      <c r="L287" s="371"/>
      <c r="M287" s="629" t="s">
        <v>331</v>
      </c>
    </row>
    <row r="288" spans="1:13" customFormat="1" ht="15" x14ac:dyDescent="0.25">
      <c r="A288" s="16"/>
      <c r="B288" s="756" t="s">
        <v>64</v>
      </c>
      <c r="C288" s="74" t="s">
        <v>2543</v>
      </c>
      <c r="D288" s="68">
        <v>1877</v>
      </c>
      <c r="E288" s="69" t="s">
        <v>5</v>
      </c>
      <c r="F288" s="70">
        <v>200</v>
      </c>
      <c r="G288" s="93">
        <f>IF(E288="Item",ROUND(F288,0),ROUND(D288*F288,0))</f>
        <v>375400</v>
      </c>
      <c r="H288" s="10"/>
      <c r="J288" s="95"/>
      <c r="K288" s="645"/>
      <c r="L288" s="371"/>
      <c r="M288" s="629"/>
    </row>
    <row r="289" spans="1:17" customFormat="1" ht="15" x14ac:dyDescent="0.25">
      <c r="A289" s="16"/>
      <c r="B289" s="756"/>
      <c r="C289" s="74"/>
      <c r="D289" s="68"/>
      <c r="E289" s="69"/>
      <c r="F289" s="70"/>
      <c r="G289" s="93"/>
      <c r="H289" s="10">
        <f>SUM(G287:G288)</f>
        <v>675400</v>
      </c>
      <c r="J289" s="95"/>
      <c r="K289" s="645"/>
      <c r="L289" s="371"/>
      <c r="M289" s="629"/>
      <c r="N289" s="629"/>
      <c r="O289" s="629"/>
      <c r="P289" s="649"/>
      <c r="Q289" s="670"/>
    </row>
    <row r="290" spans="1:17" s="650" customFormat="1" ht="15" x14ac:dyDescent="0.25">
      <c r="A290" s="16"/>
      <c r="B290" s="42">
        <v>5.7</v>
      </c>
      <c r="C290" s="41" t="s">
        <v>174</v>
      </c>
      <c r="D290" s="68"/>
      <c r="E290" s="69"/>
      <c r="F290" s="70"/>
      <c r="G290" s="93"/>
      <c r="H290" s="10"/>
      <c r="J290" s="651"/>
      <c r="K290" s="664"/>
      <c r="L290" s="652"/>
      <c r="M290" s="658"/>
      <c r="N290" s="658"/>
      <c r="O290" s="658"/>
      <c r="P290" s="649"/>
      <c r="Q290" s="670"/>
    </row>
    <row r="291" spans="1:17" s="650" customFormat="1" ht="15" x14ac:dyDescent="0.25">
      <c r="A291" s="16"/>
      <c r="B291" s="756" t="s">
        <v>64</v>
      </c>
      <c r="C291" s="74" t="s">
        <v>2558</v>
      </c>
      <c r="D291" s="21">
        <v>0</v>
      </c>
      <c r="E291" s="23">
        <v>0</v>
      </c>
      <c r="F291" s="70">
        <v>0</v>
      </c>
      <c r="G291" s="13">
        <f t="shared" ref="G291:G292" si="34">IF(E291="Item",ROUND(F291,0),ROUND(D291*F291,0))</f>
        <v>0</v>
      </c>
      <c r="H291" s="10"/>
      <c r="J291" s="651"/>
      <c r="K291" s="664"/>
      <c r="L291" s="652"/>
      <c r="M291" s="658"/>
      <c r="N291" s="658"/>
      <c r="O291" s="658"/>
      <c r="P291" s="649"/>
      <c r="Q291" s="670"/>
    </row>
    <row r="292" spans="1:17" s="650" customFormat="1" ht="15" x14ac:dyDescent="0.25">
      <c r="A292" s="16"/>
      <c r="B292" s="756" t="s">
        <v>64</v>
      </c>
      <c r="C292" s="74" t="s">
        <v>273</v>
      </c>
      <c r="D292" s="68">
        <v>1</v>
      </c>
      <c r="E292" s="69" t="s">
        <v>57</v>
      </c>
      <c r="F292" s="70">
        <v>60000</v>
      </c>
      <c r="G292" s="93">
        <f t="shared" si="34"/>
        <v>60000</v>
      </c>
      <c r="H292" s="10"/>
      <c r="J292" s="651"/>
      <c r="K292" s="664"/>
      <c r="L292" s="652"/>
      <c r="M292" s="658"/>
      <c r="N292" s="658"/>
      <c r="O292" s="658"/>
      <c r="P292" s="649"/>
      <c r="Q292" s="670"/>
    </row>
    <row r="293" spans="1:17" s="650" customFormat="1" ht="15" x14ac:dyDescent="0.25">
      <c r="A293" s="16"/>
      <c r="B293" s="756"/>
      <c r="C293" s="74"/>
      <c r="D293" s="68"/>
      <c r="E293" s="69"/>
      <c r="F293" s="70"/>
      <c r="G293" s="93"/>
      <c r="H293" s="10">
        <f>SUM(G291:G292)</f>
        <v>60000</v>
      </c>
      <c r="J293" s="651"/>
      <c r="K293" s="664"/>
      <c r="L293" s="652"/>
      <c r="M293" s="658"/>
      <c r="N293" s="658"/>
      <c r="O293" s="658"/>
      <c r="P293" s="649"/>
      <c r="Q293" s="670"/>
    </row>
    <row r="294" spans="1:17" s="650" customFormat="1" ht="15" x14ac:dyDescent="0.25">
      <c r="A294" s="16"/>
      <c r="B294" s="42">
        <v>5.8</v>
      </c>
      <c r="C294" s="41" t="s">
        <v>175</v>
      </c>
      <c r="D294" s="68"/>
      <c r="E294" s="69"/>
      <c r="F294" s="70"/>
      <c r="G294" s="93"/>
      <c r="H294" s="10"/>
      <c r="J294" s="651"/>
      <c r="K294" s="664"/>
      <c r="L294" s="652"/>
      <c r="M294" s="658"/>
      <c r="N294" s="658"/>
      <c r="O294" s="658"/>
      <c r="P294" s="649"/>
      <c r="Q294" s="670"/>
    </row>
    <row r="295" spans="1:17" customFormat="1" ht="17.25" x14ac:dyDescent="0.25">
      <c r="A295" s="16"/>
      <c r="B295" s="42"/>
      <c r="C295" s="662" t="s">
        <v>275</v>
      </c>
      <c r="D295" s="68"/>
      <c r="E295" s="69"/>
      <c r="F295" s="70"/>
      <c r="G295" s="93"/>
      <c r="H295" s="10"/>
      <c r="J295" s="95"/>
      <c r="K295" s="645"/>
      <c r="L295" s="371"/>
      <c r="M295" s="629"/>
      <c r="N295" s="629"/>
      <c r="O295" s="629"/>
      <c r="P295" s="663"/>
      <c r="Q295" s="671" t="s">
        <v>332</v>
      </c>
    </row>
    <row r="296" spans="1:17" customFormat="1" ht="15" x14ac:dyDescent="0.25">
      <c r="A296" s="16"/>
      <c r="B296" s="747" t="s">
        <v>64</v>
      </c>
      <c r="C296" s="752" t="s">
        <v>276</v>
      </c>
      <c r="D296" s="748" t="e">
        <f>$G$522</f>
        <v>#REF!</v>
      </c>
      <c r="E296" s="749" t="s">
        <v>5</v>
      </c>
      <c r="F296" s="750">
        <v>100</v>
      </c>
      <c r="G296" s="751" t="e">
        <f t="shared" ref="G296:G300" si="35">IF(E296="Item",ROUND(F296,0),ROUND(D296*F296,0))</f>
        <v>#REF!</v>
      </c>
      <c r="H296" s="10"/>
      <c r="J296" s="95"/>
      <c r="K296" s="645"/>
      <c r="L296" s="371"/>
      <c r="M296" s="629"/>
      <c r="N296" s="629"/>
      <c r="O296" s="629"/>
      <c r="P296" s="663"/>
      <c r="Q296" s="670" t="s">
        <v>333</v>
      </c>
    </row>
    <row r="297" spans="1:17" s="650" customFormat="1" ht="15" x14ac:dyDescent="0.25">
      <c r="A297" s="16"/>
      <c r="B297" s="663" t="s">
        <v>64</v>
      </c>
      <c r="C297" s="735" t="s">
        <v>177</v>
      </c>
      <c r="D297" s="748" t="e">
        <f>$G$522</f>
        <v>#REF!</v>
      </c>
      <c r="E297" s="69" t="s">
        <v>5</v>
      </c>
      <c r="F297" s="70">
        <v>20</v>
      </c>
      <c r="G297" s="93" t="e">
        <f t="shared" si="35"/>
        <v>#REF!</v>
      </c>
      <c r="H297" s="10"/>
      <c r="J297" s="651"/>
      <c r="K297" s="664"/>
      <c r="L297" s="652"/>
      <c r="M297" s="658"/>
      <c r="N297" s="658"/>
      <c r="O297" s="658"/>
      <c r="P297" s="649" t="s">
        <v>58</v>
      </c>
      <c r="Q297" s="670" t="s">
        <v>334</v>
      </c>
    </row>
    <row r="298" spans="1:17" s="650" customFormat="1" ht="15" x14ac:dyDescent="0.25">
      <c r="A298" s="16"/>
      <c r="B298" s="663" t="s">
        <v>64</v>
      </c>
      <c r="C298" s="735" t="s">
        <v>178</v>
      </c>
      <c r="D298" s="748" t="e">
        <f>$G$522</f>
        <v>#REF!</v>
      </c>
      <c r="E298" s="69" t="s">
        <v>5</v>
      </c>
      <c r="F298" s="70">
        <v>10</v>
      </c>
      <c r="G298" s="93" t="e">
        <f t="shared" si="35"/>
        <v>#REF!</v>
      </c>
      <c r="H298" s="10"/>
      <c r="J298" s="651"/>
      <c r="K298" s="664"/>
      <c r="L298" s="652"/>
      <c r="M298" s="658"/>
      <c r="N298" s="658"/>
      <c r="O298" s="658"/>
      <c r="P298" s="649" t="s">
        <v>58</v>
      </c>
      <c r="Q298" s="670" t="s">
        <v>335</v>
      </c>
    </row>
    <row r="299" spans="1:17" s="650" customFormat="1" ht="15" x14ac:dyDescent="0.25">
      <c r="A299" s="16"/>
      <c r="B299" s="663" t="s">
        <v>64</v>
      </c>
      <c r="C299" s="735" t="s">
        <v>179</v>
      </c>
      <c r="D299" s="748" t="e">
        <f>$G$522</f>
        <v>#REF!</v>
      </c>
      <c r="E299" s="69" t="s">
        <v>5</v>
      </c>
      <c r="F299" s="70">
        <v>15</v>
      </c>
      <c r="G299" s="93" t="e">
        <f t="shared" si="35"/>
        <v>#REF!</v>
      </c>
      <c r="H299" s="10"/>
      <c r="J299" s="651"/>
      <c r="K299" s="664"/>
      <c r="L299" s="652"/>
      <c r="M299" s="658"/>
      <c r="N299" s="658"/>
      <c r="O299" s="658"/>
      <c r="P299" s="649" t="s">
        <v>58</v>
      </c>
      <c r="Q299" s="674" t="s">
        <v>336</v>
      </c>
    </row>
    <row r="300" spans="1:17" customFormat="1" ht="15" x14ac:dyDescent="0.25">
      <c r="A300" s="16"/>
      <c r="B300" s="87" t="s">
        <v>64</v>
      </c>
      <c r="C300" s="744" t="s">
        <v>180</v>
      </c>
      <c r="D300" s="68">
        <v>3</v>
      </c>
      <c r="E300" s="69" t="s">
        <v>147</v>
      </c>
      <c r="F300" s="70">
        <f>20000*103%</f>
        <v>20600</v>
      </c>
      <c r="G300" s="93">
        <f t="shared" si="35"/>
        <v>61800</v>
      </c>
      <c r="H300" s="10"/>
      <c r="J300" s="95"/>
      <c r="K300" s="645"/>
      <c r="L300" s="371"/>
      <c r="M300" s="629"/>
      <c r="N300" s="629"/>
      <c r="O300" s="629"/>
      <c r="P300" s="649" t="s">
        <v>58</v>
      </c>
      <c r="Q300" s="670" t="s">
        <v>337</v>
      </c>
    </row>
    <row r="301" spans="1:17" customFormat="1" ht="15" x14ac:dyDescent="0.25">
      <c r="A301" s="16"/>
      <c r="B301" s="87"/>
      <c r="C301" s="732"/>
      <c r="D301" s="68"/>
      <c r="E301" s="78"/>
      <c r="F301" s="70"/>
      <c r="G301" s="93"/>
      <c r="H301" s="10" t="e">
        <f>SUM(G295:G300)</f>
        <v>#REF!</v>
      </c>
      <c r="J301" s="95"/>
      <c r="K301" s="645"/>
      <c r="L301" s="371"/>
      <c r="M301" s="629"/>
      <c r="N301" s="629"/>
      <c r="O301" s="629"/>
      <c r="P301" s="649" t="s">
        <v>58</v>
      </c>
      <c r="Q301" s="670" t="s">
        <v>338</v>
      </c>
    </row>
    <row r="302" spans="1:17" s="650" customFormat="1" ht="15" x14ac:dyDescent="0.25">
      <c r="A302" s="16"/>
      <c r="B302" s="663"/>
      <c r="C302" s="662" t="s">
        <v>181</v>
      </c>
      <c r="D302" s="68"/>
      <c r="E302" s="69"/>
      <c r="F302" s="70"/>
      <c r="G302" s="93"/>
      <c r="H302" s="10"/>
      <c r="J302" s="651"/>
      <c r="K302" s="664"/>
      <c r="L302" s="652"/>
      <c r="M302" s="658"/>
      <c r="N302" s="658"/>
      <c r="O302" s="658"/>
      <c r="P302" s="649" t="s">
        <v>58</v>
      </c>
      <c r="Q302" s="670" t="s">
        <v>339</v>
      </c>
    </row>
    <row r="303" spans="1:17" customFormat="1" ht="15" x14ac:dyDescent="0.25">
      <c r="A303" s="16"/>
      <c r="B303" s="663" t="s">
        <v>64</v>
      </c>
      <c r="C303" s="735" t="s">
        <v>182</v>
      </c>
      <c r="D303" s="748" t="e">
        <f>$G$522</f>
        <v>#REF!</v>
      </c>
      <c r="E303" s="69" t="s">
        <v>5</v>
      </c>
      <c r="F303" s="70">
        <v>90</v>
      </c>
      <c r="G303" s="93" t="e">
        <f t="shared" ref="G303:G309" si="36">IF(E303="Item",ROUND(F303,0),ROUND(D303*F303,0))</f>
        <v>#REF!</v>
      </c>
      <c r="H303" s="10"/>
      <c r="J303" s="95"/>
      <c r="K303" s="431"/>
      <c r="L303" s="431"/>
      <c r="M303" s="431"/>
      <c r="N303" s="431"/>
      <c r="O303" s="431"/>
      <c r="P303" s="649" t="s">
        <v>58</v>
      </c>
      <c r="Q303" s="670" t="s">
        <v>340</v>
      </c>
    </row>
    <row r="304" spans="1:17" customFormat="1" ht="15" x14ac:dyDescent="0.25">
      <c r="A304" s="16"/>
      <c r="B304" s="663" t="s">
        <v>64</v>
      </c>
      <c r="C304" s="735" t="s">
        <v>183</v>
      </c>
      <c r="D304" s="748" t="e">
        <f>$G$522</f>
        <v>#REF!</v>
      </c>
      <c r="E304" s="69" t="s">
        <v>5</v>
      </c>
      <c r="F304" s="70">
        <v>15</v>
      </c>
      <c r="G304" s="93" t="e">
        <f t="shared" si="36"/>
        <v>#REF!</v>
      </c>
      <c r="H304" s="10"/>
      <c r="J304" s="95"/>
      <c r="K304" s="431" t="e">
        <f>H304/D290</f>
        <v>#DIV/0!</v>
      </c>
      <c r="L304" s="431"/>
      <c r="M304" s="431"/>
      <c r="N304" s="431"/>
      <c r="O304" s="431"/>
      <c r="P304" s="649" t="s">
        <v>58</v>
      </c>
      <c r="Q304" s="670" t="s">
        <v>341</v>
      </c>
    </row>
    <row r="305" spans="1:8" customFormat="1" x14ac:dyDescent="0.25">
      <c r="A305" s="16"/>
      <c r="B305" s="663" t="s">
        <v>64</v>
      </c>
      <c r="C305" s="735" t="s">
        <v>184</v>
      </c>
      <c r="D305" s="748" t="e">
        <f>$G$522</f>
        <v>#REF!</v>
      </c>
      <c r="E305" s="69" t="s">
        <v>5</v>
      </c>
      <c r="F305" s="70">
        <v>35</v>
      </c>
      <c r="G305" s="93" t="e">
        <f t="shared" si="36"/>
        <v>#REF!</v>
      </c>
      <c r="H305" s="10"/>
    </row>
    <row r="306" spans="1:8" customFormat="1" x14ac:dyDescent="0.25">
      <c r="A306" s="16"/>
      <c r="B306" s="663"/>
      <c r="C306" s="735"/>
      <c r="D306" s="68"/>
      <c r="E306" s="69"/>
      <c r="F306" s="70"/>
      <c r="G306" s="93"/>
      <c r="H306" s="10"/>
    </row>
    <row r="307" spans="1:8" customFormat="1" x14ac:dyDescent="0.25">
      <c r="A307" s="16"/>
      <c r="B307" s="663"/>
      <c r="C307" s="662" t="s">
        <v>185</v>
      </c>
      <c r="D307" s="68"/>
      <c r="E307" s="69"/>
      <c r="F307" s="70"/>
      <c r="G307" s="93">
        <f t="shared" si="36"/>
        <v>0</v>
      </c>
      <c r="H307" s="10"/>
    </row>
    <row r="308" spans="1:8" customFormat="1" x14ac:dyDescent="0.25">
      <c r="A308" s="16"/>
      <c r="B308" s="663" t="s">
        <v>64</v>
      </c>
      <c r="C308" s="735" t="s">
        <v>186</v>
      </c>
      <c r="D308" s="748" t="e">
        <f>$G$522</f>
        <v>#REF!</v>
      </c>
      <c r="E308" s="69" t="s">
        <v>5</v>
      </c>
      <c r="F308" s="70">
        <v>25</v>
      </c>
      <c r="G308" s="93" t="e">
        <f t="shared" si="36"/>
        <v>#REF!</v>
      </c>
      <c r="H308" s="10"/>
    </row>
    <row r="309" spans="1:8" customFormat="1" x14ac:dyDescent="0.25">
      <c r="A309" s="16"/>
      <c r="B309" s="663" t="s">
        <v>64</v>
      </c>
      <c r="C309" s="735" t="s">
        <v>187</v>
      </c>
      <c r="D309" s="748" t="e">
        <f>$G$522</f>
        <v>#REF!</v>
      </c>
      <c r="E309" s="23" t="s">
        <v>5</v>
      </c>
      <c r="F309" s="70">
        <v>25</v>
      </c>
      <c r="G309" s="93" t="e">
        <f t="shared" si="36"/>
        <v>#REF!</v>
      </c>
      <c r="H309" s="10"/>
    </row>
    <row r="310" spans="1:8" customFormat="1" x14ac:dyDescent="0.25">
      <c r="A310" s="16"/>
      <c r="B310" s="42"/>
      <c r="C310" s="41"/>
      <c r="D310" s="68"/>
      <c r="E310" s="69"/>
      <c r="F310" s="70"/>
      <c r="G310" s="93"/>
      <c r="H310" s="10" t="e">
        <f>SUM(G302:G309)</f>
        <v>#REF!</v>
      </c>
    </row>
    <row r="311" spans="1:8" customFormat="1" x14ac:dyDescent="0.25">
      <c r="A311" s="16"/>
      <c r="B311" s="42"/>
      <c r="C311" s="41"/>
      <c r="D311" s="68"/>
      <c r="E311" s="78"/>
      <c r="F311" s="70"/>
      <c r="G311" s="93"/>
      <c r="H311" s="10"/>
    </row>
    <row r="312" spans="1:8" customFormat="1" x14ac:dyDescent="0.25">
      <c r="A312" s="16"/>
      <c r="B312" s="42"/>
      <c r="C312" s="798" t="s">
        <v>277</v>
      </c>
      <c r="D312" s="68"/>
      <c r="E312" s="78"/>
      <c r="F312" s="70"/>
      <c r="G312" s="93"/>
      <c r="H312" s="10"/>
    </row>
    <row r="313" spans="1:8" customFormat="1" x14ac:dyDescent="0.25">
      <c r="A313" s="16"/>
      <c r="B313" s="87"/>
      <c r="C313" s="662" t="s">
        <v>278</v>
      </c>
      <c r="D313" s="68"/>
      <c r="E313" s="78"/>
      <c r="F313" s="70"/>
      <c r="G313" s="93"/>
      <c r="H313" s="10"/>
    </row>
    <row r="314" spans="1:8" customFormat="1" x14ac:dyDescent="0.25">
      <c r="A314" s="16"/>
      <c r="B314" s="747" t="s">
        <v>64</v>
      </c>
      <c r="C314" s="752" t="s">
        <v>176</v>
      </c>
      <c r="D314" s="748">
        <v>4824</v>
      </c>
      <c r="E314" s="749" t="s">
        <v>5</v>
      </c>
      <c r="F314" s="70">
        <v>20</v>
      </c>
      <c r="G314" s="751">
        <f t="shared" ref="G314:G316" si="37">IF(E314="Item",ROUND(F314,0),ROUND(D314*F314,0))</f>
        <v>96480</v>
      </c>
      <c r="H314" s="10"/>
    </row>
    <row r="315" spans="1:8" customFormat="1" x14ac:dyDescent="0.25">
      <c r="A315" s="16"/>
      <c r="B315" s="663" t="s">
        <v>64</v>
      </c>
      <c r="C315" s="735" t="s">
        <v>177</v>
      </c>
      <c r="D315" s="68">
        <f>D314</f>
        <v>4824</v>
      </c>
      <c r="E315" s="69" t="s">
        <v>5</v>
      </c>
      <c r="F315" s="70">
        <v>15</v>
      </c>
      <c r="G315" s="93">
        <f t="shared" si="37"/>
        <v>72360</v>
      </c>
      <c r="H315" s="10"/>
    </row>
    <row r="316" spans="1:8" customFormat="1" x14ac:dyDescent="0.25">
      <c r="A316" s="16"/>
      <c r="B316" s="663" t="s">
        <v>64</v>
      </c>
      <c r="C316" s="735" t="s">
        <v>178</v>
      </c>
      <c r="D316" s="68">
        <f>D314</f>
        <v>4824</v>
      </c>
      <c r="E316" s="69" t="s">
        <v>5</v>
      </c>
      <c r="F316" s="70">
        <v>5</v>
      </c>
      <c r="G316" s="93">
        <f t="shared" si="37"/>
        <v>24120</v>
      </c>
      <c r="H316" s="10"/>
    </row>
    <row r="317" spans="1:8" customFormat="1" x14ac:dyDescent="0.25">
      <c r="A317" s="16"/>
      <c r="B317" s="42"/>
      <c r="C317" s="41"/>
      <c r="D317" s="68"/>
      <c r="E317" s="69"/>
      <c r="F317" s="70"/>
      <c r="G317" s="93"/>
      <c r="H317" s="10">
        <f>SUM(G314:G316)</f>
        <v>192960</v>
      </c>
    </row>
    <row r="318" spans="1:8" customFormat="1" x14ac:dyDescent="0.25">
      <c r="A318" s="16"/>
      <c r="B318" s="663"/>
      <c r="C318" s="662" t="s">
        <v>181</v>
      </c>
      <c r="D318" s="68"/>
      <c r="E318" s="69"/>
      <c r="F318" s="70"/>
      <c r="G318" s="93"/>
      <c r="H318" s="10"/>
    </row>
    <row r="319" spans="1:8" customFormat="1" x14ac:dyDescent="0.25">
      <c r="A319" s="16"/>
      <c r="B319" s="663" t="s">
        <v>64</v>
      </c>
      <c r="C319" s="735" t="s">
        <v>182</v>
      </c>
      <c r="D319" s="68">
        <v>4824</v>
      </c>
      <c r="E319" s="69" t="s">
        <v>5</v>
      </c>
      <c r="F319" s="70">
        <v>20</v>
      </c>
      <c r="G319" s="93">
        <f t="shared" ref="G319:G324" si="38">IF(E319="Item",ROUND(F319,0),ROUND(D319*F319,0))</f>
        <v>96480</v>
      </c>
      <c r="H319" s="10"/>
    </row>
    <row r="320" spans="1:8" customFormat="1" x14ac:dyDescent="0.25">
      <c r="A320" s="16"/>
      <c r="B320" s="663" t="s">
        <v>64</v>
      </c>
      <c r="C320" s="735" t="s">
        <v>184</v>
      </c>
      <c r="D320" s="68">
        <v>4824</v>
      </c>
      <c r="E320" s="69" t="s">
        <v>5</v>
      </c>
      <c r="F320" s="70">
        <v>10</v>
      </c>
      <c r="G320" s="93">
        <f t="shared" si="38"/>
        <v>48240</v>
      </c>
      <c r="H320" s="10"/>
    </row>
    <row r="321" spans="1:8" customFormat="1" x14ac:dyDescent="0.25">
      <c r="A321" s="16"/>
      <c r="B321" s="663"/>
      <c r="C321" s="735"/>
      <c r="D321" s="68"/>
      <c r="E321" s="69"/>
      <c r="F321" s="70"/>
      <c r="G321" s="93"/>
      <c r="H321" s="10"/>
    </row>
    <row r="322" spans="1:8" customFormat="1" x14ac:dyDescent="0.25">
      <c r="A322" s="16"/>
      <c r="B322" s="663"/>
      <c r="C322" s="662" t="s">
        <v>185</v>
      </c>
      <c r="D322" s="68"/>
      <c r="E322" s="69"/>
      <c r="F322" s="70"/>
      <c r="G322" s="93"/>
      <c r="H322" s="10"/>
    </row>
    <row r="323" spans="1:8" customFormat="1" x14ac:dyDescent="0.25">
      <c r="A323" s="16"/>
      <c r="B323" s="663" t="s">
        <v>64</v>
      </c>
      <c r="C323" s="735" t="s">
        <v>186</v>
      </c>
      <c r="D323" s="68">
        <v>4824</v>
      </c>
      <c r="E323" s="69" t="s">
        <v>5</v>
      </c>
      <c r="F323" s="70">
        <v>15</v>
      </c>
      <c r="G323" s="93">
        <f t="shared" si="38"/>
        <v>72360</v>
      </c>
      <c r="H323" s="10"/>
    </row>
    <row r="324" spans="1:8" customFormat="1" x14ac:dyDescent="0.25">
      <c r="A324" s="16"/>
      <c r="B324" s="663" t="s">
        <v>64</v>
      </c>
      <c r="C324" s="735" t="s">
        <v>187</v>
      </c>
      <c r="D324" s="68">
        <v>4824</v>
      </c>
      <c r="E324" s="23" t="s">
        <v>5</v>
      </c>
      <c r="F324" s="70">
        <v>10</v>
      </c>
      <c r="G324" s="93">
        <f t="shared" si="38"/>
        <v>48240</v>
      </c>
      <c r="H324" s="10"/>
    </row>
    <row r="325" spans="1:8" customFormat="1" x14ac:dyDescent="0.25">
      <c r="A325" s="16"/>
      <c r="B325" s="663"/>
      <c r="C325" s="735"/>
      <c r="D325" s="68"/>
      <c r="E325" s="69"/>
      <c r="F325" s="70"/>
      <c r="G325" s="93"/>
      <c r="H325" s="10">
        <f>SUM(G319:G324)</f>
        <v>265320</v>
      </c>
    </row>
    <row r="326" spans="1:8" customFormat="1" x14ac:dyDescent="0.25">
      <c r="A326" s="16"/>
      <c r="B326" s="42">
        <v>5.9</v>
      </c>
      <c r="C326" s="41" t="s">
        <v>188</v>
      </c>
      <c r="D326" s="68"/>
      <c r="E326" s="69"/>
      <c r="F326" s="70"/>
      <c r="G326" s="93"/>
      <c r="H326" s="10"/>
    </row>
    <row r="327" spans="1:8" customFormat="1" x14ac:dyDescent="0.25">
      <c r="A327" s="16"/>
      <c r="B327" s="87" t="s">
        <v>64</v>
      </c>
      <c r="C327" s="74" t="s">
        <v>168</v>
      </c>
      <c r="D327" s="68">
        <v>0</v>
      </c>
      <c r="E327" s="69">
        <v>0</v>
      </c>
      <c r="F327" s="70">
        <v>0</v>
      </c>
      <c r="G327" s="93">
        <f>IF(E327="Item",ROUND(F327,0),ROUND(D327*F327,0))</f>
        <v>0</v>
      </c>
      <c r="H327" s="10"/>
    </row>
    <row r="328" spans="1:8" customFormat="1" x14ac:dyDescent="0.25">
      <c r="A328" s="16"/>
      <c r="B328" s="42"/>
      <c r="C328" s="41"/>
      <c r="D328" s="68"/>
      <c r="E328" s="69"/>
      <c r="F328" s="70"/>
      <c r="G328" s="93"/>
      <c r="H328" s="10"/>
    </row>
    <row r="329" spans="1:8" customFormat="1" x14ac:dyDescent="0.25">
      <c r="A329" s="16"/>
      <c r="B329" s="733">
        <v>5.0999999999999996</v>
      </c>
      <c r="C329" s="41" t="s">
        <v>189</v>
      </c>
      <c r="D329" s="68"/>
      <c r="E329" s="69"/>
      <c r="F329" s="70"/>
      <c r="G329" s="93"/>
      <c r="H329" s="10"/>
    </row>
    <row r="330" spans="1:8" customFormat="1" x14ac:dyDescent="0.25">
      <c r="A330" s="16"/>
      <c r="B330" s="734" t="s">
        <v>64</v>
      </c>
      <c r="C330" s="74" t="s">
        <v>2589</v>
      </c>
      <c r="D330" s="68">
        <v>1</v>
      </c>
      <c r="E330" s="69" t="s">
        <v>57</v>
      </c>
      <c r="F330" s="70">
        <v>50000</v>
      </c>
      <c r="G330" s="93">
        <f>IF(E330="Item",ROUND(F330,0),ROUND(D330*F330,0))</f>
        <v>50000</v>
      </c>
      <c r="H330" s="10"/>
    </row>
    <row r="331" spans="1:8" customFormat="1" x14ac:dyDescent="0.25">
      <c r="A331" s="16"/>
      <c r="B331" s="733"/>
      <c r="C331" s="41"/>
      <c r="D331" s="68"/>
      <c r="E331" s="69"/>
      <c r="F331" s="70"/>
      <c r="G331" s="93"/>
      <c r="H331" s="10">
        <f>SUM(G330)</f>
        <v>50000</v>
      </c>
    </row>
    <row r="332" spans="1:8" customFormat="1" x14ac:dyDescent="0.25">
      <c r="A332" s="16"/>
      <c r="B332" s="733">
        <v>5.1100000000000003</v>
      </c>
      <c r="C332" s="41" t="s">
        <v>190</v>
      </c>
      <c r="D332" s="68"/>
      <c r="E332" s="69"/>
      <c r="F332" s="70"/>
      <c r="G332" s="93"/>
      <c r="H332" s="10"/>
    </row>
    <row r="333" spans="1:8" customFormat="1" x14ac:dyDescent="0.25">
      <c r="A333" s="16"/>
      <c r="B333" s="734" t="s">
        <v>64</v>
      </c>
      <c r="C333" s="74" t="s">
        <v>2559</v>
      </c>
      <c r="D333" s="748" t="e">
        <f>$G$522</f>
        <v>#REF!</v>
      </c>
      <c r="E333" s="23" t="s">
        <v>5</v>
      </c>
      <c r="F333" s="70">
        <v>120</v>
      </c>
      <c r="G333" s="93" t="e">
        <f>IF(E333="Item",ROUND(F333,0),ROUND(D333*F333,0))</f>
        <v>#REF!</v>
      </c>
      <c r="H333" s="10"/>
    </row>
    <row r="334" spans="1:8" customFormat="1" x14ac:dyDescent="0.25">
      <c r="A334" s="16"/>
      <c r="B334" s="734" t="s">
        <v>64</v>
      </c>
      <c r="C334" s="74" t="s">
        <v>280</v>
      </c>
      <c r="D334" s="68">
        <v>4824</v>
      </c>
      <c r="E334" s="23" t="s">
        <v>5</v>
      </c>
      <c r="F334" s="70">
        <v>50</v>
      </c>
      <c r="G334" s="93">
        <f>IF(E334="Item",ROUND(F334,0),ROUND(D334*F334,0))</f>
        <v>241200</v>
      </c>
      <c r="H334" s="10"/>
    </row>
    <row r="335" spans="1:8" customFormat="1" x14ac:dyDescent="0.25">
      <c r="A335" s="16"/>
      <c r="B335" s="734" t="s">
        <v>64</v>
      </c>
      <c r="C335" s="74" t="s">
        <v>2590</v>
      </c>
      <c r="D335" s="68">
        <v>1</v>
      </c>
      <c r="E335" s="23" t="s">
        <v>89</v>
      </c>
      <c r="F335" s="70">
        <v>40000</v>
      </c>
      <c r="G335" s="93">
        <f>IF(E335="Item",ROUND(F335,0),ROUND(D335*F335,0))</f>
        <v>40000</v>
      </c>
      <c r="H335" s="10"/>
    </row>
    <row r="336" spans="1:8" customFormat="1" x14ac:dyDescent="0.25">
      <c r="A336" s="16"/>
      <c r="B336" s="733"/>
      <c r="C336" s="41"/>
      <c r="D336" s="68"/>
      <c r="E336" s="69"/>
      <c r="F336" s="70"/>
      <c r="G336" s="93">
        <f>D336*F336</f>
        <v>0</v>
      </c>
      <c r="H336" s="10" t="e">
        <f>SUM(G333:G335)</f>
        <v>#REF!</v>
      </c>
    </row>
    <row r="337" spans="1:8" customFormat="1" x14ac:dyDescent="0.25">
      <c r="A337" s="16"/>
      <c r="B337" s="733">
        <v>5.12</v>
      </c>
      <c r="C337" s="41" t="s">
        <v>192</v>
      </c>
      <c r="D337" s="68"/>
      <c r="E337" s="69"/>
      <c r="F337" s="70"/>
      <c r="G337" s="93"/>
      <c r="H337" s="10"/>
    </row>
    <row r="338" spans="1:8" customFormat="1" x14ac:dyDescent="0.25">
      <c r="A338" s="16"/>
      <c r="B338" s="734" t="s">
        <v>64</v>
      </c>
      <c r="C338" s="74" t="s">
        <v>123</v>
      </c>
      <c r="D338" s="748" t="e">
        <f>$G$522</f>
        <v>#REF!</v>
      </c>
      <c r="E338" s="23" t="s">
        <v>5</v>
      </c>
      <c r="F338" s="70">
        <v>40</v>
      </c>
      <c r="G338" s="93" t="e">
        <f>IF(E338="Item",ROUND(F338,0),ROUND(D338*F338,0))</f>
        <v>#REF!</v>
      </c>
      <c r="H338" s="10"/>
    </row>
    <row r="339" spans="1:8" customFormat="1" x14ac:dyDescent="0.25">
      <c r="A339" s="16"/>
      <c r="B339" s="734" t="s">
        <v>64</v>
      </c>
      <c r="C339" s="74" t="s">
        <v>193</v>
      </c>
      <c r="D339" s="748" t="e">
        <f>$G$522</f>
        <v>#REF!</v>
      </c>
      <c r="E339" s="23" t="s">
        <v>5</v>
      </c>
      <c r="F339" s="70">
        <v>40</v>
      </c>
      <c r="G339" s="93" t="e">
        <f>IF(E339="Item",ROUND(F339,0),ROUND(D339*F339,0))</f>
        <v>#REF!</v>
      </c>
      <c r="H339" s="10"/>
    </row>
    <row r="340" spans="1:8" customFormat="1" x14ac:dyDescent="0.25">
      <c r="A340" s="16"/>
      <c r="B340" s="734"/>
      <c r="C340" s="74" t="s">
        <v>2563</v>
      </c>
      <c r="D340" s="68">
        <v>1</v>
      </c>
      <c r="E340" s="23" t="s">
        <v>89</v>
      </c>
      <c r="F340" s="70">
        <v>200000</v>
      </c>
      <c r="G340" s="93">
        <f>IF(E340="Item",ROUND(F340,0),ROUND(D340*F340,0))</f>
        <v>200000</v>
      </c>
      <c r="H340" s="10"/>
    </row>
    <row r="341" spans="1:8" customFormat="1" x14ac:dyDescent="0.25">
      <c r="A341" s="16"/>
      <c r="B341" s="42"/>
      <c r="C341" s="41"/>
      <c r="D341" s="68"/>
      <c r="E341" s="69"/>
      <c r="F341" s="70"/>
      <c r="G341" s="93"/>
      <c r="H341" s="10" t="e">
        <f>SUM(G338:G340)</f>
        <v>#REF!</v>
      </c>
    </row>
    <row r="342" spans="1:8" customFormat="1" x14ac:dyDescent="0.25">
      <c r="A342" s="16"/>
      <c r="B342" s="733">
        <v>5.13</v>
      </c>
      <c r="C342" s="41" t="s">
        <v>194</v>
      </c>
      <c r="D342" s="68"/>
      <c r="E342" s="69"/>
      <c r="F342" s="70"/>
      <c r="G342" s="93"/>
      <c r="H342" s="10"/>
    </row>
    <row r="343" spans="1:8" customFormat="1" x14ac:dyDescent="0.25">
      <c r="A343" s="16"/>
      <c r="B343" s="734" t="s">
        <v>64</v>
      </c>
      <c r="C343" s="74" t="s">
        <v>101</v>
      </c>
      <c r="D343" s="68">
        <v>0</v>
      </c>
      <c r="E343" s="69">
        <v>0</v>
      </c>
      <c r="F343" s="70">
        <v>0</v>
      </c>
      <c r="G343" s="93">
        <f>IF(E343="Item",ROUND(F343,0),ROUND(D343*F343,0))</f>
        <v>0</v>
      </c>
      <c r="H343" s="10"/>
    </row>
    <row r="344" spans="1:8" customFormat="1" x14ac:dyDescent="0.25">
      <c r="A344" s="16"/>
      <c r="B344" s="733"/>
      <c r="C344" s="41"/>
      <c r="D344" s="68"/>
      <c r="E344" s="69"/>
      <c r="F344" s="70"/>
      <c r="G344" s="93"/>
      <c r="H344" s="10"/>
    </row>
    <row r="345" spans="1:8" customFormat="1" x14ac:dyDescent="0.25">
      <c r="A345" s="16"/>
      <c r="B345" s="733">
        <v>5.14</v>
      </c>
      <c r="C345" s="41" t="s">
        <v>195</v>
      </c>
      <c r="D345" s="68"/>
      <c r="E345" s="69"/>
      <c r="F345" s="70"/>
      <c r="G345" s="93"/>
      <c r="H345" s="10"/>
    </row>
    <row r="346" spans="1:8" customFormat="1" x14ac:dyDescent="0.25">
      <c r="A346" s="16"/>
      <c r="B346" s="87" t="s">
        <v>64</v>
      </c>
      <c r="C346" s="74" t="s">
        <v>191</v>
      </c>
      <c r="D346" s="68" t="e">
        <f>SUM(G239:G345)</f>
        <v>#REF!</v>
      </c>
      <c r="E346" s="69"/>
      <c r="F346" s="731">
        <v>0.05</v>
      </c>
      <c r="G346" s="93" t="e">
        <f>D346*F346</f>
        <v>#REF!</v>
      </c>
      <c r="H346" s="10"/>
    </row>
    <row r="347" spans="1:8" customFormat="1" x14ac:dyDescent="0.25">
      <c r="A347" s="16"/>
      <c r="B347" s="87" t="s">
        <v>64</v>
      </c>
      <c r="C347" s="76" t="s">
        <v>2546</v>
      </c>
      <c r="D347" s="68">
        <v>1</v>
      </c>
      <c r="E347" s="69" t="s">
        <v>89</v>
      </c>
      <c r="F347" s="70">
        <v>25000</v>
      </c>
      <c r="G347" s="93">
        <f>D347*F347</f>
        <v>25000</v>
      </c>
      <c r="H347" s="10"/>
    </row>
    <row r="348" spans="1:8" customFormat="1" x14ac:dyDescent="0.25">
      <c r="A348" s="16"/>
      <c r="B348" s="42"/>
      <c r="C348" s="41"/>
      <c r="D348" s="68"/>
      <c r="E348" s="69"/>
      <c r="F348" s="70"/>
      <c r="G348" s="93"/>
      <c r="H348" s="10" t="e">
        <f>SUM(G346:G347)</f>
        <v>#REF!</v>
      </c>
    </row>
    <row r="349" spans="1:8" customFormat="1" x14ac:dyDescent="0.25">
      <c r="A349" s="16"/>
      <c r="B349" s="42"/>
      <c r="C349" s="41"/>
      <c r="D349" s="68"/>
      <c r="E349" s="69"/>
      <c r="F349" s="70"/>
      <c r="G349" s="93"/>
      <c r="H349" s="10"/>
    </row>
    <row r="350" spans="1:8" customFormat="1" x14ac:dyDescent="0.25">
      <c r="A350" s="16"/>
      <c r="B350" s="42"/>
      <c r="C350" s="41"/>
      <c r="D350" s="68"/>
      <c r="E350" s="69"/>
      <c r="F350" s="70"/>
      <c r="G350" s="93"/>
      <c r="H350" s="10"/>
    </row>
    <row r="351" spans="1:8" customFormat="1" x14ac:dyDescent="0.25">
      <c r="A351" s="16"/>
      <c r="B351" s="42"/>
      <c r="C351" s="41"/>
      <c r="D351" s="68"/>
      <c r="E351" s="69"/>
      <c r="F351" s="70"/>
      <c r="G351" s="93"/>
      <c r="H351" s="10"/>
    </row>
    <row r="352" spans="1:8" customFormat="1" x14ac:dyDescent="0.25">
      <c r="A352" s="16"/>
      <c r="B352" s="42"/>
      <c r="C352" s="41"/>
      <c r="D352" s="68"/>
      <c r="E352" s="69"/>
      <c r="F352" s="70"/>
      <c r="G352" s="93"/>
      <c r="H352" s="10"/>
    </row>
    <row r="353" spans="1:11" customFormat="1" ht="15" x14ac:dyDescent="0.25">
      <c r="A353" s="16"/>
      <c r="B353" s="42"/>
      <c r="C353" s="41"/>
      <c r="D353" s="68"/>
      <c r="E353" s="69"/>
      <c r="F353" s="70"/>
      <c r="G353" s="93"/>
      <c r="H353" s="10"/>
      <c r="J353" s="95"/>
      <c r="K353" s="624"/>
    </row>
    <row r="354" spans="1:11" customFormat="1" ht="15" x14ac:dyDescent="0.25">
      <c r="A354" s="16"/>
      <c r="B354" s="42"/>
      <c r="C354" s="41"/>
      <c r="D354" s="68"/>
      <c r="E354" s="69"/>
      <c r="F354" s="70"/>
      <c r="G354" s="93"/>
      <c r="H354" s="10"/>
      <c r="J354" s="95"/>
      <c r="K354" s="624"/>
    </row>
    <row r="355" spans="1:11" customFormat="1" ht="15" x14ac:dyDescent="0.25">
      <c r="A355" s="16"/>
      <c r="B355" s="42"/>
      <c r="C355" s="41"/>
      <c r="D355" s="68"/>
      <c r="E355" s="69"/>
      <c r="F355" s="70"/>
      <c r="G355" s="93"/>
      <c r="H355" s="10"/>
      <c r="J355" s="95"/>
      <c r="K355" s="624"/>
    </row>
    <row r="356" spans="1:11" customFormat="1" ht="15" x14ac:dyDescent="0.25">
      <c r="A356" s="16"/>
      <c r="B356" s="42"/>
      <c r="C356" s="41"/>
      <c r="D356" s="68"/>
      <c r="E356" s="69"/>
      <c r="F356" s="70"/>
      <c r="G356" s="93"/>
      <c r="H356" s="10"/>
      <c r="J356" s="95"/>
      <c r="K356" s="624"/>
    </row>
    <row r="357" spans="1:11" customFormat="1" ht="15" x14ac:dyDescent="0.25">
      <c r="A357" s="16"/>
      <c r="B357" s="42"/>
      <c r="C357" s="41"/>
      <c r="D357" s="68"/>
      <c r="E357" s="69"/>
      <c r="F357" s="70"/>
      <c r="G357" s="93"/>
      <c r="H357" s="10"/>
      <c r="J357" s="95"/>
      <c r="K357" s="624"/>
    </row>
    <row r="358" spans="1:11" customFormat="1" ht="15" x14ac:dyDescent="0.25">
      <c r="A358" s="16"/>
      <c r="B358" s="42"/>
      <c r="C358" s="41"/>
      <c r="D358" s="68"/>
      <c r="E358" s="69"/>
      <c r="F358" s="70"/>
      <c r="G358" s="93"/>
      <c r="H358" s="10"/>
      <c r="J358" s="95"/>
      <c r="K358" s="624"/>
    </row>
    <row r="359" spans="1:11" customFormat="1" ht="15" x14ac:dyDescent="0.25">
      <c r="A359" s="16"/>
      <c r="B359" s="42"/>
      <c r="C359" s="41"/>
      <c r="D359" s="68"/>
      <c r="E359" s="69"/>
      <c r="F359" s="70"/>
      <c r="G359" s="93"/>
      <c r="H359" s="10"/>
      <c r="J359" s="95"/>
      <c r="K359" s="624"/>
    </row>
    <row r="360" spans="1:11" customFormat="1" ht="15" x14ac:dyDescent="0.25">
      <c r="A360" s="16"/>
      <c r="B360" s="42"/>
      <c r="C360" s="41"/>
      <c r="D360" s="68"/>
      <c r="E360" s="69"/>
      <c r="F360" s="70"/>
      <c r="G360" s="93"/>
      <c r="H360" s="10"/>
      <c r="J360" s="95"/>
      <c r="K360" s="624"/>
    </row>
    <row r="361" spans="1:11" customFormat="1" ht="15" x14ac:dyDescent="0.25">
      <c r="A361" s="16"/>
      <c r="B361" s="42"/>
      <c r="C361" s="41"/>
      <c r="D361" s="68"/>
      <c r="E361" s="69"/>
      <c r="F361" s="70"/>
      <c r="G361" s="93"/>
      <c r="H361" s="10"/>
      <c r="J361" s="95"/>
      <c r="K361" s="624"/>
    </row>
    <row r="362" spans="1:11" s="650" customFormat="1" ht="15" x14ac:dyDescent="0.25">
      <c r="A362" s="43"/>
      <c r="B362" s="64"/>
      <c r="C362" s="49" t="s">
        <v>95</v>
      </c>
      <c r="D362" s="45"/>
      <c r="E362" s="46"/>
      <c r="F362" s="47"/>
      <c r="G362" s="48"/>
      <c r="H362" s="57" t="e">
        <f>SUM(G270:G361)</f>
        <v>#REF!</v>
      </c>
      <c r="J362" s="651"/>
      <c r="K362" s="652" t="s">
        <v>342</v>
      </c>
    </row>
    <row r="363" spans="1:11" s="650" customFormat="1" ht="15" x14ac:dyDescent="0.25">
      <c r="A363" s="16"/>
      <c r="B363" s="40"/>
      <c r="C363"/>
      <c r="D363" s="21"/>
      <c r="E363" s="23"/>
      <c r="F363" s="13"/>
      <c r="G363" s="13"/>
      <c r="H363" s="58"/>
      <c r="J363" s="651"/>
      <c r="K363" s="652" t="s">
        <v>343</v>
      </c>
    </row>
    <row r="364" spans="1:11" s="650" customFormat="1" ht="15" x14ac:dyDescent="0.25">
      <c r="A364" s="51">
        <v>7</v>
      </c>
      <c r="B364" s="52" t="s">
        <v>133</v>
      </c>
      <c r="C364"/>
      <c r="D364" s="21"/>
      <c r="E364" s="23"/>
      <c r="F364" s="13"/>
      <c r="G364" s="13"/>
      <c r="H364" s="58"/>
      <c r="J364" s="651"/>
      <c r="K364" s="652"/>
    </row>
    <row r="365" spans="1:11" s="650" customFormat="1" ht="15" x14ac:dyDescent="0.25">
      <c r="A365" s="51"/>
      <c r="B365" s="52"/>
      <c r="C365"/>
      <c r="D365" s="21"/>
      <c r="E365" s="23"/>
      <c r="F365" s="13"/>
      <c r="G365" s="13"/>
      <c r="H365" s="58"/>
      <c r="J365" s="651"/>
      <c r="K365" s="652"/>
    </row>
    <row r="366" spans="1:11" s="650" customFormat="1" ht="15" x14ac:dyDescent="0.25">
      <c r="A366" s="51"/>
      <c r="B366" s="40">
        <v>7.1</v>
      </c>
      <c r="C366" t="s">
        <v>196</v>
      </c>
      <c r="D366" s="21"/>
      <c r="E366" s="23"/>
      <c r="F366" s="13"/>
      <c r="G366" s="13"/>
      <c r="H366" s="58"/>
      <c r="J366" s="651"/>
      <c r="K366" s="652"/>
    </row>
    <row r="367" spans="1:11" s="675" customFormat="1" ht="15" x14ac:dyDescent="0.25">
      <c r="A367" s="51"/>
      <c r="B367" s="87" t="s">
        <v>64</v>
      </c>
      <c r="C367" s="72" t="s">
        <v>283</v>
      </c>
      <c r="D367" s="21">
        <f>88*3</f>
        <v>264</v>
      </c>
      <c r="E367" s="23" t="s">
        <v>5</v>
      </c>
      <c r="F367" s="13">
        <v>65</v>
      </c>
      <c r="G367" s="93">
        <f>IF(E367="Item",ROUND(F367,0),ROUND(D367*F367,0))</f>
        <v>17160</v>
      </c>
      <c r="H367" s="58"/>
      <c r="J367" s="676"/>
      <c r="K367" s="677" t="s">
        <v>344</v>
      </c>
    </row>
    <row r="368" spans="1:11" s="650" customFormat="1" ht="15" x14ac:dyDescent="0.25">
      <c r="A368" s="51"/>
      <c r="B368" s="87" t="s">
        <v>64</v>
      </c>
      <c r="C368" s="72" t="s">
        <v>197</v>
      </c>
      <c r="D368" s="21">
        <v>644</v>
      </c>
      <c r="E368" s="23" t="s">
        <v>5</v>
      </c>
      <c r="F368" s="13">
        <v>60</v>
      </c>
      <c r="G368" s="93">
        <f>IF(E368="Item",ROUND(F368,0),ROUND(D368*F368,0))</f>
        <v>38640</v>
      </c>
      <c r="H368" s="58"/>
      <c r="J368" s="651"/>
      <c r="K368" s="652"/>
    </row>
    <row r="369" spans="1:11" s="650" customFormat="1" ht="28.5" x14ac:dyDescent="0.25">
      <c r="A369" s="51"/>
      <c r="B369" s="87" t="s">
        <v>64</v>
      </c>
      <c r="C369" s="73" t="s">
        <v>282</v>
      </c>
      <c r="D369" s="21">
        <v>1</v>
      </c>
      <c r="E369" s="23" t="s">
        <v>89</v>
      </c>
      <c r="F369" s="13">
        <v>20000</v>
      </c>
      <c r="G369" s="93">
        <f>IF(E369="Item",ROUND(F369,0),ROUND(D369*F369,0))</f>
        <v>20000</v>
      </c>
      <c r="H369" s="58"/>
      <c r="J369" s="651"/>
      <c r="K369" s="652"/>
    </row>
    <row r="370" spans="1:11" s="650" customFormat="1" ht="15" x14ac:dyDescent="0.25">
      <c r="A370" s="51"/>
      <c r="B370" s="87" t="s">
        <v>64</v>
      </c>
      <c r="C370" s="72" t="s">
        <v>2619</v>
      </c>
      <c r="D370" s="21">
        <v>2412</v>
      </c>
      <c r="E370" s="23" t="s">
        <v>5</v>
      </c>
      <c r="F370" s="13">
        <v>15</v>
      </c>
      <c r="G370" s="93">
        <f t="shared" ref="G370:G371" si="39">IF(E370="Item",ROUND(F370,0),ROUND(D370*F370,0))</f>
        <v>36180</v>
      </c>
      <c r="H370" s="58"/>
      <c r="J370" s="651"/>
      <c r="K370" s="652"/>
    </row>
    <row r="371" spans="1:11" s="650" customFormat="1" ht="15" x14ac:dyDescent="0.25">
      <c r="A371" s="51"/>
      <c r="B371" s="87" t="s">
        <v>64</v>
      </c>
      <c r="C371" s="72" t="s">
        <v>287</v>
      </c>
      <c r="D371" s="21">
        <v>644</v>
      </c>
      <c r="E371" s="23" t="s">
        <v>5</v>
      </c>
      <c r="F371" s="13">
        <v>15</v>
      </c>
      <c r="G371" s="93">
        <f t="shared" si="39"/>
        <v>9660</v>
      </c>
      <c r="H371" s="58"/>
      <c r="J371" s="651"/>
      <c r="K371" s="652"/>
    </row>
    <row r="372" spans="1:11" customFormat="1" ht="15" x14ac:dyDescent="0.25">
      <c r="A372" s="51"/>
      <c r="B372" s="40"/>
      <c r="C372" s="72"/>
      <c r="D372" s="21"/>
      <c r="E372" s="23"/>
      <c r="F372" s="13"/>
      <c r="G372" s="13"/>
      <c r="H372" s="10">
        <f>SUM(G367:G371)</f>
        <v>121640</v>
      </c>
      <c r="J372" s="95"/>
      <c r="K372" s="371"/>
    </row>
    <row r="373" spans="1:11" s="650" customFormat="1" ht="15" x14ac:dyDescent="0.25">
      <c r="A373" s="51"/>
      <c r="B373" s="40">
        <v>7.2</v>
      </c>
      <c r="C373" t="s">
        <v>199</v>
      </c>
      <c r="D373" s="21"/>
      <c r="E373" s="23"/>
      <c r="F373" s="13"/>
      <c r="G373" s="13"/>
      <c r="H373" s="58"/>
      <c r="J373" s="651"/>
      <c r="K373" s="652" t="s">
        <v>345</v>
      </c>
    </row>
    <row r="374" spans="1:11" customFormat="1" ht="15" x14ac:dyDescent="0.25">
      <c r="A374" s="51"/>
      <c r="B374" s="87" t="s">
        <v>64</v>
      </c>
      <c r="C374" s="72" t="s">
        <v>200</v>
      </c>
      <c r="D374" s="21">
        <v>0</v>
      </c>
      <c r="E374" s="23">
        <v>0</v>
      </c>
      <c r="F374" s="13">
        <v>0</v>
      </c>
      <c r="G374" s="13">
        <v>0</v>
      </c>
      <c r="H374" s="58"/>
      <c r="J374" s="95"/>
      <c r="K374" s="371"/>
    </row>
    <row r="375" spans="1:11" customFormat="1" ht="15" x14ac:dyDescent="0.25">
      <c r="A375" s="51"/>
      <c r="B375" s="40"/>
      <c r="D375" s="21"/>
      <c r="E375" s="23"/>
      <c r="F375" s="13"/>
      <c r="G375" s="13"/>
      <c r="H375" s="10">
        <f>SUM(G374)</f>
        <v>0</v>
      </c>
      <c r="J375" s="95"/>
      <c r="K375" s="371"/>
    </row>
    <row r="376" spans="1:11" customFormat="1" ht="15" x14ac:dyDescent="0.25">
      <c r="A376" s="51"/>
      <c r="B376" s="40">
        <v>7.3</v>
      </c>
      <c r="C376" t="s">
        <v>201</v>
      </c>
      <c r="D376" s="21"/>
      <c r="E376" s="23"/>
      <c r="F376" s="13"/>
      <c r="G376" s="13"/>
      <c r="H376" s="58"/>
      <c r="J376" s="95"/>
      <c r="K376" s="371"/>
    </row>
    <row r="377" spans="1:11" customFormat="1" ht="15" x14ac:dyDescent="0.25">
      <c r="A377" s="51"/>
      <c r="B377" s="87" t="s">
        <v>64</v>
      </c>
      <c r="C377" s="72" t="s">
        <v>200</v>
      </c>
      <c r="D377" s="21">
        <v>0</v>
      </c>
      <c r="E377" s="23">
        <v>0</v>
      </c>
      <c r="F377" s="13">
        <v>0</v>
      </c>
      <c r="G377" s="13">
        <v>0</v>
      </c>
      <c r="H377" s="58"/>
      <c r="J377" s="95"/>
      <c r="K377" s="371"/>
    </row>
    <row r="378" spans="1:11" customFormat="1" ht="15" x14ac:dyDescent="0.25">
      <c r="A378" s="51"/>
      <c r="B378" s="40"/>
      <c r="D378" s="21"/>
      <c r="E378" s="23"/>
      <c r="F378" s="13"/>
      <c r="G378" s="13"/>
      <c r="H378" s="10">
        <f>SUM(G377)</f>
        <v>0</v>
      </c>
      <c r="J378" s="95"/>
      <c r="K378" s="371"/>
    </row>
    <row r="379" spans="1:11" customFormat="1" ht="15" x14ac:dyDescent="0.25">
      <c r="A379" s="51"/>
      <c r="B379" s="40">
        <v>7.4</v>
      </c>
      <c r="C379" t="s">
        <v>203</v>
      </c>
      <c r="D379" s="21"/>
      <c r="E379" s="23"/>
      <c r="F379" s="13"/>
      <c r="G379" s="13"/>
      <c r="H379" s="58"/>
      <c r="J379" s="95"/>
      <c r="K379" s="371"/>
    </row>
    <row r="380" spans="1:11" customFormat="1" ht="15" x14ac:dyDescent="0.25">
      <c r="A380" s="51"/>
      <c r="B380" s="87" t="s">
        <v>64</v>
      </c>
      <c r="C380" s="72" t="s">
        <v>168</v>
      </c>
      <c r="D380" s="21">
        <v>0</v>
      </c>
      <c r="E380" s="23">
        <v>0</v>
      </c>
      <c r="F380" s="13">
        <v>0</v>
      </c>
      <c r="G380" s="13">
        <v>0</v>
      </c>
      <c r="H380" s="58"/>
      <c r="J380" s="95"/>
      <c r="K380" s="371"/>
    </row>
    <row r="381" spans="1:11" customFormat="1" ht="15" x14ac:dyDescent="0.25">
      <c r="A381" s="51"/>
      <c r="B381" s="40"/>
      <c r="D381" s="21"/>
      <c r="E381" s="23"/>
      <c r="F381" s="13"/>
      <c r="G381" s="13"/>
      <c r="H381" s="802">
        <f>SUM(G380)</f>
        <v>0</v>
      </c>
      <c r="J381" s="95"/>
      <c r="K381" s="371"/>
    </row>
    <row r="382" spans="1:11" customFormat="1" ht="15" x14ac:dyDescent="0.25">
      <c r="A382" s="51"/>
      <c r="B382" s="40">
        <v>7.5</v>
      </c>
      <c r="C382" t="s">
        <v>204</v>
      </c>
      <c r="D382" s="21"/>
      <c r="E382" s="23"/>
      <c r="F382" s="13"/>
      <c r="G382" s="13"/>
      <c r="H382" s="58"/>
      <c r="J382" s="95"/>
      <c r="K382" s="371"/>
    </row>
    <row r="383" spans="1:11" customFormat="1" ht="15" x14ac:dyDescent="0.25">
      <c r="A383" s="51"/>
      <c r="B383" s="87" t="s">
        <v>64</v>
      </c>
      <c r="C383" s="72" t="s">
        <v>168</v>
      </c>
      <c r="D383" s="21">
        <v>0</v>
      </c>
      <c r="E383" s="23">
        <v>0</v>
      </c>
      <c r="F383" s="13">
        <v>0</v>
      </c>
      <c r="G383" s="13">
        <v>0</v>
      </c>
      <c r="H383" s="58"/>
      <c r="J383" s="95"/>
      <c r="K383" s="371"/>
    </row>
    <row r="384" spans="1:11" customFormat="1" ht="15" x14ac:dyDescent="0.25">
      <c r="A384" s="51"/>
      <c r="B384" s="40"/>
      <c r="D384" s="21"/>
      <c r="E384" s="23"/>
      <c r="F384" s="13"/>
      <c r="G384" s="13"/>
      <c r="H384" s="10">
        <f>SUM(G383)</f>
        <v>0</v>
      </c>
      <c r="J384" s="95"/>
      <c r="K384" s="371"/>
    </row>
    <row r="385" spans="1:8" customFormat="1" x14ac:dyDescent="0.25">
      <c r="A385" s="43"/>
      <c r="B385" s="64"/>
      <c r="C385" s="49" t="s">
        <v>95</v>
      </c>
      <c r="D385" s="45"/>
      <c r="E385" s="46"/>
      <c r="F385" s="47"/>
      <c r="G385" s="48"/>
      <c r="H385" s="57">
        <f>SUM(G363:G384)</f>
        <v>121640</v>
      </c>
    </row>
    <row r="386" spans="1:8" customFormat="1" x14ac:dyDescent="0.25">
      <c r="A386" s="51"/>
      <c r="B386" s="52"/>
      <c r="D386" s="21"/>
      <c r="E386" s="23"/>
      <c r="F386" s="13"/>
      <c r="G386" s="13"/>
      <c r="H386" s="58"/>
    </row>
    <row r="387" spans="1:8" customFormat="1" x14ac:dyDescent="0.25">
      <c r="A387" s="51">
        <v>8</v>
      </c>
      <c r="B387" s="65" t="s">
        <v>205</v>
      </c>
      <c r="C387" s="53"/>
      <c r="D387" s="21"/>
      <c r="E387" s="23"/>
      <c r="F387" s="13"/>
      <c r="G387" s="13"/>
      <c r="H387" s="58"/>
    </row>
    <row r="388" spans="1:8" customFormat="1" x14ac:dyDescent="0.25">
      <c r="A388" s="16"/>
      <c r="B388" s="40">
        <v>8.1</v>
      </c>
      <c r="C388" t="s">
        <v>212</v>
      </c>
      <c r="D388" s="21"/>
      <c r="E388" s="23"/>
      <c r="F388" s="13"/>
      <c r="G388" s="13"/>
      <c r="H388" s="58"/>
    </row>
    <row r="389" spans="1:8" customFormat="1" x14ac:dyDescent="0.25">
      <c r="A389" s="16"/>
      <c r="B389" s="92" t="s">
        <v>64</v>
      </c>
      <c r="C389" s="72" t="s">
        <v>168</v>
      </c>
      <c r="D389" s="68">
        <v>0</v>
      </c>
      <c r="E389" s="69">
        <v>0</v>
      </c>
      <c r="F389" s="70">
        <v>0</v>
      </c>
      <c r="G389" s="13">
        <f>D389*F389</f>
        <v>0</v>
      </c>
      <c r="H389" s="58"/>
    </row>
    <row r="390" spans="1:8" customFormat="1" x14ac:dyDescent="0.25">
      <c r="A390" s="16"/>
      <c r="B390" s="92"/>
      <c r="D390" s="68"/>
      <c r="E390" s="69"/>
      <c r="F390" s="70"/>
      <c r="G390" s="13"/>
      <c r="H390" s="10">
        <f>SUM(G388:G389)</f>
        <v>0</v>
      </c>
    </row>
    <row r="391" spans="1:8" customFormat="1" x14ac:dyDescent="0.25">
      <c r="A391" s="16"/>
      <c r="B391" s="40">
        <v>8.1999999999999993</v>
      </c>
      <c r="C391" t="s">
        <v>214</v>
      </c>
      <c r="D391" s="21"/>
      <c r="E391" s="23"/>
      <c r="F391" s="13"/>
      <c r="G391" s="13"/>
      <c r="H391" s="58"/>
    </row>
    <row r="392" spans="1:8" customFormat="1" x14ac:dyDescent="0.25">
      <c r="A392" s="16"/>
      <c r="B392" s="40"/>
      <c r="C392" s="757" t="s">
        <v>291</v>
      </c>
      <c r="D392" s="21"/>
      <c r="E392" s="23"/>
      <c r="F392" s="21"/>
      <c r="G392" s="753"/>
      <c r="H392" s="58"/>
    </row>
    <row r="393" spans="1:8" customFormat="1" x14ac:dyDescent="0.25">
      <c r="A393" s="16"/>
      <c r="B393" s="92" t="s">
        <v>64</v>
      </c>
      <c r="C393" s="754" t="s">
        <v>292</v>
      </c>
      <c r="D393" s="68">
        <v>4824</v>
      </c>
      <c r="E393" s="23" t="s">
        <v>5</v>
      </c>
      <c r="F393" s="21">
        <v>28</v>
      </c>
      <c r="G393" s="13">
        <f>IF(E393="Item",ROUND(F393,0),ROUND(D393*F393,0))</f>
        <v>135072</v>
      </c>
      <c r="H393" s="58"/>
    </row>
    <row r="394" spans="1:8" customFormat="1" x14ac:dyDescent="0.25">
      <c r="A394" s="16"/>
      <c r="B394" s="92" t="s">
        <v>64</v>
      </c>
      <c r="C394" s="754" t="s">
        <v>293</v>
      </c>
      <c r="D394" s="68">
        <v>4824</v>
      </c>
      <c r="E394" s="23" t="s">
        <v>5</v>
      </c>
      <c r="F394" s="13">
        <v>30</v>
      </c>
      <c r="G394" s="13">
        <f>IF(E394="Item",ROUND(F394,0),ROUND(D394*F394,0))</f>
        <v>144720</v>
      </c>
      <c r="H394" s="58"/>
    </row>
    <row r="395" spans="1:8" customFormat="1" x14ac:dyDescent="0.25">
      <c r="A395" s="16"/>
      <c r="B395" s="92" t="s">
        <v>64</v>
      </c>
      <c r="C395" s="755" t="s">
        <v>294</v>
      </c>
      <c r="D395" s="68">
        <v>4824</v>
      </c>
      <c r="E395" s="23" t="s">
        <v>5</v>
      </c>
      <c r="F395" s="13">
        <v>25</v>
      </c>
      <c r="G395" s="13">
        <f>IF(E395="Item",ROUND(F395,0),ROUND(D395*F395,0))</f>
        <v>120600</v>
      </c>
      <c r="H395" s="58"/>
    </row>
    <row r="396" spans="1:8" customFormat="1" x14ac:dyDescent="0.25">
      <c r="A396" s="16"/>
      <c r="B396" s="92" t="s">
        <v>64</v>
      </c>
      <c r="C396" s="754" t="s">
        <v>295</v>
      </c>
      <c r="D396" s="68">
        <v>4824</v>
      </c>
      <c r="E396" s="23" t="s">
        <v>5</v>
      </c>
      <c r="F396" s="13">
        <v>5</v>
      </c>
      <c r="G396" s="13">
        <f>IF(E396="Item",ROUND(F396,0),ROUND(D396*F396,0))</f>
        <v>24120</v>
      </c>
      <c r="H396" s="58"/>
    </row>
    <row r="397" spans="1:8" customFormat="1" x14ac:dyDescent="0.25">
      <c r="A397" s="16"/>
      <c r="B397" s="92"/>
      <c r="D397" s="68"/>
      <c r="E397" s="23"/>
      <c r="F397" s="13"/>
      <c r="G397" s="753"/>
      <c r="H397" s="58"/>
    </row>
    <row r="398" spans="1:8" customFormat="1" x14ac:dyDescent="0.25">
      <c r="A398" s="16"/>
      <c r="B398" s="92"/>
      <c r="C398" s="758" t="s">
        <v>296</v>
      </c>
      <c r="D398" s="68"/>
      <c r="E398" s="23"/>
      <c r="F398" s="13"/>
      <c r="G398" s="753"/>
      <c r="H398" s="58"/>
    </row>
    <row r="399" spans="1:8" customFormat="1" x14ac:dyDescent="0.25">
      <c r="A399" s="16"/>
      <c r="B399" s="92" t="s">
        <v>64</v>
      </c>
      <c r="C399" s="754" t="s">
        <v>297</v>
      </c>
      <c r="D399" s="68">
        <v>644</v>
      </c>
      <c r="E399" s="23" t="s">
        <v>5</v>
      </c>
      <c r="F399" s="13">
        <v>45</v>
      </c>
      <c r="G399" s="13">
        <f>IF(E399="Item",ROUND(F399,0),ROUND(D399*F399,0))</f>
        <v>28980</v>
      </c>
      <c r="H399" s="58"/>
    </row>
    <row r="400" spans="1:8" customFormat="1" x14ac:dyDescent="0.25">
      <c r="A400" s="16"/>
      <c r="B400" s="92" t="s">
        <v>64</v>
      </c>
      <c r="C400" s="754" t="s">
        <v>298</v>
      </c>
      <c r="D400" s="68">
        <v>644</v>
      </c>
      <c r="E400" s="23" t="s">
        <v>5</v>
      </c>
      <c r="F400" s="13">
        <v>10</v>
      </c>
      <c r="G400" s="13">
        <f>IF(E400="Item",ROUND(F400,0),ROUND(D400*F400,0))</f>
        <v>6440</v>
      </c>
      <c r="H400" s="58"/>
    </row>
    <row r="401" spans="1:8" customFormat="1" x14ac:dyDescent="0.25">
      <c r="A401" s="16"/>
      <c r="B401" s="40"/>
      <c r="D401" s="21"/>
      <c r="E401" s="23"/>
      <c r="F401" s="13"/>
      <c r="G401" s="21"/>
      <c r="H401" s="10">
        <f>SUM(G393:G400)</f>
        <v>459932</v>
      </c>
    </row>
    <row r="402" spans="1:8" customFormat="1" x14ac:dyDescent="0.25">
      <c r="A402" s="16"/>
      <c r="B402" s="40"/>
      <c r="D402" s="21"/>
      <c r="E402" s="23"/>
      <c r="F402" s="13"/>
      <c r="G402" s="21"/>
      <c r="H402" s="58"/>
    </row>
    <row r="403" spans="1:8" customFormat="1" x14ac:dyDescent="0.25">
      <c r="A403" s="16"/>
      <c r="B403" s="40">
        <v>8.3000000000000007</v>
      </c>
      <c r="C403" t="s">
        <v>215</v>
      </c>
      <c r="D403" s="21"/>
      <c r="E403" s="23"/>
      <c r="F403" s="13"/>
      <c r="G403" s="21"/>
      <c r="H403" s="58"/>
    </row>
    <row r="404" spans="1:8" customFormat="1" x14ac:dyDescent="0.25">
      <c r="A404" s="16"/>
      <c r="B404" s="92" t="s">
        <v>64</v>
      </c>
      <c r="C404" s="72" t="s">
        <v>168</v>
      </c>
      <c r="D404" s="68">
        <v>0</v>
      </c>
      <c r="E404" s="69">
        <v>0</v>
      </c>
      <c r="F404" s="70">
        <v>0</v>
      </c>
      <c r="G404" s="21">
        <f>D404*F404</f>
        <v>0</v>
      </c>
      <c r="H404" s="58"/>
    </row>
    <row r="405" spans="1:8" customFormat="1" x14ac:dyDescent="0.25">
      <c r="A405" s="16"/>
      <c r="B405" s="92"/>
      <c r="C405" s="727"/>
      <c r="D405" s="68"/>
      <c r="E405" s="69"/>
      <c r="F405" s="70"/>
      <c r="G405" s="21"/>
      <c r="H405" s="10">
        <f>SUM(G404)</f>
        <v>0</v>
      </c>
    </row>
    <row r="406" spans="1:8" customFormat="1" x14ac:dyDescent="0.25">
      <c r="A406" s="16"/>
      <c r="B406" s="40">
        <v>8.4</v>
      </c>
      <c r="C406" t="s">
        <v>216</v>
      </c>
      <c r="D406" s="21"/>
      <c r="E406" s="23"/>
      <c r="F406" s="13"/>
      <c r="G406" s="21"/>
      <c r="H406" s="58"/>
    </row>
    <row r="407" spans="1:8" customFormat="1" x14ac:dyDescent="0.25">
      <c r="A407" s="16"/>
      <c r="B407" s="92" t="s">
        <v>64</v>
      </c>
      <c r="C407" s="72" t="s">
        <v>168</v>
      </c>
      <c r="D407" s="68">
        <v>0</v>
      </c>
      <c r="E407" s="69">
        <v>0</v>
      </c>
      <c r="F407" s="70">
        <v>0</v>
      </c>
      <c r="G407" s="21">
        <f>D407*F407</f>
        <v>0</v>
      </c>
      <c r="H407" s="58"/>
    </row>
    <row r="408" spans="1:8" customFormat="1" x14ac:dyDescent="0.25">
      <c r="A408" s="16"/>
      <c r="B408" s="92"/>
      <c r="C408" s="76"/>
      <c r="D408" s="68"/>
      <c r="E408" s="69"/>
      <c r="F408" s="70"/>
      <c r="G408" s="21"/>
      <c r="H408" s="10">
        <f>SUM(G407)</f>
        <v>0</v>
      </c>
    </row>
    <row r="409" spans="1:8" customFormat="1" x14ac:dyDescent="0.25">
      <c r="A409" s="16"/>
      <c r="B409" s="40">
        <v>8.5</v>
      </c>
      <c r="C409" t="s">
        <v>217</v>
      </c>
      <c r="D409" s="21"/>
      <c r="E409" s="23"/>
      <c r="F409" s="13"/>
      <c r="G409" s="13"/>
      <c r="H409" s="58"/>
    </row>
    <row r="410" spans="1:8" customFormat="1" x14ac:dyDescent="0.25">
      <c r="A410" s="16"/>
      <c r="B410" s="92" t="s">
        <v>64</v>
      </c>
      <c r="C410" s="72" t="s">
        <v>198</v>
      </c>
      <c r="D410" s="21">
        <v>1</v>
      </c>
      <c r="E410" s="23" t="s">
        <v>89</v>
      </c>
      <c r="F410" s="13">
        <v>10000</v>
      </c>
      <c r="G410" s="13">
        <f>IF(E410="Item",ROUND(F410,0),ROUND(D410*F410,0))</f>
        <v>10000</v>
      </c>
      <c r="H410" s="58"/>
    </row>
    <row r="411" spans="1:8" customFormat="1" x14ac:dyDescent="0.25">
      <c r="A411" s="16"/>
      <c r="B411" s="92"/>
      <c r="C411" s="76"/>
      <c r="D411" s="68"/>
      <c r="E411" s="69"/>
      <c r="F411" s="70"/>
      <c r="G411" s="13"/>
      <c r="H411" s="10">
        <f>SUM(G410)</f>
        <v>10000</v>
      </c>
    </row>
    <row r="412" spans="1:8" customFormat="1" x14ac:dyDescent="0.25">
      <c r="A412" s="16"/>
      <c r="B412" s="92"/>
      <c r="C412" s="76"/>
      <c r="D412" s="68"/>
      <c r="E412" s="69"/>
      <c r="F412" s="70"/>
      <c r="G412" s="13"/>
      <c r="H412" s="10"/>
    </row>
    <row r="413" spans="1:8" customFormat="1" x14ac:dyDescent="0.25">
      <c r="A413" s="16"/>
      <c r="B413" s="92"/>
      <c r="C413" s="76"/>
      <c r="D413" s="68"/>
      <c r="E413" s="69"/>
      <c r="F413" s="70"/>
      <c r="G413" s="13"/>
      <c r="H413" s="10"/>
    </row>
    <row r="414" spans="1:8" customFormat="1" x14ac:dyDescent="0.25">
      <c r="A414" s="16"/>
      <c r="B414" s="40">
        <v>8.6</v>
      </c>
      <c r="C414" t="s">
        <v>218</v>
      </c>
      <c r="D414" s="21"/>
      <c r="E414" s="23"/>
      <c r="F414" s="13"/>
      <c r="G414" s="13"/>
      <c r="H414" s="58"/>
    </row>
    <row r="415" spans="1:8" customFormat="1" x14ac:dyDescent="0.25">
      <c r="A415" s="16"/>
      <c r="B415" s="92" t="s">
        <v>64</v>
      </c>
      <c r="C415" s="72" t="s">
        <v>299</v>
      </c>
      <c r="D415" s="68" t="e">
        <f>G522</f>
        <v>#REF!</v>
      </c>
      <c r="E415" s="23" t="s">
        <v>5</v>
      </c>
      <c r="F415" s="70">
        <v>35</v>
      </c>
      <c r="G415" s="13" t="e">
        <f>D415*F415</f>
        <v>#REF!</v>
      </c>
      <c r="H415" s="58"/>
    </row>
    <row r="416" spans="1:8" customFormat="1" x14ac:dyDescent="0.25">
      <c r="A416" s="16"/>
      <c r="B416" s="92"/>
      <c r="C416" s="72" t="s">
        <v>2620</v>
      </c>
      <c r="D416" s="68">
        <v>4824</v>
      </c>
      <c r="E416" s="23" t="s">
        <v>5</v>
      </c>
      <c r="F416" s="70">
        <v>35</v>
      </c>
      <c r="G416" s="13">
        <f>D416*F416</f>
        <v>168840</v>
      </c>
      <c r="H416" s="58"/>
    </row>
    <row r="417" spans="1:8" customFormat="1" x14ac:dyDescent="0.25">
      <c r="A417" s="16"/>
      <c r="B417" s="92"/>
      <c r="C417" s="72"/>
      <c r="D417" s="68"/>
      <c r="E417" s="23"/>
      <c r="F417" s="70"/>
      <c r="G417" s="13"/>
      <c r="H417" s="10" t="e">
        <f>SUM(G415:G416)</f>
        <v>#REF!</v>
      </c>
    </row>
    <row r="418" spans="1:8" customFormat="1" x14ac:dyDescent="0.25">
      <c r="A418" s="16"/>
      <c r="B418" s="40">
        <v>8.6999999999999993</v>
      </c>
      <c r="C418" t="s">
        <v>219</v>
      </c>
      <c r="D418" s="21"/>
      <c r="E418" s="23"/>
      <c r="F418" s="70"/>
      <c r="G418" s="13"/>
      <c r="H418" s="58"/>
    </row>
    <row r="419" spans="1:8" s="650" customFormat="1" x14ac:dyDescent="0.25">
      <c r="A419" s="16"/>
      <c r="B419" s="40"/>
      <c r="C419" s="14" t="s">
        <v>220</v>
      </c>
      <c r="D419" s="21"/>
      <c r="E419" s="23"/>
      <c r="F419" s="70"/>
      <c r="G419" s="13"/>
      <c r="H419" s="58"/>
    </row>
    <row r="420" spans="1:8" s="650" customFormat="1" ht="28.5" x14ac:dyDescent="0.25">
      <c r="A420" s="16"/>
      <c r="B420" s="87" t="s">
        <v>64</v>
      </c>
      <c r="C420" s="73" t="s">
        <v>301</v>
      </c>
      <c r="D420" s="21">
        <v>1</v>
      </c>
      <c r="E420" s="23" t="s">
        <v>57</v>
      </c>
      <c r="F420" s="70">
        <v>65000</v>
      </c>
      <c r="G420" s="13">
        <f>IF(E420="Item",ROUND(F420,0),ROUND(D420*F420,0))</f>
        <v>65000</v>
      </c>
      <c r="H420" s="58"/>
    </row>
    <row r="421" spans="1:8" s="650" customFormat="1" x14ac:dyDescent="0.25">
      <c r="A421" s="16"/>
      <c r="B421" s="87" t="s">
        <v>64</v>
      </c>
      <c r="C421" s="72" t="s">
        <v>221</v>
      </c>
      <c r="D421" s="21">
        <v>3</v>
      </c>
      <c r="E421" s="23" t="s">
        <v>147</v>
      </c>
      <c r="F421" s="70">
        <v>20000</v>
      </c>
      <c r="G421" s="13">
        <f>IF(E421="Item",ROUND(F421,0),ROUND(D421*F421,0))</f>
        <v>60000</v>
      </c>
      <c r="H421" s="58"/>
    </row>
    <row r="422" spans="1:8" s="650" customFormat="1" ht="28.5" x14ac:dyDescent="0.25">
      <c r="A422" s="16"/>
      <c r="B422" s="87" t="s">
        <v>64</v>
      </c>
      <c r="C422" s="73" t="s">
        <v>2545</v>
      </c>
      <c r="D422" s="21">
        <v>1</v>
      </c>
      <c r="E422" s="23" t="s">
        <v>89</v>
      </c>
      <c r="F422" s="70">
        <v>35000</v>
      </c>
      <c r="G422" s="13">
        <f>IF(E422="Item",ROUND(F422,0),ROUND(D422*F422,0))</f>
        <v>35000</v>
      </c>
      <c r="H422" s="58"/>
    </row>
    <row r="423" spans="1:8" customFormat="1" x14ac:dyDescent="0.25">
      <c r="A423" s="16"/>
      <c r="B423" s="87"/>
      <c r="C423" s="72"/>
      <c r="D423" s="21"/>
      <c r="E423" s="23"/>
      <c r="F423" s="70"/>
      <c r="G423" s="13"/>
      <c r="H423" s="10">
        <f>SUM(G420:G422)</f>
        <v>160000</v>
      </c>
    </row>
    <row r="424" spans="1:8" customFormat="1" x14ac:dyDescent="0.25">
      <c r="A424" s="16"/>
      <c r="B424" s="40"/>
      <c r="D424" s="21"/>
      <c r="E424" s="23"/>
      <c r="F424" s="70"/>
      <c r="G424" s="13"/>
      <c r="H424" s="58"/>
    </row>
    <row r="425" spans="1:8" customFormat="1" x14ac:dyDescent="0.25">
      <c r="A425" s="16"/>
      <c r="B425" s="40"/>
      <c r="C425" t="s">
        <v>222</v>
      </c>
      <c r="D425" s="21"/>
      <c r="E425" s="23"/>
      <c r="F425" s="70"/>
      <c r="G425" s="13"/>
      <c r="H425" s="58"/>
    </row>
    <row r="426" spans="1:8" customFormat="1" x14ac:dyDescent="0.25">
      <c r="A426" s="16"/>
      <c r="B426" s="87" t="s">
        <v>64</v>
      </c>
      <c r="C426" s="72" t="s">
        <v>302</v>
      </c>
      <c r="D426" s="21">
        <v>1</v>
      </c>
      <c r="E426" s="23" t="s">
        <v>303</v>
      </c>
      <c r="F426" s="70">
        <v>1500</v>
      </c>
      <c r="G426" s="93">
        <f>IF(E426="Item",ROUND(F426,0),ROUND(D426*F426,0))</f>
        <v>1500</v>
      </c>
      <c r="H426" s="58"/>
    </row>
    <row r="427" spans="1:8" customFormat="1" x14ac:dyDescent="0.25">
      <c r="A427" s="16"/>
      <c r="B427" s="40"/>
      <c r="D427" s="21"/>
      <c r="E427" s="23"/>
      <c r="F427" s="70"/>
      <c r="G427" s="13"/>
      <c r="H427" s="10">
        <f>SUM(G426)</f>
        <v>1500</v>
      </c>
    </row>
    <row r="428" spans="1:8" customFormat="1" x14ac:dyDescent="0.25">
      <c r="A428" s="16"/>
      <c r="B428" s="40"/>
      <c r="C428" t="s">
        <v>224</v>
      </c>
      <c r="D428" s="21"/>
      <c r="E428" s="23"/>
      <c r="F428" s="70"/>
      <c r="G428" s="13"/>
      <c r="H428" s="58"/>
    </row>
    <row r="429" spans="1:8" customFormat="1" x14ac:dyDescent="0.25">
      <c r="A429" s="16"/>
      <c r="B429" s="87" t="s">
        <v>64</v>
      </c>
      <c r="C429" s="72" t="s">
        <v>223</v>
      </c>
      <c r="D429" s="21">
        <v>0</v>
      </c>
      <c r="E429" s="23">
        <v>0</v>
      </c>
      <c r="F429" s="70">
        <v>0</v>
      </c>
      <c r="G429" s="13">
        <f>D429*F429</f>
        <v>0</v>
      </c>
      <c r="H429" s="58"/>
    </row>
    <row r="430" spans="1:8" customFormat="1" x14ac:dyDescent="0.25">
      <c r="A430" s="16"/>
      <c r="B430" s="40"/>
      <c r="D430" s="21"/>
      <c r="E430" s="23"/>
      <c r="F430" s="70"/>
      <c r="G430" s="13"/>
      <c r="H430" s="58"/>
    </row>
    <row r="431" spans="1:8" customFormat="1" x14ac:dyDescent="0.25">
      <c r="A431" s="16"/>
      <c r="B431" s="40"/>
      <c r="C431" t="s">
        <v>225</v>
      </c>
      <c r="D431" s="21"/>
      <c r="E431" s="23"/>
      <c r="F431" s="70"/>
      <c r="G431" s="13"/>
      <c r="H431" s="58"/>
    </row>
    <row r="432" spans="1:8" customFormat="1" x14ac:dyDescent="0.25">
      <c r="A432" s="16"/>
      <c r="B432" s="87" t="s">
        <v>64</v>
      </c>
      <c r="C432" s="72" t="s">
        <v>223</v>
      </c>
      <c r="D432" s="21">
        <v>0</v>
      </c>
      <c r="E432" s="23">
        <v>0</v>
      </c>
      <c r="F432" s="70">
        <v>0</v>
      </c>
      <c r="G432" s="13">
        <f>D432*F432</f>
        <v>0</v>
      </c>
      <c r="H432" s="58"/>
    </row>
    <row r="433" spans="1:8" customFormat="1" x14ac:dyDescent="0.25">
      <c r="A433" s="16"/>
      <c r="B433" s="40"/>
      <c r="D433" s="21"/>
      <c r="E433" s="23"/>
      <c r="F433" s="70"/>
      <c r="G433" s="13"/>
      <c r="H433" s="58"/>
    </row>
    <row r="434" spans="1:8" s="650" customFormat="1" x14ac:dyDescent="0.25">
      <c r="A434" s="16"/>
      <c r="B434" s="40">
        <v>8.8000000000000007</v>
      </c>
      <c r="C434" t="s">
        <v>226</v>
      </c>
      <c r="D434" s="21"/>
      <c r="E434" s="23"/>
      <c r="F434" s="70"/>
      <c r="G434" s="13"/>
      <c r="H434" s="58"/>
    </row>
    <row r="435" spans="1:8" customFormat="1" x14ac:dyDescent="0.25">
      <c r="A435" s="16"/>
      <c r="B435" s="87" t="s">
        <v>64</v>
      </c>
      <c r="C435" s="72" t="s">
        <v>227</v>
      </c>
      <c r="D435" s="21">
        <f>SUM(H421:H432)</f>
        <v>161500</v>
      </c>
      <c r="E435" s="23"/>
      <c r="F435" s="731">
        <v>0.05</v>
      </c>
      <c r="G435" s="93">
        <f>IF(E435="Item",ROUND(F435,0),ROUND(D435*F435,0))</f>
        <v>8075</v>
      </c>
      <c r="H435" s="58"/>
    </row>
    <row r="436" spans="1:8" customFormat="1" x14ac:dyDescent="0.25">
      <c r="A436" s="16"/>
      <c r="B436" s="40"/>
      <c r="D436" s="21"/>
      <c r="E436" s="23"/>
      <c r="F436" s="70"/>
      <c r="G436" s="13"/>
      <c r="H436" s="10">
        <f>SUM(G435)</f>
        <v>8075</v>
      </c>
    </row>
    <row r="437" spans="1:8" customFormat="1" x14ac:dyDescent="0.25">
      <c r="A437" s="16"/>
      <c r="B437" s="40"/>
      <c r="D437" s="21"/>
      <c r="E437" s="23"/>
      <c r="F437" s="70"/>
      <c r="G437" s="21"/>
      <c r="H437" s="10"/>
    </row>
    <row r="438" spans="1:8" customFormat="1" x14ac:dyDescent="0.25">
      <c r="A438" s="16"/>
      <c r="B438" s="40"/>
      <c r="D438" s="21"/>
      <c r="E438" s="23"/>
      <c r="F438" s="70"/>
      <c r="G438" s="21"/>
      <c r="H438" s="10"/>
    </row>
    <row r="439" spans="1:8" customFormat="1" x14ac:dyDescent="0.25">
      <c r="A439" s="16"/>
      <c r="B439" s="40"/>
      <c r="D439" s="21"/>
      <c r="E439" s="23"/>
      <c r="F439" s="70"/>
      <c r="G439" s="21"/>
      <c r="H439" s="10"/>
    </row>
    <row r="440" spans="1:8" customFormat="1" x14ac:dyDescent="0.25">
      <c r="A440" s="16"/>
      <c r="B440" s="40"/>
      <c r="D440" s="21"/>
      <c r="E440" s="23"/>
      <c r="F440" s="70"/>
      <c r="G440" s="21"/>
      <c r="H440" s="10"/>
    </row>
    <row r="441" spans="1:8" customFormat="1" x14ac:dyDescent="0.25">
      <c r="A441" s="16"/>
      <c r="B441" s="40"/>
      <c r="D441" s="21"/>
      <c r="E441" s="23"/>
      <c r="F441" s="70"/>
      <c r="G441" s="21"/>
      <c r="H441" s="10"/>
    </row>
    <row r="442" spans="1:8" customFormat="1" x14ac:dyDescent="0.25">
      <c r="A442" s="16"/>
      <c r="B442" s="40"/>
      <c r="D442" s="21"/>
      <c r="E442" s="23"/>
      <c r="F442" s="70"/>
      <c r="G442" s="21"/>
      <c r="H442" s="10"/>
    </row>
    <row r="443" spans="1:8" customFormat="1" x14ac:dyDescent="0.25">
      <c r="A443" s="16"/>
      <c r="B443" s="40"/>
      <c r="D443" s="21"/>
      <c r="E443" s="23"/>
      <c r="F443" s="70"/>
      <c r="G443" s="21"/>
      <c r="H443" s="10"/>
    </row>
    <row r="444" spans="1:8" customFormat="1" x14ac:dyDescent="0.25">
      <c r="A444" s="16"/>
      <c r="B444" s="40"/>
      <c r="D444" s="21"/>
      <c r="E444" s="23"/>
      <c r="F444" s="70"/>
      <c r="G444" s="21"/>
      <c r="H444" s="10"/>
    </row>
    <row r="445" spans="1:8" customFormat="1" x14ac:dyDescent="0.25">
      <c r="A445" s="16"/>
      <c r="B445" s="40"/>
      <c r="D445" s="21"/>
      <c r="E445" s="23"/>
      <c r="F445" s="70"/>
      <c r="G445" s="21"/>
      <c r="H445" s="10"/>
    </row>
    <row r="446" spans="1:8" customFormat="1" x14ac:dyDescent="0.25">
      <c r="A446" s="16"/>
      <c r="B446" s="40"/>
      <c r="D446" s="21"/>
      <c r="E446" s="23"/>
      <c r="F446" s="70"/>
      <c r="G446" s="21"/>
      <c r="H446" s="10"/>
    </row>
    <row r="447" spans="1:8" customFormat="1" x14ac:dyDescent="0.25">
      <c r="A447" s="16"/>
      <c r="B447" s="40"/>
      <c r="D447" s="21"/>
      <c r="E447" s="23"/>
      <c r="F447" s="70"/>
      <c r="G447" s="21"/>
      <c r="H447" s="10"/>
    </row>
    <row r="448" spans="1:8" customFormat="1" x14ac:dyDescent="0.25">
      <c r="A448" s="16"/>
      <c r="B448" s="40"/>
      <c r="D448" s="21"/>
      <c r="E448" s="23"/>
      <c r="F448" s="70"/>
      <c r="G448" s="21"/>
      <c r="H448" s="10"/>
    </row>
    <row r="449" spans="1:11" customFormat="1" ht="15" x14ac:dyDescent="0.25">
      <c r="A449" s="16"/>
      <c r="B449" s="40"/>
      <c r="D449" s="21"/>
      <c r="E449" s="23"/>
      <c r="F449" s="70"/>
      <c r="G449" s="21"/>
      <c r="H449" s="10"/>
      <c r="J449" s="95"/>
      <c r="K449" s="431"/>
    </row>
    <row r="450" spans="1:11" customFormat="1" ht="15" x14ac:dyDescent="0.25">
      <c r="A450" s="16"/>
      <c r="B450" s="40"/>
      <c r="D450" s="21"/>
      <c r="E450" s="23"/>
      <c r="F450" s="70"/>
      <c r="G450" s="21"/>
      <c r="H450" s="10"/>
      <c r="J450" s="95"/>
      <c r="K450" s="431"/>
    </row>
    <row r="451" spans="1:11" customFormat="1" ht="15" x14ac:dyDescent="0.25">
      <c r="A451" s="16"/>
      <c r="B451" s="40"/>
      <c r="D451" s="21"/>
      <c r="E451" s="23"/>
      <c r="F451" s="70"/>
      <c r="G451" s="21"/>
      <c r="H451" s="10"/>
      <c r="J451" s="95"/>
      <c r="K451" s="431"/>
    </row>
    <row r="452" spans="1:11" customFormat="1" ht="15" x14ac:dyDescent="0.25">
      <c r="A452" s="16"/>
      <c r="B452" s="40"/>
      <c r="D452" s="21"/>
      <c r="E452" s="23"/>
      <c r="F452" s="70"/>
      <c r="G452" s="21"/>
      <c r="H452" s="10"/>
      <c r="J452" s="95"/>
      <c r="K452" s="431"/>
    </row>
    <row r="453" spans="1:11" customFormat="1" ht="15" x14ac:dyDescent="0.25">
      <c r="A453" s="16"/>
      <c r="B453" s="40"/>
      <c r="D453" s="21"/>
      <c r="E453" s="23"/>
      <c r="F453" s="70"/>
      <c r="G453" s="21"/>
      <c r="H453" s="10"/>
      <c r="J453" s="95"/>
      <c r="K453" s="431"/>
    </row>
    <row r="454" spans="1:11" customFormat="1" ht="15" x14ac:dyDescent="0.25">
      <c r="A454" s="16"/>
      <c r="B454" s="40"/>
      <c r="D454" s="21"/>
      <c r="E454" s="23"/>
      <c r="F454" s="70"/>
      <c r="G454" s="21"/>
      <c r="H454" s="10"/>
      <c r="J454" s="95"/>
      <c r="K454" s="431"/>
    </row>
    <row r="455" spans="1:11" customFormat="1" ht="15" x14ac:dyDescent="0.25">
      <c r="A455" s="16"/>
      <c r="B455" s="40"/>
      <c r="D455" s="21"/>
      <c r="E455" s="23"/>
      <c r="F455" s="70"/>
      <c r="G455" s="21"/>
      <c r="H455" s="10"/>
      <c r="J455" s="95"/>
      <c r="K455" s="431"/>
    </row>
    <row r="456" spans="1:11" customFormat="1" ht="15" x14ac:dyDescent="0.25">
      <c r="A456" s="16"/>
      <c r="B456" s="40"/>
      <c r="D456" s="21"/>
      <c r="E456" s="23"/>
      <c r="F456" s="70"/>
      <c r="G456" s="21"/>
      <c r="H456" s="10"/>
      <c r="J456" s="95"/>
      <c r="K456" s="431"/>
    </row>
    <row r="457" spans="1:11" customFormat="1" ht="15" x14ac:dyDescent="0.25">
      <c r="A457" s="16"/>
      <c r="B457" s="40"/>
      <c r="D457" s="21"/>
      <c r="E457" s="23"/>
      <c r="F457" s="70"/>
      <c r="G457" s="21"/>
      <c r="H457" s="10"/>
      <c r="J457" s="95"/>
      <c r="K457" s="431"/>
    </row>
    <row r="458" spans="1:11" customFormat="1" ht="15" x14ac:dyDescent="0.25">
      <c r="A458" s="16"/>
      <c r="B458" s="40"/>
      <c r="D458" s="21"/>
      <c r="E458" s="23"/>
      <c r="F458" s="70"/>
      <c r="G458" s="21"/>
      <c r="H458" s="10"/>
      <c r="J458" s="95"/>
      <c r="K458" s="431"/>
    </row>
    <row r="459" spans="1:11" customFormat="1" ht="15" x14ac:dyDescent="0.25">
      <c r="A459" s="16"/>
      <c r="B459" s="40"/>
      <c r="D459" s="21"/>
      <c r="E459" s="23"/>
      <c r="F459" s="70"/>
      <c r="G459" s="21"/>
      <c r="H459" s="10"/>
      <c r="J459" s="95"/>
      <c r="K459" s="431"/>
    </row>
    <row r="460" spans="1:11" customFormat="1" ht="15" x14ac:dyDescent="0.25">
      <c r="A460" s="16"/>
      <c r="B460" s="40"/>
      <c r="D460" s="21"/>
      <c r="E460" s="23"/>
      <c r="F460" s="70"/>
      <c r="G460" s="21"/>
      <c r="H460" s="10"/>
      <c r="J460" s="95"/>
      <c r="K460" s="431"/>
    </row>
    <row r="461" spans="1:11" customFormat="1" ht="15" x14ac:dyDescent="0.25">
      <c r="A461" s="43"/>
      <c r="B461" s="50"/>
      <c r="C461" s="49" t="s">
        <v>95</v>
      </c>
      <c r="D461" s="45"/>
      <c r="E461" s="46"/>
      <c r="F461" s="47"/>
      <c r="G461" s="45"/>
      <c r="H461" s="57" t="e">
        <f>SUM(G388:G436)</f>
        <v>#REF!</v>
      </c>
      <c r="J461" s="95"/>
      <c r="K461" s="431"/>
    </row>
    <row r="462" spans="1:11" customFormat="1" ht="15" x14ac:dyDescent="0.25">
      <c r="A462" s="16"/>
      <c r="D462" s="21"/>
      <c r="E462" s="23"/>
      <c r="F462" s="13"/>
      <c r="G462" s="35"/>
      <c r="H462" s="58"/>
      <c r="J462" s="95"/>
      <c r="K462" s="624"/>
    </row>
    <row r="463" spans="1:11" customFormat="1" ht="15" x14ac:dyDescent="0.25">
      <c r="A463" s="12"/>
      <c r="B463" s="12"/>
      <c r="C463" s="12" t="s">
        <v>27</v>
      </c>
      <c r="D463" s="12"/>
      <c r="E463" s="12"/>
      <c r="F463" s="12"/>
      <c r="G463" s="15" t="s">
        <v>28</v>
      </c>
      <c r="H463" s="36" t="e">
        <f>SUM(G8:G436)</f>
        <v>#REF!</v>
      </c>
      <c r="J463" s="95" t="e">
        <f>H463-H59</f>
        <v>#REF!</v>
      </c>
      <c r="K463" s="624" t="e">
        <f>J463/G522</f>
        <v>#REF!</v>
      </c>
    </row>
    <row r="464" spans="1:11" customFormat="1" ht="15" x14ac:dyDescent="0.25">
      <c r="A464" s="16"/>
      <c r="D464" s="21"/>
      <c r="E464" s="23"/>
      <c r="F464" s="13"/>
      <c r="G464" s="13"/>
      <c r="H464" s="58"/>
      <c r="J464" s="95"/>
      <c r="K464" s="629"/>
    </row>
    <row r="465" spans="1:11" customFormat="1" ht="15" x14ac:dyDescent="0.25">
      <c r="A465" s="51">
        <v>9</v>
      </c>
      <c r="B465" s="53" t="s">
        <v>29</v>
      </c>
      <c r="D465" s="21"/>
      <c r="E465" s="23"/>
      <c r="F465" s="13"/>
      <c r="G465" s="13"/>
      <c r="H465" s="58"/>
      <c r="J465" s="95"/>
      <c r="K465" s="624"/>
    </row>
    <row r="466" spans="1:11" customFormat="1" ht="15" x14ac:dyDescent="0.25">
      <c r="A466" s="16"/>
      <c r="B466">
        <v>1</v>
      </c>
      <c r="C466" t="s">
        <v>228</v>
      </c>
      <c r="D466" s="21"/>
      <c r="E466" s="23" t="s">
        <v>57</v>
      </c>
      <c r="F466" s="13">
        <v>0</v>
      </c>
      <c r="G466" s="13" t="e">
        <f>ROUND($H$463*F466%,0)</f>
        <v>#REF!</v>
      </c>
      <c r="H466" s="58"/>
      <c r="J466" s="95"/>
      <c r="K466" s="371"/>
    </row>
    <row r="467" spans="1:11" customFormat="1" ht="20.100000000000001" customHeight="1" x14ac:dyDescent="0.25">
      <c r="A467" s="16"/>
      <c r="B467">
        <v>2</v>
      </c>
      <c r="C467" s="41" t="s">
        <v>229</v>
      </c>
      <c r="D467" s="68"/>
      <c r="E467" s="69" t="s">
        <v>1</v>
      </c>
      <c r="F467" s="113">
        <v>12</v>
      </c>
      <c r="G467" s="70" t="e">
        <f>ROUND($H$463*F467%,0)</f>
        <v>#REF!</v>
      </c>
      <c r="H467" s="58"/>
      <c r="J467" s="639"/>
      <c r="K467" s="371"/>
    </row>
    <row r="468" spans="1:11" customFormat="1" ht="15" customHeight="1" x14ac:dyDescent="0.25">
      <c r="A468" s="16"/>
      <c r="D468" s="21"/>
      <c r="E468" s="23"/>
      <c r="F468" s="13"/>
      <c r="G468" s="13"/>
      <c r="H468" s="58"/>
      <c r="J468" s="95"/>
      <c r="K468" s="629"/>
    </row>
    <row r="469" spans="1:11" customFormat="1" ht="15" x14ac:dyDescent="0.25">
      <c r="A469" s="43"/>
      <c r="B469" s="44"/>
      <c r="C469" s="49" t="s">
        <v>95</v>
      </c>
      <c r="D469" s="45"/>
      <c r="E469" s="46"/>
      <c r="F469" s="47"/>
      <c r="G469" s="48"/>
      <c r="H469" s="57" t="e">
        <f>SUM(G465:G469)</f>
        <v>#REF!</v>
      </c>
      <c r="J469" s="95"/>
      <c r="K469" s="371"/>
    </row>
    <row r="470" spans="1:11" customFormat="1" ht="15" customHeight="1" x14ac:dyDescent="0.25">
      <c r="A470" s="16"/>
      <c r="B470" s="40"/>
      <c r="D470" s="21"/>
      <c r="E470" s="23"/>
      <c r="F470" s="13"/>
      <c r="G470" s="13"/>
      <c r="H470" s="58"/>
      <c r="J470" s="95"/>
      <c r="K470" s="371"/>
    </row>
    <row r="471" spans="1:11" customFormat="1" ht="15" x14ac:dyDescent="0.25">
      <c r="A471" s="51">
        <v>10</v>
      </c>
      <c r="B471" s="53" t="s">
        <v>30</v>
      </c>
      <c r="D471" s="21"/>
      <c r="E471" s="23"/>
      <c r="F471" s="13"/>
      <c r="G471" s="13"/>
      <c r="H471" s="58"/>
      <c r="J471" s="95"/>
      <c r="K471" s="624"/>
    </row>
    <row r="472" spans="1:11" customFormat="1" ht="15" x14ac:dyDescent="0.25">
      <c r="A472" s="16"/>
      <c r="B472">
        <v>1</v>
      </c>
      <c r="C472" s="41" t="s">
        <v>230</v>
      </c>
      <c r="D472" s="68"/>
      <c r="E472" s="69" t="s">
        <v>1</v>
      </c>
      <c r="F472" s="113">
        <v>6.5</v>
      </c>
      <c r="G472" s="13" t="e">
        <f>ROUND(($H$463+H469)*F472%,0)</f>
        <v>#REF!</v>
      </c>
      <c r="H472" s="58"/>
      <c r="J472" s="639"/>
      <c r="K472" s="371"/>
    </row>
    <row r="473" spans="1:11" customFormat="1" ht="15" customHeight="1" x14ac:dyDescent="0.25">
      <c r="A473" s="16"/>
      <c r="D473" s="21"/>
      <c r="E473" s="23"/>
      <c r="F473" s="5"/>
      <c r="G473" s="21"/>
      <c r="H473" s="58"/>
      <c r="J473" s="95"/>
      <c r="K473" s="371"/>
    </row>
    <row r="474" spans="1:11" customFormat="1" ht="15" x14ac:dyDescent="0.25">
      <c r="A474" s="43"/>
      <c r="B474" s="44"/>
      <c r="C474" s="49" t="s">
        <v>95</v>
      </c>
      <c r="D474" s="45"/>
      <c r="E474" s="46"/>
      <c r="F474" s="47"/>
      <c r="G474" s="48"/>
      <c r="H474" s="57" t="e">
        <f>SUM(G471:G474)</f>
        <v>#REF!</v>
      </c>
      <c r="J474" s="95"/>
      <c r="K474" s="629" t="e">
        <f>H463+H469+H474</f>
        <v>#REF!</v>
      </c>
    </row>
    <row r="475" spans="1:11" customFormat="1" ht="15" x14ac:dyDescent="0.25">
      <c r="A475" s="16"/>
      <c r="D475" s="21"/>
      <c r="E475" s="23"/>
      <c r="F475" s="13"/>
      <c r="G475" s="13"/>
      <c r="H475" s="58"/>
      <c r="J475" s="95"/>
      <c r="K475" s="629"/>
    </row>
    <row r="476" spans="1:11" customFormat="1" ht="15" x14ac:dyDescent="0.25">
      <c r="A476" s="7"/>
      <c r="B476" s="7"/>
      <c r="C476" s="7" t="s">
        <v>31</v>
      </c>
      <c r="D476" s="7"/>
      <c r="E476" s="7"/>
      <c r="F476" s="7"/>
      <c r="G476" s="18" t="s">
        <v>28</v>
      </c>
      <c r="H476" s="7" t="e">
        <f>SUM(H463:H475)</f>
        <v>#REF!</v>
      </c>
      <c r="I476">
        <v>1530641</v>
      </c>
      <c r="J476" s="646"/>
      <c r="K476" s="431"/>
    </row>
    <row r="477" spans="1:11" customFormat="1" ht="15" customHeight="1" x14ac:dyDescent="0.25">
      <c r="A477" s="16"/>
      <c r="D477" s="21"/>
      <c r="E477" s="23"/>
      <c r="F477" s="13"/>
      <c r="G477" s="13"/>
      <c r="H477" s="58"/>
      <c r="J477" s="95"/>
      <c r="K477" s="431"/>
    </row>
    <row r="478" spans="1:11" customFormat="1" ht="15" x14ac:dyDescent="0.25">
      <c r="A478" s="51">
        <v>11</v>
      </c>
      <c r="B478" s="722" t="s">
        <v>231</v>
      </c>
      <c r="C478" s="722"/>
      <c r="D478" s="68"/>
      <c r="E478" s="69"/>
      <c r="F478" s="70"/>
      <c r="G478" s="70"/>
      <c r="H478" s="58"/>
      <c r="J478" s="639"/>
      <c r="K478" s="624"/>
    </row>
    <row r="479" spans="1:11" customFormat="1" ht="15" x14ac:dyDescent="0.25">
      <c r="A479" s="16"/>
      <c r="B479">
        <v>1</v>
      </c>
      <c r="C479" s="41" t="s">
        <v>232</v>
      </c>
      <c r="D479" s="68"/>
      <c r="E479" s="69" t="s">
        <v>303</v>
      </c>
      <c r="F479" s="5"/>
      <c r="G479" s="70">
        <v>675000</v>
      </c>
      <c r="H479" s="58"/>
      <c r="J479" s="95"/>
      <c r="K479" s="624"/>
    </row>
    <row r="480" spans="1:11" customFormat="1" ht="15" x14ac:dyDescent="0.25">
      <c r="A480" s="16"/>
      <c r="C480" s="41" t="s">
        <v>2567</v>
      </c>
      <c r="D480" s="68"/>
      <c r="E480" s="69" t="s">
        <v>303</v>
      </c>
      <c r="F480" s="5"/>
      <c r="G480" s="70">
        <v>200000</v>
      </c>
      <c r="H480" s="58"/>
      <c r="J480" s="95"/>
      <c r="K480" s="624"/>
    </row>
    <row r="481" spans="1:8" customFormat="1" x14ac:dyDescent="0.25">
      <c r="A481" s="16"/>
      <c r="B481">
        <v>3</v>
      </c>
      <c r="C481" s="41" t="s">
        <v>234</v>
      </c>
      <c r="D481" s="68"/>
      <c r="E481" s="69" t="s">
        <v>1</v>
      </c>
      <c r="F481" s="5">
        <v>0</v>
      </c>
      <c r="G481" s="70" t="e">
        <f>IF(E481="Item",ROUND(F481,0),ROUND(H$476*F481%,0))</f>
        <v>#REF!</v>
      </c>
      <c r="H481" s="58"/>
    </row>
    <row r="482" spans="1:8" customFormat="1" ht="15" customHeight="1" x14ac:dyDescent="0.25">
      <c r="A482" s="16"/>
      <c r="D482" s="21"/>
      <c r="E482" s="23"/>
      <c r="F482" s="5"/>
      <c r="G482" s="21"/>
      <c r="H482" s="58"/>
    </row>
    <row r="483" spans="1:8" customFormat="1" hidden="1" x14ac:dyDescent="0.25">
      <c r="A483" s="43"/>
      <c r="B483" s="44"/>
      <c r="C483" s="44"/>
      <c r="D483" s="45"/>
      <c r="E483" s="46"/>
      <c r="F483" s="47"/>
      <c r="G483" s="48"/>
      <c r="H483" s="57" t="e">
        <f>SUM(G479:G483)</f>
        <v>#REF!</v>
      </c>
    </row>
    <row r="484" spans="1:8" s="41" customFormat="1" hidden="1" x14ac:dyDescent="0.25">
      <c r="A484" s="67"/>
      <c r="D484" s="68"/>
      <c r="E484" s="69"/>
      <c r="F484" s="70"/>
      <c r="G484" s="68"/>
      <c r="H484" s="71"/>
    </row>
    <row r="485" spans="1:8" customFormat="1" hidden="1" x14ac:dyDescent="0.25">
      <c r="A485" s="16">
        <v>12</v>
      </c>
      <c r="B485" t="s">
        <v>235</v>
      </c>
      <c r="D485" s="21"/>
      <c r="E485" s="23"/>
      <c r="F485" s="13"/>
      <c r="G485" s="13"/>
      <c r="H485" s="58"/>
    </row>
    <row r="486" spans="1:8" customFormat="1" hidden="1" x14ac:dyDescent="0.25">
      <c r="A486" s="16"/>
      <c r="B486">
        <v>1</v>
      </c>
      <c r="C486" t="s">
        <v>236</v>
      </c>
      <c r="D486" s="21"/>
      <c r="E486" s="23" t="s">
        <v>57</v>
      </c>
      <c r="F486" s="13"/>
      <c r="G486" s="13">
        <f>IF(E486="Item",ROUND(F486,0),ROUND(D486*F486,0))</f>
        <v>0</v>
      </c>
      <c r="H486" s="58"/>
    </row>
    <row r="487" spans="1:8" customFormat="1" hidden="1" x14ac:dyDescent="0.25">
      <c r="A487" s="16"/>
      <c r="B487">
        <v>2</v>
      </c>
      <c r="D487" s="21"/>
      <c r="E487" s="23"/>
      <c r="F487" s="13"/>
      <c r="G487" s="13">
        <f>IF(E487="Item",ROUND(F487,0),ROUND(D487*F487,0))</f>
        <v>0</v>
      </c>
      <c r="H487" s="58"/>
    </row>
    <row r="488" spans="1:8" customFormat="1" hidden="1" x14ac:dyDescent="0.25">
      <c r="A488" s="16"/>
      <c r="B488">
        <v>3</v>
      </c>
      <c r="D488" s="21"/>
      <c r="E488" s="23"/>
      <c r="F488" s="13"/>
      <c r="G488" s="13">
        <f>IF(E488="Item",ROUND(F488,0),ROUND(D488*F488,0))</f>
        <v>0</v>
      </c>
      <c r="H488" s="58"/>
    </row>
    <row r="489" spans="1:8" customFormat="1" hidden="1" x14ac:dyDescent="0.25">
      <c r="A489" s="16"/>
      <c r="D489" s="21"/>
      <c r="E489" s="23"/>
      <c r="F489" s="13"/>
      <c r="G489" s="13"/>
      <c r="H489" s="58"/>
    </row>
    <row r="490" spans="1:8" customFormat="1" x14ac:dyDescent="0.25">
      <c r="A490" s="43"/>
      <c r="B490" s="44"/>
      <c r="C490" s="49" t="s">
        <v>95</v>
      </c>
      <c r="D490" s="45"/>
      <c r="E490" s="46"/>
      <c r="F490" s="47"/>
      <c r="G490" s="48"/>
      <c r="H490" s="57" t="e">
        <f>SUM(G477:G482)</f>
        <v>#REF!</v>
      </c>
    </row>
    <row r="491" spans="1:8" customFormat="1" ht="15" customHeight="1" x14ac:dyDescent="0.25">
      <c r="A491" s="16"/>
      <c r="D491" s="21"/>
      <c r="E491" s="23"/>
      <c r="F491" s="13"/>
      <c r="G491" s="13"/>
      <c r="H491" s="58"/>
    </row>
    <row r="492" spans="1:8" customFormat="1" ht="28.5" customHeight="1" x14ac:dyDescent="0.25">
      <c r="A492" s="36"/>
      <c r="B492" s="36"/>
      <c r="C492" s="36" t="s">
        <v>34</v>
      </c>
      <c r="D492" s="36"/>
      <c r="E492" s="36"/>
      <c r="F492" s="36"/>
      <c r="G492" s="37" t="s">
        <v>28</v>
      </c>
      <c r="H492" s="36" t="e">
        <f>H476+H490</f>
        <v>#REF!</v>
      </c>
    </row>
    <row r="493" spans="1:8" customFormat="1" ht="15" customHeight="1" x14ac:dyDescent="0.25">
      <c r="A493" s="16"/>
      <c r="D493" s="21"/>
      <c r="E493" s="23"/>
      <c r="F493" s="13"/>
      <c r="G493" s="13"/>
      <c r="H493" s="58"/>
    </row>
    <row r="494" spans="1:8" customFormat="1" x14ac:dyDescent="0.25">
      <c r="A494" s="723">
        <v>13</v>
      </c>
      <c r="B494" s="53" t="s">
        <v>237</v>
      </c>
      <c r="C494" s="53"/>
      <c r="D494" s="21"/>
      <c r="E494" s="23"/>
      <c r="F494" s="13"/>
      <c r="G494" s="13"/>
      <c r="H494" s="58"/>
    </row>
    <row r="495" spans="1:8" customFormat="1" x14ac:dyDescent="0.25">
      <c r="A495" s="16"/>
      <c r="B495">
        <v>1</v>
      </c>
      <c r="C495" s="41" t="s">
        <v>238</v>
      </c>
      <c r="D495" s="68"/>
      <c r="E495" s="69" t="s">
        <v>1</v>
      </c>
      <c r="F495" s="5">
        <v>4</v>
      </c>
      <c r="G495" s="70" t="e">
        <f>ROUND($H$492*F495%,-2)</f>
        <v>#REF!</v>
      </c>
      <c r="H495" s="58"/>
    </row>
    <row r="496" spans="1:8" customFormat="1" x14ac:dyDescent="0.25">
      <c r="A496" s="16"/>
      <c r="B496">
        <v>2</v>
      </c>
      <c r="C496" s="41" t="s">
        <v>239</v>
      </c>
      <c r="D496" s="68"/>
      <c r="E496" s="69" t="s">
        <v>1</v>
      </c>
      <c r="F496" s="5">
        <v>3</v>
      </c>
      <c r="G496" s="70" t="e">
        <f t="shared" ref="G496:G498" si="40">ROUND($H$492*F496%,-2)</f>
        <v>#REF!</v>
      </c>
      <c r="H496" s="58"/>
    </row>
    <row r="497" spans="1:8" customFormat="1" x14ac:dyDescent="0.25">
      <c r="A497" s="16"/>
      <c r="B497">
        <v>3</v>
      </c>
      <c r="C497" t="s">
        <v>240</v>
      </c>
      <c r="D497" s="21"/>
      <c r="E497" s="23" t="s">
        <v>1</v>
      </c>
      <c r="F497" s="5">
        <v>1.5</v>
      </c>
      <c r="G497" s="13" t="e">
        <f t="shared" si="40"/>
        <v>#REF!</v>
      </c>
      <c r="H497" s="58"/>
    </row>
    <row r="498" spans="1:8" customFormat="1" x14ac:dyDescent="0.25">
      <c r="A498" s="16"/>
      <c r="B498">
        <v>4</v>
      </c>
      <c r="C498" t="s">
        <v>241</v>
      </c>
      <c r="D498" s="21"/>
      <c r="E498" s="23" t="s">
        <v>1</v>
      </c>
      <c r="F498" s="5">
        <v>1.5</v>
      </c>
      <c r="G498" s="13" t="e">
        <f t="shared" si="40"/>
        <v>#REF!</v>
      </c>
      <c r="H498" s="58"/>
    </row>
    <row r="499" spans="1:8" customFormat="1" ht="15" customHeight="1" x14ac:dyDescent="0.25">
      <c r="A499" s="16"/>
      <c r="D499" s="21"/>
      <c r="E499" s="23"/>
      <c r="F499" s="5"/>
      <c r="G499" s="21"/>
      <c r="H499" s="58"/>
    </row>
    <row r="500" spans="1:8" customFormat="1" x14ac:dyDescent="0.25">
      <c r="A500" s="43"/>
      <c r="B500" s="44"/>
      <c r="C500" s="49" t="s">
        <v>95</v>
      </c>
      <c r="D500" s="45"/>
      <c r="E500" s="46"/>
      <c r="F500" s="47"/>
      <c r="G500" s="48"/>
      <c r="H500" s="57" t="e">
        <f>SUM(G494:G500)</f>
        <v>#REF!</v>
      </c>
    </row>
    <row r="501" spans="1:8" customFormat="1" ht="15" customHeight="1" x14ac:dyDescent="0.25">
      <c r="A501" s="16"/>
      <c r="D501" s="21"/>
      <c r="E501" s="23"/>
      <c r="F501" s="13"/>
      <c r="G501" s="13"/>
      <c r="H501" s="58"/>
    </row>
    <row r="502" spans="1:8" customFormat="1" x14ac:dyDescent="0.25">
      <c r="A502" s="12"/>
      <c r="B502" s="12"/>
      <c r="C502" s="7" t="s">
        <v>242</v>
      </c>
      <c r="D502" s="12"/>
      <c r="E502" s="12"/>
      <c r="F502" s="12"/>
      <c r="G502" s="15" t="s">
        <v>28</v>
      </c>
      <c r="H502" s="36" t="e">
        <f>SUM(H492:H501)</f>
        <v>#REF!</v>
      </c>
    </row>
    <row r="503" spans="1:8" customFormat="1" ht="15" customHeight="1" x14ac:dyDescent="0.25">
      <c r="A503" s="16"/>
      <c r="D503" s="21"/>
      <c r="E503" s="23"/>
      <c r="F503" s="13"/>
      <c r="G503" s="13"/>
      <c r="H503" s="58"/>
    </row>
    <row r="504" spans="1:8" customFormat="1" x14ac:dyDescent="0.25">
      <c r="A504" s="51">
        <v>14</v>
      </c>
      <c r="B504" s="722" t="s">
        <v>243</v>
      </c>
      <c r="C504" s="41"/>
      <c r="D504" s="68"/>
      <c r="E504" s="69"/>
      <c r="F504" s="70"/>
      <c r="G504" s="70"/>
      <c r="H504" s="58"/>
    </row>
    <row r="505" spans="1:8" customFormat="1" x14ac:dyDescent="0.25">
      <c r="A505" s="16"/>
      <c r="B505">
        <v>1</v>
      </c>
      <c r="C505" t="s">
        <v>244</v>
      </c>
      <c r="D505" s="736">
        <v>1</v>
      </c>
      <c r="E505" s="23" t="s">
        <v>1</v>
      </c>
      <c r="F505" s="5">
        <v>1</v>
      </c>
      <c r="G505" s="13" t="e">
        <f>ROUND($H$502*F505%,-2)</f>
        <v>#REF!</v>
      </c>
      <c r="H505" s="58"/>
    </row>
    <row r="506" spans="1:8" customFormat="1" x14ac:dyDescent="0.25">
      <c r="A506" s="16"/>
      <c r="B506">
        <v>2</v>
      </c>
      <c r="C506" t="s">
        <v>245</v>
      </c>
      <c r="D506" s="736">
        <v>3</v>
      </c>
      <c r="E506" s="23" t="s">
        <v>1</v>
      </c>
      <c r="F506" s="5">
        <v>3</v>
      </c>
      <c r="G506" s="13" t="e">
        <f>ROUND($H$502*F506%,-2)</f>
        <v>#REF!</v>
      </c>
      <c r="H506" s="58"/>
    </row>
    <row r="507" spans="1:8" customFormat="1" ht="15" customHeight="1" x14ac:dyDescent="0.25">
      <c r="A507" s="16"/>
      <c r="D507" s="21"/>
      <c r="E507" s="23"/>
      <c r="F507" s="5"/>
      <c r="G507" s="21"/>
      <c r="H507" s="58"/>
    </row>
    <row r="508" spans="1:8" customFormat="1" x14ac:dyDescent="0.25">
      <c r="A508" s="43"/>
      <c r="B508" s="44"/>
      <c r="C508" s="44"/>
      <c r="D508" s="45"/>
      <c r="E508" s="46"/>
      <c r="F508" s="47"/>
      <c r="G508" s="48"/>
      <c r="H508" s="57" t="e">
        <f>SUM(G502:G508)</f>
        <v>#REF!</v>
      </c>
    </row>
    <row r="509" spans="1:8" customFormat="1" ht="11.1" customHeight="1" x14ac:dyDescent="0.25">
      <c r="A509" s="16"/>
      <c r="D509" s="21"/>
      <c r="E509" s="23"/>
      <c r="F509" s="13"/>
      <c r="G509" s="13"/>
      <c r="H509" s="58"/>
    </row>
    <row r="510" spans="1:8" customFormat="1" x14ac:dyDescent="0.25">
      <c r="A510" s="7"/>
      <c r="B510" s="7"/>
      <c r="C510" s="7" t="s">
        <v>246</v>
      </c>
      <c r="D510" s="7"/>
      <c r="E510" s="7"/>
      <c r="F510" s="7"/>
      <c r="G510" s="18" t="s">
        <v>28</v>
      </c>
      <c r="H510" s="7" t="e">
        <f>SUM(H502:H509)</f>
        <v>#REF!</v>
      </c>
    </row>
    <row r="511" spans="1:8" customFormat="1" ht="11.1" customHeight="1" x14ac:dyDescent="0.25">
      <c r="A511" s="16"/>
      <c r="D511" s="21"/>
      <c r="E511" s="23"/>
      <c r="F511" s="13"/>
      <c r="G511" s="13"/>
      <c r="H511" s="58"/>
    </row>
    <row r="512" spans="1:8" customFormat="1" x14ac:dyDescent="0.25">
      <c r="A512" s="51">
        <v>15</v>
      </c>
      <c r="B512" s="722" t="s">
        <v>247</v>
      </c>
      <c r="C512" s="722"/>
      <c r="D512" s="68"/>
      <c r="E512" s="69"/>
      <c r="F512" s="70"/>
      <c r="G512" s="70"/>
      <c r="H512" s="58"/>
    </row>
    <row r="513" spans="1:8" customFormat="1" x14ac:dyDescent="0.25">
      <c r="A513" s="16"/>
      <c r="B513">
        <v>1</v>
      </c>
      <c r="C513" t="s">
        <v>248</v>
      </c>
      <c r="D513" s="21"/>
      <c r="E513" s="23" t="s">
        <v>1</v>
      </c>
      <c r="F513" s="5"/>
      <c r="G513" s="13" t="e">
        <f>ROUND($H$510*F513%,-2)</f>
        <v>#REF!</v>
      </c>
      <c r="H513" s="58"/>
    </row>
    <row r="514" spans="1:8" customFormat="1" ht="11.1" customHeight="1" x14ac:dyDescent="0.25">
      <c r="A514" s="16"/>
      <c r="D514" s="21"/>
      <c r="E514" s="23"/>
      <c r="F514" s="5"/>
      <c r="G514" s="21"/>
      <c r="H514" s="58"/>
    </row>
    <row r="515" spans="1:8" customFormat="1" x14ac:dyDescent="0.25">
      <c r="A515" s="43"/>
      <c r="B515" s="44"/>
      <c r="C515" s="44"/>
      <c r="D515" s="45"/>
      <c r="E515" s="46"/>
      <c r="F515" s="47"/>
      <c r="G515" s="48"/>
      <c r="H515" s="57" t="e">
        <f>SUM(G512:G515)</f>
        <v>#REF!</v>
      </c>
    </row>
    <row r="516" spans="1:8" customFormat="1" ht="11.1" customHeight="1" x14ac:dyDescent="0.25">
      <c r="A516" s="16"/>
      <c r="D516" s="21"/>
      <c r="E516" s="23"/>
      <c r="F516" s="13"/>
      <c r="G516" s="13"/>
      <c r="H516" s="58"/>
    </row>
    <row r="517" spans="1:8" customFormat="1" ht="28.5" customHeight="1" x14ac:dyDescent="0.25">
      <c r="A517" s="7">
        <v>16</v>
      </c>
      <c r="B517" s="7"/>
      <c r="C517" s="7" t="s">
        <v>249</v>
      </c>
      <c r="D517" s="7"/>
      <c r="E517" s="7"/>
      <c r="F517" s="7"/>
      <c r="G517" s="18" t="s">
        <v>28</v>
      </c>
      <c r="H517" s="18" t="e">
        <f>SUM(H510:H516)</f>
        <v>#REF!</v>
      </c>
    </row>
    <row r="518" spans="1:8" customFormat="1" x14ac:dyDescent="0.25">
      <c r="H518" s="59"/>
    </row>
    <row r="519" spans="1:8" customFormat="1" x14ac:dyDescent="0.25">
      <c r="A519" s="28"/>
      <c r="B519" s="25" t="s">
        <v>2</v>
      </c>
      <c r="C519" s="25" t="s">
        <v>41</v>
      </c>
      <c r="D519" s="25"/>
      <c r="E519" s="25"/>
      <c r="F519" s="25"/>
      <c r="G519" s="25"/>
      <c r="H519" s="60"/>
    </row>
    <row r="520" spans="1:8" customFormat="1" x14ac:dyDescent="0.25">
      <c r="A520" s="21"/>
      <c r="B520" s="17" t="s">
        <v>2</v>
      </c>
      <c r="C520" s="78" t="s">
        <v>304</v>
      </c>
      <c r="D520" s="17"/>
      <c r="E520" s="17"/>
      <c r="F520" s="17"/>
      <c r="G520" s="17"/>
      <c r="H520" s="61"/>
    </row>
    <row r="521" spans="1:8" customFormat="1" x14ac:dyDescent="0.25">
      <c r="A521" s="22"/>
      <c r="B521" s="20" t="s">
        <v>2</v>
      </c>
      <c r="C521" s="20" t="s">
        <v>251</v>
      </c>
      <c r="D521" s="20"/>
      <c r="E521" s="20"/>
      <c r="F521" s="20"/>
      <c r="G521" s="20"/>
      <c r="H521" s="62"/>
    </row>
    <row r="522" spans="1:8" customFormat="1" x14ac:dyDescent="0.25">
      <c r="A522" s="28"/>
      <c r="B522" s="25"/>
      <c r="C522" s="25"/>
      <c r="D522" s="25"/>
      <c r="E522" s="25"/>
      <c r="F522" s="29" t="s">
        <v>43</v>
      </c>
      <c r="G522" s="32" t="e">
        <f>#REF!</f>
        <v>#REF!</v>
      </c>
      <c r="H522" s="60" t="s">
        <v>5</v>
      </c>
    </row>
    <row r="523" spans="1:8" customFormat="1" x14ac:dyDescent="0.25">
      <c r="A523" s="21"/>
      <c r="B523" s="17"/>
      <c r="C523" s="17"/>
      <c r="D523" s="17"/>
      <c r="E523" s="17"/>
      <c r="F523" s="19" t="s">
        <v>252</v>
      </c>
      <c r="G523" s="33" t="e">
        <f>H476/G522</f>
        <v>#REF!</v>
      </c>
      <c r="H523" s="61" t="s">
        <v>45</v>
      </c>
    </row>
    <row r="524" spans="1:8" customFormat="1" x14ac:dyDescent="0.25">
      <c r="A524" s="22"/>
      <c r="B524" s="20"/>
      <c r="C524" s="20"/>
      <c r="D524" s="20"/>
      <c r="E524" s="20"/>
      <c r="F524" s="19" t="s">
        <v>253</v>
      </c>
      <c r="G524" s="34" t="e">
        <f>ROUND(G523/10.764,2)</f>
        <v>#REF!</v>
      </c>
      <c r="H524" s="62" t="s">
        <v>46</v>
      </c>
    </row>
  </sheetData>
  <mergeCells count="2">
    <mergeCell ref="F3:G3"/>
    <mergeCell ref="D6:E6"/>
  </mergeCells>
  <hyperlinks>
    <hyperlink ref="Q271" r:id="rId1" display="https://www.alternativeheat.co.uk/our-projects/fettes-college/" xr:uid="{5B1A2E39-5E31-40D6-8463-F0A0E84C036F}"/>
    <hyperlink ref="Q269" r:id="rId2" display="https://yourfutureenergy.co.uk/project/solar-system/" xr:uid="{54117CF6-DC30-4486-8EE1-EF3CF620668D}"/>
  </hyperlinks>
  <printOptions horizontalCentered="1"/>
  <pageMargins left="0.70866141732283472" right="0.70866141732283472" top="0.74803149606299213" bottom="0.74803149606299213" header="0.31496062992125984" footer="0.31496062992125984"/>
  <pageSetup paperSize="9" scale="52" fitToHeight="100" orientation="portrait" r:id="rId3"/>
  <rowBreaks count="1" manualBreakCount="1">
    <brk id="282"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A47E-43A5-4521-8A33-CB0D469039B3}">
  <sheetPr>
    <tabColor rgb="FFFF0000"/>
    <pageSetUpPr fitToPage="1"/>
  </sheetPr>
  <dimension ref="A1:CM3926"/>
  <sheetViews>
    <sheetView showGridLines="0" view="pageBreakPreview" zoomScale="50" zoomScaleNormal="60" zoomScaleSheetLayoutView="50" workbookViewId="0">
      <pane xSplit="15" ySplit="8" topLeftCell="P30" activePane="bottomRight" state="frozen"/>
      <selection pane="topRight" activeCell="F87" sqref="F87"/>
      <selection pane="bottomLeft" activeCell="F87" sqref="F87"/>
      <selection pane="bottomRight" activeCell="F87" sqref="F87"/>
    </sheetView>
  </sheetViews>
  <sheetFormatPr defaultColWidth="9.140625" defaultRowHeight="14.25" outlineLevelRow="1" outlineLevelCol="1" x14ac:dyDescent="0.25"/>
  <cols>
    <col min="1" max="1" width="14.140625" style="129" customWidth="1"/>
    <col min="2" max="2" width="14.140625" style="143" customWidth="1"/>
    <col min="3" max="8" width="14.140625" style="144" customWidth="1"/>
    <col min="9" max="9" width="14.140625" style="129" customWidth="1"/>
    <col min="10" max="10" width="21" style="129" bestFit="1" customWidth="1"/>
    <col min="11" max="11" width="27.5703125" style="129" bestFit="1" customWidth="1"/>
    <col min="12" max="12" width="14.140625" style="129" customWidth="1"/>
    <col min="13" max="14" width="14.140625" style="128" customWidth="1"/>
    <col min="15" max="15" width="16.42578125" style="128" customWidth="1"/>
    <col min="16" max="16" width="14.140625" style="128" customWidth="1"/>
    <col min="17" max="17" width="12.42578125" style="129" customWidth="1" outlineLevel="1"/>
    <col min="18" max="18" width="22.85546875" style="129" bestFit="1" customWidth="1" outlineLevel="1"/>
    <col min="19" max="19" width="28.140625" style="129" bestFit="1" customWidth="1" outlineLevel="1"/>
    <col min="20" max="20" width="21" style="129" bestFit="1" customWidth="1" outlineLevel="1"/>
    <col min="21" max="21" width="15.42578125" style="129" customWidth="1" outlineLevel="1"/>
    <col min="22" max="22" width="9.140625" style="129"/>
    <col min="23" max="27" width="10.85546875" style="129" customWidth="1"/>
    <col min="28" max="28" width="14" style="130" customWidth="1"/>
    <col min="29" max="29" width="9.140625" style="129"/>
    <col min="30" max="33" width="18.5703125" style="129" hidden="1" customWidth="1" outlineLevel="1"/>
    <col min="34" max="34" width="9.140625" style="129" collapsed="1"/>
    <col min="35" max="16384" width="9.140625" style="129"/>
  </cols>
  <sheetData>
    <row r="1" spans="1:69" ht="7.5" customHeight="1" x14ac:dyDescent="0.25">
      <c r="A1" s="124"/>
      <c r="B1" s="125"/>
      <c r="C1" s="124"/>
      <c r="D1" s="124"/>
      <c r="E1" s="124"/>
      <c r="F1" s="126"/>
      <c r="G1" s="126"/>
      <c r="H1" s="124"/>
      <c r="I1" s="124"/>
      <c r="J1" s="124"/>
      <c r="K1" s="124"/>
      <c r="L1" s="124"/>
      <c r="M1" s="127"/>
    </row>
    <row r="2" spans="1:69" ht="17.25" customHeight="1" x14ac:dyDescent="0.2">
      <c r="A2" s="131" t="s">
        <v>346</v>
      </c>
      <c r="B2" s="125"/>
      <c r="C2" s="127" t="str">
        <f>[49]Cover!E29</f>
        <v>Littlemore House &amp; Littlemore Brook</v>
      </c>
      <c r="D2" s="124"/>
      <c r="E2" s="132"/>
      <c r="F2" s="133" t="s">
        <v>347</v>
      </c>
      <c r="G2" s="126"/>
      <c r="H2" s="124" t="str">
        <f>[49]Cover!E28</f>
        <v>Stage 3 Cost Plan (interim)</v>
      </c>
      <c r="J2" s="124"/>
      <c r="K2" s="131" t="s">
        <v>348</v>
      </c>
      <c r="L2" s="124"/>
      <c r="M2" s="134">
        <f>[49]Cover!E34</f>
        <v>3.03</v>
      </c>
      <c r="R2" s="135"/>
      <c r="S2" s="135"/>
      <c r="T2" s="135"/>
      <c r="U2" s="136" t="s">
        <v>349</v>
      </c>
      <c r="V2" s="130">
        <v>21533</v>
      </c>
      <c r="W2" s="129" t="s">
        <v>350</v>
      </c>
      <c r="X2" s="129">
        <v>3183</v>
      </c>
      <c r="Y2" s="129" t="s">
        <v>351</v>
      </c>
      <c r="Z2" s="129">
        <v>18858</v>
      </c>
      <c r="AA2" s="129" t="s">
        <v>352</v>
      </c>
      <c r="AB2" s="129">
        <v>5686</v>
      </c>
    </row>
    <row r="3" spans="1:69" ht="17.25" customHeight="1" x14ac:dyDescent="0.2">
      <c r="A3" s="131" t="s">
        <v>353</v>
      </c>
      <c r="B3" s="125"/>
      <c r="C3" s="127">
        <f>[49]Cover!E31</f>
        <v>5017240</v>
      </c>
      <c r="D3" s="124"/>
      <c r="E3" s="132"/>
      <c r="F3" s="133" t="s">
        <v>354</v>
      </c>
      <c r="G3" s="126"/>
      <c r="H3" s="137">
        <f>[49]Cover!E33</f>
        <v>44894</v>
      </c>
      <c r="J3" s="124"/>
      <c r="K3" s="138" t="s">
        <v>355</v>
      </c>
      <c r="L3" s="124"/>
      <c r="M3" s="127" t="str">
        <f>[49]Cover!E32</f>
        <v>RIBA Stage 3 (interim)</v>
      </c>
      <c r="Q3" s="129" t="e">
        <f>R3/'[49]1.0 Executive Summary'!J203</f>
        <v>#DIV/0!</v>
      </c>
      <c r="R3" s="129">
        <f>K3387</f>
        <v>463310769.41590929</v>
      </c>
      <c r="T3" s="135"/>
      <c r="U3" s="136" t="s">
        <v>356</v>
      </c>
      <c r="V3" s="130">
        <v>5469</v>
      </c>
    </row>
    <row r="4" spans="1:69" ht="7.5" customHeight="1" x14ac:dyDescent="0.25">
      <c r="A4" s="139"/>
      <c r="B4" s="140"/>
      <c r="C4" s="139"/>
      <c r="D4" s="139"/>
      <c r="E4" s="139"/>
      <c r="F4" s="141"/>
      <c r="G4" s="141"/>
      <c r="H4" s="139"/>
      <c r="I4" s="139"/>
      <c r="J4" s="139"/>
      <c r="K4" s="139"/>
      <c r="L4" s="139"/>
      <c r="M4" s="142"/>
      <c r="N4" s="142"/>
      <c r="O4" s="142"/>
      <c r="P4" s="127"/>
    </row>
    <row r="5" spans="1:69" ht="7.5" customHeight="1" x14ac:dyDescent="0.25"/>
    <row r="6" spans="1:69" ht="19.5" x14ac:dyDescent="0.25">
      <c r="A6" s="145">
        <f>'[49]10.00 NRM Element Summary'!A6+1</f>
        <v>11</v>
      </c>
      <c r="B6" s="146" t="s">
        <v>357</v>
      </c>
      <c r="C6" s="147"/>
      <c r="D6" s="148"/>
      <c r="E6" s="149"/>
      <c r="F6" s="149"/>
      <c r="G6" s="150"/>
      <c r="K6" s="603">
        <f>K3771</f>
        <v>999772191.85641122</v>
      </c>
      <c r="L6" s="129" t="s">
        <v>358</v>
      </c>
      <c r="O6" s="151"/>
      <c r="P6" s="151"/>
      <c r="Q6" s="129">
        <f>SUM(R6:U6)</f>
        <v>463310769.41590917</v>
      </c>
      <c r="R6" s="129">
        <f>R3387</f>
        <v>264842398.89466953</v>
      </c>
      <c r="S6" s="129">
        <f>S3387</f>
        <v>41038398.874092191</v>
      </c>
      <c r="T6" s="129">
        <f t="shared" ref="T6:U6" si="0">T3387</f>
        <v>139267840.48170397</v>
      </c>
      <c r="U6" s="129">
        <f t="shared" si="0"/>
        <v>18162131.16544345</v>
      </c>
      <c r="BK6"/>
      <c r="BL6"/>
      <c r="BM6"/>
      <c r="BN6"/>
      <c r="BO6"/>
      <c r="BP6"/>
      <c r="BQ6"/>
    </row>
    <row r="7" spans="1:69" ht="7.5" customHeight="1" x14ac:dyDescent="0.25">
      <c r="A7" s="152"/>
      <c r="B7" s="153"/>
      <c r="C7" s="147"/>
      <c r="D7" s="148"/>
      <c r="E7" s="149"/>
      <c r="F7" s="149"/>
      <c r="G7" s="150"/>
      <c r="N7" s="154"/>
      <c r="O7" s="151"/>
      <c r="P7" s="151"/>
      <c r="R7" s="155"/>
      <c r="S7" s="155"/>
      <c r="BO7"/>
      <c r="BP7"/>
      <c r="BQ7"/>
    </row>
    <row r="8" spans="1:69" s="156" customFormat="1" ht="19.5" customHeight="1" x14ac:dyDescent="0.25">
      <c r="B8" s="157" t="s">
        <v>4</v>
      </c>
      <c r="C8" s="158" t="s">
        <v>3</v>
      </c>
      <c r="D8" s="159"/>
      <c r="E8" s="159"/>
      <c r="F8" s="159"/>
      <c r="G8" s="160"/>
      <c r="H8" s="161" t="s">
        <v>50</v>
      </c>
      <c r="I8" s="162" t="s">
        <v>359</v>
      </c>
      <c r="J8" s="162" t="s">
        <v>51</v>
      </c>
      <c r="K8" s="163" t="s">
        <v>360</v>
      </c>
      <c r="L8" s="164" t="s">
        <v>361</v>
      </c>
      <c r="M8" s="165"/>
      <c r="N8" s="165"/>
      <c r="O8" s="166"/>
      <c r="P8" s="167"/>
      <c r="Q8" s="168" t="s">
        <v>362</v>
      </c>
      <c r="R8" s="169" t="s">
        <v>363</v>
      </c>
      <c r="S8" s="169" t="s">
        <v>364</v>
      </c>
      <c r="T8" s="169" t="s">
        <v>356</v>
      </c>
      <c r="U8" s="169" t="s">
        <v>365</v>
      </c>
      <c r="V8" s="170"/>
      <c r="W8" s="171" t="s">
        <v>366</v>
      </c>
      <c r="X8" s="171" t="s">
        <v>367</v>
      </c>
      <c r="Y8" s="171" t="s">
        <v>368</v>
      </c>
      <c r="Z8" s="171" t="s">
        <v>369</v>
      </c>
      <c r="AA8" s="171" t="s">
        <v>370</v>
      </c>
      <c r="AB8" s="172" t="s">
        <v>371</v>
      </c>
      <c r="AC8" s="170"/>
      <c r="AD8" s="173" t="s">
        <v>372</v>
      </c>
      <c r="AE8" s="173" t="s">
        <v>373</v>
      </c>
      <c r="AF8" s="173" t="s">
        <v>374</v>
      </c>
      <c r="AG8" s="173" t="s">
        <v>375</v>
      </c>
      <c r="BO8"/>
      <c r="BP8"/>
      <c r="BQ8"/>
    </row>
    <row r="9" spans="1:69" s="156" customFormat="1" ht="19.5" customHeight="1" x14ac:dyDescent="0.25">
      <c r="B9" s="174"/>
      <c r="C9" s="175"/>
      <c r="D9" s="176"/>
      <c r="E9" s="176"/>
      <c r="F9" s="176"/>
      <c r="G9" s="177"/>
      <c r="H9" s="178"/>
      <c r="I9" s="179"/>
      <c r="J9" s="180"/>
      <c r="K9" s="180"/>
      <c r="L9" s="181"/>
      <c r="M9" s="182"/>
      <c r="N9" s="182"/>
      <c r="O9" s="183"/>
      <c r="P9" s="184"/>
      <c r="Q9" s="170"/>
      <c r="R9" s="185" t="str">
        <f>IF($Q9=R$8,$K9,"")</f>
        <v/>
      </c>
      <c r="S9" s="185"/>
      <c r="T9" s="185" t="str">
        <f t="shared" ref="T9:U23" si="1">IF($Q9=T$8,$K9,"")</f>
        <v/>
      </c>
      <c r="U9" s="185" t="str">
        <f t="shared" si="1"/>
        <v/>
      </c>
      <c r="V9" s="170"/>
      <c r="W9" s="186"/>
      <c r="X9" s="186"/>
      <c r="Y9" s="186"/>
      <c r="Z9" s="186"/>
      <c r="AA9" s="186"/>
      <c r="AB9" s="187"/>
      <c r="AC9" s="170"/>
      <c r="AD9" s="188"/>
      <c r="AE9" s="188"/>
      <c r="AF9" s="188"/>
      <c r="AG9" s="188"/>
      <c r="BO9"/>
      <c r="BP9"/>
      <c r="BQ9"/>
    </row>
    <row r="10" spans="1:69" s="156" customFormat="1" ht="19.5" customHeight="1" x14ac:dyDescent="0.25">
      <c r="B10" s="189" t="s">
        <v>376</v>
      </c>
      <c r="C10" s="190" t="s">
        <v>18</v>
      </c>
      <c r="D10" s="191"/>
      <c r="E10" s="191"/>
      <c r="F10" s="191"/>
      <c r="G10" s="192"/>
      <c r="H10" s="178"/>
      <c r="I10" s="179"/>
      <c r="J10" s="180"/>
      <c r="K10" s="180"/>
      <c r="L10" s="181"/>
      <c r="M10" s="182"/>
      <c r="N10" s="182"/>
      <c r="O10" s="183"/>
      <c r="P10" s="193">
        <f t="shared" ref="P10:P73" si="2">K10-SUM(R10:U10)</f>
        <v>0</v>
      </c>
      <c r="Q10" s="170"/>
      <c r="R10" s="194" t="str">
        <f t="shared" ref="R10:S23" si="3">IF($Q10=R$8,$K10,"")</f>
        <v/>
      </c>
      <c r="S10" s="194" t="str">
        <f t="shared" si="3"/>
        <v/>
      </c>
      <c r="T10" s="194" t="str">
        <f t="shared" si="1"/>
        <v/>
      </c>
      <c r="U10" s="194" t="str">
        <f t="shared" si="1"/>
        <v/>
      </c>
      <c r="V10" s="170"/>
      <c r="W10" s="186"/>
      <c r="X10" s="186"/>
      <c r="Y10" s="186"/>
      <c r="Z10" s="186"/>
      <c r="AA10" s="186"/>
      <c r="AB10" s="187"/>
      <c r="AC10" s="170"/>
      <c r="AD10" s="188"/>
      <c r="AE10" s="188"/>
      <c r="AF10" s="188"/>
      <c r="AG10" s="188"/>
      <c r="BK10" s="129"/>
      <c r="BL10" s="129"/>
      <c r="BM10" s="129"/>
      <c r="BN10" s="129"/>
      <c r="BO10"/>
      <c r="BP10"/>
      <c r="BQ10"/>
    </row>
    <row r="11" spans="1:69" s="156" customFormat="1" ht="19.5" customHeight="1" x14ac:dyDescent="0.25">
      <c r="B11" s="189" t="s">
        <v>377</v>
      </c>
      <c r="C11" s="190" t="s">
        <v>378</v>
      </c>
      <c r="D11" s="191"/>
      <c r="E11" s="191"/>
      <c r="F11" s="191"/>
      <c r="G11" s="192"/>
      <c r="H11" s="178"/>
      <c r="I11" s="179"/>
      <c r="J11" s="180"/>
      <c r="K11" s="180"/>
      <c r="L11" s="181"/>
      <c r="M11" s="182"/>
      <c r="N11" s="182"/>
      <c r="O11" s="183"/>
      <c r="P11" s="193">
        <f t="shared" si="2"/>
        <v>0</v>
      </c>
      <c r="Q11" s="170"/>
      <c r="R11" s="194" t="str">
        <f t="shared" si="3"/>
        <v/>
      </c>
      <c r="S11" s="194" t="str">
        <f t="shared" si="3"/>
        <v/>
      </c>
      <c r="T11" s="194" t="str">
        <f t="shared" si="1"/>
        <v/>
      </c>
      <c r="U11" s="194" t="str">
        <f t="shared" si="1"/>
        <v/>
      </c>
      <c r="V11" s="170"/>
      <c r="W11" s="186"/>
      <c r="X11" s="186"/>
      <c r="Y11" s="186"/>
      <c r="Z11" s="186"/>
      <c r="AA11" s="186"/>
      <c r="AB11" s="187"/>
      <c r="AC11" s="170"/>
      <c r="AD11" s="188"/>
      <c r="AE11" s="188"/>
      <c r="AF11" s="188"/>
      <c r="AG11" s="188"/>
      <c r="BK11" s="129"/>
      <c r="BL11" s="129"/>
      <c r="BM11" s="129"/>
      <c r="BN11" s="129"/>
      <c r="BO11"/>
      <c r="BP11"/>
      <c r="BQ11"/>
    </row>
    <row r="12" spans="1:69" s="156" customFormat="1" ht="19.5" customHeight="1" x14ac:dyDescent="0.25">
      <c r="B12" s="195" t="s">
        <v>379</v>
      </c>
      <c r="C12" s="196" t="s">
        <v>378</v>
      </c>
      <c r="D12" s="191"/>
      <c r="E12" s="191"/>
      <c r="F12" s="191"/>
      <c r="G12" s="192"/>
      <c r="H12" s="178"/>
      <c r="I12" s="179"/>
      <c r="J12" s="180"/>
      <c r="K12" s="180"/>
      <c r="L12" s="181"/>
      <c r="M12" s="182"/>
      <c r="N12" s="182"/>
      <c r="O12" s="183"/>
      <c r="P12" s="193">
        <f t="shared" si="2"/>
        <v>0</v>
      </c>
      <c r="Q12" s="170"/>
      <c r="R12" s="194" t="str">
        <f t="shared" si="3"/>
        <v/>
      </c>
      <c r="S12" s="194" t="str">
        <f t="shared" si="3"/>
        <v/>
      </c>
      <c r="T12" s="194" t="str">
        <f t="shared" si="1"/>
        <v/>
      </c>
      <c r="U12" s="194" t="str">
        <f t="shared" si="1"/>
        <v/>
      </c>
      <c r="V12" s="170"/>
      <c r="W12" s="186"/>
      <c r="X12" s="186"/>
      <c r="Y12" s="186"/>
      <c r="Z12" s="186"/>
      <c r="AA12" s="186"/>
      <c r="AB12" s="187"/>
      <c r="AC12" s="170"/>
      <c r="AD12" s="188"/>
      <c r="AE12" s="188"/>
      <c r="AF12" s="188"/>
      <c r="AG12" s="188"/>
      <c r="BK12" s="129"/>
      <c r="BL12" s="129"/>
      <c r="BM12" s="129"/>
      <c r="BN12" s="129"/>
      <c r="BO12"/>
      <c r="BP12"/>
      <c r="BQ12"/>
    </row>
    <row r="13" spans="1:69" s="156" customFormat="1" ht="19.5" customHeight="1" x14ac:dyDescent="0.25">
      <c r="A13" s="197"/>
      <c r="B13" s="198" t="s">
        <v>64</v>
      </c>
      <c r="C13" s="199" t="s">
        <v>380</v>
      </c>
      <c r="D13" s="200"/>
      <c r="E13" s="200"/>
      <c r="F13" s="200"/>
      <c r="G13" s="201"/>
      <c r="H13" s="202">
        <v>1</v>
      </c>
      <c r="I13" s="202" t="s">
        <v>57</v>
      </c>
      <c r="J13" s="203">
        <v>500000</v>
      </c>
      <c r="K13" s="204">
        <f t="shared" ref="K13" si="4">H13*J13</f>
        <v>500000</v>
      </c>
      <c r="L13" s="205"/>
      <c r="M13" s="206"/>
      <c r="N13" s="206"/>
      <c r="O13" s="207"/>
      <c r="P13" s="193">
        <f t="shared" si="2"/>
        <v>0</v>
      </c>
      <c r="Q13" s="156" t="s">
        <v>364</v>
      </c>
      <c r="R13" s="194" t="str">
        <f t="shared" si="3"/>
        <v/>
      </c>
      <c r="S13" s="194">
        <f t="shared" si="3"/>
        <v>500000</v>
      </c>
      <c r="T13" s="194" t="str">
        <f t="shared" si="1"/>
        <v/>
      </c>
      <c r="U13" s="194" t="str">
        <f t="shared" si="1"/>
        <v/>
      </c>
      <c r="V13" s="208"/>
      <c r="W13" s="209"/>
      <c r="X13" s="209"/>
      <c r="Y13" s="209"/>
      <c r="Z13" s="209"/>
      <c r="AA13" s="209"/>
      <c r="AB13" s="210"/>
      <c r="AC13" s="208"/>
      <c r="AD13" s="188"/>
      <c r="AE13" s="188" t="s">
        <v>381</v>
      </c>
      <c r="AF13" s="188" t="s">
        <v>382</v>
      </c>
      <c r="AG13" s="188" t="s">
        <v>383</v>
      </c>
      <c r="BK13" s="129"/>
      <c r="BL13" s="129"/>
      <c r="BM13" s="129"/>
      <c r="BN13" s="129"/>
      <c r="BO13"/>
      <c r="BP13"/>
      <c r="BQ13"/>
    </row>
    <row r="14" spans="1:69" s="156" customFormat="1" ht="19.5" customHeight="1" x14ac:dyDescent="0.25">
      <c r="A14" s="197"/>
      <c r="B14" s="211"/>
      <c r="C14" s="212"/>
      <c r="D14" s="213"/>
      <c r="E14" s="213"/>
      <c r="F14" s="213"/>
      <c r="G14" s="214"/>
      <c r="H14" s="215"/>
      <c r="I14" s="215"/>
      <c r="J14" s="216"/>
      <c r="K14" s="217"/>
      <c r="L14" s="218"/>
      <c r="M14" s="219"/>
      <c r="N14" s="219"/>
      <c r="O14" s="220"/>
      <c r="P14" s="193">
        <f t="shared" si="2"/>
        <v>0</v>
      </c>
      <c r="R14" s="194" t="str">
        <f t="shared" si="3"/>
        <v/>
      </c>
      <c r="S14" s="194" t="str">
        <f t="shared" si="3"/>
        <v/>
      </c>
      <c r="T14" s="194" t="str">
        <f t="shared" si="1"/>
        <v/>
      </c>
      <c r="U14" s="194" t="str">
        <f t="shared" si="1"/>
        <v/>
      </c>
      <c r="V14" s="208"/>
      <c r="W14" s="209"/>
      <c r="X14" s="209"/>
      <c r="Y14" s="209"/>
      <c r="Z14" s="209"/>
      <c r="AA14" s="209"/>
      <c r="AB14" s="210"/>
      <c r="AC14" s="208"/>
      <c r="AD14" s="188"/>
      <c r="AE14" s="188"/>
      <c r="AF14" s="188"/>
      <c r="AG14" s="188"/>
      <c r="BK14" s="129"/>
      <c r="BL14" s="129"/>
      <c r="BM14" s="129"/>
      <c r="BN14" s="129"/>
      <c r="BO14"/>
      <c r="BP14"/>
      <c r="BQ14"/>
    </row>
    <row r="15" spans="1:69" s="156" customFormat="1" ht="19.5" customHeight="1" x14ac:dyDescent="0.25">
      <c r="A15" s="197"/>
      <c r="B15" s="221"/>
      <c r="C15" s="222"/>
      <c r="D15" s="223"/>
      <c r="E15" s="223"/>
      <c r="F15" s="223"/>
      <c r="G15" s="224" t="str">
        <f>C12</f>
        <v>Toxic / Hazardous Material Removal</v>
      </c>
      <c r="H15" s="225"/>
      <c r="I15" s="225"/>
      <c r="J15" s="226"/>
      <c r="K15" s="227">
        <f>SUBTOTAL(9,K12:K14)</f>
        <v>500000</v>
      </c>
      <c r="L15" s="228"/>
      <c r="M15" s="229"/>
      <c r="N15" s="229"/>
      <c r="O15" s="230"/>
      <c r="P15" s="193">
        <f t="shared" si="2"/>
        <v>500000</v>
      </c>
      <c r="R15" s="194" t="str">
        <f t="shared" si="3"/>
        <v/>
      </c>
      <c r="S15" s="194" t="str">
        <f t="shared" si="3"/>
        <v/>
      </c>
      <c r="T15" s="194" t="str">
        <f t="shared" si="1"/>
        <v/>
      </c>
      <c r="U15" s="194" t="str">
        <f t="shared" si="1"/>
        <v/>
      </c>
      <c r="V15" s="208"/>
      <c r="W15" s="209"/>
      <c r="X15" s="209"/>
      <c r="Y15" s="209"/>
      <c r="Z15" s="209"/>
      <c r="AA15" s="209"/>
      <c r="AB15" s="210"/>
      <c r="AC15" s="208"/>
      <c r="AD15" s="188"/>
      <c r="AE15" s="188"/>
      <c r="AF15" s="188"/>
      <c r="AG15" s="188"/>
      <c r="BK15" s="129"/>
      <c r="BL15" s="129"/>
      <c r="BM15" s="129"/>
      <c r="BN15" s="129"/>
      <c r="BO15"/>
      <c r="BP15"/>
      <c r="BQ15"/>
    </row>
    <row r="16" spans="1:69" s="156" customFormat="1" ht="19.5" customHeight="1" x14ac:dyDescent="0.25">
      <c r="A16" s="197"/>
      <c r="B16" s="198"/>
      <c r="C16" s="199"/>
      <c r="D16" s="200"/>
      <c r="E16" s="200"/>
      <c r="F16" s="200"/>
      <c r="G16" s="201"/>
      <c r="H16" s="202"/>
      <c r="I16" s="202"/>
      <c r="J16" s="203"/>
      <c r="K16" s="204"/>
      <c r="L16" s="205"/>
      <c r="M16" s="206"/>
      <c r="N16" s="206"/>
      <c r="O16" s="207"/>
      <c r="P16" s="193">
        <f t="shared" si="2"/>
        <v>0</v>
      </c>
      <c r="R16" s="194" t="str">
        <f t="shared" si="3"/>
        <v/>
      </c>
      <c r="S16" s="194" t="str">
        <f t="shared" si="3"/>
        <v/>
      </c>
      <c r="T16" s="194" t="str">
        <f t="shared" si="1"/>
        <v/>
      </c>
      <c r="U16" s="194" t="str">
        <f t="shared" si="1"/>
        <v/>
      </c>
      <c r="V16" s="208"/>
      <c r="W16" s="209"/>
      <c r="X16" s="209"/>
      <c r="Y16" s="209"/>
      <c r="Z16" s="209"/>
      <c r="AA16" s="209"/>
      <c r="AB16" s="210"/>
      <c r="AC16" s="208"/>
      <c r="AD16" s="188"/>
      <c r="AE16" s="188"/>
      <c r="AF16" s="188"/>
      <c r="AG16" s="188"/>
      <c r="BK16" s="129"/>
      <c r="BL16" s="129"/>
      <c r="BM16" s="129"/>
      <c r="BN16" s="129"/>
      <c r="BO16"/>
      <c r="BP16"/>
      <c r="BQ16"/>
    </row>
    <row r="17" spans="1:21" s="156" customFormat="1" ht="19.5" customHeight="1" x14ac:dyDescent="0.25">
      <c r="B17" s="195" t="s">
        <v>384</v>
      </c>
      <c r="C17" s="196" t="s">
        <v>385</v>
      </c>
      <c r="D17" s="191"/>
      <c r="E17" s="191"/>
      <c r="F17" s="191"/>
      <c r="G17" s="192"/>
      <c r="H17" s="178"/>
      <c r="I17" s="179"/>
      <c r="J17" s="180"/>
      <c r="K17" s="180"/>
      <c r="L17" s="181"/>
      <c r="M17" s="182"/>
      <c r="N17" s="182"/>
      <c r="O17" s="183"/>
      <c r="P17" s="193">
        <f t="shared" si="2"/>
        <v>0</v>
      </c>
      <c r="Q17" s="170"/>
      <c r="R17" s="194" t="str">
        <f t="shared" si="3"/>
        <v/>
      </c>
      <c r="S17" s="194" t="str">
        <f t="shared" si="3"/>
        <v/>
      </c>
      <c r="T17" s="194" t="str">
        <f t="shared" si="1"/>
        <v/>
      </c>
      <c r="U17" s="194" t="str">
        <f t="shared" si="1"/>
        <v/>
      </c>
    </row>
    <row r="18" spans="1:21" s="156" customFormat="1" ht="19.5" customHeight="1" x14ac:dyDescent="0.25">
      <c r="A18" s="197"/>
      <c r="B18" s="198" t="s">
        <v>64</v>
      </c>
      <c r="C18" s="199" t="s">
        <v>386</v>
      </c>
      <c r="D18" s="200"/>
      <c r="E18" s="200"/>
      <c r="F18" s="200"/>
      <c r="G18" s="201"/>
      <c r="H18" s="202">
        <v>1</v>
      </c>
      <c r="I18" s="202" t="s">
        <v>57</v>
      </c>
      <c r="J18" s="203">
        <v>1000000</v>
      </c>
      <c r="K18" s="204">
        <f t="shared" ref="K18" si="5">H18*J18</f>
        <v>1000000</v>
      </c>
      <c r="L18" s="205"/>
      <c r="M18" s="206"/>
      <c r="N18" s="206"/>
      <c r="O18" s="207"/>
      <c r="P18" s="193">
        <f t="shared" si="2"/>
        <v>0</v>
      </c>
      <c r="Q18" s="156" t="s">
        <v>363</v>
      </c>
      <c r="R18" s="194">
        <f t="shared" si="3"/>
        <v>1000000</v>
      </c>
      <c r="S18" s="194" t="str">
        <f t="shared" si="3"/>
        <v/>
      </c>
      <c r="T18" s="194" t="str">
        <f t="shared" si="1"/>
        <v/>
      </c>
      <c r="U18" s="194" t="str">
        <f t="shared" si="1"/>
        <v/>
      </c>
    </row>
    <row r="19" spans="1:21" s="156" customFormat="1" ht="19.5" customHeight="1" x14ac:dyDescent="0.25">
      <c r="A19" s="197"/>
      <c r="B19" s="198"/>
      <c r="C19" s="199"/>
      <c r="D19" s="200"/>
      <c r="E19" s="200"/>
      <c r="F19" s="200"/>
      <c r="G19" s="201"/>
      <c r="H19" s="202"/>
      <c r="I19" s="202"/>
      <c r="J19" s="203"/>
      <c r="K19" s="204"/>
      <c r="L19" s="205"/>
      <c r="M19" s="206"/>
      <c r="N19" s="206"/>
      <c r="O19" s="207"/>
      <c r="P19" s="193">
        <f t="shared" si="2"/>
        <v>0</v>
      </c>
      <c r="R19" s="194" t="str">
        <f t="shared" si="3"/>
        <v/>
      </c>
      <c r="S19" s="194" t="str">
        <f t="shared" si="3"/>
        <v/>
      </c>
      <c r="T19" s="194" t="str">
        <f t="shared" si="1"/>
        <v/>
      </c>
      <c r="U19" s="194" t="str">
        <f t="shared" si="1"/>
        <v/>
      </c>
    </row>
    <row r="20" spans="1:21" s="156" customFormat="1" ht="19.5" customHeight="1" x14ac:dyDescent="0.25">
      <c r="A20" s="197"/>
      <c r="B20" s="198"/>
      <c r="C20" s="199"/>
      <c r="D20" s="200"/>
      <c r="E20" s="200"/>
      <c r="F20" s="200"/>
      <c r="G20" s="201"/>
      <c r="H20" s="202"/>
      <c r="I20" s="202"/>
      <c r="J20" s="203"/>
      <c r="K20" s="204"/>
      <c r="L20" s="205"/>
      <c r="M20" s="206"/>
      <c r="N20" s="206"/>
      <c r="O20" s="207"/>
      <c r="P20" s="193">
        <f t="shared" si="2"/>
        <v>0</v>
      </c>
      <c r="R20" s="194" t="str">
        <f t="shared" si="3"/>
        <v/>
      </c>
      <c r="S20" s="194" t="str">
        <f t="shared" si="3"/>
        <v/>
      </c>
      <c r="T20" s="194" t="str">
        <f t="shared" si="1"/>
        <v/>
      </c>
      <c r="U20" s="194" t="str">
        <f t="shared" si="1"/>
        <v/>
      </c>
    </row>
    <row r="21" spans="1:21" s="156" customFormat="1" ht="19.5" customHeight="1" x14ac:dyDescent="0.25">
      <c r="A21" s="197"/>
      <c r="B21" s="211"/>
      <c r="C21" s="212"/>
      <c r="D21" s="213"/>
      <c r="E21" s="213"/>
      <c r="F21" s="213"/>
      <c r="G21" s="214"/>
      <c r="H21" s="215"/>
      <c r="I21" s="215"/>
      <c r="J21" s="216"/>
      <c r="K21" s="217"/>
      <c r="L21" s="218"/>
      <c r="M21" s="219"/>
      <c r="N21" s="219"/>
      <c r="O21" s="220"/>
      <c r="P21" s="193">
        <f t="shared" si="2"/>
        <v>0</v>
      </c>
      <c r="R21" s="194" t="str">
        <f t="shared" si="3"/>
        <v/>
      </c>
      <c r="S21" s="194" t="str">
        <f t="shared" si="3"/>
        <v/>
      </c>
      <c r="T21" s="194" t="str">
        <f t="shared" si="1"/>
        <v/>
      </c>
      <c r="U21" s="194" t="str">
        <f t="shared" si="1"/>
        <v/>
      </c>
    </row>
    <row r="22" spans="1:21" s="156" customFormat="1" ht="19.5" customHeight="1" x14ac:dyDescent="0.25">
      <c r="A22" s="197"/>
      <c r="B22" s="221"/>
      <c r="C22" s="222"/>
      <c r="D22" s="223"/>
      <c r="E22" s="223"/>
      <c r="F22" s="223"/>
      <c r="G22" s="224" t="str">
        <f>C17</f>
        <v>Contaminated Land</v>
      </c>
      <c r="H22" s="225"/>
      <c r="I22" s="225"/>
      <c r="J22" s="226"/>
      <c r="K22" s="227">
        <f>SUBTOTAL(9,K17:K21)</f>
        <v>1000000</v>
      </c>
      <c r="L22" s="228"/>
      <c r="M22" s="229"/>
      <c r="N22" s="229"/>
      <c r="O22" s="230"/>
      <c r="P22" s="193">
        <f t="shared" si="2"/>
        <v>1000000</v>
      </c>
      <c r="R22" s="194" t="str">
        <f t="shared" si="3"/>
        <v/>
      </c>
      <c r="S22" s="194" t="str">
        <f t="shared" si="3"/>
        <v/>
      </c>
      <c r="T22" s="194" t="str">
        <f t="shared" si="1"/>
        <v/>
      </c>
      <c r="U22" s="194" t="str">
        <f t="shared" si="1"/>
        <v/>
      </c>
    </row>
    <row r="23" spans="1:21" s="156" customFormat="1" ht="19.5" customHeight="1" x14ac:dyDescent="0.25">
      <c r="A23" s="197"/>
      <c r="B23" s="198"/>
      <c r="C23" s="199"/>
      <c r="D23" s="200"/>
      <c r="E23" s="200"/>
      <c r="F23" s="200"/>
      <c r="G23" s="201"/>
      <c r="H23" s="202"/>
      <c r="I23" s="202"/>
      <c r="J23" s="203"/>
      <c r="K23" s="204"/>
      <c r="L23" s="205"/>
      <c r="M23" s="206"/>
      <c r="N23" s="206"/>
      <c r="O23" s="207"/>
      <c r="P23" s="193">
        <f t="shared" si="2"/>
        <v>0</v>
      </c>
      <c r="R23" s="194" t="str">
        <f t="shared" si="3"/>
        <v/>
      </c>
      <c r="S23" s="194" t="str">
        <f t="shared" si="3"/>
        <v/>
      </c>
      <c r="T23" s="194" t="str">
        <f t="shared" si="1"/>
        <v/>
      </c>
      <c r="U23" s="194" t="str">
        <f t="shared" si="1"/>
        <v/>
      </c>
    </row>
    <row r="24" spans="1:21" s="156" customFormat="1" ht="19.5" customHeight="1" x14ac:dyDescent="0.25">
      <c r="B24" s="231"/>
      <c r="C24" s="232"/>
      <c r="D24" s="233"/>
      <c r="E24" s="233"/>
      <c r="F24" s="233"/>
      <c r="G24" s="234" t="str">
        <f>C11</f>
        <v>Toxic / Hazardous Material Removal</v>
      </c>
      <c r="H24" s="235"/>
      <c r="I24" s="236"/>
      <c r="J24" s="236"/>
      <c r="K24" s="237">
        <f>SUBTOTAL(9,K11:K23)</f>
        <v>1500000</v>
      </c>
      <c r="L24" s="238"/>
      <c r="M24" s="239"/>
      <c r="N24" s="239"/>
      <c r="O24" s="240"/>
      <c r="P24" s="193">
        <f t="shared" si="2"/>
        <v>0</v>
      </c>
      <c r="Q24" s="237">
        <f>SUBTOTAL(9,Q11:Q23)</f>
        <v>0</v>
      </c>
      <c r="R24" s="237">
        <f>SUBTOTAL(9,R11:R23)</f>
        <v>1000000</v>
      </c>
      <c r="S24" s="237">
        <f>SUBTOTAL(9,S11:S23)</f>
        <v>500000</v>
      </c>
      <c r="T24" s="237">
        <f t="shared" ref="T24" si="6">SUBTOTAL(9,T11:T23)</f>
        <v>0</v>
      </c>
      <c r="U24" s="237">
        <f>SUBTOTAL(9,U11:U23)</f>
        <v>0</v>
      </c>
    </row>
    <row r="25" spans="1:21" s="156" customFormat="1" ht="19.5" customHeight="1" x14ac:dyDescent="0.25">
      <c r="B25" s="174"/>
      <c r="C25" s="175"/>
      <c r="D25" s="176"/>
      <c r="E25" s="176"/>
      <c r="F25" s="176"/>
      <c r="G25" s="177"/>
      <c r="H25" s="178"/>
      <c r="I25" s="179"/>
      <c r="J25" s="180"/>
      <c r="K25" s="180"/>
      <c r="L25" s="181"/>
      <c r="M25" s="182"/>
      <c r="N25" s="182"/>
      <c r="O25" s="183"/>
      <c r="P25" s="193">
        <f t="shared" si="2"/>
        <v>0</v>
      </c>
      <c r="Q25" s="170"/>
      <c r="R25" s="194" t="str">
        <f t="shared" ref="R25:U36" si="7">IF($Q25=R$8,$K25,"")</f>
        <v/>
      </c>
      <c r="S25" s="194"/>
      <c r="T25" s="194" t="str">
        <f t="shared" ref="T25:U32" si="8">IF($Q25=T$8,$K25,"")</f>
        <v/>
      </c>
      <c r="U25" s="194" t="str">
        <f t="shared" si="8"/>
        <v/>
      </c>
    </row>
    <row r="26" spans="1:21" s="156" customFormat="1" ht="19.5" customHeight="1" x14ac:dyDescent="0.25">
      <c r="B26" s="189" t="s">
        <v>387</v>
      </c>
      <c r="C26" s="190" t="s">
        <v>388</v>
      </c>
      <c r="D26" s="191"/>
      <c r="E26" s="191"/>
      <c r="F26" s="191"/>
      <c r="G26" s="192"/>
      <c r="H26" s="178"/>
      <c r="I26" s="179"/>
      <c r="J26" s="180"/>
      <c r="K26" s="180"/>
      <c r="L26" s="181"/>
      <c r="M26" s="182"/>
      <c r="N26" s="182"/>
      <c r="O26" s="183"/>
      <c r="P26" s="193">
        <f t="shared" si="2"/>
        <v>0</v>
      </c>
      <c r="Q26" s="170"/>
      <c r="R26" s="194" t="str">
        <f t="shared" si="7"/>
        <v/>
      </c>
      <c r="S26" s="194" t="str">
        <f t="shared" si="7"/>
        <v/>
      </c>
      <c r="T26" s="194" t="str">
        <f t="shared" si="8"/>
        <v/>
      </c>
      <c r="U26" s="194" t="str">
        <f t="shared" si="8"/>
        <v/>
      </c>
    </row>
    <row r="27" spans="1:21" s="156" customFormat="1" ht="19.5" customHeight="1" x14ac:dyDescent="0.25">
      <c r="B27" s="195" t="s">
        <v>389</v>
      </c>
      <c r="C27" s="196" t="s">
        <v>390</v>
      </c>
      <c r="D27" s="191"/>
      <c r="E27" s="191"/>
      <c r="F27" s="191"/>
      <c r="G27" s="192"/>
      <c r="H27" s="178"/>
      <c r="I27" s="179"/>
      <c r="J27" s="180"/>
      <c r="K27" s="180"/>
      <c r="L27" s="181"/>
      <c r="M27" s="182"/>
      <c r="N27" s="182"/>
      <c r="O27" s="183"/>
      <c r="P27" s="193">
        <f t="shared" si="2"/>
        <v>0</v>
      </c>
      <c r="Q27" s="170"/>
      <c r="R27" s="194" t="str">
        <f t="shared" si="7"/>
        <v/>
      </c>
      <c r="S27" s="194" t="str">
        <f t="shared" si="7"/>
        <v/>
      </c>
      <c r="T27" s="194" t="str">
        <f t="shared" si="8"/>
        <v/>
      </c>
      <c r="U27" s="194" t="str">
        <f t="shared" si="8"/>
        <v/>
      </c>
    </row>
    <row r="28" spans="1:21" s="251" customFormat="1" ht="36.75" customHeight="1" x14ac:dyDescent="0.25">
      <c r="A28" s="241"/>
      <c r="B28" s="198" t="s">
        <v>64</v>
      </c>
      <c r="C28" s="1004" t="s">
        <v>391</v>
      </c>
      <c r="D28" s="1005"/>
      <c r="E28" s="1005"/>
      <c r="F28" s="1005"/>
      <c r="G28" s="1006"/>
      <c r="H28" s="242">
        <v>937</v>
      </c>
      <c r="I28" s="242" t="s">
        <v>66</v>
      </c>
      <c r="J28" s="243">
        <v>550</v>
      </c>
      <c r="K28" s="244">
        <f t="shared" ref="K28" si="9">H28*J28</f>
        <v>515350</v>
      </c>
      <c r="L28" s="990" t="s">
        <v>392</v>
      </c>
      <c r="M28" s="991"/>
      <c r="N28" s="991"/>
      <c r="O28" s="992"/>
      <c r="P28" s="193">
        <f t="shared" si="2"/>
        <v>0</v>
      </c>
      <c r="Q28" s="156" t="s">
        <v>364</v>
      </c>
      <c r="R28" s="194" t="str">
        <f t="shared" si="7"/>
        <v/>
      </c>
      <c r="S28" s="194">
        <f t="shared" si="7"/>
        <v>515350</v>
      </c>
      <c r="T28" s="194" t="str">
        <f t="shared" si="8"/>
        <v/>
      </c>
      <c r="U28" s="194" t="str">
        <f t="shared" si="8"/>
        <v/>
      </c>
    </row>
    <row r="29" spans="1:21" s="156" customFormat="1" ht="19.5" customHeight="1" x14ac:dyDescent="0.25">
      <c r="A29" s="197"/>
      <c r="B29" s="211"/>
      <c r="C29" s="212"/>
      <c r="D29" s="213"/>
      <c r="E29" s="213"/>
      <c r="F29" s="213"/>
      <c r="G29" s="214"/>
      <c r="H29" s="215"/>
      <c r="I29" s="215"/>
      <c r="J29" s="216"/>
      <c r="K29" s="217"/>
      <c r="L29" s="218"/>
      <c r="M29" s="219"/>
      <c r="N29" s="219"/>
      <c r="O29" s="220"/>
      <c r="P29" s="193">
        <f t="shared" si="2"/>
        <v>0</v>
      </c>
      <c r="R29" s="194" t="str">
        <f t="shared" si="7"/>
        <v/>
      </c>
      <c r="S29" s="194" t="str">
        <f t="shared" si="7"/>
        <v/>
      </c>
      <c r="T29" s="194" t="str">
        <f t="shared" si="8"/>
        <v/>
      </c>
      <c r="U29" s="194" t="str">
        <f t="shared" si="8"/>
        <v/>
      </c>
    </row>
    <row r="30" spans="1:21" s="156" customFormat="1" ht="19.5" customHeight="1" x14ac:dyDescent="0.25">
      <c r="A30" s="197"/>
      <c r="B30" s="221"/>
      <c r="C30" s="222"/>
      <c r="D30" s="223"/>
      <c r="E30" s="223"/>
      <c r="F30" s="223"/>
      <c r="G30" s="224" t="str">
        <f>C27</f>
        <v>Demolition Works</v>
      </c>
      <c r="H30" s="225"/>
      <c r="I30" s="225"/>
      <c r="J30" s="226"/>
      <c r="K30" s="227">
        <f>SUBTOTAL(9,K27:K29)</f>
        <v>515350</v>
      </c>
      <c r="L30" s="228"/>
      <c r="M30" s="229"/>
      <c r="N30" s="229"/>
      <c r="O30" s="230"/>
      <c r="P30" s="193">
        <f t="shared" si="2"/>
        <v>515350</v>
      </c>
      <c r="R30" s="194" t="str">
        <f t="shared" si="7"/>
        <v/>
      </c>
      <c r="S30" s="194" t="str">
        <f t="shared" si="7"/>
        <v/>
      </c>
      <c r="T30" s="194" t="str">
        <f t="shared" si="8"/>
        <v/>
      </c>
      <c r="U30" s="194" t="str">
        <f t="shared" si="8"/>
        <v/>
      </c>
    </row>
    <row r="31" spans="1:21" s="156" customFormat="1" ht="19.5" customHeight="1" x14ac:dyDescent="0.25">
      <c r="A31" s="197"/>
      <c r="B31" s="198"/>
      <c r="C31" s="199"/>
      <c r="D31" s="200"/>
      <c r="E31" s="200"/>
      <c r="F31" s="200"/>
      <c r="G31" s="201"/>
      <c r="H31" s="202"/>
      <c r="I31" s="202"/>
      <c r="J31" s="203"/>
      <c r="K31" s="204"/>
      <c r="L31" s="205"/>
      <c r="M31" s="206"/>
      <c r="N31" s="206"/>
      <c r="O31" s="207"/>
      <c r="P31" s="193">
        <f t="shared" si="2"/>
        <v>0</v>
      </c>
      <c r="R31" s="194" t="str">
        <f t="shared" si="7"/>
        <v/>
      </c>
      <c r="S31" s="194" t="str">
        <f t="shared" si="7"/>
        <v/>
      </c>
      <c r="T31" s="194" t="str">
        <f t="shared" si="8"/>
        <v/>
      </c>
      <c r="U31" s="194" t="str">
        <f t="shared" si="8"/>
        <v/>
      </c>
    </row>
    <row r="32" spans="1:21" s="156" customFormat="1" ht="19.5" customHeight="1" x14ac:dyDescent="0.25">
      <c r="B32" s="195" t="s">
        <v>393</v>
      </c>
      <c r="C32" s="196" t="s">
        <v>394</v>
      </c>
      <c r="D32" s="191"/>
      <c r="E32" s="191"/>
      <c r="F32" s="191"/>
      <c r="G32" s="192"/>
      <c r="H32" s="178"/>
      <c r="I32" s="179"/>
      <c r="J32" s="180"/>
      <c r="K32" s="180"/>
      <c r="L32" s="181"/>
      <c r="M32" s="182"/>
      <c r="N32" s="182"/>
      <c r="O32" s="183"/>
      <c r="P32" s="193">
        <f t="shared" si="2"/>
        <v>0</v>
      </c>
      <c r="Q32" s="170"/>
      <c r="R32" s="194" t="str">
        <f t="shared" si="7"/>
        <v/>
      </c>
      <c r="S32" s="194" t="str">
        <f t="shared" si="7"/>
        <v/>
      </c>
      <c r="T32" s="194" t="str">
        <f t="shared" si="8"/>
        <v/>
      </c>
      <c r="U32" s="194" t="str">
        <f t="shared" si="8"/>
        <v/>
      </c>
    </row>
    <row r="33" spans="1:21" s="251" customFormat="1" ht="18.75" customHeight="1" x14ac:dyDescent="0.25">
      <c r="A33" s="241"/>
      <c r="B33" s="198"/>
      <c r="C33" s="1004"/>
      <c r="D33" s="1005"/>
      <c r="E33" s="1005"/>
      <c r="F33" s="1005"/>
      <c r="G33" s="1006"/>
      <c r="H33" s="242"/>
      <c r="I33" s="242"/>
      <c r="J33" s="243"/>
      <c r="K33" s="244"/>
      <c r="L33" s="990"/>
      <c r="M33" s="991"/>
      <c r="N33" s="991"/>
      <c r="O33" s="992"/>
      <c r="P33" s="193">
        <f t="shared" si="2"/>
        <v>0</v>
      </c>
      <c r="Q33" s="156"/>
      <c r="R33" s="194"/>
      <c r="S33" s="194"/>
      <c r="T33" s="194"/>
      <c r="U33" s="194"/>
    </row>
    <row r="34" spans="1:21" s="156" customFormat="1" ht="19.5" customHeight="1" x14ac:dyDescent="0.25">
      <c r="A34" s="197"/>
      <c r="B34" s="211"/>
      <c r="C34" s="212"/>
      <c r="D34" s="213"/>
      <c r="E34" s="213"/>
      <c r="F34" s="213"/>
      <c r="G34" s="214"/>
      <c r="H34" s="215"/>
      <c r="I34" s="215"/>
      <c r="J34" s="216"/>
      <c r="K34" s="217"/>
      <c r="L34" s="218"/>
      <c r="M34" s="219"/>
      <c r="N34" s="219"/>
      <c r="O34" s="220"/>
      <c r="P34" s="193">
        <f t="shared" si="2"/>
        <v>0</v>
      </c>
      <c r="R34" s="194" t="str">
        <f>IF($Q34=R$8,$K34,"")</f>
        <v/>
      </c>
      <c r="S34" s="194" t="str">
        <f t="shared" si="7"/>
        <v/>
      </c>
      <c r="T34" s="194" t="str">
        <f t="shared" si="7"/>
        <v/>
      </c>
      <c r="U34" s="194" t="str">
        <f t="shared" si="7"/>
        <v/>
      </c>
    </row>
    <row r="35" spans="1:21" s="156" customFormat="1" ht="19.5" customHeight="1" x14ac:dyDescent="0.25">
      <c r="A35" s="197"/>
      <c r="B35" s="221"/>
      <c r="C35" s="222"/>
      <c r="D35" s="223"/>
      <c r="E35" s="223"/>
      <c r="F35" s="223"/>
      <c r="G35" s="224" t="str">
        <f>C32</f>
        <v>Soft Strip</v>
      </c>
      <c r="H35" s="225"/>
      <c r="I35" s="225"/>
      <c r="J35" s="226"/>
      <c r="K35" s="227">
        <f>SUBTOTAL(9,K32:K34)</f>
        <v>0</v>
      </c>
      <c r="L35" s="228"/>
      <c r="M35" s="229"/>
      <c r="N35" s="229"/>
      <c r="O35" s="230"/>
      <c r="P35" s="193">
        <f t="shared" si="2"/>
        <v>0</v>
      </c>
      <c r="R35" s="194" t="str">
        <f>IF($Q35=R$8,$K35,"")</f>
        <v/>
      </c>
      <c r="S35" s="194" t="str">
        <f t="shared" si="7"/>
        <v/>
      </c>
      <c r="T35" s="194" t="str">
        <f t="shared" si="7"/>
        <v/>
      </c>
      <c r="U35" s="194" t="str">
        <f t="shared" si="7"/>
        <v/>
      </c>
    </row>
    <row r="36" spans="1:21" s="156" customFormat="1" ht="19.5" customHeight="1" x14ac:dyDescent="0.25">
      <c r="B36" s="174"/>
      <c r="C36" s="175"/>
      <c r="D36" s="176"/>
      <c r="E36" s="176"/>
      <c r="F36" s="176"/>
      <c r="G36" s="177"/>
      <c r="H36" s="178"/>
      <c r="I36" s="179"/>
      <c r="J36" s="180"/>
      <c r="K36" s="180"/>
      <c r="L36" s="181"/>
      <c r="M36" s="182"/>
      <c r="N36" s="182"/>
      <c r="O36" s="183"/>
      <c r="P36" s="193">
        <f t="shared" si="2"/>
        <v>0</v>
      </c>
      <c r="Q36" s="170"/>
      <c r="R36" s="194" t="str">
        <f>IF($Q36=R$8,$K36,"")</f>
        <v/>
      </c>
      <c r="S36" s="194" t="str">
        <f t="shared" si="7"/>
        <v/>
      </c>
      <c r="T36" s="194" t="str">
        <f t="shared" si="7"/>
        <v/>
      </c>
      <c r="U36" s="194" t="str">
        <f t="shared" si="7"/>
        <v/>
      </c>
    </row>
    <row r="37" spans="1:21" s="156" customFormat="1" ht="19.5" customHeight="1" x14ac:dyDescent="0.25">
      <c r="B37" s="231"/>
      <c r="C37" s="232"/>
      <c r="D37" s="233"/>
      <c r="E37" s="233"/>
      <c r="F37" s="233"/>
      <c r="G37" s="234" t="str">
        <f>C26</f>
        <v>Major Demolition Works</v>
      </c>
      <c r="H37" s="235"/>
      <c r="I37" s="236"/>
      <c r="J37" s="236"/>
      <c r="K37" s="237">
        <f>SUBTOTAL(9,K25:K36)</f>
        <v>515350</v>
      </c>
      <c r="L37" s="238"/>
      <c r="M37" s="239"/>
      <c r="N37" s="239"/>
      <c r="O37" s="240"/>
      <c r="P37" s="193">
        <f t="shared" si="2"/>
        <v>0</v>
      </c>
      <c r="Q37" s="237">
        <f>SUBTOTAL(9,Q25:Q36)</f>
        <v>0</v>
      </c>
      <c r="R37" s="237">
        <f>SUBTOTAL(9,R25:R36)</f>
        <v>0</v>
      </c>
      <c r="S37" s="237">
        <f>SUBTOTAL(9,S25:S36)</f>
        <v>515350</v>
      </c>
      <c r="T37" s="237">
        <f t="shared" ref="T37" si="10">SUBTOTAL(9,T25:T36)</f>
        <v>0</v>
      </c>
      <c r="U37" s="237">
        <f>SUBTOTAL(9,U25:U36)</f>
        <v>0</v>
      </c>
    </row>
    <row r="38" spans="1:21" s="156" customFormat="1" ht="19.5" customHeight="1" x14ac:dyDescent="0.25">
      <c r="B38" s="174"/>
      <c r="C38" s="175"/>
      <c r="D38" s="176"/>
      <c r="E38" s="176"/>
      <c r="F38" s="176"/>
      <c r="G38" s="177"/>
      <c r="H38" s="178"/>
      <c r="I38" s="179"/>
      <c r="J38" s="180"/>
      <c r="K38" s="180"/>
      <c r="L38" s="181"/>
      <c r="M38" s="182"/>
      <c r="N38" s="182"/>
      <c r="O38" s="183"/>
      <c r="P38" s="193">
        <f t="shared" si="2"/>
        <v>0</v>
      </c>
      <c r="Q38" s="170"/>
      <c r="R38" s="194" t="str">
        <f t="shared" ref="R38:U44" si="11">IF($Q38=R$8,$K38,"")</f>
        <v/>
      </c>
      <c r="S38" s="194" t="str">
        <f t="shared" si="11"/>
        <v/>
      </c>
      <c r="T38" s="194" t="str">
        <f t="shared" si="11"/>
        <v/>
      </c>
      <c r="U38" s="194" t="str">
        <f t="shared" si="11"/>
        <v/>
      </c>
    </row>
    <row r="39" spans="1:21" s="156" customFormat="1" ht="19.5" customHeight="1" x14ac:dyDescent="0.25">
      <c r="B39" s="189" t="s">
        <v>395</v>
      </c>
      <c r="C39" s="190" t="s">
        <v>396</v>
      </c>
      <c r="D39" s="191"/>
      <c r="E39" s="191"/>
      <c r="F39" s="191"/>
      <c r="G39" s="192"/>
      <c r="H39" s="178"/>
      <c r="I39" s="179"/>
      <c r="J39" s="180"/>
      <c r="K39" s="180"/>
      <c r="L39" s="181"/>
      <c r="M39" s="182"/>
      <c r="N39" s="182"/>
      <c r="O39" s="183"/>
      <c r="P39" s="193">
        <f t="shared" si="2"/>
        <v>0</v>
      </c>
      <c r="Q39" s="170"/>
      <c r="R39" s="194" t="str">
        <f t="shared" si="11"/>
        <v/>
      </c>
      <c r="S39" s="194" t="str">
        <f t="shared" si="11"/>
        <v/>
      </c>
      <c r="T39" s="194" t="str">
        <f t="shared" si="11"/>
        <v/>
      </c>
      <c r="U39" s="194" t="str">
        <f t="shared" si="11"/>
        <v/>
      </c>
    </row>
    <row r="40" spans="1:21" s="156" customFormat="1" ht="19.5" customHeight="1" x14ac:dyDescent="0.25">
      <c r="B40" s="195" t="s">
        <v>397</v>
      </c>
      <c r="C40" s="196" t="s">
        <v>396</v>
      </c>
      <c r="D40" s="191"/>
      <c r="E40" s="191"/>
      <c r="F40" s="191"/>
      <c r="G40" s="192"/>
      <c r="H40" s="178"/>
      <c r="I40" s="179"/>
      <c r="J40" s="180"/>
      <c r="K40" s="180"/>
      <c r="L40" s="181"/>
      <c r="M40" s="182"/>
      <c r="N40" s="182"/>
      <c r="O40" s="183"/>
      <c r="P40" s="193">
        <f t="shared" si="2"/>
        <v>0</v>
      </c>
      <c r="Q40" s="170"/>
      <c r="R40" s="194" t="str">
        <f t="shared" si="11"/>
        <v/>
      </c>
      <c r="S40" s="194" t="str">
        <f t="shared" si="11"/>
        <v/>
      </c>
      <c r="T40" s="194" t="str">
        <f t="shared" si="11"/>
        <v/>
      </c>
      <c r="U40" s="194" t="str">
        <f t="shared" si="11"/>
        <v/>
      </c>
    </row>
    <row r="41" spans="1:21" s="251" customFormat="1" ht="19.5" customHeight="1" x14ac:dyDescent="0.25">
      <c r="A41" s="241"/>
      <c r="B41" s="198" t="s">
        <v>64</v>
      </c>
      <c r="C41" s="199" t="s">
        <v>398</v>
      </c>
      <c r="D41" s="200"/>
      <c r="E41" s="200"/>
      <c r="F41" s="200"/>
      <c r="G41" s="201"/>
      <c r="H41" s="202">
        <f>X2</f>
        <v>3183</v>
      </c>
      <c r="I41" s="202" t="s">
        <v>66</v>
      </c>
      <c r="J41" s="203">
        <v>150</v>
      </c>
      <c r="K41" s="204">
        <f t="shared" ref="K41" si="12">H41*J41</f>
        <v>477450</v>
      </c>
      <c r="L41" s="990"/>
      <c r="M41" s="991"/>
      <c r="N41" s="991"/>
      <c r="O41" s="992"/>
      <c r="P41" s="193">
        <f t="shared" si="2"/>
        <v>0</v>
      </c>
      <c r="Q41" s="156" t="s">
        <v>364</v>
      </c>
      <c r="R41" s="194" t="str">
        <f t="shared" si="11"/>
        <v/>
      </c>
      <c r="S41" s="194">
        <f t="shared" si="11"/>
        <v>477450</v>
      </c>
      <c r="T41" s="194" t="str">
        <f t="shared" si="11"/>
        <v/>
      </c>
      <c r="U41" s="194" t="str">
        <f t="shared" si="11"/>
        <v/>
      </c>
    </row>
    <row r="42" spans="1:21" s="156" customFormat="1" ht="19.5" customHeight="1" x14ac:dyDescent="0.25">
      <c r="A42" s="197"/>
      <c r="B42" s="198"/>
      <c r="C42" s="199"/>
      <c r="D42" s="200"/>
      <c r="E42" s="200"/>
      <c r="F42" s="200"/>
      <c r="G42" s="201"/>
      <c r="H42" s="202"/>
      <c r="I42" s="202"/>
      <c r="J42" s="203"/>
      <c r="K42" s="204"/>
      <c r="L42" s="205"/>
      <c r="M42" s="206"/>
      <c r="N42" s="206"/>
      <c r="O42" s="207"/>
      <c r="P42" s="193">
        <f t="shared" si="2"/>
        <v>0</v>
      </c>
      <c r="R42" s="194" t="str">
        <f t="shared" si="11"/>
        <v/>
      </c>
      <c r="S42" s="194" t="str">
        <f t="shared" si="11"/>
        <v/>
      </c>
      <c r="T42" s="194" t="str">
        <f t="shared" si="11"/>
        <v/>
      </c>
      <c r="U42" s="194" t="str">
        <f t="shared" si="11"/>
        <v/>
      </c>
    </row>
    <row r="43" spans="1:21" s="156" customFormat="1" ht="19.5" customHeight="1" x14ac:dyDescent="0.25">
      <c r="A43" s="197"/>
      <c r="B43" s="221"/>
      <c r="C43" s="222"/>
      <c r="D43" s="223"/>
      <c r="E43" s="223"/>
      <c r="F43" s="223"/>
      <c r="G43" s="224" t="str">
        <f>C39</f>
        <v>Temporary support to adjacent structures</v>
      </c>
      <c r="H43" s="225"/>
      <c r="I43" s="225"/>
      <c r="J43" s="226"/>
      <c r="K43" s="227">
        <f>SUBTOTAL(9,K39:K41)</f>
        <v>477450</v>
      </c>
      <c r="L43" s="228"/>
      <c r="M43" s="229"/>
      <c r="N43" s="229"/>
      <c r="O43" s="230"/>
      <c r="P43" s="193">
        <f t="shared" si="2"/>
        <v>477450</v>
      </c>
      <c r="R43" s="194" t="str">
        <f t="shared" si="11"/>
        <v/>
      </c>
      <c r="S43" s="194" t="str">
        <f t="shared" si="11"/>
        <v/>
      </c>
      <c r="T43" s="194" t="str">
        <f t="shared" si="11"/>
        <v/>
      </c>
      <c r="U43" s="194" t="str">
        <f t="shared" si="11"/>
        <v/>
      </c>
    </row>
    <row r="44" spans="1:21" s="156" customFormat="1" ht="19.5" customHeight="1" x14ac:dyDescent="0.25">
      <c r="B44" s="174"/>
      <c r="C44" s="175"/>
      <c r="D44" s="176"/>
      <c r="E44" s="176"/>
      <c r="F44" s="176"/>
      <c r="G44" s="177"/>
      <c r="H44" s="178"/>
      <c r="I44" s="179"/>
      <c r="J44" s="180"/>
      <c r="K44" s="180"/>
      <c r="L44" s="181"/>
      <c r="M44" s="182"/>
      <c r="N44" s="182"/>
      <c r="O44" s="183"/>
      <c r="P44" s="193">
        <f t="shared" si="2"/>
        <v>0</v>
      </c>
      <c r="Q44" s="170"/>
      <c r="R44" s="194" t="str">
        <f t="shared" si="11"/>
        <v/>
      </c>
      <c r="S44" s="194" t="str">
        <f t="shared" si="11"/>
        <v/>
      </c>
      <c r="T44" s="194" t="str">
        <f t="shared" si="11"/>
        <v/>
      </c>
      <c r="U44" s="194" t="str">
        <f t="shared" si="11"/>
        <v/>
      </c>
    </row>
    <row r="45" spans="1:21" s="156" customFormat="1" ht="19.5" customHeight="1" x14ac:dyDescent="0.25">
      <c r="B45" s="231"/>
      <c r="C45" s="232"/>
      <c r="D45" s="233"/>
      <c r="E45" s="233"/>
      <c r="F45" s="233"/>
      <c r="G45" s="234" t="str">
        <f>C39</f>
        <v>Temporary support to adjacent structures</v>
      </c>
      <c r="H45" s="235"/>
      <c r="I45" s="236"/>
      <c r="J45" s="236"/>
      <c r="K45" s="237">
        <f>SUBTOTAL(9,K38:K44)</f>
        <v>477450</v>
      </c>
      <c r="L45" s="238"/>
      <c r="M45" s="239"/>
      <c r="N45" s="239"/>
      <c r="O45" s="240"/>
      <c r="P45" s="193">
        <f t="shared" si="2"/>
        <v>0</v>
      </c>
      <c r="Q45" s="237">
        <f t="shared" ref="Q45" si="13">SUBTOTAL(9,Q38:Q44)</f>
        <v>0</v>
      </c>
      <c r="R45" s="237">
        <f>SUBTOTAL(9,R38:R44)</f>
        <v>0</v>
      </c>
      <c r="S45" s="237">
        <f>SUBTOTAL(9,S38:S44)</f>
        <v>477450</v>
      </c>
      <c r="T45" s="237">
        <f t="shared" ref="T45:U45" si="14">SUBTOTAL(9,T38:T44)</f>
        <v>0</v>
      </c>
      <c r="U45" s="237">
        <f t="shared" si="14"/>
        <v>0</v>
      </c>
    </row>
    <row r="46" spans="1:21" s="156" customFormat="1" ht="19.5" customHeight="1" x14ac:dyDescent="0.25">
      <c r="B46" s="174"/>
      <c r="C46" s="175"/>
      <c r="D46" s="176"/>
      <c r="E46" s="176"/>
      <c r="F46" s="176"/>
      <c r="G46" s="177"/>
      <c r="H46" s="178"/>
      <c r="I46" s="179"/>
      <c r="J46" s="180"/>
      <c r="K46" s="180"/>
      <c r="L46" s="181"/>
      <c r="M46" s="182"/>
      <c r="N46" s="182"/>
      <c r="O46" s="183"/>
      <c r="P46" s="193">
        <f t="shared" si="2"/>
        <v>0</v>
      </c>
      <c r="Q46" s="170"/>
      <c r="R46" s="194" t="str">
        <f>IF($Q46=R$8,$K46,"")</f>
        <v/>
      </c>
      <c r="S46" s="194"/>
      <c r="T46" s="194" t="str">
        <f>IF($Q46=T$8,$K46,"")</f>
        <v/>
      </c>
      <c r="U46" s="194" t="str">
        <f>IF($Q46=U$8,$K46,"")</f>
        <v/>
      </c>
    </row>
    <row r="47" spans="1:21" s="156" customFormat="1" ht="19.5" customHeight="1" x14ac:dyDescent="0.25">
      <c r="B47" s="189" t="s">
        <v>399</v>
      </c>
      <c r="C47" s="190" t="s">
        <v>400</v>
      </c>
      <c r="D47" s="191"/>
      <c r="E47" s="191"/>
      <c r="F47" s="191"/>
      <c r="G47" s="192"/>
      <c r="H47" s="178"/>
      <c r="I47" s="179"/>
      <c r="J47" s="180"/>
      <c r="K47" s="180"/>
      <c r="L47" s="181"/>
      <c r="M47" s="182"/>
      <c r="N47" s="182"/>
      <c r="O47" s="183"/>
      <c r="P47" s="193">
        <f t="shared" si="2"/>
        <v>0</v>
      </c>
      <c r="Q47" s="170"/>
      <c r="R47" s="194" t="str">
        <f>IF($Q47=R$8,$K47,"")</f>
        <v/>
      </c>
      <c r="S47" s="194"/>
      <c r="T47" s="194" t="str">
        <f>IF($Q47=T$8,$K47,"")</f>
        <v/>
      </c>
      <c r="U47" s="194" t="str">
        <f>IF($Q47=U$8,$K47,"")</f>
        <v/>
      </c>
    </row>
    <row r="48" spans="1:21" s="156" customFormat="1" ht="19.5" customHeight="1" x14ac:dyDescent="0.25">
      <c r="B48" s="195" t="s">
        <v>401</v>
      </c>
      <c r="C48" s="196" t="s">
        <v>402</v>
      </c>
      <c r="D48" s="191"/>
      <c r="E48" s="191"/>
      <c r="F48" s="191"/>
      <c r="G48" s="192"/>
      <c r="H48" s="178"/>
      <c r="I48" s="179"/>
      <c r="J48" s="180"/>
      <c r="K48" s="180"/>
      <c r="L48" s="181"/>
      <c r="M48" s="182"/>
      <c r="N48" s="182"/>
      <c r="O48" s="183"/>
      <c r="P48" s="193">
        <f t="shared" si="2"/>
        <v>0</v>
      </c>
      <c r="Q48" s="170"/>
      <c r="R48" s="194"/>
      <c r="S48" s="194"/>
      <c r="T48" s="194"/>
      <c r="U48" s="194"/>
    </row>
    <row r="49" spans="1:21" s="156" customFormat="1" ht="19.5" customHeight="1" x14ac:dyDescent="0.25">
      <c r="B49" s="195"/>
      <c r="C49" s="196" t="s">
        <v>403</v>
      </c>
      <c r="D49" s="191"/>
      <c r="E49" s="191"/>
      <c r="F49" s="191"/>
      <c r="G49" s="192"/>
      <c r="H49" s="178"/>
      <c r="I49" s="179"/>
      <c r="J49" s="180"/>
      <c r="K49" s="180"/>
      <c r="L49" s="181"/>
      <c r="M49" s="182"/>
      <c r="N49" s="182"/>
      <c r="O49" s="183"/>
      <c r="P49" s="193">
        <f t="shared" si="2"/>
        <v>0</v>
      </c>
      <c r="Q49" s="170"/>
      <c r="R49" s="194"/>
      <c r="S49" s="194"/>
      <c r="T49" s="194"/>
      <c r="U49" s="194"/>
    </row>
    <row r="50" spans="1:21" s="156" customFormat="1" ht="19.5" customHeight="1" x14ac:dyDescent="0.25">
      <c r="A50" s="197"/>
      <c r="B50" s="198" t="s">
        <v>64</v>
      </c>
      <c r="C50" s="199" t="s">
        <v>404</v>
      </c>
      <c r="D50" s="200"/>
      <c r="E50" s="200"/>
      <c r="F50" s="200"/>
      <c r="G50" s="201"/>
      <c r="H50" s="202">
        <v>6</v>
      </c>
      <c r="I50" s="202" t="s">
        <v>57</v>
      </c>
      <c r="J50" s="203">
        <v>25000</v>
      </c>
      <c r="K50" s="204">
        <f>H50*J50</f>
        <v>150000</v>
      </c>
      <c r="L50" s="205" t="s">
        <v>405</v>
      </c>
      <c r="M50" s="206"/>
      <c r="N50" s="206"/>
      <c r="O50" s="207"/>
      <c r="P50" s="193">
        <f t="shared" si="2"/>
        <v>0</v>
      </c>
      <c r="Q50" s="156" t="s">
        <v>364</v>
      </c>
      <c r="R50" s="194" t="str">
        <f t="shared" ref="R50:U61" si="15">IF($Q50=R$8,$K50,"")</f>
        <v/>
      </c>
      <c r="S50" s="194">
        <f>IF($Q50=S$8,$K50,"")</f>
        <v>150000</v>
      </c>
      <c r="T50" s="194" t="str">
        <f t="shared" si="15"/>
        <v/>
      </c>
      <c r="U50" s="194" t="str">
        <f t="shared" si="15"/>
        <v/>
      </c>
    </row>
    <row r="51" spans="1:21" s="251" customFormat="1" ht="19.5" customHeight="1" x14ac:dyDescent="0.25">
      <c r="A51" s="241"/>
      <c r="B51" s="198" t="s">
        <v>64</v>
      </c>
      <c r="C51" s="199"/>
      <c r="D51" s="200"/>
      <c r="E51" s="200"/>
      <c r="F51" s="200"/>
      <c r="G51" s="201"/>
      <c r="H51" s="202"/>
      <c r="I51" s="202"/>
      <c r="J51" s="203"/>
      <c r="K51" s="204"/>
      <c r="L51" s="990"/>
      <c r="M51" s="991"/>
      <c r="N51" s="991"/>
      <c r="O51" s="992"/>
      <c r="P51" s="193">
        <f t="shared" si="2"/>
        <v>0</v>
      </c>
      <c r="Q51" s="156"/>
      <c r="R51" s="194" t="str">
        <f t="shared" si="15"/>
        <v/>
      </c>
      <c r="S51" s="194" t="str">
        <f t="shared" si="15"/>
        <v/>
      </c>
      <c r="T51" s="194" t="str">
        <f t="shared" si="15"/>
        <v/>
      </c>
      <c r="U51" s="194" t="str">
        <f t="shared" si="15"/>
        <v/>
      </c>
    </row>
    <row r="52" spans="1:21" s="156" customFormat="1" ht="19.5" customHeight="1" x14ac:dyDescent="0.25">
      <c r="B52" s="195"/>
      <c r="C52" s="196" t="s">
        <v>406</v>
      </c>
      <c r="D52" s="191"/>
      <c r="E52" s="191"/>
      <c r="F52" s="191"/>
      <c r="G52" s="192"/>
      <c r="H52" s="178"/>
      <c r="I52" s="179"/>
      <c r="J52" s="180"/>
      <c r="K52" s="180"/>
      <c r="L52" s="181"/>
      <c r="M52" s="182"/>
      <c r="N52" s="182"/>
      <c r="O52" s="183"/>
      <c r="P52" s="193">
        <f t="shared" si="2"/>
        <v>0</v>
      </c>
      <c r="Q52" s="170"/>
      <c r="R52" s="194" t="str">
        <f t="shared" si="15"/>
        <v/>
      </c>
      <c r="S52" s="194" t="str">
        <f t="shared" si="15"/>
        <v/>
      </c>
      <c r="T52" s="194" t="str">
        <f t="shared" si="15"/>
        <v/>
      </c>
      <c r="U52" s="194" t="str">
        <f t="shared" si="15"/>
        <v/>
      </c>
    </row>
    <row r="53" spans="1:21" s="156" customFormat="1" ht="19.5" customHeight="1" x14ac:dyDescent="0.25">
      <c r="A53" s="197"/>
      <c r="B53" s="198" t="s">
        <v>64</v>
      </c>
      <c r="C53" s="199" t="s">
        <v>404</v>
      </c>
      <c r="D53" s="200"/>
      <c r="E53" s="200"/>
      <c r="F53" s="200"/>
      <c r="G53" s="201"/>
      <c r="H53" s="202">
        <v>1</v>
      </c>
      <c r="I53" s="202" t="s">
        <v>57</v>
      </c>
      <c r="J53" s="203">
        <v>400000</v>
      </c>
      <c r="K53" s="204">
        <f>H53*J53</f>
        <v>400000</v>
      </c>
      <c r="L53" s="205" t="s">
        <v>407</v>
      </c>
      <c r="M53" s="206"/>
      <c r="N53" s="206"/>
      <c r="O53" s="207"/>
      <c r="P53" s="193">
        <f t="shared" si="2"/>
        <v>0</v>
      </c>
      <c r="Q53" s="156" t="s">
        <v>363</v>
      </c>
      <c r="R53" s="194">
        <f t="shared" si="15"/>
        <v>400000</v>
      </c>
      <c r="S53" s="194" t="str">
        <f t="shared" si="15"/>
        <v/>
      </c>
      <c r="T53" s="194" t="str">
        <f t="shared" si="15"/>
        <v/>
      </c>
      <c r="U53" s="194" t="str">
        <f t="shared" si="15"/>
        <v/>
      </c>
    </row>
    <row r="54" spans="1:21" s="251" customFormat="1" ht="19.5" customHeight="1" x14ac:dyDescent="0.25">
      <c r="A54" s="241"/>
      <c r="B54" s="198"/>
      <c r="C54" s="199"/>
      <c r="D54" s="200"/>
      <c r="E54" s="200"/>
      <c r="F54" s="200"/>
      <c r="G54" s="201"/>
      <c r="H54" s="202"/>
      <c r="I54" s="202"/>
      <c r="J54" s="203"/>
      <c r="K54" s="204"/>
      <c r="L54" s="990"/>
      <c r="M54" s="991"/>
      <c r="N54" s="991"/>
      <c r="O54" s="992"/>
      <c r="P54" s="193">
        <f t="shared" si="2"/>
        <v>0</v>
      </c>
      <c r="Q54" s="156"/>
      <c r="R54" s="194" t="str">
        <f t="shared" si="15"/>
        <v/>
      </c>
      <c r="S54" s="194" t="str">
        <f t="shared" si="15"/>
        <v/>
      </c>
      <c r="T54" s="194" t="str">
        <f t="shared" si="15"/>
        <v/>
      </c>
      <c r="U54" s="194" t="str">
        <f t="shared" si="15"/>
        <v/>
      </c>
    </row>
    <row r="55" spans="1:21" s="156" customFormat="1" ht="19.5" customHeight="1" x14ac:dyDescent="0.25">
      <c r="B55" s="195"/>
      <c r="C55" s="196" t="s">
        <v>408</v>
      </c>
      <c r="D55" s="191"/>
      <c r="E55" s="191"/>
      <c r="F55" s="191"/>
      <c r="G55" s="192"/>
      <c r="H55" s="178"/>
      <c r="I55" s="179"/>
      <c r="J55" s="180"/>
      <c r="K55" s="180"/>
      <c r="L55" s="181"/>
      <c r="M55" s="182"/>
      <c r="N55" s="182"/>
      <c r="O55" s="183"/>
      <c r="P55" s="193">
        <f t="shared" si="2"/>
        <v>0</v>
      </c>
      <c r="Q55" s="170"/>
      <c r="R55" s="194" t="str">
        <f t="shared" si="15"/>
        <v/>
      </c>
      <c r="S55" s="194" t="str">
        <f t="shared" si="15"/>
        <v/>
      </c>
      <c r="T55" s="194" t="str">
        <f t="shared" si="15"/>
        <v/>
      </c>
      <c r="U55" s="194" t="str">
        <f t="shared" si="15"/>
        <v/>
      </c>
    </row>
    <row r="56" spans="1:21" s="156" customFormat="1" ht="19.5" customHeight="1" x14ac:dyDescent="0.25">
      <c r="A56" s="197"/>
      <c r="B56" s="198" t="s">
        <v>64</v>
      </c>
      <c r="C56" s="199" t="s">
        <v>404</v>
      </c>
      <c r="D56" s="200"/>
      <c r="E56" s="200"/>
      <c r="F56" s="200"/>
      <c r="G56" s="201"/>
      <c r="H56" s="202">
        <v>1</v>
      </c>
      <c r="I56" s="202" t="s">
        <v>57</v>
      </c>
      <c r="J56" s="203">
        <v>100000</v>
      </c>
      <c r="K56" s="204">
        <f t="shared" ref="K56" si="16">H56*J56</f>
        <v>100000</v>
      </c>
      <c r="L56" s="205"/>
      <c r="M56" s="206"/>
      <c r="N56" s="206"/>
      <c r="O56" s="207"/>
      <c r="P56" s="193">
        <f t="shared" si="2"/>
        <v>0</v>
      </c>
      <c r="Q56" s="156" t="s">
        <v>356</v>
      </c>
      <c r="R56" s="194" t="str">
        <f t="shared" si="15"/>
        <v/>
      </c>
      <c r="S56" s="194" t="str">
        <f t="shared" si="15"/>
        <v/>
      </c>
      <c r="T56" s="194">
        <f t="shared" si="15"/>
        <v>100000</v>
      </c>
      <c r="U56" s="194" t="str">
        <f t="shared" si="15"/>
        <v/>
      </c>
    </row>
    <row r="57" spans="1:21" s="251" customFormat="1" ht="19.5" customHeight="1" x14ac:dyDescent="0.25">
      <c r="A57" s="241"/>
      <c r="B57" s="198" t="s">
        <v>64</v>
      </c>
      <c r="C57" s="199"/>
      <c r="D57" s="200"/>
      <c r="E57" s="200"/>
      <c r="F57" s="200"/>
      <c r="G57" s="201"/>
      <c r="H57" s="202"/>
      <c r="I57" s="202"/>
      <c r="J57" s="203"/>
      <c r="K57" s="204"/>
      <c r="L57" s="990"/>
      <c r="M57" s="991"/>
      <c r="N57" s="991"/>
      <c r="O57" s="992"/>
      <c r="P57" s="193">
        <f t="shared" si="2"/>
        <v>0</v>
      </c>
      <c r="Q57" s="156"/>
      <c r="R57" s="194" t="str">
        <f t="shared" si="15"/>
        <v/>
      </c>
      <c r="S57" s="194" t="str">
        <f t="shared" si="15"/>
        <v/>
      </c>
      <c r="T57" s="194" t="str">
        <f t="shared" si="15"/>
        <v/>
      </c>
      <c r="U57" s="194" t="str">
        <f t="shared" si="15"/>
        <v/>
      </c>
    </row>
    <row r="58" spans="1:21" s="156" customFormat="1" ht="19.5" customHeight="1" x14ac:dyDescent="0.25">
      <c r="A58" s="197"/>
      <c r="B58" s="211"/>
      <c r="C58" s="212"/>
      <c r="D58" s="213"/>
      <c r="E58" s="213"/>
      <c r="F58" s="213"/>
      <c r="G58" s="214"/>
      <c r="H58" s="215"/>
      <c r="I58" s="215"/>
      <c r="J58" s="216"/>
      <c r="K58" s="217"/>
      <c r="L58" s="218"/>
      <c r="M58" s="219"/>
      <c r="N58" s="219"/>
      <c r="O58" s="220"/>
      <c r="P58" s="193">
        <f t="shared" si="2"/>
        <v>0</v>
      </c>
      <c r="R58" s="194" t="str">
        <f t="shared" si="15"/>
        <v/>
      </c>
      <c r="S58" s="194" t="str">
        <f t="shared" si="15"/>
        <v/>
      </c>
      <c r="T58" s="194" t="str">
        <f t="shared" si="15"/>
        <v/>
      </c>
      <c r="U58" s="194" t="str">
        <f t="shared" si="15"/>
        <v/>
      </c>
    </row>
    <row r="59" spans="1:21" s="156" customFormat="1" ht="19.5" customHeight="1" x14ac:dyDescent="0.25">
      <c r="A59" s="197"/>
      <c r="B59" s="221"/>
      <c r="C59" s="222"/>
      <c r="D59" s="223"/>
      <c r="E59" s="223"/>
      <c r="F59" s="223"/>
      <c r="G59" s="224" t="str">
        <f>C48</f>
        <v>Site dewatering and pumping</v>
      </c>
      <c r="H59" s="225"/>
      <c r="I59" s="225"/>
      <c r="J59" s="226"/>
      <c r="K59" s="227">
        <f>SUBTOTAL(9,K48:K58)</f>
        <v>650000</v>
      </c>
      <c r="L59" s="228"/>
      <c r="M59" s="229"/>
      <c r="N59" s="229"/>
      <c r="O59" s="230"/>
      <c r="P59" s="193">
        <f t="shared" si="2"/>
        <v>650000</v>
      </c>
      <c r="R59" s="194" t="str">
        <f t="shared" si="15"/>
        <v/>
      </c>
      <c r="S59" s="194" t="str">
        <f t="shared" si="15"/>
        <v/>
      </c>
      <c r="T59" s="194" t="str">
        <f t="shared" si="15"/>
        <v/>
      </c>
      <c r="U59" s="194" t="str">
        <f t="shared" si="15"/>
        <v/>
      </c>
    </row>
    <row r="60" spans="1:21" s="156" customFormat="1" ht="19.5" customHeight="1" x14ac:dyDescent="0.25">
      <c r="B60" s="174"/>
      <c r="C60" s="175"/>
      <c r="D60" s="176"/>
      <c r="E60" s="176"/>
      <c r="F60" s="176"/>
      <c r="G60" s="177"/>
      <c r="H60" s="178"/>
      <c r="I60" s="179"/>
      <c r="J60" s="180"/>
      <c r="K60" s="180"/>
      <c r="L60" s="181"/>
      <c r="M60" s="182"/>
      <c r="N60" s="182"/>
      <c r="O60" s="183"/>
      <c r="P60" s="193">
        <f t="shared" si="2"/>
        <v>0</v>
      </c>
      <c r="Q60" s="170"/>
      <c r="R60" s="194" t="str">
        <f t="shared" si="15"/>
        <v/>
      </c>
      <c r="S60" s="194" t="str">
        <f t="shared" si="15"/>
        <v/>
      </c>
      <c r="T60" s="194" t="str">
        <f t="shared" si="15"/>
        <v/>
      </c>
      <c r="U60" s="194" t="str">
        <f t="shared" si="15"/>
        <v/>
      </c>
    </row>
    <row r="61" spans="1:21" s="156" customFormat="1" ht="19.5" customHeight="1" x14ac:dyDescent="0.25">
      <c r="B61" s="195" t="s">
        <v>409</v>
      </c>
      <c r="C61" s="196" t="s">
        <v>410</v>
      </c>
      <c r="D61" s="191"/>
      <c r="E61" s="191"/>
      <c r="F61" s="191"/>
      <c r="G61" s="192"/>
      <c r="H61" s="178"/>
      <c r="I61" s="179"/>
      <c r="J61" s="180"/>
      <c r="K61" s="180"/>
      <c r="L61" s="181"/>
      <c r="M61" s="182"/>
      <c r="N61" s="182"/>
      <c r="O61" s="183"/>
      <c r="P61" s="193">
        <f t="shared" si="2"/>
        <v>0</v>
      </c>
      <c r="Q61" s="170"/>
      <c r="R61" s="194" t="str">
        <f t="shared" si="15"/>
        <v/>
      </c>
      <c r="S61" s="194" t="str">
        <f t="shared" si="15"/>
        <v/>
      </c>
      <c r="T61" s="194" t="str">
        <f t="shared" si="15"/>
        <v/>
      </c>
      <c r="U61" s="194" t="str">
        <f t="shared" si="15"/>
        <v/>
      </c>
    </row>
    <row r="62" spans="1:21" s="251" customFormat="1" ht="19.5" customHeight="1" x14ac:dyDescent="0.25">
      <c r="A62" s="241"/>
      <c r="B62" s="254"/>
      <c r="C62" s="199"/>
      <c r="D62" s="255"/>
      <c r="E62" s="255"/>
      <c r="F62" s="255"/>
      <c r="G62" s="256"/>
      <c r="H62" s="257"/>
      <c r="I62" s="242"/>
      <c r="J62" s="179"/>
      <c r="K62" s="204"/>
      <c r="L62" s="990"/>
      <c r="M62" s="991"/>
      <c r="N62" s="991"/>
      <c r="O62" s="992"/>
      <c r="P62" s="193">
        <f t="shared" si="2"/>
        <v>0</v>
      </c>
      <c r="Q62" s="258"/>
      <c r="R62" s="194"/>
      <c r="S62" s="194"/>
      <c r="T62" s="194"/>
      <c r="U62" s="194"/>
    </row>
    <row r="63" spans="1:21" s="156" customFormat="1" ht="19.5" customHeight="1" x14ac:dyDescent="0.25">
      <c r="A63" s="197"/>
      <c r="B63" s="211"/>
      <c r="C63" s="212"/>
      <c r="D63" s="213"/>
      <c r="E63" s="213"/>
      <c r="F63" s="213"/>
      <c r="G63" s="214"/>
      <c r="H63" s="215"/>
      <c r="I63" s="215"/>
      <c r="J63" s="216"/>
      <c r="K63" s="217"/>
      <c r="L63" s="218"/>
      <c r="M63" s="219"/>
      <c r="N63" s="219"/>
      <c r="O63" s="220"/>
      <c r="P63" s="193">
        <f t="shared" si="2"/>
        <v>0</v>
      </c>
      <c r="R63" s="194"/>
      <c r="S63" s="194"/>
      <c r="T63" s="194"/>
      <c r="U63" s="194"/>
    </row>
    <row r="64" spans="1:21" s="156" customFormat="1" ht="19.5" customHeight="1" x14ac:dyDescent="0.25">
      <c r="A64" s="197"/>
      <c r="B64" s="221"/>
      <c r="C64" s="222"/>
      <c r="D64" s="223"/>
      <c r="E64" s="223"/>
      <c r="F64" s="223"/>
      <c r="G64" s="224" t="str">
        <f>C61</f>
        <v>Soil stabilisation measures</v>
      </c>
      <c r="H64" s="225"/>
      <c r="I64" s="225"/>
      <c r="J64" s="226"/>
      <c r="K64" s="227">
        <f>SUBTOTAL(9,K61:K63)</f>
        <v>0</v>
      </c>
      <c r="L64" s="228"/>
      <c r="M64" s="229"/>
      <c r="N64" s="229"/>
      <c r="O64" s="230"/>
      <c r="P64" s="193">
        <f t="shared" si="2"/>
        <v>0</v>
      </c>
      <c r="R64" s="194"/>
      <c r="S64" s="194"/>
      <c r="T64" s="194"/>
      <c r="U64" s="194"/>
    </row>
    <row r="65" spans="1:66" s="156" customFormat="1" ht="19.5" customHeight="1" x14ac:dyDescent="0.25">
      <c r="B65" s="174"/>
      <c r="C65" s="175"/>
      <c r="D65" s="176"/>
      <c r="E65" s="176"/>
      <c r="F65" s="176"/>
      <c r="G65" s="177"/>
      <c r="H65" s="178"/>
      <c r="I65" s="179"/>
      <c r="J65" s="180"/>
      <c r="K65" s="180"/>
      <c r="L65" s="181"/>
      <c r="M65" s="182"/>
      <c r="N65" s="182"/>
      <c r="O65" s="183"/>
      <c r="P65" s="193">
        <f t="shared" si="2"/>
        <v>0</v>
      </c>
      <c r="Q65" s="170"/>
      <c r="R65" s="194" t="str">
        <f>IF($Q65=R$8,$K65,"")</f>
        <v/>
      </c>
      <c r="S65" s="194"/>
      <c r="T65" s="194" t="str">
        <f>IF($Q65=T$8,$K65,"")</f>
        <v/>
      </c>
      <c r="U65" s="194" t="str">
        <f>IF($Q65=U$8,$K65,"")</f>
        <v/>
      </c>
      <c r="V65" s="170"/>
      <c r="W65" s="186"/>
      <c r="X65" s="186"/>
      <c r="Y65" s="186"/>
      <c r="Z65" s="186"/>
      <c r="AA65" s="186"/>
      <c r="AB65" s="187"/>
      <c r="AC65" s="170"/>
      <c r="AD65" s="188"/>
      <c r="AE65" s="188"/>
      <c r="AF65" s="188"/>
      <c r="AG65" s="188"/>
      <c r="BK65"/>
      <c r="BL65"/>
      <c r="BM65"/>
      <c r="BN65"/>
    </row>
    <row r="66" spans="1:66" s="156" customFormat="1" ht="19.5" customHeight="1" x14ac:dyDescent="0.25">
      <c r="B66" s="195" t="s">
        <v>411</v>
      </c>
      <c r="C66" s="196" t="s">
        <v>412</v>
      </c>
      <c r="D66" s="191"/>
      <c r="E66" s="191"/>
      <c r="F66" s="191"/>
      <c r="G66" s="192"/>
      <c r="H66" s="178"/>
      <c r="I66" s="179"/>
      <c r="J66" s="180"/>
      <c r="K66" s="180"/>
      <c r="L66" s="181"/>
      <c r="M66" s="182"/>
      <c r="N66" s="182"/>
      <c r="O66" s="183"/>
      <c r="P66" s="193">
        <f t="shared" si="2"/>
        <v>0</v>
      </c>
      <c r="Q66" s="170"/>
      <c r="R66" s="194"/>
      <c r="S66" s="194"/>
      <c r="T66" s="194"/>
      <c r="U66" s="194"/>
      <c r="V66" s="170"/>
      <c r="W66" s="186"/>
      <c r="X66" s="186"/>
      <c r="Y66" s="186"/>
      <c r="Z66" s="186"/>
      <c r="AA66" s="186"/>
      <c r="AB66" s="187"/>
      <c r="AC66" s="170"/>
      <c r="AD66" s="188"/>
      <c r="AE66" s="188"/>
      <c r="AF66" s="188"/>
      <c r="AG66" s="188"/>
      <c r="BK66"/>
      <c r="BL66"/>
      <c r="BM66"/>
      <c r="BN66"/>
    </row>
    <row r="67" spans="1:66" s="251" customFormat="1" ht="19.5" customHeight="1" x14ac:dyDescent="0.25">
      <c r="A67" s="241"/>
      <c r="B67" s="198" t="s">
        <v>64</v>
      </c>
      <c r="C67" s="199"/>
      <c r="D67" s="200"/>
      <c r="E67" s="200"/>
      <c r="F67" s="200"/>
      <c r="G67" s="201"/>
      <c r="H67" s="202"/>
      <c r="I67" s="202"/>
      <c r="J67" s="203"/>
      <c r="K67" s="204"/>
      <c r="L67" s="990"/>
      <c r="M67" s="991"/>
      <c r="N67" s="991"/>
      <c r="O67" s="992"/>
      <c r="P67" s="193">
        <f t="shared" si="2"/>
        <v>0</v>
      </c>
      <c r="Q67" s="156"/>
      <c r="R67" s="194" t="str">
        <f>IF($Q67=R$8,$K67,"")</f>
        <v/>
      </c>
      <c r="S67" s="194"/>
      <c r="T67" s="194" t="str">
        <f>IF($Q67=T$8,$K67,"")</f>
        <v/>
      </c>
      <c r="U67" s="194" t="str">
        <f>IF($Q67=U$8,$K67,"")</f>
        <v/>
      </c>
      <c r="V67" s="248"/>
      <c r="W67" s="249"/>
      <c r="X67" s="249"/>
      <c r="Y67" s="249"/>
      <c r="Z67" s="249"/>
      <c r="AA67" s="249"/>
      <c r="AB67" s="250"/>
      <c r="AC67" s="248"/>
      <c r="AD67" s="188"/>
      <c r="AE67" s="188"/>
      <c r="AF67" s="188"/>
      <c r="AG67" s="188"/>
      <c r="BK67"/>
      <c r="BL67"/>
      <c r="BM67"/>
      <c r="BN67"/>
    </row>
    <row r="68" spans="1:66" s="156" customFormat="1" ht="19.5" customHeight="1" x14ac:dyDescent="0.25">
      <c r="A68" s="197"/>
      <c r="B68" s="211"/>
      <c r="C68" s="212"/>
      <c r="D68" s="213"/>
      <c r="E68" s="213"/>
      <c r="F68" s="213"/>
      <c r="G68" s="214"/>
      <c r="H68" s="215"/>
      <c r="I68" s="215"/>
      <c r="J68" s="216"/>
      <c r="K68" s="217"/>
      <c r="L68" s="218"/>
      <c r="M68" s="219"/>
      <c r="N68" s="219"/>
      <c r="O68" s="220"/>
      <c r="P68" s="193">
        <f t="shared" si="2"/>
        <v>0</v>
      </c>
      <c r="R68" s="194"/>
      <c r="S68" s="194"/>
      <c r="T68" s="194"/>
      <c r="U68" s="194"/>
      <c r="V68" s="208"/>
      <c r="W68" s="209"/>
      <c r="X68" s="209"/>
      <c r="Y68" s="209"/>
      <c r="Z68" s="209"/>
      <c r="AA68" s="209"/>
      <c r="AB68" s="210"/>
      <c r="AC68" s="208"/>
      <c r="AD68" s="188"/>
      <c r="AE68" s="188"/>
      <c r="AF68" s="188"/>
      <c r="AG68" s="188"/>
      <c r="BK68"/>
      <c r="BL68"/>
      <c r="BM68"/>
      <c r="BN68"/>
    </row>
    <row r="69" spans="1:66" s="156" customFormat="1" ht="19.5" customHeight="1" x14ac:dyDescent="0.25">
      <c r="A69" s="197"/>
      <c r="B69" s="221"/>
      <c r="C69" s="222"/>
      <c r="D69" s="223"/>
      <c r="E69" s="223"/>
      <c r="F69" s="223"/>
      <c r="G69" s="224" t="str">
        <f>C66</f>
        <v>Ground gas venting measures</v>
      </c>
      <c r="H69" s="225"/>
      <c r="I69" s="225"/>
      <c r="J69" s="226"/>
      <c r="K69" s="227">
        <f>SUBTOTAL(9,K66:K68)</f>
        <v>0</v>
      </c>
      <c r="L69" s="228"/>
      <c r="M69" s="229"/>
      <c r="N69" s="229"/>
      <c r="O69" s="230"/>
      <c r="P69" s="193">
        <f t="shared" si="2"/>
        <v>0</v>
      </c>
      <c r="R69" s="194"/>
      <c r="S69" s="194"/>
      <c r="T69" s="194"/>
      <c r="U69" s="194"/>
      <c r="V69" s="208"/>
      <c r="W69" s="209"/>
      <c r="X69" s="209"/>
      <c r="Y69" s="209"/>
      <c r="Z69" s="209"/>
      <c r="AA69" s="209"/>
      <c r="AB69" s="210"/>
      <c r="AC69" s="208"/>
      <c r="AD69" s="188"/>
      <c r="AE69" s="188"/>
      <c r="AF69" s="188"/>
      <c r="AG69" s="188"/>
      <c r="BK69"/>
      <c r="BL69"/>
      <c r="BM69"/>
      <c r="BN69"/>
    </row>
    <row r="70" spans="1:66" s="156" customFormat="1" ht="19.5" customHeight="1" x14ac:dyDescent="0.25">
      <c r="B70" s="174"/>
      <c r="C70" s="175"/>
      <c r="D70" s="176"/>
      <c r="E70" s="176"/>
      <c r="F70" s="176"/>
      <c r="G70" s="177"/>
      <c r="H70" s="178"/>
      <c r="I70" s="179"/>
      <c r="J70" s="180"/>
      <c r="K70" s="180"/>
      <c r="L70" s="181"/>
      <c r="M70" s="182"/>
      <c r="N70" s="182"/>
      <c r="O70" s="183"/>
      <c r="P70" s="193">
        <f t="shared" si="2"/>
        <v>0</v>
      </c>
      <c r="Q70" s="170"/>
      <c r="R70" s="194" t="str">
        <f>IF($Q70=R$8,$K70,"")</f>
        <v/>
      </c>
      <c r="S70" s="194"/>
      <c r="T70" s="194" t="str">
        <f>IF($Q70=T$8,$K70,"")</f>
        <v/>
      </c>
      <c r="U70" s="194" t="str">
        <f>IF($Q70=U$8,$K70,"")</f>
        <v/>
      </c>
      <c r="V70" s="170"/>
      <c r="W70" s="186"/>
      <c r="X70" s="186"/>
      <c r="Y70" s="186"/>
      <c r="Z70" s="186"/>
      <c r="AA70" s="186"/>
      <c r="AB70" s="187"/>
      <c r="AC70" s="170"/>
      <c r="AD70" s="188"/>
      <c r="AE70" s="188"/>
      <c r="AF70" s="188"/>
      <c r="AG70" s="188"/>
      <c r="BK70"/>
      <c r="BL70"/>
      <c r="BM70"/>
      <c r="BN70"/>
    </row>
    <row r="71" spans="1:66" s="156" customFormat="1" ht="19.5" customHeight="1" x14ac:dyDescent="0.25">
      <c r="B71" s="231"/>
      <c r="C71" s="232"/>
      <c r="D71" s="233"/>
      <c r="E71" s="233"/>
      <c r="F71" s="233"/>
      <c r="G71" s="234" t="str">
        <f>C47</f>
        <v>Specialist Groundworks</v>
      </c>
      <c r="H71" s="235"/>
      <c r="I71" s="236"/>
      <c r="J71" s="236"/>
      <c r="K71" s="237">
        <f>SUBTOTAL(9,K46:K70)</f>
        <v>650000</v>
      </c>
      <c r="L71" s="238"/>
      <c r="M71" s="239"/>
      <c r="N71" s="239"/>
      <c r="O71" s="240"/>
      <c r="P71" s="193">
        <f t="shared" si="2"/>
        <v>0</v>
      </c>
      <c r="Q71" s="237">
        <f>SUBTOTAL(9,Q46:Q70)</f>
        <v>0</v>
      </c>
      <c r="R71" s="237">
        <f>SUBTOTAL(9,R46:R70)</f>
        <v>400000</v>
      </c>
      <c r="S71" s="237">
        <f>SUBTOTAL(9,S46:S70)</f>
        <v>150000</v>
      </c>
      <c r="T71" s="237">
        <f t="shared" ref="T71" si="17">SUBTOTAL(9,T46:T70)</f>
        <v>100000</v>
      </c>
      <c r="U71" s="237">
        <f>SUBTOTAL(9,U46:U70)</f>
        <v>0</v>
      </c>
      <c r="V71" s="170"/>
      <c r="W71" s="186"/>
      <c r="X71" s="186"/>
      <c r="Y71" s="186"/>
      <c r="Z71" s="186"/>
      <c r="AA71" s="186"/>
      <c r="AB71" s="187"/>
      <c r="AC71" s="170"/>
      <c r="AD71" s="188"/>
      <c r="AE71" s="188"/>
      <c r="AF71" s="188"/>
      <c r="AG71" s="188"/>
      <c r="BK71"/>
      <c r="BL71" s="259" t="s">
        <v>372</v>
      </c>
      <c r="BM71" s="259"/>
      <c r="BN71" s="259"/>
    </row>
    <row r="72" spans="1:66" s="156" customFormat="1" ht="19.5" customHeight="1" x14ac:dyDescent="0.25">
      <c r="B72" s="174"/>
      <c r="C72" s="175"/>
      <c r="D72" s="176"/>
      <c r="E72" s="176"/>
      <c r="F72" s="176"/>
      <c r="G72" s="177"/>
      <c r="H72" s="178"/>
      <c r="I72" s="179"/>
      <c r="J72" s="180"/>
      <c r="K72" s="180"/>
      <c r="L72" s="181"/>
      <c r="M72" s="182"/>
      <c r="N72" s="182"/>
      <c r="O72" s="183"/>
      <c r="P72" s="193">
        <f t="shared" si="2"/>
        <v>0</v>
      </c>
      <c r="Q72" s="170"/>
      <c r="R72" s="194" t="str">
        <f>IF($Q72=R$8,$K72,"")</f>
        <v/>
      </c>
      <c r="S72" s="194"/>
      <c r="T72" s="194" t="str">
        <f>IF($Q72=T$8,$K72,"")</f>
        <v/>
      </c>
      <c r="U72" s="194" t="str">
        <f>IF($Q72=U$8,$K72,"")</f>
        <v/>
      </c>
      <c r="V72" s="170"/>
      <c r="W72" s="186"/>
      <c r="X72" s="186"/>
      <c r="Y72" s="186"/>
      <c r="Z72" s="186"/>
      <c r="AA72" s="186"/>
      <c r="AB72" s="187"/>
      <c r="AC72" s="170"/>
      <c r="AD72" s="188"/>
      <c r="AE72" s="188"/>
      <c r="AF72" s="188"/>
      <c r="AG72" s="188"/>
      <c r="BK72"/>
      <c r="BL72" s="260" t="s">
        <v>413</v>
      </c>
      <c r="BM72" s="261"/>
      <c r="BN72" s="261">
        <f>SUMIF($I$8:$I$62,BL72,$G$8:$G$62)</f>
        <v>0</v>
      </c>
    </row>
    <row r="73" spans="1:66" s="156" customFormat="1" ht="19.5" customHeight="1" x14ac:dyDescent="0.25">
      <c r="B73" s="189" t="s">
        <v>414</v>
      </c>
      <c r="C73" s="190" t="s">
        <v>415</v>
      </c>
      <c r="D73" s="191"/>
      <c r="E73" s="191"/>
      <c r="F73" s="191"/>
      <c r="G73" s="192"/>
      <c r="H73" s="178"/>
      <c r="I73" s="179"/>
      <c r="J73" s="180"/>
      <c r="K73" s="180"/>
      <c r="L73" s="181"/>
      <c r="M73" s="182"/>
      <c r="N73" s="182"/>
      <c r="O73" s="183"/>
      <c r="P73" s="193">
        <f t="shared" si="2"/>
        <v>0</v>
      </c>
      <c r="Q73" s="170"/>
      <c r="R73" s="194" t="str">
        <f>IF($Q73=R$8,$K73,"")</f>
        <v/>
      </c>
      <c r="S73" s="194"/>
      <c r="T73" s="194" t="str">
        <f>IF($Q73=T$8,$K73,"")</f>
        <v/>
      </c>
      <c r="U73" s="194" t="str">
        <f>IF($Q73=U$8,$K73,"")</f>
        <v/>
      </c>
      <c r="V73" s="170"/>
      <c r="W73" s="186"/>
      <c r="X73" s="186"/>
      <c r="Y73" s="186"/>
      <c r="Z73" s="186"/>
      <c r="AA73" s="186"/>
      <c r="AB73" s="187"/>
      <c r="AC73" s="170"/>
      <c r="AD73" s="188"/>
      <c r="AE73" s="188"/>
      <c r="AF73" s="188"/>
      <c r="AG73" s="188"/>
      <c r="BK73"/>
      <c r="BL73" s="262" t="s">
        <v>416</v>
      </c>
      <c r="BM73" s="261"/>
      <c r="BN73" s="261">
        <f t="shared" ref="BN73:BN109" si="18">SUMIF($I$8:$I$62,BL73,$G$8:$G$62)</f>
        <v>0</v>
      </c>
    </row>
    <row r="74" spans="1:66" s="156" customFormat="1" ht="19.5" customHeight="1" x14ac:dyDescent="0.25">
      <c r="B74" s="195" t="s">
        <v>417</v>
      </c>
      <c r="C74" s="196" t="s">
        <v>415</v>
      </c>
      <c r="D74" s="191"/>
      <c r="E74" s="191"/>
      <c r="F74" s="191"/>
      <c r="G74" s="192"/>
      <c r="H74" s="178"/>
      <c r="I74" s="179"/>
      <c r="J74" s="180"/>
      <c r="K74" s="180"/>
      <c r="L74" s="181"/>
      <c r="M74" s="182"/>
      <c r="N74" s="182"/>
      <c r="O74" s="183"/>
      <c r="P74" s="193">
        <f>K74-SUM(R74:U74)</f>
        <v>0</v>
      </c>
      <c r="Q74" s="170"/>
      <c r="R74" s="194"/>
      <c r="S74" s="194"/>
      <c r="T74" s="194"/>
      <c r="U74" s="194"/>
      <c r="V74" s="170"/>
      <c r="W74" s="186"/>
      <c r="X74" s="186"/>
      <c r="Y74" s="186"/>
      <c r="Z74" s="186"/>
      <c r="AA74" s="186"/>
      <c r="AB74" s="187"/>
      <c r="AC74" s="170"/>
      <c r="AD74" s="188"/>
      <c r="AE74" s="188"/>
      <c r="AF74" s="188"/>
      <c r="AG74" s="188"/>
      <c r="BK74"/>
      <c r="BL74" s="262" t="s">
        <v>418</v>
      </c>
      <c r="BM74" s="261"/>
      <c r="BN74" s="261">
        <f t="shared" si="18"/>
        <v>0</v>
      </c>
    </row>
    <row r="75" spans="1:66" s="251" customFormat="1" ht="19.5" customHeight="1" x14ac:dyDescent="0.25">
      <c r="A75" s="241"/>
      <c r="B75" s="198" t="s">
        <v>64</v>
      </c>
      <c r="C75" s="199" t="s">
        <v>419</v>
      </c>
      <c r="D75" s="200"/>
      <c r="E75" s="200"/>
      <c r="F75" s="200"/>
      <c r="G75" s="201"/>
      <c r="H75" s="202">
        <v>1</v>
      </c>
      <c r="I75" s="202" t="s">
        <v>57</v>
      </c>
      <c r="J75" s="203">
        <v>500000</v>
      </c>
      <c r="K75" s="204">
        <f t="shared" ref="K75" si="19">H75*J75</f>
        <v>500000</v>
      </c>
      <c r="L75" s="990"/>
      <c r="M75" s="991"/>
      <c r="N75" s="991"/>
      <c r="O75" s="992"/>
      <c r="P75" s="193">
        <f t="shared" ref="P75:P130" si="20">K75-SUM(R75:U75)</f>
        <v>0</v>
      </c>
      <c r="Q75" s="156" t="s">
        <v>363</v>
      </c>
      <c r="R75" s="194">
        <f>IF($Q75=R$8,$K75,"")</f>
        <v>500000</v>
      </c>
      <c r="S75" s="194" t="str">
        <f>IF($Q75=S$8,$K75,"")</f>
        <v/>
      </c>
      <c r="T75" s="194" t="str">
        <f>IF($Q75=T$8,$K75,"")</f>
        <v/>
      </c>
      <c r="U75" s="194" t="str">
        <f>IF($Q75=U$8,$K75,"")</f>
        <v/>
      </c>
      <c r="V75" s="248"/>
      <c r="W75" s="249"/>
      <c r="X75" s="249"/>
      <c r="Y75" s="249"/>
      <c r="Z75" s="249"/>
      <c r="AA75" s="249"/>
      <c r="AB75" s="250"/>
      <c r="AC75" s="248"/>
      <c r="AD75" s="188"/>
      <c r="AE75" s="188"/>
      <c r="AF75" s="188"/>
      <c r="AG75" s="188"/>
      <c r="BK75"/>
      <c r="BL75" s="262" t="s">
        <v>420</v>
      </c>
      <c r="BM75" s="261"/>
      <c r="BN75" s="261">
        <f t="shared" si="18"/>
        <v>0</v>
      </c>
    </row>
    <row r="76" spans="1:66" s="156" customFormat="1" ht="19.5" customHeight="1" x14ac:dyDescent="0.25">
      <c r="A76" s="197"/>
      <c r="B76" s="211"/>
      <c r="C76" s="212"/>
      <c r="D76" s="213"/>
      <c r="E76" s="213"/>
      <c r="F76" s="213"/>
      <c r="G76" s="214"/>
      <c r="H76" s="215"/>
      <c r="I76" s="215"/>
      <c r="J76" s="216"/>
      <c r="K76" s="217"/>
      <c r="L76" s="218"/>
      <c r="M76" s="219"/>
      <c r="N76" s="219"/>
      <c r="O76" s="220"/>
      <c r="P76" s="193">
        <f t="shared" si="20"/>
        <v>0</v>
      </c>
      <c r="R76" s="194"/>
      <c r="S76" s="194"/>
      <c r="T76" s="194"/>
      <c r="U76" s="194"/>
      <c r="V76" s="208"/>
      <c r="W76" s="209"/>
      <c r="X76" s="209"/>
      <c r="Y76" s="209"/>
      <c r="Z76" s="209"/>
      <c r="AA76" s="209"/>
      <c r="AB76" s="210"/>
      <c r="AC76" s="208"/>
      <c r="AD76" s="188"/>
      <c r="AE76" s="188"/>
      <c r="AF76" s="188"/>
      <c r="AG76" s="188"/>
      <c r="BK76"/>
      <c r="BL76" s="262" t="s">
        <v>421</v>
      </c>
      <c r="BM76" s="261"/>
      <c r="BN76" s="261">
        <f t="shared" si="18"/>
        <v>0</v>
      </c>
    </row>
    <row r="77" spans="1:66" s="156" customFormat="1" ht="19.5" customHeight="1" x14ac:dyDescent="0.25">
      <c r="A77" s="197"/>
      <c r="B77" s="221"/>
      <c r="C77" s="222"/>
      <c r="D77" s="223"/>
      <c r="E77" s="223"/>
      <c r="F77" s="223"/>
      <c r="G77" s="224" t="str">
        <f>C74</f>
        <v>Temporary Diversion Works</v>
      </c>
      <c r="H77" s="225"/>
      <c r="I77" s="225"/>
      <c r="J77" s="226"/>
      <c r="K77" s="227">
        <f>SUBTOTAL(9,K73:K75)</f>
        <v>500000</v>
      </c>
      <c r="L77" s="228"/>
      <c r="M77" s="229"/>
      <c r="N77" s="229"/>
      <c r="O77" s="230"/>
      <c r="P77" s="193">
        <f t="shared" si="20"/>
        <v>500000</v>
      </c>
      <c r="R77" s="194"/>
      <c r="S77" s="194"/>
      <c r="T77" s="194"/>
      <c r="U77" s="194"/>
      <c r="V77" s="208"/>
      <c r="W77" s="209"/>
      <c r="X77" s="209"/>
      <c r="Y77" s="209"/>
      <c r="Z77" s="209"/>
      <c r="AA77" s="209"/>
      <c r="AB77" s="210"/>
      <c r="AC77" s="208"/>
      <c r="AD77" s="188"/>
      <c r="AE77" s="188"/>
      <c r="AF77" s="188"/>
      <c r="AG77" s="188"/>
      <c r="BK77"/>
      <c r="BL77" s="262" t="s">
        <v>422</v>
      </c>
      <c r="BM77" s="261"/>
      <c r="BN77" s="261">
        <f t="shared" si="18"/>
        <v>0</v>
      </c>
    </row>
    <row r="78" spans="1:66" s="156" customFormat="1" ht="19.5" customHeight="1" x14ac:dyDescent="0.25">
      <c r="B78" s="174"/>
      <c r="C78" s="175"/>
      <c r="D78" s="176"/>
      <c r="E78" s="176"/>
      <c r="F78" s="176"/>
      <c r="G78" s="177"/>
      <c r="H78" s="178"/>
      <c r="I78" s="179"/>
      <c r="J78" s="180"/>
      <c r="K78" s="180"/>
      <c r="L78" s="181"/>
      <c r="M78" s="182"/>
      <c r="N78" s="182"/>
      <c r="O78" s="183"/>
      <c r="P78" s="193">
        <f t="shared" si="20"/>
        <v>0</v>
      </c>
      <c r="Q78" s="170"/>
      <c r="R78" s="194" t="str">
        <f>IF($Q78=R$8,$K78,"")</f>
        <v/>
      </c>
      <c r="S78" s="194"/>
      <c r="T78" s="194" t="str">
        <f>IF($Q78=T$8,$K78,"")</f>
        <v/>
      </c>
      <c r="U78" s="194" t="str">
        <f>IF($Q78=U$8,$K78,"")</f>
        <v/>
      </c>
      <c r="V78" s="170"/>
      <c r="W78" s="186"/>
      <c r="X78" s="186"/>
      <c r="Y78" s="186"/>
      <c r="Z78" s="186"/>
      <c r="AA78" s="186"/>
      <c r="AB78" s="187"/>
      <c r="AC78" s="170"/>
      <c r="AD78" s="188"/>
      <c r="AE78" s="188"/>
      <c r="AF78" s="188"/>
      <c r="AG78" s="188"/>
      <c r="BK78"/>
      <c r="BL78" s="262" t="s">
        <v>423</v>
      </c>
      <c r="BM78" s="261"/>
      <c r="BN78" s="261">
        <f t="shared" si="18"/>
        <v>0</v>
      </c>
    </row>
    <row r="79" spans="1:66" s="156" customFormat="1" ht="19.5" customHeight="1" x14ac:dyDescent="0.25">
      <c r="B79" s="231"/>
      <c r="C79" s="232"/>
      <c r="D79" s="233"/>
      <c r="E79" s="233"/>
      <c r="F79" s="233"/>
      <c r="G79" s="234" t="str">
        <f>C73</f>
        <v>Temporary Diversion Works</v>
      </c>
      <c r="H79" s="235"/>
      <c r="I79" s="236"/>
      <c r="J79" s="236"/>
      <c r="K79" s="237">
        <f>SUBTOTAL(9,K72:K78)</f>
        <v>500000</v>
      </c>
      <c r="L79" s="238"/>
      <c r="M79" s="239"/>
      <c r="N79" s="239"/>
      <c r="O79" s="240"/>
      <c r="P79" s="193">
        <f t="shared" si="20"/>
        <v>0</v>
      </c>
      <c r="Q79" s="237">
        <f>SUBTOTAL(9,Q72:Q78)</f>
        <v>0</v>
      </c>
      <c r="R79" s="237">
        <f>SUBTOTAL(9,R72:R78)</f>
        <v>500000</v>
      </c>
      <c r="S79" s="237">
        <f>SUBTOTAL(9,S72:S78)</f>
        <v>0</v>
      </c>
      <c r="T79" s="237">
        <f t="shared" ref="T79" si="21">SUBTOTAL(9,T72:T78)</f>
        <v>0</v>
      </c>
      <c r="U79" s="237">
        <f>SUBTOTAL(9,U72:U78)</f>
        <v>0</v>
      </c>
      <c r="V79" s="170"/>
      <c r="W79" s="186"/>
      <c r="X79" s="186"/>
      <c r="Y79" s="186"/>
      <c r="Z79" s="186"/>
      <c r="AA79" s="186"/>
      <c r="AB79" s="187"/>
      <c r="AC79" s="170"/>
      <c r="AD79" s="188"/>
      <c r="AE79" s="188"/>
      <c r="AF79" s="188"/>
      <c r="AG79" s="188"/>
      <c r="BK79"/>
      <c r="BL79" s="262"/>
      <c r="BM79" s="261"/>
      <c r="BN79" s="261">
        <f t="shared" si="18"/>
        <v>0</v>
      </c>
    </row>
    <row r="80" spans="1:66" s="156" customFormat="1" ht="19.5" customHeight="1" x14ac:dyDescent="0.25">
      <c r="B80" s="174"/>
      <c r="C80" s="175"/>
      <c r="D80" s="176"/>
      <c r="E80" s="176"/>
      <c r="F80" s="176"/>
      <c r="G80" s="177"/>
      <c r="H80" s="178"/>
      <c r="I80" s="179"/>
      <c r="J80" s="180"/>
      <c r="K80" s="180"/>
      <c r="L80" s="181"/>
      <c r="M80" s="182"/>
      <c r="N80" s="182"/>
      <c r="O80" s="183"/>
      <c r="P80" s="193">
        <f t="shared" si="20"/>
        <v>0</v>
      </c>
      <c r="Q80" s="170"/>
      <c r="R80" s="194" t="str">
        <f>IF($Q80=R$8,$K80,"")</f>
        <v/>
      </c>
      <c r="S80" s="194"/>
      <c r="T80" s="194" t="str">
        <f>IF($Q80=T$8,$K80,"")</f>
        <v/>
      </c>
      <c r="U80" s="194" t="str">
        <f>IF($Q80=U$8,$K80,"")</f>
        <v/>
      </c>
      <c r="V80" s="170"/>
      <c r="W80" s="186"/>
      <c r="X80" s="186"/>
      <c r="Y80" s="186"/>
      <c r="Z80" s="186"/>
      <c r="AA80" s="186"/>
      <c r="AB80" s="187"/>
      <c r="AC80" s="170"/>
      <c r="AD80" s="188"/>
      <c r="AE80" s="188"/>
      <c r="AF80" s="188"/>
      <c r="AG80" s="188"/>
      <c r="BK80"/>
      <c r="BL80" s="260" t="s">
        <v>424</v>
      </c>
      <c r="BM80" s="261"/>
      <c r="BN80" s="261">
        <f t="shared" si="18"/>
        <v>0</v>
      </c>
    </row>
    <row r="81" spans="1:66" s="156" customFormat="1" ht="19.5" customHeight="1" x14ac:dyDescent="0.25">
      <c r="B81" s="189" t="s">
        <v>425</v>
      </c>
      <c r="C81" s="190" t="s">
        <v>426</v>
      </c>
      <c r="D81" s="191"/>
      <c r="E81" s="191"/>
      <c r="F81" s="191"/>
      <c r="G81" s="192"/>
      <c r="H81" s="178"/>
      <c r="I81" s="179"/>
      <c r="J81" s="180"/>
      <c r="K81" s="180"/>
      <c r="L81" s="181"/>
      <c r="M81" s="182"/>
      <c r="N81" s="182"/>
      <c r="O81" s="183"/>
      <c r="P81" s="193">
        <f t="shared" si="20"/>
        <v>0</v>
      </c>
      <c r="Q81" s="170"/>
      <c r="R81" s="194" t="str">
        <f>IF($Q81=R$8,$K81,"")</f>
        <v/>
      </c>
      <c r="S81" s="194"/>
      <c r="T81" s="194" t="str">
        <f>IF($Q81=T$8,$K81,"")</f>
        <v/>
      </c>
      <c r="U81" s="194" t="str">
        <f>IF($Q81=U$8,$K81,"")</f>
        <v/>
      </c>
      <c r="V81" s="170"/>
      <c r="W81" s="186"/>
      <c r="X81" s="186"/>
      <c r="Y81" s="186"/>
      <c r="Z81" s="186"/>
      <c r="AA81" s="186"/>
      <c r="AB81" s="187"/>
      <c r="AC81" s="170"/>
      <c r="AD81" s="188"/>
      <c r="AE81" s="188"/>
      <c r="AF81" s="188"/>
      <c r="AG81" s="188"/>
      <c r="BK81"/>
      <c r="BL81" s="262" t="s">
        <v>427</v>
      </c>
      <c r="BM81" s="261"/>
      <c r="BN81" s="261">
        <f t="shared" si="18"/>
        <v>0</v>
      </c>
    </row>
    <row r="82" spans="1:66" s="156" customFormat="1" ht="19.5" customHeight="1" x14ac:dyDescent="0.25">
      <c r="B82" s="195" t="s">
        <v>428</v>
      </c>
      <c r="C82" s="196" t="s">
        <v>429</v>
      </c>
      <c r="D82" s="191"/>
      <c r="E82" s="191"/>
      <c r="F82" s="191"/>
      <c r="G82" s="192"/>
      <c r="H82" s="178"/>
      <c r="I82" s="179"/>
      <c r="J82" s="180"/>
      <c r="K82" s="180"/>
      <c r="L82" s="181"/>
      <c r="M82" s="182"/>
      <c r="N82" s="182"/>
      <c r="O82" s="183"/>
      <c r="P82" s="193">
        <f t="shared" si="20"/>
        <v>0</v>
      </c>
      <c r="Q82" s="170"/>
      <c r="R82" s="194"/>
      <c r="S82" s="194"/>
      <c r="T82" s="194"/>
      <c r="U82" s="194"/>
      <c r="V82" s="170"/>
      <c r="W82" s="186"/>
      <c r="X82" s="186"/>
      <c r="Y82" s="186"/>
      <c r="Z82" s="186"/>
      <c r="AA82" s="186"/>
      <c r="AB82" s="187"/>
      <c r="AC82" s="170"/>
      <c r="AD82" s="188"/>
      <c r="AE82" s="188"/>
      <c r="AF82" s="188"/>
      <c r="AG82" s="188"/>
      <c r="BK82"/>
      <c r="BL82" s="262" t="s">
        <v>430</v>
      </c>
      <c r="BM82" s="261"/>
      <c r="BN82" s="261">
        <f t="shared" si="18"/>
        <v>0</v>
      </c>
    </row>
    <row r="83" spans="1:66" s="251" customFormat="1" ht="19.5" customHeight="1" x14ac:dyDescent="0.25">
      <c r="A83" s="241"/>
      <c r="B83" s="198" t="s">
        <v>64</v>
      </c>
      <c r="C83" s="199" t="s">
        <v>431</v>
      </c>
      <c r="D83" s="200"/>
      <c r="E83" s="200"/>
      <c r="F83" s="200"/>
      <c r="G83" s="201"/>
      <c r="H83" s="257">
        <v>1</v>
      </c>
      <c r="I83" s="242" t="s">
        <v>57</v>
      </c>
      <c r="J83" s="204">
        <v>250000</v>
      </c>
      <c r="K83" s="204">
        <f t="shared" ref="K83:K85" si="22">H83*J83</f>
        <v>250000</v>
      </c>
      <c r="L83" s="990"/>
      <c r="M83" s="991"/>
      <c r="N83" s="991"/>
      <c r="O83" s="992"/>
      <c r="P83" s="193">
        <f t="shared" si="20"/>
        <v>0</v>
      </c>
      <c r="Q83" s="156" t="s">
        <v>363</v>
      </c>
      <c r="R83" s="194">
        <f t="shared" ref="R83:U85" si="23">IF($Q83=R$8,$K83,"")</f>
        <v>250000</v>
      </c>
      <c r="S83" s="194" t="str">
        <f t="shared" si="23"/>
        <v/>
      </c>
      <c r="T83" s="194" t="str">
        <f t="shared" si="23"/>
        <v/>
      </c>
      <c r="U83" s="194" t="str">
        <f t="shared" si="23"/>
        <v/>
      </c>
      <c r="V83" s="248"/>
      <c r="W83" s="249"/>
      <c r="X83" s="249"/>
      <c r="Y83" s="249"/>
      <c r="Z83" s="249"/>
      <c r="AA83" s="249"/>
      <c r="AB83" s="250"/>
      <c r="AC83" s="248"/>
      <c r="AD83" s="188"/>
      <c r="AE83" s="188"/>
      <c r="AF83" s="188"/>
      <c r="AG83" s="188"/>
      <c r="BK83"/>
      <c r="BL83" s="262" t="s">
        <v>432</v>
      </c>
      <c r="BM83" s="261"/>
      <c r="BN83" s="261">
        <f t="shared" si="18"/>
        <v>0</v>
      </c>
    </row>
    <row r="84" spans="1:66" s="251" customFormat="1" ht="19.5" customHeight="1" x14ac:dyDescent="0.25">
      <c r="A84" s="241"/>
      <c r="B84" s="198" t="s">
        <v>64</v>
      </c>
      <c r="C84" s="199" t="s">
        <v>433</v>
      </c>
      <c r="D84" s="200"/>
      <c r="E84" s="200"/>
      <c r="F84" s="200"/>
      <c r="G84" s="201"/>
      <c r="H84" s="257">
        <v>1</v>
      </c>
      <c r="I84" s="242" t="s">
        <v>57</v>
      </c>
      <c r="J84" s="204">
        <v>250000</v>
      </c>
      <c r="K84" s="204">
        <f t="shared" si="22"/>
        <v>250000</v>
      </c>
      <c r="L84" s="990"/>
      <c r="M84" s="991"/>
      <c r="N84" s="991"/>
      <c r="O84" s="992"/>
      <c r="P84" s="193">
        <f t="shared" si="20"/>
        <v>0</v>
      </c>
      <c r="Q84" s="156" t="s">
        <v>356</v>
      </c>
      <c r="R84" s="194" t="str">
        <f t="shared" si="23"/>
        <v/>
      </c>
      <c r="S84" s="194" t="str">
        <f t="shared" si="23"/>
        <v/>
      </c>
      <c r="T84" s="194">
        <f t="shared" si="23"/>
        <v>250000</v>
      </c>
      <c r="U84" s="194" t="str">
        <f t="shared" si="23"/>
        <v/>
      </c>
      <c r="V84" s="248"/>
      <c r="W84" s="249"/>
      <c r="X84" s="249"/>
      <c r="Y84" s="249"/>
      <c r="Z84" s="249"/>
      <c r="AA84" s="249"/>
      <c r="AB84" s="250"/>
      <c r="AC84" s="248"/>
      <c r="AD84" s="188"/>
      <c r="AE84" s="188"/>
      <c r="AF84" s="188"/>
      <c r="AG84" s="188"/>
      <c r="BK84"/>
      <c r="BL84" s="262" t="s">
        <v>432</v>
      </c>
      <c r="BM84" s="261"/>
      <c r="BN84" s="261">
        <f t="shared" si="18"/>
        <v>0</v>
      </c>
    </row>
    <row r="85" spans="1:66" s="251" customFormat="1" ht="19.5" customHeight="1" x14ac:dyDescent="0.25">
      <c r="A85" s="241"/>
      <c r="B85" s="198" t="s">
        <v>64</v>
      </c>
      <c r="C85" s="212" t="s">
        <v>434</v>
      </c>
      <c r="D85" s="213"/>
      <c r="E85" s="213"/>
      <c r="F85" s="213"/>
      <c r="G85" s="214"/>
      <c r="H85" s="257">
        <v>1</v>
      </c>
      <c r="I85" s="242" t="s">
        <v>57</v>
      </c>
      <c r="J85" s="204">
        <v>100000</v>
      </c>
      <c r="K85" s="204">
        <f t="shared" si="22"/>
        <v>100000</v>
      </c>
      <c r="L85" s="263" t="s">
        <v>435</v>
      </c>
      <c r="M85" s="264"/>
      <c r="N85" s="264"/>
      <c r="O85" s="265"/>
      <c r="P85" s="193">
        <f t="shared" si="20"/>
        <v>0</v>
      </c>
      <c r="Q85" s="156" t="s">
        <v>363</v>
      </c>
      <c r="R85" s="194">
        <f t="shared" si="23"/>
        <v>100000</v>
      </c>
      <c r="S85" s="194" t="str">
        <f t="shared" si="23"/>
        <v/>
      </c>
      <c r="T85" s="194" t="str">
        <f t="shared" si="23"/>
        <v/>
      </c>
      <c r="U85" s="194" t="str">
        <f t="shared" si="23"/>
        <v/>
      </c>
      <c r="V85" s="248"/>
      <c r="W85" s="249"/>
      <c r="X85" s="249"/>
      <c r="Y85" s="249"/>
      <c r="Z85" s="249"/>
      <c r="AA85" s="249"/>
      <c r="AB85" s="250"/>
      <c r="AC85" s="248"/>
      <c r="AD85" s="188"/>
      <c r="AE85" s="188"/>
      <c r="AF85" s="188"/>
      <c r="AG85" s="188"/>
      <c r="BK85"/>
      <c r="BL85" s="262"/>
      <c r="BM85" s="261"/>
      <c r="BN85" s="261"/>
    </row>
    <row r="86" spans="1:66" s="156" customFormat="1" ht="19.5" customHeight="1" x14ac:dyDescent="0.25">
      <c r="A86" s="197"/>
      <c r="B86" s="211"/>
      <c r="C86" s="212"/>
      <c r="D86" s="213"/>
      <c r="E86" s="213"/>
      <c r="F86" s="213"/>
      <c r="G86" s="214"/>
      <c r="H86" s="215"/>
      <c r="I86" s="215"/>
      <c r="J86" s="216"/>
      <c r="K86" s="217"/>
      <c r="L86" s="218"/>
      <c r="M86" s="219"/>
      <c r="N86" s="219"/>
      <c r="O86" s="220"/>
      <c r="P86" s="193">
        <f t="shared" si="20"/>
        <v>0</v>
      </c>
      <c r="R86" s="194"/>
      <c r="S86" s="194"/>
      <c r="T86" s="194"/>
      <c r="U86" s="194"/>
      <c r="V86" s="208"/>
      <c r="W86" s="209"/>
      <c r="X86" s="209"/>
      <c r="Y86" s="209"/>
      <c r="Z86" s="209"/>
      <c r="AA86" s="209"/>
      <c r="AB86" s="210"/>
      <c r="AC86" s="208"/>
      <c r="AD86" s="188"/>
      <c r="AE86" s="188"/>
      <c r="AF86" s="188"/>
      <c r="AG86" s="188"/>
      <c r="BK86"/>
      <c r="BL86" s="262" t="s">
        <v>436</v>
      </c>
      <c r="BM86" s="261"/>
      <c r="BN86" s="261">
        <f t="shared" si="18"/>
        <v>0</v>
      </c>
    </row>
    <row r="87" spans="1:66" s="156" customFormat="1" ht="19.5" customHeight="1" x14ac:dyDescent="0.25">
      <c r="A87" s="197"/>
      <c r="B87" s="221"/>
      <c r="C87" s="222"/>
      <c r="D87" s="223"/>
      <c r="E87" s="223"/>
      <c r="F87" s="223"/>
      <c r="G87" s="224" t="str">
        <f>C82</f>
        <v>Archaeological investigation</v>
      </c>
      <c r="H87" s="225"/>
      <c r="I87" s="225"/>
      <c r="J87" s="226"/>
      <c r="K87" s="227">
        <f>SUBTOTAL(9,K82:K86)</f>
        <v>600000</v>
      </c>
      <c r="L87" s="228"/>
      <c r="M87" s="229"/>
      <c r="N87" s="229"/>
      <c r="O87" s="230"/>
      <c r="P87" s="193">
        <f t="shared" si="20"/>
        <v>600000</v>
      </c>
      <c r="R87" s="194"/>
      <c r="S87" s="194"/>
      <c r="T87" s="194"/>
      <c r="U87" s="194"/>
      <c r="V87" s="208"/>
      <c r="W87" s="209"/>
      <c r="X87" s="209"/>
      <c r="Y87" s="209"/>
      <c r="Z87" s="209"/>
      <c r="AA87" s="209"/>
      <c r="AB87" s="210"/>
      <c r="AC87" s="208"/>
      <c r="AD87" s="188"/>
      <c r="AE87" s="188"/>
      <c r="AF87" s="188"/>
      <c r="AG87" s="188"/>
      <c r="BK87"/>
      <c r="BL87" s="262" t="s">
        <v>437</v>
      </c>
      <c r="BM87" s="261"/>
      <c r="BN87" s="261">
        <f t="shared" si="18"/>
        <v>0</v>
      </c>
    </row>
    <row r="88" spans="1:66" s="156" customFormat="1" ht="19.5" customHeight="1" x14ac:dyDescent="0.25">
      <c r="B88" s="174"/>
      <c r="C88" s="175"/>
      <c r="D88" s="176"/>
      <c r="E88" s="176"/>
      <c r="F88" s="176"/>
      <c r="G88" s="177"/>
      <c r="H88" s="178"/>
      <c r="I88" s="179"/>
      <c r="J88" s="180"/>
      <c r="K88" s="180"/>
      <c r="L88" s="181"/>
      <c r="M88" s="182"/>
      <c r="N88" s="182"/>
      <c r="O88" s="183"/>
      <c r="P88" s="193">
        <f t="shared" si="20"/>
        <v>0</v>
      </c>
      <c r="Q88" s="170"/>
      <c r="R88" s="194" t="str">
        <f>IF($Q88=R$8,$K88,"")</f>
        <v/>
      </c>
      <c r="S88" s="194"/>
      <c r="T88" s="194" t="str">
        <f>IF($Q88=T$8,$K88,"")</f>
        <v/>
      </c>
      <c r="U88" s="194" t="str">
        <f>IF($Q88=U$8,$K88,"")</f>
        <v/>
      </c>
      <c r="V88" s="170"/>
      <c r="W88" s="186"/>
      <c r="X88" s="186"/>
      <c r="Y88" s="186"/>
      <c r="Z88" s="186"/>
      <c r="AA88" s="186"/>
      <c r="AB88" s="187"/>
      <c r="AC88" s="170"/>
      <c r="AD88" s="188"/>
      <c r="AE88" s="188"/>
      <c r="AF88" s="188"/>
      <c r="AG88" s="188"/>
      <c r="BK88"/>
      <c r="BL88" s="262" t="s">
        <v>438</v>
      </c>
      <c r="BM88" s="261"/>
      <c r="BN88" s="261">
        <f t="shared" si="18"/>
        <v>0</v>
      </c>
    </row>
    <row r="89" spans="1:66" s="156" customFormat="1" ht="19.5" customHeight="1" x14ac:dyDescent="0.25">
      <c r="B89" s="195" t="s">
        <v>439</v>
      </c>
      <c r="C89" s="196" t="s">
        <v>440</v>
      </c>
      <c r="D89" s="191"/>
      <c r="E89" s="191"/>
      <c r="F89" s="191"/>
      <c r="G89" s="192"/>
      <c r="H89" s="178"/>
      <c r="I89" s="179"/>
      <c r="J89" s="180"/>
      <c r="K89" s="180"/>
      <c r="L89" s="181"/>
      <c r="M89" s="182"/>
      <c r="N89" s="182"/>
      <c r="O89" s="183"/>
      <c r="P89" s="193">
        <f t="shared" si="20"/>
        <v>0</v>
      </c>
      <c r="Q89" s="170"/>
      <c r="R89" s="194"/>
      <c r="S89" s="194"/>
      <c r="T89" s="194"/>
      <c r="U89" s="194"/>
      <c r="V89" s="170"/>
      <c r="W89" s="186"/>
      <c r="X89" s="186"/>
      <c r="Y89" s="186"/>
      <c r="Z89" s="186"/>
      <c r="AA89" s="186"/>
      <c r="AB89" s="187"/>
      <c r="AC89" s="170"/>
      <c r="AD89" s="188"/>
      <c r="AE89" s="188"/>
      <c r="AF89" s="188"/>
      <c r="AG89" s="188"/>
      <c r="BK89"/>
      <c r="BL89" s="262"/>
      <c r="BM89" s="261"/>
      <c r="BN89" s="261">
        <f t="shared" si="18"/>
        <v>0</v>
      </c>
    </row>
    <row r="90" spans="1:66" s="251" customFormat="1" ht="19.5" customHeight="1" x14ac:dyDescent="0.25">
      <c r="A90" s="241"/>
      <c r="B90" s="254" t="s">
        <v>64</v>
      </c>
      <c r="C90" s="199" t="s">
        <v>441</v>
      </c>
      <c r="D90" s="255"/>
      <c r="E90" s="255"/>
      <c r="F90" s="255"/>
      <c r="G90" s="256"/>
      <c r="H90" s="257">
        <v>1</v>
      </c>
      <c r="I90" s="242" t="s">
        <v>57</v>
      </c>
      <c r="J90" s="179">
        <v>150000</v>
      </c>
      <c r="K90" s="204">
        <f t="shared" ref="K90" si="24">H90*J90</f>
        <v>150000</v>
      </c>
      <c r="L90" s="990"/>
      <c r="M90" s="991"/>
      <c r="N90" s="991"/>
      <c r="O90" s="992"/>
      <c r="P90" s="193">
        <f t="shared" si="20"/>
        <v>0</v>
      </c>
      <c r="Q90" s="156" t="s">
        <v>363</v>
      </c>
      <c r="R90" s="194">
        <f>IF($Q90=R$8,$K90,"")</f>
        <v>150000</v>
      </c>
      <c r="S90" s="194" t="str">
        <f>IF($Q90=S$8,$K90,"")</f>
        <v/>
      </c>
      <c r="T90" s="194" t="str">
        <f>IF($Q90=T$8,$K90,"")</f>
        <v/>
      </c>
      <c r="U90" s="194" t="str">
        <f>IF($Q90=U$8,$K90,"")</f>
        <v/>
      </c>
      <c r="V90" s="248"/>
      <c r="W90" s="249"/>
      <c r="X90" s="249"/>
      <c r="Y90" s="249"/>
      <c r="Z90" s="249"/>
      <c r="AA90" s="249"/>
      <c r="AB90" s="250"/>
      <c r="AC90" s="248"/>
      <c r="AD90" s="188"/>
      <c r="AE90" s="188"/>
      <c r="AF90" s="188"/>
      <c r="AG90" s="188"/>
      <c r="BK90"/>
      <c r="BL90" s="260" t="s">
        <v>442</v>
      </c>
      <c r="BM90" s="261"/>
      <c r="BN90" s="261">
        <f t="shared" si="18"/>
        <v>0</v>
      </c>
    </row>
    <row r="91" spans="1:66" s="156" customFormat="1" ht="19.5" customHeight="1" x14ac:dyDescent="0.25">
      <c r="A91" s="197"/>
      <c r="B91" s="211"/>
      <c r="C91" s="212"/>
      <c r="D91" s="213"/>
      <c r="E91" s="213"/>
      <c r="F91" s="213"/>
      <c r="G91" s="214"/>
      <c r="H91" s="215"/>
      <c r="I91" s="215"/>
      <c r="J91" s="216"/>
      <c r="K91" s="217"/>
      <c r="L91" s="218"/>
      <c r="M91" s="219"/>
      <c r="N91" s="219"/>
      <c r="O91" s="220"/>
      <c r="P91" s="193">
        <f t="shared" si="20"/>
        <v>0</v>
      </c>
      <c r="R91" s="194"/>
      <c r="S91" s="194"/>
      <c r="T91" s="194"/>
      <c r="U91" s="194"/>
      <c r="V91" s="208"/>
      <c r="W91" s="209"/>
      <c r="X91" s="209"/>
      <c r="Y91" s="209"/>
      <c r="Z91" s="209"/>
      <c r="AA91" s="209"/>
      <c r="AB91" s="210"/>
      <c r="AC91" s="208"/>
      <c r="AD91" s="188"/>
      <c r="AE91" s="188"/>
      <c r="AF91" s="188"/>
      <c r="AG91" s="188"/>
      <c r="BK91"/>
      <c r="BL91" s="262" t="s">
        <v>443</v>
      </c>
      <c r="BM91" s="261"/>
      <c r="BN91" s="261">
        <f t="shared" si="18"/>
        <v>0</v>
      </c>
    </row>
    <row r="92" spans="1:66" s="156" customFormat="1" ht="19.5" customHeight="1" x14ac:dyDescent="0.25">
      <c r="A92" s="197"/>
      <c r="B92" s="221"/>
      <c r="C92" s="222"/>
      <c r="D92" s="223"/>
      <c r="E92" s="223"/>
      <c r="F92" s="223"/>
      <c r="G92" s="224" t="str">
        <f>C89</f>
        <v>Reptile/wildlife mitigation measures</v>
      </c>
      <c r="H92" s="225"/>
      <c r="I92" s="225"/>
      <c r="J92" s="226"/>
      <c r="K92" s="227">
        <f>SUBTOTAL(9,K89:K91)</f>
        <v>150000</v>
      </c>
      <c r="L92" s="228"/>
      <c r="M92" s="229"/>
      <c r="N92" s="229"/>
      <c r="O92" s="230"/>
      <c r="P92" s="193">
        <f t="shared" si="20"/>
        <v>150000</v>
      </c>
      <c r="R92" s="194"/>
      <c r="S92" s="194"/>
      <c r="T92" s="194"/>
      <c r="U92" s="194"/>
      <c r="V92" s="208"/>
      <c r="W92" s="209"/>
      <c r="X92" s="209"/>
      <c r="Y92" s="209"/>
      <c r="Z92" s="209"/>
      <c r="AA92" s="209"/>
      <c r="AB92" s="210"/>
      <c r="AC92" s="208"/>
      <c r="AD92" s="188"/>
      <c r="AE92" s="188"/>
      <c r="AF92" s="188"/>
      <c r="AG92" s="188"/>
      <c r="BK92"/>
      <c r="BL92" s="262" t="s">
        <v>444</v>
      </c>
      <c r="BM92" s="261"/>
      <c r="BN92" s="261">
        <f t="shared" si="18"/>
        <v>0</v>
      </c>
    </row>
    <row r="93" spans="1:66" s="156" customFormat="1" ht="19.5" customHeight="1" x14ac:dyDescent="0.25">
      <c r="B93" s="174"/>
      <c r="C93" s="175"/>
      <c r="D93" s="176"/>
      <c r="E93" s="176"/>
      <c r="F93" s="176"/>
      <c r="G93" s="177"/>
      <c r="H93" s="178"/>
      <c r="I93" s="179"/>
      <c r="J93" s="180"/>
      <c r="K93" s="180"/>
      <c r="L93" s="181"/>
      <c r="M93" s="182"/>
      <c r="N93" s="182"/>
      <c r="O93" s="183"/>
      <c r="P93" s="193">
        <f t="shared" si="20"/>
        <v>0</v>
      </c>
      <c r="Q93" s="170"/>
      <c r="R93" s="194" t="str">
        <f>IF($Q93=R$8,$K93,"")</f>
        <v/>
      </c>
      <c r="S93" s="194"/>
      <c r="T93" s="194" t="str">
        <f>IF($Q93=T$8,$K93,"")</f>
        <v/>
      </c>
      <c r="U93" s="194" t="str">
        <f>IF($Q93=U$8,$K93,"")</f>
        <v/>
      </c>
      <c r="V93" s="170"/>
      <c r="W93" s="186"/>
      <c r="X93" s="186"/>
      <c r="Y93" s="186"/>
      <c r="Z93" s="186"/>
      <c r="AA93" s="186"/>
      <c r="AB93" s="187"/>
      <c r="AC93" s="170"/>
      <c r="AD93" s="188"/>
      <c r="AE93" s="188"/>
      <c r="AF93" s="188"/>
      <c r="AG93" s="188"/>
      <c r="BK93"/>
      <c r="BL93" s="262" t="s">
        <v>445</v>
      </c>
      <c r="BM93" s="261"/>
      <c r="BN93" s="261">
        <f t="shared" si="18"/>
        <v>0</v>
      </c>
    </row>
    <row r="94" spans="1:66" s="156" customFormat="1" ht="19.5" customHeight="1" x14ac:dyDescent="0.25">
      <c r="B94" s="195" t="s">
        <v>446</v>
      </c>
      <c r="C94" s="196" t="s">
        <v>447</v>
      </c>
      <c r="D94" s="191"/>
      <c r="E94" s="191"/>
      <c r="F94" s="191"/>
      <c r="G94" s="192"/>
      <c r="H94" s="178"/>
      <c r="I94" s="179"/>
      <c r="J94" s="180"/>
      <c r="K94" s="180"/>
      <c r="L94" s="181"/>
      <c r="M94" s="182"/>
      <c r="N94" s="182"/>
      <c r="O94" s="183"/>
      <c r="P94" s="193">
        <f t="shared" si="20"/>
        <v>0</v>
      </c>
      <c r="Q94" s="170"/>
      <c r="R94" s="194"/>
      <c r="S94" s="194"/>
      <c r="T94" s="194"/>
      <c r="U94" s="194"/>
      <c r="V94" s="170"/>
      <c r="W94" s="186"/>
      <c r="X94" s="186"/>
      <c r="Y94" s="186"/>
      <c r="Z94" s="186"/>
      <c r="AA94" s="186"/>
      <c r="AB94" s="187"/>
      <c r="AC94" s="170"/>
      <c r="AD94" s="188"/>
      <c r="AE94" s="188"/>
      <c r="AF94" s="188"/>
      <c r="AG94" s="188"/>
      <c r="BK94"/>
      <c r="BL94" s="262" t="s">
        <v>448</v>
      </c>
      <c r="BM94" s="261"/>
      <c r="BN94" s="261">
        <f t="shared" si="18"/>
        <v>0</v>
      </c>
    </row>
    <row r="95" spans="1:66" s="251" customFormat="1" ht="19.5" customHeight="1" x14ac:dyDescent="0.25">
      <c r="A95" s="241"/>
      <c r="B95" s="198" t="s">
        <v>64</v>
      </c>
      <c r="C95" s="199" t="s">
        <v>419</v>
      </c>
      <c r="D95" s="200"/>
      <c r="E95" s="200"/>
      <c r="F95" s="200"/>
      <c r="G95" s="201"/>
      <c r="H95" s="202">
        <v>1</v>
      </c>
      <c r="I95" s="202" t="s">
        <v>57</v>
      </c>
      <c r="J95" s="203">
        <v>250000</v>
      </c>
      <c r="K95" s="204">
        <f t="shared" ref="K95:K97" si="25">H95*J95</f>
        <v>250000</v>
      </c>
      <c r="L95" s="990"/>
      <c r="M95" s="991"/>
      <c r="N95" s="991"/>
      <c r="O95" s="992"/>
      <c r="P95" s="193">
        <f t="shared" si="20"/>
        <v>0</v>
      </c>
      <c r="Q95" s="156" t="s">
        <v>363</v>
      </c>
      <c r="R95" s="194">
        <f>IF($Q95=R$8,$K95,"")</f>
        <v>250000</v>
      </c>
      <c r="S95" s="194" t="str">
        <f>IF($Q95=S$8,$K95,"")</f>
        <v/>
      </c>
      <c r="T95" s="194" t="str">
        <f>IF($Q95=T$8,$K95,"")</f>
        <v/>
      </c>
      <c r="U95" s="194" t="str">
        <f>IF($Q95=U$8,$K95,"")</f>
        <v/>
      </c>
      <c r="V95" s="248"/>
      <c r="W95" s="249"/>
      <c r="X95" s="249"/>
      <c r="Y95" s="249"/>
      <c r="Z95" s="249"/>
      <c r="AA95" s="249"/>
      <c r="AB95" s="250"/>
      <c r="AC95" s="248"/>
      <c r="AD95" s="188"/>
      <c r="AE95" s="188"/>
      <c r="AF95" s="188"/>
      <c r="AG95" s="188"/>
      <c r="BK95"/>
      <c r="BL95" s="262" t="s">
        <v>449</v>
      </c>
      <c r="BM95" s="261"/>
      <c r="BN95" s="261">
        <f t="shared" si="18"/>
        <v>0</v>
      </c>
    </row>
    <row r="96" spans="1:66" s="251" customFormat="1" ht="19.5" customHeight="1" x14ac:dyDescent="0.25">
      <c r="A96" s="241"/>
      <c r="B96" s="198" t="s">
        <v>64</v>
      </c>
      <c r="C96" s="212" t="s">
        <v>450</v>
      </c>
      <c r="D96" s="213"/>
      <c r="E96" s="213"/>
      <c r="F96" s="213"/>
      <c r="G96" s="214"/>
      <c r="H96" s="202"/>
      <c r="I96" s="202"/>
      <c r="J96" s="203"/>
      <c r="K96" s="204">
        <f t="shared" si="25"/>
        <v>0</v>
      </c>
      <c r="L96" s="266" t="s">
        <v>451</v>
      </c>
      <c r="M96" s="264"/>
      <c r="N96" s="264"/>
      <c r="O96" s="265"/>
      <c r="P96" s="193">
        <f t="shared" si="20"/>
        <v>0</v>
      </c>
      <c r="Q96" s="156" t="s">
        <v>363</v>
      </c>
      <c r="R96" s="194">
        <f>IF($Q96=R$8,$K96,"")</f>
        <v>0</v>
      </c>
      <c r="S96" s="194" t="str">
        <f t="shared" ref="S96:S97" si="26">IF($Q96=S$8,$K96,"")</f>
        <v/>
      </c>
      <c r="T96" s="194" t="str">
        <f>IF($Q96=T$8,$K96,"")</f>
        <v/>
      </c>
      <c r="U96" s="194" t="str">
        <f>IF($Q96=U$8,$K96,"")</f>
        <v/>
      </c>
      <c r="V96" s="248"/>
      <c r="W96" s="249"/>
      <c r="X96" s="249"/>
      <c r="Y96" s="249"/>
      <c r="Z96" s="249"/>
      <c r="AA96" s="249"/>
      <c r="AB96" s="250"/>
      <c r="AC96" s="248"/>
      <c r="AD96" s="188"/>
      <c r="AE96" s="188"/>
      <c r="AF96" s="188"/>
      <c r="AG96" s="188"/>
      <c r="BK96"/>
      <c r="BL96" s="262"/>
      <c r="BM96" s="261"/>
      <c r="BN96" s="261"/>
    </row>
    <row r="97" spans="1:66" s="251" customFormat="1" ht="19.5" customHeight="1" x14ac:dyDescent="0.25">
      <c r="A97" s="241"/>
      <c r="B97" s="198" t="s">
        <v>64</v>
      </c>
      <c r="C97" s="212" t="s">
        <v>452</v>
      </c>
      <c r="D97" s="213"/>
      <c r="E97" s="213"/>
      <c r="F97" s="213"/>
      <c r="G97" s="214"/>
      <c r="H97" s="202"/>
      <c r="I97" s="202"/>
      <c r="J97" s="203"/>
      <c r="K97" s="204">
        <f t="shared" si="25"/>
        <v>0</v>
      </c>
      <c r="L97" s="266" t="s">
        <v>451</v>
      </c>
      <c r="M97" s="264"/>
      <c r="N97" s="264"/>
      <c r="O97" s="265"/>
      <c r="P97" s="193">
        <f t="shared" si="20"/>
        <v>0</v>
      </c>
      <c r="Q97" s="156" t="s">
        <v>356</v>
      </c>
      <c r="R97" s="194" t="str">
        <f>IF($Q97=R$8,$K97,"")</f>
        <v/>
      </c>
      <c r="S97" s="194" t="str">
        <f t="shared" si="26"/>
        <v/>
      </c>
      <c r="T97" s="194">
        <f>IF($Q97=T$8,$K97,"")</f>
        <v>0</v>
      </c>
      <c r="U97" s="194" t="str">
        <f>IF($Q97=U$8,$K97,"")</f>
        <v/>
      </c>
      <c r="V97" s="248"/>
      <c r="W97" s="249"/>
      <c r="X97" s="249"/>
      <c r="Y97" s="249"/>
      <c r="Z97" s="249"/>
      <c r="AA97" s="249"/>
      <c r="AB97" s="250"/>
      <c r="AC97" s="248"/>
      <c r="AD97" s="188"/>
      <c r="AE97" s="188"/>
      <c r="AF97" s="188"/>
      <c r="AG97" s="188"/>
      <c r="BK97"/>
      <c r="BL97" s="262"/>
      <c r="BM97" s="261"/>
      <c r="BN97" s="261"/>
    </row>
    <row r="98" spans="1:66" s="156" customFormat="1" ht="19.5" customHeight="1" x14ac:dyDescent="0.25">
      <c r="A98" s="197"/>
      <c r="B98" s="211"/>
      <c r="C98" s="212"/>
      <c r="D98" s="213"/>
      <c r="E98" s="213"/>
      <c r="F98" s="213"/>
      <c r="G98" s="214"/>
      <c r="H98" s="215"/>
      <c r="I98" s="215"/>
      <c r="J98" s="216"/>
      <c r="K98" s="217"/>
      <c r="L98" s="218"/>
      <c r="M98" s="219"/>
      <c r="N98" s="219"/>
      <c r="O98" s="220"/>
      <c r="P98" s="193">
        <f t="shared" si="20"/>
        <v>0</v>
      </c>
      <c r="R98" s="194"/>
      <c r="S98" s="194"/>
      <c r="T98" s="194"/>
      <c r="U98" s="194"/>
      <c r="V98" s="208"/>
      <c r="W98" s="209"/>
      <c r="X98" s="209"/>
      <c r="Y98" s="209"/>
      <c r="Z98" s="209"/>
      <c r="AA98" s="209"/>
      <c r="AB98" s="210"/>
      <c r="AC98" s="208"/>
      <c r="AD98" s="188"/>
      <c r="AE98" s="188"/>
      <c r="AF98" s="188"/>
      <c r="AG98" s="188"/>
      <c r="BK98"/>
      <c r="BL98" s="262" t="s">
        <v>453</v>
      </c>
      <c r="BM98" s="261"/>
      <c r="BN98" s="261">
        <f t="shared" si="18"/>
        <v>0</v>
      </c>
    </row>
    <row r="99" spans="1:66" s="156" customFormat="1" ht="19.5" customHeight="1" x14ac:dyDescent="0.25">
      <c r="A99" s="197"/>
      <c r="B99" s="221"/>
      <c r="C99" s="222"/>
      <c r="D99" s="223"/>
      <c r="E99" s="223"/>
      <c r="F99" s="223"/>
      <c r="G99" s="224" t="str">
        <f>C94</f>
        <v>Other extraordinary site investigation works</v>
      </c>
      <c r="H99" s="225"/>
      <c r="I99" s="225"/>
      <c r="J99" s="226"/>
      <c r="K99" s="227">
        <f>SUBTOTAL(9,K94:K98)</f>
        <v>250000</v>
      </c>
      <c r="L99" s="228"/>
      <c r="M99" s="229"/>
      <c r="N99" s="229"/>
      <c r="O99" s="230"/>
      <c r="P99" s="193">
        <f t="shared" si="20"/>
        <v>250000</v>
      </c>
      <c r="R99" s="194"/>
      <c r="S99" s="194"/>
      <c r="T99" s="194"/>
      <c r="U99" s="194"/>
      <c r="V99" s="208"/>
      <c r="W99" s="209"/>
      <c r="X99" s="209"/>
      <c r="Y99" s="209"/>
      <c r="Z99" s="209"/>
      <c r="AA99" s="209"/>
      <c r="AB99" s="210"/>
      <c r="AC99" s="208"/>
      <c r="AD99" s="188"/>
      <c r="AE99" s="188"/>
      <c r="AF99" s="188"/>
      <c r="AG99" s="188"/>
      <c r="BK99"/>
      <c r="BL99" s="262" t="s">
        <v>454</v>
      </c>
      <c r="BM99" s="261"/>
      <c r="BN99" s="261">
        <f t="shared" si="18"/>
        <v>0</v>
      </c>
    </row>
    <row r="100" spans="1:66" s="156" customFormat="1" ht="19.5" customHeight="1" x14ac:dyDescent="0.25">
      <c r="B100" s="174"/>
      <c r="C100" s="175"/>
      <c r="D100" s="176"/>
      <c r="E100" s="176"/>
      <c r="F100" s="176"/>
      <c r="G100" s="177"/>
      <c r="H100" s="178"/>
      <c r="I100" s="179"/>
      <c r="J100" s="180"/>
      <c r="K100" s="180"/>
      <c r="L100" s="181"/>
      <c r="M100" s="182"/>
      <c r="N100" s="182"/>
      <c r="O100" s="183"/>
      <c r="P100" s="193">
        <f t="shared" si="20"/>
        <v>0</v>
      </c>
      <c r="Q100" s="170"/>
      <c r="R100" s="194" t="str">
        <f>IF($Q100=R$8,$K100,"")</f>
        <v/>
      </c>
      <c r="S100" s="194"/>
      <c r="T100" s="194" t="str">
        <f>IF($Q100=T$8,$K100,"")</f>
        <v/>
      </c>
      <c r="U100" s="194" t="str">
        <f>IF($Q100=U$8,$K100,"")</f>
        <v/>
      </c>
      <c r="V100" s="170"/>
      <c r="W100" s="186"/>
      <c r="X100" s="186"/>
      <c r="Y100" s="186"/>
      <c r="Z100" s="186"/>
      <c r="AA100" s="186"/>
      <c r="AB100" s="187"/>
      <c r="AC100" s="170"/>
      <c r="AD100" s="188"/>
      <c r="AE100" s="188"/>
      <c r="AF100" s="188"/>
      <c r="AG100" s="188"/>
      <c r="BK100"/>
      <c r="BL100" s="262"/>
      <c r="BM100" s="261"/>
      <c r="BN100" s="261">
        <f t="shared" si="18"/>
        <v>0</v>
      </c>
    </row>
    <row r="101" spans="1:66" s="156" customFormat="1" ht="19.5" customHeight="1" x14ac:dyDescent="0.25">
      <c r="B101" s="231"/>
      <c r="C101" s="232"/>
      <c r="D101" s="233"/>
      <c r="E101" s="233"/>
      <c r="F101" s="233"/>
      <c r="G101" s="234" t="str">
        <f>C81</f>
        <v>Extraordinary Site Investigation Works</v>
      </c>
      <c r="H101" s="235"/>
      <c r="I101" s="236"/>
      <c r="J101" s="236"/>
      <c r="K101" s="237">
        <f>SUBTOTAL(9,K81:K100)</f>
        <v>1000000</v>
      </c>
      <c r="L101" s="238"/>
      <c r="M101" s="239"/>
      <c r="N101" s="239"/>
      <c r="O101" s="240"/>
      <c r="P101" s="193">
        <f t="shared" si="20"/>
        <v>0</v>
      </c>
      <c r="Q101" s="237">
        <f t="shared" ref="Q101" si="27">SUBTOTAL(9,Q100:Q100)</f>
        <v>0</v>
      </c>
      <c r="R101" s="237">
        <f>SUBTOTAL(9,R81:R100)</f>
        <v>750000</v>
      </c>
      <c r="S101" s="237">
        <f>SUBTOTAL(9,S81:S100)</f>
        <v>0</v>
      </c>
      <c r="T101" s="237">
        <f t="shared" ref="T101:U101" si="28">SUBTOTAL(9,T81:T100)</f>
        <v>250000</v>
      </c>
      <c r="U101" s="237">
        <f t="shared" si="28"/>
        <v>0</v>
      </c>
      <c r="V101" s="170"/>
      <c r="W101" s="186"/>
      <c r="X101" s="186"/>
      <c r="Y101" s="186"/>
      <c r="Z101" s="186"/>
      <c r="AA101" s="186"/>
      <c r="AB101" s="187"/>
      <c r="AC101" s="170"/>
      <c r="AD101" s="188"/>
      <c r="AE101" s="188"/>
      <c r="AF101" s="188"/>
      <c r="AG101" s="188"/>
      <c r="BK101"/>
      <c r="BL101" s="260" t="s">
        <v>455</v>
      </c>
      <c r="BM101" s="261"/>
      <c r="BN101" s="261">
        <f t="shared" si="18"/>
        <v>0</v>
      </c>
    </row>
    <row r="102" spans="1:66" s="156" customFormat="1" ht="10.5" customHeight="1" x14ac:dyDescent="0.25">
      <c r="B102" s="267"/>
      <c r="C102" s="190"/>
      <c r="D102" s="191"/>
      <c r="E102" s="191"/>
      <c r="F102" s="191"/>
      <c r="G102" s="192"/>
      <c r="H102" s="178"/>
      <c r="I102" s="179"/>
      <c r="J102" s="180"/>
      <c r="K102" s="180"/>
      <c r="L102" s="181"/>
      <c r="M102" s="182"/>
      <c r="N102" s="182"/>
      <c r="O102" s="183"/>
      <c r="P102" s="193">
        <f t="shared" si="20"/>
        <v>0</v>
      </c>
      <c r="Q102" s="170"/>
      <c r="R102" s="194"/>
      <c r="S102" s="194"/>
      <c r="T102" s="194"/>
      <c r="U102" s="194"/>
      <c r="V102" s="170"/>
      <c r="W102" s="186"/>
      <c r="X102" s="186"/>
      <c r="Y102" s="186"/>
      <c r="Z102" s="186"/>
      <c r="AA102" s="186"/>
      <c r="AB102" s="187"/>
      <c r="AC102" s="170"/>
      <c r="AD102" s="188"/>
      <c r="AE102" s="188"/>
      <c r="AF102" s="188"/>
      <c r="AG102" s="188"/>
      <c r="BK102"/>
      <c r="BL102" s="262" t="s">
        <v>456</v>
      </c>
      <c r="BM102" s="261"/>
      <c r="BN102" s="261">
        <f t="shared" si="18"/>
        <v>0</v>
      </c>
    </row>
    <row r="103" spans="1:66" s="156" customFormat="1" ht="19.5" customHeight="1" x14ac:dyDescent="0.25">
      <c r="B103" s="268" t="s">
        <v>376</v>
      </c>
      <c r="C103" s="232"/>
      <c r="D103" s="233"/>
      <c r="E103" s="233"/>
      <c r="F103" s="233"/>
      <c r="G103" s="234" t="s">
        <v>18</v>
      </c>
      <c r="H103" s="235"/>
      <c r="I103" s="236"/>
      <c r="J103" s="236"/>
      <c r="K103" s="237">
        <f>SUBTOTAL(9,K9:K102)</f>
        <v>4642800</v>
      </c>
      <c r="L103" s="238"/>
      <c r="M103" s="239"/>
      <c r="N103" s="239"/>
      <c r="O103" s="240"/>
      <c r="P103" s="193">
        <f t="shared" si="20"/>
        <v>0</v>
      </c>
      <c r="Q103" s="237">
        <f>SUBTOTAL(9,Q9:Q102)</f>
        <v>0</v>
      </c>
      <c r="R103" s="237">
        <f>SUBTOTAL(9,R9:R102)</f>
        <v>2650000</v>
      </c>
      <c r="S103" s="237">
        <f>SUBTOTAL(9,S9:S102)</f>
        <v>1642800</v>
      </c>
      <c r="T103" s="237">
        <f t="shared" ref="T103:U103" si="29">SUBTOTAL(9,T9:T102)</f>
        <v>350000</v>
      </c>
      <c r="U103" s="237">
        <f t="shared" si="29"/>
        <v>0</v>
      </c>
      <c r="V103" s="170"/>
      <c r="W103" s="186"/>
      <c r="X103" s="186"/>
      <c r="Y103" s="186"/>
      <c r="Z103" s="186"/>
      <c r="AA103" s="186"/>
      <c r="AB103" s="187"/>
      <c r="AC103" s="170"/>
      <c r="AD103" s="188"/>
      <c r="AE103" s="188"/>
      <c r="AF103" s="188"/>
      <c r="AG103" s="188"/>
      <c r="BK103"/>
      <c r="BL103" s="262" t="s">
        <v>457</v>
      </c>
      <c r="BM103" s="261"/>
      <c r="BN103" s="261">
        <f t="shared" si="18"/>
        <v>0</v>
      </c>
    </row>
    <row r="104" spans="1:66" s="156" customFormat="1" ht="12" customHeight="1" x14ac:dyDescent="0.25">
      <c r="B104" s="174"/>
      <c r="C104" s="175"/>
      <c r="D104" s="176"/>
      <c r="E104" s="176"/>
      <c r="F104" s="176"/>
      <c r="G104" s="177"/>
      <c r="H104" s="178"/>
      <c r="I104" s="179"/>
      <c r="J104" s="180"/>
      <c r="K104" s="180"/>
      <c r="L104" s="181"/>
      <c r="M104" s="182"/>
      <c r="N104" s="182"/>
      <c r="O104" s="183"/>
      <c r="P104" s="193">
        <f t="shared" si="20"/>
        <v>0</v>
      </c>
      <c r="Q104" s="170"/>
      <c r="R104" s="194" t="str">
        <f>IF($Q104=R$8,$K104,"")</f>
        <v/>
      </c>
      <c r="S104" s="194" t="str">
        <f>IF($Q104=S$8,$K104,"")</f>
        <v/>
      </c>
      <c r="T104" s="194" t="str">
        <f>IF($Q104=T$8,$K104,"")</f>
        <v/>
      </c>
      <c r="U104" s="194" t="str">
        <f>IF($Q104=U$8,$K104,"")</f>
        <v/>
      </c>
      <c r="V104" s="170"/>
      <c r="W104" s="186"/>
      <c r="X104" s="186"/>
      <c r="Y104" s="186"/>
      <c r="Z104" s="186"/>
      <c r="AA104" s="186"/>
      <c r="AB104" s="187"/>
      <c r="AC104" s="170"/>
      <c r="AD104" s="188"/>
      <c r="AE104" s="188"/>
      <c r="AF104" s="188"/>
      <c r="AG104" s="188"/>
      <c r="BK104"/>
      <c r="BL104" s="262" t="s">
        <v>458</v>
      </c>
      <c r="BM104" s="261"/>
      <c r="BN104" s="261">
        <f t="shared" si="18"/>
        <v>0</v>
      </c>
    </row>
    <row r="105" spans="1:66" s="156" customFormat="1" ht="19.5" customHeight="1" x14ac:dyDescent="0.25">
      <c r="B105" s="269" t="s">
        <v>376</v>
      </c>
      <c r="C105" s="270"/>
      <c r="D105" s="271"/>
      <c r="E105" s="271"/>
      <c r="F105" s="271"/>
      <c r="G105" s="272" t="s">
        <v>18</v>
      </c>
      <c r="H105" s="273"/>
      <c r="I105" s="274"/>
      <c r="J105" s="274"/>
      <c r="K105" s="275">
        <f>SUBTOTAL(9,K9:K104)</f>
        <v>4642800</v>
      </c>
      <c r="L105" s="276"/>
      <c r="M105" s="277"/>
      <c r="N105" s="277"/>
      <c r="O105" s="193"/>
      <c r="P105" s="193">
        <f t="shared" si="20"/>
        <v>0</v>
      </c>
      <c r="Q105" s="275">
        <f>SUBTOTAL(9,Q9:Q104)</f>
        <v>0</v>
      </c>
      <c r="R105" s="275">
        <f>SUBTOTAL(9,R9:R104)</f>
        <v>2650000</v>
      </c>
      <c r="S105" s="275">
        <f>SUBTOTAL(9,S9:S104)</f>
        <v>1642800</v>
      </c>
      <c r="T105" s="275">
        <f t="shared" ref="T105:U105" si="30">SUBTOTAL(9,T9:T104)</f>
        <v>350000</v>
      </c>
      <c r="U105" s="275">
        <f t="shared" si="30"/>
        <v>0</v>
      </c>
      <c r="V105" s="170"/>
      <c r="W105" s="186"/>
      <c r="X105" s="186"/>
      <c r="Y105" s="186"/>
      <c r="Z105" s="186"/>
      <c r="AA105" s="186"/>
      <c r="AB105" s="187"/>
      <c r="AC105" s="170"/>
      <c r="AD105" s="188"/>
      <c r="AE105" s="188"/>
      <c r="AF105" s="188"/>
      <c r="AG105" s="188"/>
      <c r="BK105"/>
      <c r="BL105" s="262" t="s">
        <v>459</v>
      </c>
      <c r="BM105" s="261"/>
      <c r="BN105" s="261">
        <f t="shared" si="18"/>
        <v>0</v>
      </c>
    </row>
    <row r="106" spans="1:66" s="156" customFormat="1" ht="19.5" customHeight="1" x14ac:dyDescent="0.25">
      <c r="B106" s="174"/>
      <c r="C106" s="175"/>
      <c r="D106" s="176"/>
      <c r="E106" s="176"/>
      <c r="F106" s="176"/>
      <c r="G106" s="177"/>
      <c r="H106" s="178"/>
      <c r="I106" s="179"/>
      <c r="J106" s="180"/>
      <c r="K106" s="180"/>
      <c r="L106" s="181"/>
      <c r="M106" s="182"/>
      <c r="N106" s="182"/>
      <c r="O106" s="183"/>
      <c r="P106" s="193">
        <f t="shared" si="20"/>
        <v>0</v>
      </c>
      <c r="Q106" s="170"/>
      <c r="R106" s="194" t="str">
        <f>IF($Q106=R$8,$K106,"")</f>
        <v/>
      </c>
      <c r="S106" s="194"/>
      <c r="T106" s="194" t="str">
        <f t="shared" ref="T106:U108" si="31">IF($Q106=T$8,$K106,"")</f>
        <v/>
      </c>
      <c r="U106" s="194" t="str">
        <f t="shared" si="31"/>
        <v/>
      </c>
      <c r="V106" s="170"/>
      <c r="W106" s="186"/>
      <c r="X106" s="186"/>
      <c r="Y106" s="186"/>
      <c r="Z106" s="186"/>
      <c r="AA106" s="186"/>
      <c r="AB106" s="187"/>
      <c r="AC106" s="170"/>
      <c r="AD106" s="188"/>
      <c r="AE106" s="188"/>
      <c r="AF106" s="188"/>
      <c r="AG106" s="188"/>
      <c r="BK106"/>
      <c r="BL106" s="262" t="s">
        <v>460</v>
      </c>
      <c r="BM106" s="261"/>
      <c r="BN106" s="261">
        <f t="shared" si="18"/>
        <v>0</v>
      </c>
    </row>
    <row r="107" spans="1:66" s="156" customFormat="1" ht="19.5" customHeight="1" x14ac:dyDescent="0.25">
      <c r="B107" s="189" t="s">
        <v>461</v>
      </c>
      <c r="C107" s="190" t="s">
        <v>19</v>
      </c>
      <c r="D107" s="191"/>
      <c r="E107" s="191"/>
      <c r="F107" s="191"/>
      <c r="G107" s="192"/>
      <c r="H107" s="178"/>
      <c r="I107" s="179"/>
      <c r="J107" s="180"/>
      <c r="K107" s="180"/>
      <c r="L107" s="181"/>
      <c r="M107" s="182"/>
      <c r="N107" s="182"/>
      <c r="O107" s="183"/>
      <c r="P107" s="193">
        <f t="shared" si="20"/>
        <v>0</v>
      </c>
      <c r="Q107" s="170"/>
      <c r="R107" s="194" t="str">
        <f>IF($Q107=R$8,$K107,"")</f>
        <v/>
      </c>
      <c r="S107" s="194"/>
      <c r="T107" s="194" t="str">
        <f t="shared" si="31"/>
        <v/>
      </c>
      <c r="U107" s="194" t="str">
        <f t="shared" si="31"/>
        <v/>
      </c>
      <c r="V107" s="170"/>
      <c r="W107" s="186"/>
      <c r="X107" s="186"/>
      <c r="Y107" s="186"/>
      <c r="Z107" s="186"/>
      <c r="AA107" s="186"/>
      <c r="AB107" s="187"/>
      <c r="AC107" s="170"/>
      <c r="AD107" s="188"/>
      <c r="AE107" s="188"/>
      <c r="AF107" s="188"/>
      <c r="AG107" s="188"/>
      <c r="BK107"/>
      <c r="BL107" s="262" t="s">
        <v>462</v>
      </c>
      <c r="BM107" s="261"/>
      <c r="BN107" s="261">
        <f t="shared" si="18"/>
        <v>0</v>
      </c>
    </row>
    <row r="108" spans="1:66" s="156" customFormat="1" ht="19.5" customHeight="1" x14ac:dyDescent="0.25">
      <c r="B108" s="189" t="s">
        <v>463</v>
      </c>
      <c r="C108" s="190" t="s">
        <v>19</v>
      </c>
      <c r="D108" s="191"/>
      <c r="E108" s="191"/>
      <c r="F108" s="191"/>
      <c r="G108" s="192"/>
      <c r="H108" s="178"/>
      <c r="I108" s="179"/>
      <c r="J108" s="180"/>
      <c r="K108" s="180"/>
      <c r="L108" s="181"/>
      <c r="M108" s="182"/>
      <c r="N108" s="182"/>
      <c r="O108" s="183"/>
      <c r="P108" s="193">
        <f t="shared" si="20"/>
        <v>0</v>
      </c>
      <c r="Q108" s="170"/>
      <c r="R108" s="194" t="str">
        <f>IF($Q108=R$8,$K108,"")</f>
        <v/>
      </c>
      <c r="S108" s="194"/>
      <c r="T108" s="194" t="str">
        <f t="shared" si="31"/>
        <v/>
      </c>
      <c r="U108" s="194" t="str">
        <f t="shared" si="31"/>
        <v/>
      </c>
      <c r="V108" s="170"/>
      <c r="W108" s="186"/>
      <c r="X108" s="186"/>
      <c r="Y108" s="186"/>
      <c r="Z108" s="186"/>
      <c r="AA108" s="186"/>
      <c r="AB108" s="187"/>
      <c r="AC108" s="170"/>
      <c r="AD108" s="188"/>
      <c r="AE108" s="188"/>
      <c r="AF108" s="188"/>
      <c r="AG108" s="188"/>
      <c r="BK108"/>
      <c r="BL108" s="262" t="s">
        <v>464</v>
      </c>
      <c r="BM108" s="261"/>
      <c r="BN108" s="261">
        <f t="shared" si="18"/>
        <v>0</v>
      </c>
    </row>
    <row r="109" spans="1:66" s="156" customFormat="1" ht="19.5" customHeight="1" x14ac:dyDescent="0.25">
      <c r="B109" s="195" t="s">
        <v>465</v>
      </c>
      <c r="C109" s="196" t="s">
        <v>99</v>
      </c>
      <c r="D109" s="191"/>
      <c r="E109" s="191"/>
      <c r="F109" s="191"/>
      <c r="G109" s="192"/>
      <c r="H109" s="178"/>
      <c r="I109" s="179"/>
      <c r="J109" s="180"/>
      <c r="K109" s="180"/>
      <c r="L109" s="181"/>
      <c r="M109" s="182"/>
      <c r="N109" s="182"/>
      <c r="O109" s="183"/>
      <c r="P109" s="193">
        <f t="shared" si="20"/>
        <v>0</v>
      </c>
      <c r="Q109" s="170"/>
      <c r="R109" s="194"/>
      <c r="S109" s="194"/>
      <c r="T109" s="194"/>
      <c r="U109" s="194"/>
      <c r="V109" s="170"/>
      <c r="W109" s="186"/>
      <c r="X109" s="186"/>
      <c r="Y109" s="186"/>
      <c r="Z109" s="186"/>
      <c r="AA109" s="186"/>
      <c r="AB109" s="187"/>
      <c r="AC109" s="170"/>
      <c r="AD109" s="188"/>
      <c r="AE109" s="188"/>
      <c r="AF109" s="188"/>
      <c r="AG109" s="188"/>
      <c r="BK109"/>
      <c r="BL109" s="262"/>
      <c r="BM109" s="261"/>
      <c r="BN109" s="261">
        <f t="shared" si="18"/>
        <v>0</v>
      </c>
    </row>
    <row r="110" spans="1:66" s="156" customFormat="1" ht="19.5" customHeight="1" x14ac:dyDescent="0.25">
      <c r="B110" s="195"/>
      <c r="C110" s="196"/>
      <c r="D110" s="191"/>
      <c r="E110" s="191"/>
      <c r="F110" s="191"/>
      <c r="G110" s="192"/>
      <c r="H110" s="178"/>
      <c r="I110" s="179"/>
      <c r="J110" s="180"/>
      <c r="K110" s="180"/>
      <c r="L110" s="181"/>
      <c r="M110" s="182"/>
      <c r="N110" s="182"/>
      <c r="O110" s="183"/>
      <c r="P110" s="193"/>
      <c r="Q110" s="170"/>
      <c r="R110" s="194"/>
      <c r="S110" s="194"/>
      <c r="T110" s="194"/>
      <c r="U110" s="194"/>
      <c r="V110" s="170"/>
      <c r="W110" s="186"/>
      <c r="X110" s="186"/>
      <c r="Y110" s="186"/>
      <c r="Z110" s="186"/>
      <c r="AA110" s="186"/>
      <c r="AB110" s="187"/>
      <c r="AC110" s="170"/>
      <c r="AD110" s="17"/>
      <c r="AE110" s="17"/>
      <c r="AF110" s="17"/>
      <c r="AG110" s="17"/>
      <c r="BK110"/>
      <c r="BL110" s="278"/>
      <c r="BM110" s="17"/>
      <c r="BN110" s="17"/>
    </row>
    <row r="111" spans="1:66" s="156" customFormat="1" ht="19.5" customHeight="1" x14ac:dyDescent="0.25">
      <c r="B111" s="279"/>
      <c r="C111" s="196" t="s">
        <v>466</v>
      </c>
      <c r="D111" s="191"/>
      <c r="E111" s="191"/>
      <c r="F111" s="191"/>
      <c r="G111" s="192"/>
      <c r="H111" s="178"/>
      <c r="I111" s="179"/>
      <c r="J111" s="180"/>
      <c r="K111" s="180"/>
      <c r="L111" s="181"/>
      <c r="M111" s="182"/>
      <c r="N111" s="182"/>
      <c r="O111" s="183"/>
      <c r="P111" s="193">
        <f t="shared" si="20"/>
        <v>0</v>
      </c>
      <c r="Q111" s="170"/>
      <c r="R111" s="194" t="str">
        <f t="shared" ref="R111:S136" si="32">IF($Q111=R$8,$K111,"")</f>
        <v/>
      </c>
      <c r="S111" s="194"/>
      <c r="T111" s="194" t="str">
        <f t="shared" ref="T111:U136" si="33">IF($Q111=T$8,$K111,"")</f>
        <v/>
      </c>
      <c r="U111" s="194" t="str">
        <f t="shared" si="33"/>
        <v/>
      </c>
      <c r="V111" s="170"/>
      <c r="W111" s="186"/>
      <c r="X111" s="186"/>
      <c r="Y111" s="186"/>
      <c r="Z111" s="186"/>
      <c r="AA111" s="186"/>
      <c r="AB111" s="187"/>
      <c r="AC111" s="170"/>
    </row>
    <row r="112" spans="1:66" s="156" customFormat="1" ht="19.5" customHeight="1" x14ac:dyDescent="0.25">
      <c r="A112" s="197"/>
      <c r="B112" s="198" t="s">
        <v>64</v>
      </c>
      <c r="C112" s="199" t="s">
        <v>467</v>
      </c>
      <c r="D112" s="200"/>
      <c r="E112" s="200"/>
      <c r="F112" s="200"/>
      <c r="G112" s="201"/>
      <c r="H112" s="202">
        <f t="shared" ref="H112:H115" si="34">AB112</f>
        <v>18.599999999999998</v>
      </c>
      <c r="I112" s="202" t="s">
        <v>285</v>
      </c>
      <c r="J112" s="203">
        <v>1650</v>
      </c>
      <c r="K112" s="204">
        <f t="shared" ref="K112:K120" si="35">H112*J112</f>
        <v>30689.999999999996</v>
      </c>
      <c r="L112" s="205" t="s">
        <v>468</v>
      </c>
      <c r="M112" s="206"/>
      <c r="N112" s="206"/>
      <c r="O112" s="207"/>
      <c r="P112" s="193">
        <f t="shared" si="20"/>
        <v>0</v>
      </c>
      <c r="Q112" s="156" t="s">
        <v>364</v>
      </c>
      <c r="R112" s="194" t="str">
        <f t="shared" si="32"/>
        <v/>
      </c>
      <c r="S112" s="194">
        <f t="shared" si="32"/>
        <v>30689.999999999996</v>
      </c>
      <c r="T112" s="194" t="str">
        <f t="shared" si="33"/>
        <v/>
      </c>
      <c r="U112" s="194" t="str">
        <f t="shared" si="33"/>
        <v/>
      </c>
      <c r="W112" s="280">
        <v>2</v>
      </c>
      <c r="X112" s="252">
        <v>1</v>
      </c>
      <c r="Y112" s="252">
        <v>31</v>
      </c>
      <c r="Z112" s="281">
        <v>0.3</v>
      </c>
      <c r="AA112" s="280">
        <v>1</v>
      </c>
      <c r="AB112" s="253">
        <f t="shared" ref="AB112:AB120" si="36">W112*X112*Y112*Z112*AA112</f>
        <v>18.599999999999998</v>
      </c>
    </row>
    <row r="113" spans="1:28" s="156" customFormat="1" ht="19.5" customHeight="1" x14ac:dyDescent="0.25">
      <c r="A113" s="197"/>
      <c r="B113" s="198" t="s">
        <v>64</v>
      </c>
      <c r="C113" s="282" t="s">
        <v>469</v>
      </c>
      <c r="D113" s="200"/>
      <c r="E113" s="200"/>
      <c r="F113" s="200"/>
      <c r="G113" s="201"/>
      <c r="H113" s="202">
        <f>AB113</f>
        <v>18.599999999999998</v>
      </c>
      <c r="I113" s="202" t="s">
        <v>285</v>
      </c>
      <c r="J113" s="203">
        <v>75</v>
      </c>
      <c r="K113" s="204">
        <f t="shared" si="35"/>
        <v>1394.9999999999998</v>
      </c>
      <c r="L113" s="205" t="s">
        <v>470</v>
      </c>
      <c r="M113" s="206"/>
      <c r="N113" s="206"/>
      <c r="O113" s="207"/>
      <c r="P113" s="193">
        <f t="shared" si="20"/>
        <v>0</v>
      </c>
      <c r="Q113" s="156" t="s">
        <v>364</v>
      </c>
      <c r="R113" s="194" t="str">
        <f t="shared" si="32"/>
        <v/>
      </c>
      <c r="S113" s="194">
        <f t="shared" si="32"/>
        <v>1394.9999999999998</v>
      </c>
      <c r="T113" s="194" t="str">
        <f t="shared" si="33"/>
        <v/>
      </c>
      <c r="U113" s="194" t="str">
        <f t="shared" si="33"/>
        <v/>
      </c>
      <c r="W113" s="280">
        <v>2</v>
      </c>
      <c r="X113" s="252">
        <v>1</v>
      </c>
      <c r="Y113" s="252">
        <v>31</v>
      </c>
      <c r="Z113" s="281">
        <v>0.3</v>
      </c>
      <c r="AA113" s="280">
        <v>1</v>
      </c>
      <c r="AB113" s="253">
        <f t="shared" si="36"/>
        <v>18.599999999999998</v>
      </c>
    </row>
    <row r="114" spans="1:28" s="156" customFormat="1" ht="19.5" customHeight="1" x14ac:dyDescent="0.25">
      <c r="A114" s="197"/>
      <c r="B114" s="198" t="s">
        <v>64</v>
      </c>
      <c r="C114" s="199" t="s">
        <v>471</v>
      </c>
      <c r="D114" s="200"/>
      <c r="E114" s="200"/>
      <c r="F114" s="200"/>
      <c r="G114" s="201"/>
      <c r="H114" s="202">
        <f t="shared" si="34"/>
        <v>18.599999999999998</v>
      </c>
      <c r="I114" s="202" t="s">
        <v>285</v>
      </c>
      <c r="J114" s="203">
        <v>1650</v>
      </c>
      <c r="K114" s="204">
        <f t="shared" si="35"/>
        <v>30689.999999999996</v>
      </c>
      <c r="L114" s="205" t="s">
        <v>468</v>
      </c>
      <c r="M114" s="206"/>
      <c r="N114" s="206"/>
      <c r="O114" s="207"/>
      <c r="P114" s="193">
        <f t="shared" si="20"/>
        <v>0</v>
      </c>
      <c r="Q114" s="156" t="s">
        <v>364</v>
      </c>
      <c r="R114" s="194" t="str">
        <f t="shared" si="32"/>
        <v/>
      </c>
      <c r="S114" s="194">
        <f t="shared" si="32"/>
        <v>30689.999999999996</v>
      </c>
      <c r="T114" s="194" t="str">
        <f t="shared" si="33"/>
        <v/>
      </c>
      <c r="U114" s="194" t="str">
        <f t="shared" si="33"/>
        <v/>
      </c>
      <c r="W114" s="280">
        <v>1</v>
      </c>
      <c r="X114" s="252">
        <v>1</v>
      </c>
      <c r="Y114" s="252">
        <v>31</v>
      </c>
      <c r="Z114" s="281">
        <v>0.6</v>
      </c>
      <c r="AA114" s="280">
        <v>1</v>
      </c>
      <c r="AB114" s="253">
        <f t="shared" si="36"/>
        <v>18.599999999999998</v>
      </c>
    </row>
    <row r="115" spans="1:28" s="156" customFormat="1" ht="19.5" customHeight="1" x14ac:dyDescent="0.25">
      <c r="A115" s="197"/>
      <c r="B115" s="198" t="s">
        <v>64</v>
      </c>
      <c r="C115" s="282" t="s">
        <v>469</v>
      </c>
      <c r="D115" s="200"/>
      <c r="E115" s="200"/>
      <c r="F115" s="200"/>
      <c r="G115" s="201"/>
      <c r="H115" s="202">
        <f t="shared" si="34"/>
        <v>18.599999999999998</v>
      </c>
      <c r="I115" s="202" t="s">
        <v>285</v>
      </c>
      <c r="J115" s="203">
        <v>29.12</v>
      </c>
      <c r="K115" s="204">
        <f t="shared" si="35"/>
        <v>541.63199999999995</v>
      </c>
      <c r="L115" s="205" t="s">
        <v>470</v>
      </c>
      <c r="M115" s="206"/>
      <c r="N115" s="206"/>
      <c r="O115" s="207"/>
      <c r="P115" s="193">
        <f t="shared" si="20"/>
        <v>0</v>
      </c>
      <c r="Q115" s="156" t="s">
        <v>364</v>
      </c>
      <c r="R115" s="194" t="str">
        <f t="shared" si="32"/>
        <v/>
      </c>
      <c r="S115" s="194">
        <f t="shared" si="32"/>
        <v>541.63199999999995</v>
      </c>
      <c r="T115" s="194" t="str">
        <f t="shared" si="33"/>
        <v/>
      </c>
      <c r="U115" s="194" t="str">
        <f t="shared" si="33"/>
        <v/>
      </c>
      <c r="W115" s="280">
        <v>2</v>
      </c>
      <c r="X115" s="252">
        <v>1</v>
      </c>
      <c r="Y115" s="252">
        <v>31</v>
      </c>
      <c r="Z115" s="281">
        <v>0.3</v>
      </c>
      <c r="AA115" s="280">
        <v>1</v>
      </c>
      <c r="AB115" s="253">
        <f t="shared" si="36"/>
        <v>18.599999999999998</v>
      </c>
    </row>
    <row r="116" spans="1:28" s="156" customFormat="1" ht="19.5" customHeight="1" x14ac:dyDescent="0.25">
      <c r="A116" s="197"/>
      <c r="B116" s="198" t="s">
        <v>64</v>
      </c>
      <c r="C116" s="199" t="s">
        <v>472</v>
      </c>
      <c r="D116" s="200"/>
      <c r="E116" s="200"/>
      <c r="F116" s="200"/>
      <c r="G116" s="201"/>
      <c r="H116" s="202">
        <f>AB116</f>
        <v>0</v>
      </c>
      <c r="I116" s="202" t="s">
        <v>66</v>
      </c>
      <c r="J116" s="203">
        <v>0</v>
      </c>
      <c r="K116" s="204">
        <f t="shared" si="35"/>
        <v>0</v>
      </c>
      <c r="L116" s="205"/>
      <c r="M116" s="206"/>
      <c r="N116" s="206"/>
      <c r="O116" s="207"/>
      <c r="P116" s="193">
        <f t="shared" si="20"/>
        <v>0</v>
      </c>
      <c r="Q116" s="156" t="s">
        <v>364</v>
      </c>
      <c r="R116" s="194" t="str">
        <f t="shared" si="32"/>
        <v/>
      </c>
      <c r="S116" s="194">
        <f t="shared" si="32"/>
        <v>0</v>
      </c>
      <c r="T116" s="194" t="str">
        <f t="shared" si="33"/>
        <v/>
      </c>
      <c r="U116" s="194" t="str">
        <f t="shared" si="33"/>
        <v/>
      </c>
      <c r="W116" s="280">
        <v>1</v>
      </c>
      <c r="X116" s="252">
        <v>0</v>
      </c>
      <c r="Y116" s="252">
        <v>1</v>
      </c>
      <c r="Z116" s="252">
        <v>1</v>
      </c>
      <c r="AA116" s="280">
        <v>1</v>
      </c>
      <c r="AB116" s="253">
        <f t="shared" si="36"/>
        <v>0</v>
      </c>
    </row>
    <row r="117" spans="1:28" s="156" customFormat="1" ht="19.5" customHeight="1" x14ac:dyDescent="0.25">
      <c r="A117" s="197"/>
      <c r="B117" s="198" t="s">
        <v>64</v>
      </c>
      <c r="C117" s="282" t="s">
        <v>473</v>
      </c>
      <c r="D117" s="200"/>
      <c r="E117" s="200"/>
      <c r="F117" s="200"/>
      <c r="G117" s="201"/>
      <c r="H117" s="202">
        <f>AB117</f>
        <v>472</v>
      </c>
      <c r="I117" s="202" t="s">
        <v>66</v>
      </c>
      <c r="J117" s="203">
        <v>98.85</v>
      </c>
      <c r="K117" s="204">
        <f t="shared" si="35"/>
        <v>46657.2</v>
      </c>
      <c r="L117" s="205" t="s">
        <v>474</v>
      </c>
      <c r="M117" s="206"/>
      <c r="N117" s="206"/>
      <c r="O117" s="207"/>
      <c r="P117" s="193">
        <f t="shared" si="20"/>
        <v>0</v>
      </c>
      <c r="Q117" s="156" t="s">
        <v>364</v>
      </c>
      <c r="R117" s="194" t="str">
        <f t="shared" si="32"/>
        <v/>
      </c>
      <c r="S117" s="194">
        <f t="shared" si="32"/>
        <v>46657.2</v>
      </c>
      <c r="T117" s="194" t="str">
        <f t="shared" si="33"/>
        <v/>
      </c>
      <c r="U117" s="194" t="str">
        <f t="shared" si="33"/>
        <v/>
      </c>
      <c r="W117" s="280">
        <v>1</v>
      </c>
      <c r="X117" s="252">
        <v>472</v>
      </c>
      <c r="Y117" s="252">
        <v>1</v>
      </c>
      <c r="Z117" s="252">
        <v>1</v>
      </c>
      <c r="AA117" s="280">
        <v>1</v>
      </c>
      <c r="AB117" s="253">
        <f t="shared" si="36"/>
        <v>472</v>
      </c>
    </row>
    <row r="118" spans="1:28" s="156" customFormat="1" ht="19.5" customHeight="1" x14ac:dyDescent="0.25">
      <c r="A118" s="197"/>
      <c r="B118" s="198" t="s">
        <v>64</v>
      </c>
      <c r="C118" s="199" t="s">
        <v>475</v>
      </c>
      <c r="D118" s="200"/>
      <c r="E118" s="200"/>
      <c r="F118" s="200"/>
      <c r="G118" s="201"/>
      <c r="H118" s="202">
        <f>AB118</f>
        <v>47.2</v>
      </c>
      <c r="I118" s="202" t="s">
        <v>285</v>
      </c>
      <c r="J118" s="203">
        <v>246.21</v>
      </c>
      <c r="K118" s="204">
        <f t="shared" si="35"/>
        <v>11621.112000000001</v>
      </c>
      <c r="L118" s="205" t="s">
        <v>470</v>
      </c>
      <c r="M118" s="206"/>
      <c r="N118" s="206"/>
      <c r="O118" s="207"/>
      <c r="P118" s="193">
        <f t="shared" si="20"/>
        <v>0</v>
      </c>
      <c r="Q118" s="156" t="s">
        <v>364</v>
      </c>
      <c r="R118" s="194" t="str">
        <f t="shared" si="32"/>
        <v/>
      </c>
      <c r="S118" s="194">
        <f t="shared" si="32"/>
        <v>11621.112000000001</v>
      </c>
      <c r="T118" s="194" t="str">
        <f t="shared" si="33"/>
        <v/>
      </c>
      <c r="U118" s="194" t="str">
        <f t="shared" si="33"/>
        <v/>
      </c>
      <c r="W118" s="280">
        <v>1</v>
      </c>
      <c r="X118" s="252">
        <v>472</v>
      </c>
      <c r="Y118" s="252">
        <v>1</v>
      </c>
      <c r="Z118" s="252">
        <v>1</v>
      </c>
      <c r="AA118" s="281">
        <v>0.1</v>
      </c>
      <c r="AB118" s="253">
        <f t="shared" si="36"/>
        <v>47.2</v>
      </c>
    </row>
    <row r="119" spans="1:28" s="156" customFormat="1" ht="19.5" customHeight="1" x14ac:dyDescent="0.25">
      <c r="A119" s="197"/>
      <c r="B119" s="198" t="s">
        <v>64</v>
      </c>
      <c r="C119" s="282" t="s">
        <v>476</v>
      </c>
      <c r="D119" s="200"/>
      <c r="E119" s="200"/>
      <c r="F119" s="200"/>
      <c r="G119" s="201"/>
      <c r="H119" s="202">
        <f>AB119</f>
        <v>472</v>
      </c>
      <c r="I119" s="202" t="s">
        <v>66</v>
      </c>
      <c r="J119" s="203">
        <v>72.48</v>
      </c>
      <c r="K119" s="204">
        <f t="shared" si="35"/>
        <v>34210.560000000005</v>
      </c>
      <c r="L119" s="205"/>
      <c r="M119" s="206"/>
      <c r="N119" s="206"/>
      <c r="O119" s="207"/>
      <c r="P119" s="193">
        <f t="shared" si="20"/>
        <v>0</v>
      </c>
      <c r="Q119" s="156" t="s">
        <v>364</v>
      </c>
      <c r="R119" s="194" t="str">
        <f t="shared" si="32"/>
        <v/>
      </c>
      <c r="S119" s="194">
        <f t="shared" si="32"/>
        <v>34210.560000000005</v>
      </c>
      <c r="T119" s="194" t="str">
        <f t="shared" si="33"/>
        <v/>
      </c>
      <c r="U119" s="194" t="str">
        <f t="shared" si="33"/>
        <v/>
      </c>
      <c r="W119" s="280">
        <v>1</v>
      </c>
      <c r="X119" s="252">
        <v>472</v>
      </c>
      <c r="Y119" s="252">
        <v>1</v>
      </c>
      <c r="Z119" s="252">
        <v>1</v>
      </c>
      <c r="AA119" s="280">
        <v>1</v>
      </c>
      <c r="AB119" s="253">
        <f t="shared" si="36"/>
        <v>472</v>
      </c>
    </row>
    <row r="120" spans="1:28" s="156" customFormat="1" ht="19.5" customHeight="1" x14ac:dyDescent="0.25">
      <c r="A120" s="197"/>
      <c r="B120" s="198" t="s">
        <v>64</v>
      </c>
      <c r="C120" s="282" t="s">
        <v>477</v>
      </c>
      <c r="D120" s="200"/>
      <c r="E120" s="200"/>
      <c r="F120" s="200"/>
      <c r="G120" s="201"/>
      <c r="H120" s="202">
        <f>AB120</f>
        <v>4.7200000000000006</v>
      </c>
      <c r="I120" s="202" t="s">
        <v>478</v>
      </c>
      <c r="J120" s="283">
        <v>1850</v>
      </c>
      <c r="K120" s="204">
        <f t="shared" si="35"/>
        <v>8732.0000000000018</v>
      </c>
      <c r="L120" s="205" t="s">
        <v>479</v>
      </c>
      <c r="M120" s="206"/>
      <c r="N120" s="206"/>
      <c r="O120" s="207"/>
      <c r="P120" s="193">
        <f t="shared" si="20"/>
        <v>0</v>
      </c>
      <c r="Q120" s="156" t="s">
        <v>364</v>
      </c>
      <c r="R120" s="194" t="str">
        <f t="shared" si="32"/>
        <v/>
      </c>
      <c r="S120" s="194">
        <f t="shared" si="32"/>
        <v>8732.0000000000018</v>
      </c>
      <c r="T120" s="194" t="str">
        <f t="shared" si="33"/>
        <v/>
      </c>
      <c r="U120" s="194" t="str">
        <f t="shared" si="33"/>
        <v/>
      </c>
      <c r="W120" s="281">
        <v>0.1</v>
      </c>
      <c r="X120" s="252">
        <f>X119</f>
        <v>472</v>
      </c>
      <c r="Y120" s="252">
        <v>1</v>
      </c>
      <c r="Z120" s="252">
        <v>1</v>
      </c>
      <c r="AA120" s="280">
        <v>0.1</v>
      </c>
      <c r="AB120" s="253">
        <f t="shared" si="36"/>
        <v>4.7200000000000006</v>
      </c>
    </row>
    <row r="121" spans="1:28" s="285" customFormat="1" ht="19.5" customHeight="1" x14ac:dyDescent="0.25">
      <c r="A121" s="284"/>
      <c r="B121" s="198"/>
      <c r="C121" s="282"/>
      <c r="D121" s="200"/>
      <c r="E121" s="200"/>
      <c r="F121" s="200"/>
      <c r="G121" s="201"/>
      <c r="H121" s="202"/>
      <c r="I121" s="202"/>
      <c r="J121" s="203"/>
      <c r="K121" s="204"/>
      <c r="L121" s="205"/>
      <c r="M121" s="206"/>
      <c r="N121" s="206"/>
      <c r="O121" s="207"/>
      <c r="P121" s="193">
        <f t="shared" si="20"/>
        <v>0</v>
      </c>
      <c r="Q121" s="156" t="s">
        <v>364</v>
      </c>
      <c r="R121" s="194" t="str">
        <f t="shared" si="32"/>
        <v/>
      </c>
      <c r="S121" s="194">
        <f t="shared" si="32"/>
        <v>0</v>
      </c>
      <c r="T121" s="194" t="str">
        <f t="shared" si="33"/>
        <v/>
      </c>
      <c r="U121" s="194" t="str">
        <f t="shared" si="33"/>
        <v/>
      </c>
      <c r="W121" s="286"/>
      <c r="X121" s="287"/>
      <c r="Y121" s="287"/>
      <c r="Z121" s="287"/>
      <c r="AA121" s="288"/>
      <c r="AB121" s="289"/>
    </row>
    <row r="122" spans="1:28" s="156" customFormat="1" ht="19.5" customHeight="1" x14ac:dyDescent="0.25">
      <c r="A122" s="197"/>
      <c r="B122" s="198" t="s">
        <v>64</v>
      </c>
      <c r="C122" s="199" t="s">
        <v>480</v>
      </c>
      <c r="D122" s="200"/>
      <c r="E122" s="200"/>
      <c r="F122" s="200"/>
      <c r="G122" s="201"/>
      <c r="H122" s="202">
        <f t="shared" ref="H122:H123" si="37">AB122</f>
        <v>19.8</v>
      </c>
      <c r="I122" s="202" t="s">
        <v>285</v>
      </c>
      <c r="J122" s="203">
        <v>1650</v>
      </c>
      <c r="K122" s="204">
        <f t="shared" ref="K122:K129" si="38">H122*J122</f>
        <v>32670</v>
      </c>
      <c r="L122" s="205"/>
      <c r="M122" s="206"/>
      <c r="N122" s="206"/>
      <c r="O122" s="207"/>
      <c r="P122" s="193">
        <f t="shared" si="20"/>
        <v>0</v>
      </c>
      <c r="Q122" s="156" t="s">
        <v>364</v>
      </c>
      <c r="R122" s="194" t="str">
        <f t="shared" si="32"/>
        <v/>
      </c>
      <c r="S122" s="194">
        <f t="shared" si="32"/>
        <v>32670</v>
      </c>
      <c r="T122" s="194" t="str">
        <f t="shared" si="33"/>
        <v/>
      </c>
      <c r="U122" s="194" t="str">
        <f t="shared" si="33"/>
        <v/>
      </c>
      <c r="W122" s="280">
        <v>2</v>
      </c>
      <c r="X122" s="252">
        <v>1</v>
      </c>
      <c r="Y122" s="252">
        <v>33</v>
      </c>
      <c r="Z122" s="281">
        <v>0.3</v>
      </c>
      <c r="AA122" s="280">
        <v>1</v>
      </c>
      <c r="AB122" s="253">
        <f t="shared" ref="AB122:AB128" si="39">W122*X122*Y122*Z122*AA122</f>
        <v>19.8</v>
      </c>
    </row>
    <row r="123" spans="1:28" s="156" customFormat="1" ht="19.5" customHeight="1" x14ac:dyDescent="0.25">
      <c r="A123" s="197"/>
      <c r="B123" s="198" t="s">
        <v>64</v>
      </c>
      <c r="C123" s="282" t="s">
        <v>469</v>
      </c>
      <c r="D123" s="200"/>
      <c r="E123" s="200"/>
      <c r="F123" s="200"/>
      <c r="G123" s="201"/>
      <c r="H123" s="202">
        <f t="shared" si="37"/>
        <v>19.8</v>
      </c>
      <c r="I123" s="202" t="s">
        <v>285</v>
      </c>
      <c r="J123" s="203">
        <v>75</v>
      </c>
      <c r="K123" s="204">
        <f t="shared" si="38"/>
        <v>1485</v>
      </c>
      <c r="L123" s="205" t="s">
        <v>481</v>
      </c>
      <c r="M123" s="206"/>
      <c r="N123" s="206"/>
      <c r="O123" s="207"/>
      <c r="P123" s="193">
        <f t="shared" si="20"/>
        <v>0</v>
      </c>
      <c r="Q123" s="156" t="s">
        <v>364</v>
      </c>
      <c r="R123" s="194" t="str">
        <f t="shared" si="32"/>
        <v/>
      </c>
      <c r="S123" s="194">
        <f t="shared" si="32"/>
        <v>1485</v>
      </c>
      <c r="T123" s="194" t="str">
        <f t="shared" si="33"/>
        <v/>
      </c>
      <c r="U123" s="194" t="str">
        <f t="shared" si="33"/>
        <v/>
      </c>
      <c r="W123" s="280">
        <v>2</v>
      </c>
      <c r="X123" s="252">
        <v>1</v>
      </c>
      <c r="Y123" s="252">
        <v>33</v>
      </c>
      <c r="Z123" s="281">
        <v>0.3</v>
      </c>
      <c r="AA123" s="280">
        <v>1</v>
      </c>
      <c r="AB123" s="253">
        <f t="shared" si="39"/>
        <v>19.8</v>
      </c>
    </row>
    <row r="124" spans="1:28" s="156" customFormat="1" ht="19.5" customHeight="1" x14ac:dyDescent="0.25">
      <c r="A124" s="197"/>
      <c r="B124" s="198" t="s">
        <v>64</v>
      </c>
      <c r="C124" s="199" t="s">
        <v>482</v>
      </c>
      <c r="D124" s="200"/>
      <c r="E124" s="200"/>
      <c r="F124" s="200"/>
      <c r="G124" s="201"/>
      <c r="H124" s="202">
        <f>AB124</f>
        <v>0</v>
      </c>
      <c r="I124" s="202" t="s">
        <v>66</v>
      </c>
      <c r="J124" s="203">
        <v>0</v>
      </c>
      <c r="K124" s="204">
        <f t="shared" si="38"/>
        <v>0</v>
      </c>
      <c r="L124" s="205"/>
      <c r="M124" s="206"/>
      <c r="N124" s="206"/>
      <c r="O124" s="207"/>
      <c r="P124" s="193">
        <f t="shared" si="20"/>
        <v>0</v>
      </c>
      <c r="Q124" s="156" t="s">
        <v>364</v>
      </c>
      <c r="R124" s="194" t="str">
        <f t="shared" si="32"/>
        <v/>
      </c>
      <c r="S124" s="194">
        <f t="shared" si="32"/>
        <v>0</v>
      </c>
      <c r="T124" s="194" t="str">
        <f t="shared" si="33"/>
        <v/>
      </c>
      <c r="U124" s="194" t="str">
        <f t="shared" si="33"/>
        <v/>
      </c>
      <c r="W124" s="280">
        <v>1</v>
      </c>
      <c r="X124" s="252">
        <v>0</v>
      </c>
      <c r="Y124" s="252">
        <v>1</v>
      </c>
      <c r="Z124" s="252">
        <v>1</v>
      </c>
      <c r="AA124" s="280">
        <v>1</v>
      </c>
      <c r="AB124" s="253">
        <f t="shared" si="39"/>
        <v>0</v>
      </c>
    </row>
    <row r="125" spans="1:28" s="156" customFormat="1" ht="19.5" customHeight="1" x14ac:dyDescent="0.25">
      <c r="A125" s="197"/>
      <c r="B125" s="198" t="s">
        <v>64</v>
      </c>
      <c r="C125" s="282" t="s">
        <v>473</v>
      </c>
      <c r="D125" s="200"/>
      <c r="E125" s="200"/>
      <c r="F125" s="200"/>
      <c r="G125" s="201"/>
      <c r="H125" s="202">
        <f>AB125</f>
        <v>342</v>
      </c>
      <c r="I125" s="202" t="s">
        <v>66</v>
      </c>
      <c r="J125" s="203">
        <v>98.85</v>
      </c>
      <c r="K125" s="204">
        <f t="shared" si="38"/>
        <v>33806.699999999997</v>
      </c>
      <c r="L125" s="205"/>
      <c r="M125" s="206"/>
      <c r="N125" s="206"/>
      <c r="O125" s="207"/>
      <c r="P125" s="193">
        <f t="shared" si="20"/>
        <v>0</v>
      </c>
      <c r="Q125" s="156" t="s">
        <v>364</v>
      </c>
      <c r="R125" s="194" t="str">
        <f t="shared" si="32"/>
        <v/>
      </c>
      <c r="S125" s="194">
        <f t="shared" si="32"/>
        <v>33806.699999999997</v>
      </c>
      <c r="T125" s="194" t="str">
        <f t="shared" si="33"/>
        <v/>
      </c>
      <c r="U125" s="194" t="str">
        <f t="shared" si="33"/>
        <v/>
      </c>
      <c r="W125" s="280">
        <v>1</v>
      </c>
      <c r="X125" s="252">
        <v>342</v>
      </c>
      <c r="Y125" s="252">
        <v>1</v>
      </c>
      <c r="Z125" s="252">
        <v>1</v>
      </c>
      <c r="AA125" s="280">
        <v>1</v>
      </c>
      <c r="AB125" s="253">
        <f t="shared" si="39"/>
        <v>342</v>
      </c>
    </row>
    <row r="126" spans="1:28" s="156" customFormat="1" ht="19.5" customHeight="1" x14ac:dyDescent="0.25">
      <c r="A126" s="197"/>
      <c r="B126" s="198" t="s">
        <v>64</v>
      </c>
      <c r="C126" s="199" t="s">
        <v>483</v>
      </c>
      <c r="D126" s="200"/>
      <c r="E126" s="200"/>
      <c r="F126" s="200"/>
      <c r="G126" s="201"/>
      <c r="H126" s="202">
        <f>AB126</f>
        <v>34.200000000000003</v>
      </c>
      <c r="I126" s="202" t="s">
        <v>285</v>
      </c>
      <c r="J126" s="203">
        <v>246.21</v>
      </c>
      <c r="K126" s="204">
        <f t="shared" si="38"/>
        <v>8420.3820000000014</v>
      </c>
      <c r="L126" s="205" t="s">
        <v>470</v>
      </c>
      <c r="M126" s="206"/>
      <c r="N126" s="206"/>
      <c r="O126" s="207"/>
      <c r="P126" s="193">
        <f t="shared" si="20"/>
        <v>0</v>
      </c>
      <c r="Q126" s="156" t="s">
        <v>364</v>
      </c>
      <c r="R126" s="194" t="str">
        <f t="shared" si="32"/>
        <v/>
      </c>
      <c r="S126" s="194">
        <f t="shared" si="32"/>
        <v>8420.3820000000014</v>
      </c>
      <c r="T126" s="194" t="str">
        <f t="shared" si="33"/>
        <v/>
      </c>
      <c r="U126" s="194" t="str">
        <f t="shared" si="33"/>
        <v/>
      </c>
      <c r="W126" s="280">
        <v>1</v>
      </c>
      <c r="X126" s="252">
        <f>X125</f>
        <v>342</v>
      </c>
      <c r="Y126" s="252">
        <v>1</v>
      </c>
      <c r="Z126" s="252">
        <v>1</v>
      </c>
      <c r="AA126" s="281">
        <v>0.1</v>
      </c>
      <c r="AB126" s="253">
        <f t="shared" si="39"/>
        <v>34.200000000000003</v>
      </c>
    </row>
    <row r="127" spans="1:28" s="156" customFormat="1" ht="19.5" customHeight="1" x14ac:dyDescent="0.25">
      <c r="A127" s="197"/>
      <c r="B127" s="198" t="s">
        <v>64</v>
      </c>
      <c r="C127" s="282" t="s">
        <v>476</v>
      </c>
      <c r="D127" s="200"/>
      <c r="E127" s="200"/>
      <c r="F127" s="200"/>
      <c r="G127" s="201"/>
      <c r="H127" s="202">
        <f>AB127</f>
        <v>342</v>
      </c>
      <c r="I127" s="202" t="s">
        <v>66</v>
      </c>
      <c r="J127" s="203">
        <v>98.85</v>
      </c>
      <c r="K127" s="204">
        <f t="shared" si="38"/>
        <v>33806.699999999997</v>
      </c>
      <c r="L127" s="205"/>
      <c r="M127" s="206"/>
      <c r="N127" s="206"/>
      <c r="O127" s="207"/>
      <c r="P127" s="193">
        <f t="shared" si="20"/>
        <v>0</v>
      </c>
      <c r="Q127" s="156" t="s">
        <v>364</v>
      </c>
      <c r="R127" s="194" t="str">
        <f t="shared" si="32"/>
        <v/>
      </c>
      <c r="S127" s="194">
        <f t="shared" si="32"/>
        <v>33806.699999999997</v>
      </c>
      <c r="T127" s="194" t="str">
        <f t="shared" si="33"/>
        <v/>
      </c>
      <c r="U127" s="194" t="str">
        <f t="shared" si="33"/>
        <v/>
      </c>
      <c r="W127" s="280">
        <v>1</v>
      </c>
      <c r="X127" s="252">
        <f>X126</f>
        <v>342</v>
      </c>
      <c r="Y127" s="252">
        <v>1</v>
      </c>
      <c r="Z127" s="252">
        <v>1</v>
      </c>
      <c r="AA127" s="280">
        <v>1</v>
      </c>
      <c r="AB127" s="253">
        <f t="shared" si="39"/>
        <v>342</v>
      </c>
    </row>
    <row r="128" spans="1:28" s="156" customFormat="1" ht="19.5" customHeight="1" x14ac:dyDescent="0.25">
      <c r="A128" s="197"/>
      <c r="B128" s="198" t="s">
        <v>64</v>
      </c>
      <c r="C128" s="282" t="s">
        <v>477</v>
      </c>
      <c r="D128" s="200"/>
      <c r="E128" s="200"/>
      <c r="F128" s="200"/>
      <c r="G128" s="201"/>
      <c r="H128" s="202">
        <f>AB128</f>
        <v>3.4200000000000004</v>
      </c>
      <c r="I128" s="202" t="s">
        <v>478</v>
      </c>
      <c r="J128" s="283">
        <v>1850</v>
      </c>
      <c r="K128" s="204">
        <f t="shared" si="38"/>
        <v>6327.0000000000009</v>
      </c>
      <c r="L128" s="205" t="s">
        <v>479</v>
      </c>
      <c r="M128" s="206"/>
      <c r="N128" s="206"/>
      <c r="O128" s="207"/>
      <c r="P128" s="193">
        <f t="shared" si="20"/>
        <v>0</v>
      </c>
      <c r="Q128" s="156" t="s">
        <v>364</v>
      </c>
      <c r="R128" s="194" t="str">
        <f t="shared" si="32"/>
        <v/>
      </c>
      <c r="S128" s="194">
        <f t="shared" si="32"/>
        <v>6327.0000000000009</v>
      </c>
      <c r="T128" s="194" t="str">
        <f t="shared" si="33"/>
        <v/>
      </c>
      <c r="U128" s="194" t="str">
        <f t="shared" si="33"/>
        <v/>
      </c>
      <c r="W128" s="281">
        <v>0.1</v>
      </c>
      <c r="X128" s="252">
        <f>X127</f>
        <v>342</v>
      </c>
      <c r="Y128" s="252">
        <v>1</v>
      </c>
      <c r="Z128" s="252">
        <v>1</v>
      </c>
      <c r="AA128" s="280">
        <v>0.1</v>
      </c>
      <c r="AB128" s="253">
        <f t="shared" si="39"/>
        <v>3.4200000000000004</v>
      </c>
    </row>
    <row r="129" spans="1:28" s="156" customFormat="1" ht="19.5" customHeight="1" x14ac:dyDescent="0.25">
      <c r="A129" s="197"/>
      <c r="B129" s="198" t="s">
        <v>64</v>
      </c>
      <c r="C129" s="199" t="s">
        <v>484</v>
      </c>
      <c r="D129" s="200"/>
      <c r="E129" s="200"/>
      <c r="F129" s="200"/>
      <c r="G129" s="201"/>
      <c r="H129" s="202">
        <v>1</v>
      </c>
      <c r="I129" s="202" t="s">
        <v>57</v>
      </c>
      <c r="J129" s="203">
        <v>50000</v>
      </c>
      <c r="K129" s="204">
        <f t="shared" si="38"/>
        <v>50000</v>
      </c>
      <c r="L129" s="205"/>
      <c r="M129" s="206"/>
      <c r="N129" s="206"/>
      <c r="O129" s="207"/>
      <c r="P129" s="193">
        <f t="shared" si="20"/>
        <v>0</v>
      </c>
      <c r="Q129" s="156" t="s">
        <v>364</v>
      </c>
      <c r="R129" s="194" t="str">
        <f t="shared" si="32"/>
        <v/>
      </c>
      <c r="S129" s="194">
        <f t="shared" si="32"/>
        <v>50000</v>
      </c>
      <c r="T129" s="194" t="str">
        <f t="shared" si="33"/>
        <v/>
      </c>
      <c r="U129" s="194" t="str">
        <f t="shared" si="33"/>
        <v/>
      </c>
      <c r="W129" s="252"/>
      <c r="X129" s="252"/>
      <c r="Y129" s="252"/>
      <c r="Z129" s="252"/>
      <c r="AA129" s="280"/>
      <c r="AB129" s="253"/>
    </row>
    <row r="130" spans="1:28" s="285" customFormat="1" ht="19.5" customHeight="1" x14ac:dyDescent="0.25">
      <c r="A130" s="284"/>
      <c r="B130" s="198"/>
      <c r="C130" s="282"/>
      <c r="D130" s="200"/>
      <c r="E130" s="200"/>
      <c r="F130" s="200"/>
      <c r="G130" s="201"/>
      <c r="H130" s="202"/>
      <c r="I130" s="202"/>
      <c r="J130" s="203"/>
      <c r="K130" s="204"/>
      <c r="L130" s="205"/>
      <c r="M130" s="206"/>
      <c r="N130" s="206"/>
      <c r="O130" s="207"/>
      <c r="P130" s="193">
        <f t="shared" si="20"/>
        <v>0</v>
      </c>
      <c r="Q130" s="156" t="s">
        <v>364</v>
      </c>
      <c r="R130" s="194" t="str">
        <f t="shared" si="32"/>
        <v/>
      </c>
      <c r="S130" s="194">
        <f t="shared" si="32"/>
        <v>0</v>
      </c>
      <c r="T130" s="194" t="str">
        <f t="shared" si="33"/>
        <v/>
      </c>
      <c r="U130" s="194" t="str">
        <f t="shared" si="33"/>
        <v/>
      </c>
      <c r="W130" s="286"/>
      <c r="X130" s="287"/>
      <c r="Y130" s="287"/>
      <c r="Z130" s="287"/>
      <c r="AA130" s="288"/>
      <c r="AB130" s="289"/>
    </row>
    <row r="131" spans="1:28" s="285" customFormat="1" ht="19.5" customHeight="1" x14ac:dyDescent="0.25">
      <c r="A131" s="284"/>
      <c r="B131" s="198"/>
      <c r="C131" s="199"/>
      <c r="D131" s="200"/>
      <c r="E131" s="200"/>
      <c r="F131" s="200"/>
      <c r="G131" s="201"/>
      <c r="H131" s="202"/>
      <c r="I131" s="202"/>
      <c r="J131" s="203"/>
      <c r="K131" s="204"/>
      <c r="L131" s="205"/>
      <c r="M131" s="206"/>
      <c r="N131" s="206"/>
      <c r="O131" s="207"/>
      <c r="P131" s="193">
        <f t="shared" ref="P131:P203" si="40">K131-SUM(R131:U131)</f>
        <v>0</v>
      </c>
      <c r="R131" s="194" t="str">
        <f t="shared" si="32"/>
        <v/>
      </c>
      <c r="S131" s="194"/>
      <c r="T131" s="194" t="str">
        <f t="shared" si="33"/>
        <v/>
      </c>
      <c r="U131" s="194" t="str">
        <f t="shared" si="33"/>
        <v/>
      </c>
      <c r="W131" s="287"/>
      <c r="X131" s="287"/>
      <c r="Y131" s="287"/>
      <c r="Z131" s="287"/>
      <c r="AA131" s="288"/>
      <c r="AB131" s="289"/>
    </row>
    <row r="132" spans="1:28" s="156" customFormat="1" ht="19.5" customHeight="1" x14ac:dyDescent="0.25">
      <c r="A132" s="197"/>
      <c r="B132" s="198" t="s">
        <v>64</v>
      </c>
      <c r="C132" s="199" t="s">
        <v>485</v>
      </c>
      <c r="D132" s="200"/>
      <c r="E132" s="200"/>
      <c r="F132" s="200"/>
      <c r="G132" s="201"/>
      <c r="H132" s="290">
        <v>0.25</v>
      </c>
      <c r="I132" s="202"/>
      <c r="J132" s="203">
        <f>SUM(K112:K131)</f>
        <v>331053.28599999996</v>
      </c>
      <c r="K132" s="204">
        <f>H132*J132</f>
        <v>82763.321499999991</v>
      </c>
      <c r="L132" s="205" t="s">
        <v>486</v>
      </c>
      <c r="M132" s="206"/>
      <c r="N132" s="206"/>
      <c r="O132" s="207"/>
      <c r="P132" s="193">
        <f t="shared" si="40"/>
        <v>0</v>
      </c>
      <c r="Q132" s="156" t="s">
        <v>364</v>
      </c>
      <c r="R132" s="194" t="str">
        <f t="shared" si="32"/>
        <v/>
      </c>
      <c r="S132" s="194">
        <f>IF($Q132=S$8,$K132,"")</f>
        <v>82763.321499999991</v>
      </c>
      <c r="T132" s="194" t="str">
        <f t="shared" si="33"/>
        <v/>
      </c>
      <c r="U132" s="194" t="str">
        <f t="shared" si="33"/>
        <v/>
      </c>
      <c r="W132" s="252"/>
      <c r="X132" s="252"/>
      <c r="Y132" s="252"/>
      <c r="Z132" s="252"/>
      <c r="AA132" s="252"/>
      <c r="AB132" s="253"/>
    </row>
    <row r="133" spans="1:28" s="156" customFormat="1" ht="19.5" customHeight="1" x14ac:dyDescent="0.25">
      <c r="B133" s="195"/>
      <c r="C133" s="291"/>
      <c r="D133" s="292"/>
      <c r="E133" s="292"/>
      <c r="F133" s="292"/>
      <c r="G133" s="293"/>
      <c r="H133" s="294"/>
      <c r="I133" s="204"/>
      <c r="J133" s="295"/>
      <c r="K133" s="295"/>
      <c r="L133" s="181"/>
      <c r="M133" s="182"/>
      <c r="N133" s="182"/>
      <c r="O133" s="183"/>
      <c r="P133" s="193">
        <f t="shared" si="40"/>
        <v>0</v>
      </c>
      <c r="Q133" s="170"/>
      <c r="R133" s="194" t="str">
        <f t="shared" si="32"/>
        <v/>
      </c>
      <c r="S133" s="194"/>
      <c r="T133" s="194" t="str">
        <f t="shared" si="33"/>
        <v/>
      </c>
      <c r="U133" s="194" t="str">
        <f t="shared" si="33"/>
        <v/>
      </c>
      <c r="V133" s="170"/>
      <c r="W133" s="186"/>
      <c r="X133" s="186"/>
      <c r="Y133" s="186"/>
      <c r="Z133" s="186"/>
      <c r="AA133" s="186"/>
      <c r="AB133" s="187"/>
    </row>
    <row r="134" spans="1:28" s="156" customFormat="1" ht="19.5" customHeight="1" x14ac:dyDescent="0.25">
      <c r="B134" s="279"/>
      <c r="C134" s="291" t="s">
        <v>487</v>
      </c>
      <c r="D134" s="292"/>
      <c r="E134" s="292"/>
      <c r="F134" s="292"/>
      <c r="G134" s="293"/>
      <c r="H134" s="294"/>
      <c r="I134" s="204"/>
      <c r="J134" s="295"/>
      <c r="K134" s="295"/>
      <c r="L134" s="181"/>
      <c r="M134" s="182"/>
      <c r="N134" s="182"/>
      <c r="O134" s="183"/>
      <c r="P134" s="193">
        <f t="shared" si="40"/>
        <v>0</v>
      </c>
      <c r="Q134" s="170"/>
      <c r="R134" s="194" t="str">
        <f t="shared" si="32"/>
        <v/>
      </c>
      <c r="S134" s="194"/>
      <c r="T134" s="194" t="str">
        <f t="shared" si="33"/>
        <v/>
      </c>
      <c r="U134" s="194" t="str">
        <f t="shared" si="33"/>
        <v/>
      </c>
      <c r="V134" s="170"/>
      <c r="W134" s="186"/>
      <c r="X134" s="186"/>
      <c r="Y134" s="186"/>
      <c r="Z134" s="186"/>
      <c r="AA134" s="186"/>
      <c r="AB134" s="187"/>
    </row>
    <row r="135" spans="1:28" s="156" customFormat="1" ht="19.5" customHeight="1" x14ac:dyDescent="0.25">
      <c r="A135" s="197"/>
      <c r="B135" s="198" t="s">
        <v>64</v>
      </c>
      <c r="C135" s="199" t="s">
        <v>488</v>
      </c>
      <c r="D135" s="200"/>
      <c r="E135" s="200"/>
      <c r="F135" s="200"/>
      <c r="G135" s="201"/>
      <c r="H135" s="202">
        <f>AB135</f>
        <v>2049.6</v>
      </c>
      <c r="I135" s="202" t="s">
        <v>285</v>
      </c>
      <c r="J135" s="203">
        <v>39.409999999999997</v>
      </c>
      <c r="K135" s="204">
        <f>H135*J135</f>
        <v>80774.73599999999</v>
      </c>
      <c r="L135" s="205" t="s">
        <v>470</v>
      </c>
      <c r="M135" s="206"/>
      <c r="N135" s="206"/>
      <c r="O135" s="207"/>
      <c r="P135" s="193">
        <f t="shared" si="40"/>
        <v>0</v>
      </c>
      <c r="Q135" s="156" t="s">
        <v>363</v>
      </c>
      <c r="R135" s="194">
        <f t="shared" si="32"/>
        <v>80774.73599999999</v>
      </c>
      <c r="S135" s="194" t="str">
        <f>IF($Q135=S$8,$K135,"")</f>
        <v/>
      </c>
      <c r="T135" s="194" t="str">
        <f t="shared" si="33"/>
        <v/>
      </c>
      <c r="U135" s="194" t="str">
        <f t="shared" si="33"/>
        <v/>
      </c>
      <c r="W135" s="280">
        <v>1.2</v>
      </c>
      <c r="X135" s="252">
        <f>5206+1626</f>
        <v>6832</v>
      </c>
      <c r="Y135" s="252">
        <v>1</v>
      </c>
      <c r="Z135" s="252">
        <v>1</v>
      </c>
      <c r="AA135" s="280">
        <v>0.25</v>
      </c>
      <c r="AB135" s="253">
        <f>W135*X135*Y135*Z135*AA135</f>
        <v>2049.6</v>
      </c>
    </row>
    <row r="136" spans="1:28" s="156" customFormat="1" ht="19.5" customHeight="1" x14ac:dyDescent="0.25">
      <c r="A136" s="197"/>
      <c r="B136" s="198" t="s">
        <v>64</v>
      </c>
      <c r="C136" s="199" t="s">
        <v>489</v>
      </c>
      <c r="D136" s="200"/>
      <c r="E136" s="200"/>
      <c r="F136" s="200"/>
      <c r="G136" s="201"/>
      <c r="H136" s="202">
        <f>AB136</f>
        <v>6148.7999999999993</v>
      </c>
      <c r="I136" s="202" t="s">
        <v>285</v>
      </c>
      <c r="J136" s="203">
        <v>37.69</v>
      </c>
      <c r="K136" s="204">
        <f>H136*J136</f>
        <v>231748.27199999997</v>
      </c>
      <c r="L136" s="205" t="s">
        <v>470</v>
      </c>
      <c r="M136" s="206"/>
      <c r="N136" s="206"/>
      <c r="O136" s="207"/>
      <c r="P136" s="193">
        <f t="shared" si="40"/>
        <v>0</v>
      </c>
      <c r="Q136" s="156" t="s">
        <v>363</v>
      </c>
      <c r="R136" s="194">
        <f t="shared" si="32"/>
        <v>231748.27199999997</v>
      </c>
      <c r="S136" s="194" t="str">
        <f>IF($Q136=S$8,$K136,"")</f>
        <v/>
      </c>
      <c r="T136" s="194" t="str">
        <f t="shared" si="33"/>
        <v/>
      </c>
      <c r="U136" s="194" t="str">
        <f t="shared" si="33"/>
        <v/>
      </c>
      <c r="W136" s="280">
        <v>1.2</v>
      </c>
      <c r="X136" s="252">
        <f>X135</f>
        <v>6832</v>
      </c>
      <c r="Y136" s="252">
        <v>1</v>
      </c>
      <c r="Z136" s="252">
        <v>1</v>
      </c>
      <c r="AA136" s="280">
        <v>0.75</v>
      </c>
      <c r="AB136" s="253">
        <f>W136*X136*Y136*Z136*AA136</f>
        <v>6148.7999999999993</v>
      </c>
    </row>
    <row r="137" spans="1:28" s="156" customFormat="1" ht="19.5" customHeight="1" x14ac:dyDescent="0.25">
      <c r="A137" s="197"/>
      <c r="B137" s="198"/>
      <c r="C137" s="199"/>
      <c r="D137" s="200"/>
      <c r="E137" s="200"/>
      <c r="F137" s="200"/>
      <c r="G137" s="201"/>
      <c r="H137" s="202"/>
      <c r="I137" s="202"/>
      <c r="J137" s="203"/>
      <c r="K137" s="204"/>
      <c r="L137" s="205"/>
      <c r="M137" s="206"/>
      <c r="N137" s="206"/>
      <c r="O137" s="207"/>
      <c r="P137" s="193">
        <f t="shared" si="40"/>
        <v>0</v>
      </c>
      <c r="R137" s="194"/>
      <c r="S137" s="194"/>
      <c r="T137" s="194"/>
      <c r="U137" s="194"/>
      <c r="W137" s="280"/>
      <c r="X137" s="252"/>
      <c r="Y137" s="252"/>
      <c r="Z137" s="252"/>
      <c r="AA137" s="280"/>
      <c r="AB137" s="253"/>
    </row>
    <row r="138" spans="1:28" s="156" customFormat="1" ht="19.5" customHeight="1" x14ac:dyDescent="0.25">
      <c r="B138" s="279"/>
      <c r="C138" s="291" t="s">
        <v>356</v>
      </c>
      <c r="D138" s="292"/>
      <c r="E138" s="292"/>
      <c r="F138" s="292"/>
      <c r="G138" s="293"/>
      <c r="H138" s="294"/>
      <c r="I138" s="204"/>
      <c r="J138" s="295"/>
      <c r="K138" s="295"/>
      <c r="L138" s="205"/>
      <c r="M138" s="182"/>
      <c r="N138" s="182"/>
      <c r="O138" s="183"/>
      <c r="P138" s="193">
        <f t="shared" si="40"/>
        <v>0</v>
      </c>
      <c r="Q138" s="170"/>
      <c r="R138" s="194" t="str">
        <f>IF($Q138=R$8,$K138,"")</f>
        <v/>
      </c>
      <c r="S138" s="194"/>
      <c r="T138" s="194" t="str">
        <f t="shared" ref="T138:U145" si="41">IF($Q138=T$8,$K138,"")</f>
        <v/>
      </c>
      <c r="U138" s="194" t="str">
        <f t="shared" si="41"/>
        <v/>
      </c>
      <c r="V138" s="170"/>
      <c r="W138" s="186"/>
      <c r="X138" s="186"/>
      <c r="Y138" s="186"/>
      <c r="Z138" s="186"/>
      <c r="AA138" s="186"/>
      <c r="AB138" s="187"/>
    </row>
    <row r="139" spans="1:28" s="156" customFormat="1" ht="19.5" customHeight="1" x14ac:dyDescent="0.25">
      <c r="A139" s="197"/>
      <c r="B139" s="198" t="s">
        <v>64</v>
      </c>
      <c r="C139" s="199" t="s">
        <v>490</v>
      </c>
      <c r="D139" s="200"/>
      <c r="E139" s="200"/>
      <c r="F139" s="200"/>
      <c r="G139" s="201"/>
      <c r="H139" s="202">
        <f t="shared" ref="H139:H140" si="42">AB139</f>
        <v>992.69999999999993</v>
      </c>
      <c r="I139" s="202" t="s">
        <v>285</v>
      </c>
      <c r="J139" s="203">
        <v>39.409999999999997</v>
      </c>
      <c r="K139" s="204">
        <f>H139*J139</f>
        <v>39122.306999999993</v>
      </c>
      <c r="L139" s="205" t="s">
        <v>470</v>
      </c>
      <c r="M139" s="206"/>
      <c r="N139" s="206"/>
      <c r="O139" s="207"/>
      <c r="P139" s="193">
        <f t="shared" si="40"/>
        <v>0</v>
      </c>
      <c r="Q139" s="156" t="s">
        <v>356</v>
      </c>
      <c r="R139" s="194" t="str">
        <f>IF($Q139=R$8,$K139,"")</f>
        <v/>
      </c>
      <c r="S139" s="194"/>
      <c r="T139" s="194">
        <f t="shared" si="41"/>
        <v>39122.306999999993</v>
      </c>
      <c r="U139" s="194" t="str">
        <f t="shared" si="41"/>
        <v/>
      </c>
      <c r="W139" s="252">
        <v>1.2</v>
      </c>
      <c r="X139" s="252">
        <v>3309</v>
      </c>
      <c r="Y139" s="252">
        <v>1</v>
      </c>
      <c r="Z139" s="252">
        <v>1</v>
      </c>
      <c r="AA139" s="280">
        <v>0.25</v>
      </c>
      <c r="AB139" s="253">
        <f t="shared" ref="AB139:AB140" si="43">W139*X139*Y139*Z139*AA139</f>
        <v>992.69999999999993</v>
      </c>
    </row>
    <row r="140" spans="1:28" s="156" customFormat="1" ht="19.5" customHeight="1" x14ac:dyDescent="0.25">
      <c r="A140" s="197"/>
      <c r="B140" s="198" t="s">
        <v>64</v>
      </c>
      <c r="C140" s="199" t="s">
        <v>491</v>
      </c>
      <c r="D140" s="200"/>
      <c r="E140" s="200"/>
      <c r="F140" s="200"/>
      <c r="G140" s="201"/>
      <c r="H140" s="202">
        <f t="shared" si="42"/>
        <v>2978.1</v>
      </c>
      <c r="I140" s="202" t="s">
        <v>285</v>
      </c>
      <c r="J140" s="203">
        <v>37.69</v>
      </c>
      <c r="K140" s="204">
        <f>H140*J140</f>
        <v>112244.58899999999</v>
      </c>
      <c r="L140" s="205" t="s">
        <v>470</v>
      </c>
      <c r="M140" s="206"/>
      <c r="N140" s="206"/>
      <c r="O140" s="207"/>
      <c r="P140" s="193">
        <f t="shared" si="40"/>
        <v>0</v>
      </c>
      <c r="Q140" s="156" t="s">
        <v>356</v>
      </c>
      <c r="R140" s="194" t="str">
        <f>IF($Q140=R$8,$K140,"")</f>
        <v/>
      </c>
      <c r="S140" s="194"/>
      <c r="T140" s="194">
        <f t="shared" si="41"/>
        <v>112244.58899999999</v>
      </c>
      <c r="U140" s="194" t="str">
        <f t="shared" si="41"/>
        <v/>
      </c>
      <c r="W140" s="252">
        <v>1.2</v>
      </c>
      <c r="X140" s="252">
        <v>3309</v>
      </c>
      <c r="Y140" s="252">
        <v>1</v>
      </c>
      <c r="Z140" s="252">
        <v>1</v>
      </c>
      <c r="AA140" s="280">
        <v>0.75</v>
      </c>
      <c r="AB140" s="253">
        <f t="shared" si="43"/>
        <v>2978.1</v>
      </c>
    </row>
    <row r="141" spans="1:28" s="156" customFormat="1" ht="19.5" customHeight="1" x14ac:dyDescent="0.25">
      <c r="B141" s="195"/>
      <c r="C141" s="196"/>
      <c r="D141" s="191"/>
      <c r="E141" s="191"/>
      <c r="F141" s="191"/>
      <c r="G141" s="192"/>
      <c r="H141" s="178"/>
      <c r="I141" s="179"/>
      <c r="J141" s="180"/>
      <c r="K141" s="180"/>
      <c r="L141" s="181"/>
      <c r="M141" s="182"/>
      <c r="N141" s="182"/>
      <c r="O141" s="183"/>
      <c r="P141" s="193">
        <f t="shared" si="40"/>
        <v>0</v>
      </c>
      <c r="Q141" s="170"/>
      <c r="R141" s="194" t="str">
        <f>IF($Q141=R$8,$K141,"")</f>
        <v/>
      </c>
      <c r="S141" s="194"/>
      <c r="T141" s="194" t="str">
        <f t="shared" si="41"/>
        <v/>
      </c>
      <c r="U141" s="194" t="str">
        <f t="shared" si="41"/>
        <v/>
      </c>
      <c r="V141" s="170"/>
      <c r="W141" s="186"/>
      <c r="X141" s="186"/>
      <c r="Y141" s="186"/>
      <c r="Z141" s="186"/>
      <c r="AA141" s="186"/>
      <c r="AB141" s="187"/>
    </row>
    <row r="142" spans="1:28" s="285" customFormat="1" ht="19.5" customHeight="1" x14ac:dyDescent="0.25">
      <c r="A142" s="284"/>
      <c r="B142" s="198"/>
      <c r="C142" s="199"/>
      <c r="D142" s="200"/>
      <c r="E142" s="200"/>
      <c r="F142" s="200"/>
      <c r="G142" s="201"/>
      <c r="H142" s="202"/>
      <c r="I142" s="202"/>
      <c r="J142" s="203"/>
      <c r="K142" s="204"/>
      <c r="L142" s="205"/>
      <c r="M142" s="206"/>
      <c r="N142" s="206"/>
      <c r="O142" s="207"/>
      <c r="P142" s="193">
        <f t="shared" ref="P142:P144" si="44">K142-SUM(R142:U142)</f>
        <v>0</v>
      </c>
      <c r="R142" s="194" t="str">
        <f t="shared" ref="R142:R144" si="45">IF($Q142=R$8,$K142,"")</f>
        <v/>
      </c>
      <c r="S142" s="194"/>
      <c r="T142" s="194" t="str">
        <f t="shared" si="41"/>
        <v/>
      </c>
      <c r="U142" s="194" t="str">
        <f t="shared" si="41"/>
        <v/>
      </c>
      <c r="W142" s="287"/>
      <c r="X142" s="287"/>
      <c r="Y142" s="287"/>
      <c r="Z142" s="287"/>
      <c r="AA142" s="288"/>
      <c r="AB142" s="289"/>
    </row>
    <row r="143" spans="1:28" s="156" customFormat="1" ht="19.5" customHeight="1" x14ac:dyDescent="0.25">
      <c r="A143" s="197"/>
      <c r="B143" s="198" t="s">
        <v>64</v>
      </c>
      <c r="C143" s="199" t="s">
        <v>485</v>
      </c>
      <c r="D143" s="200"/>
      <c r="E143" s="200"/>
      <c r="F143" s="200"/>
      <c r="G143" s="201"/>
      <c r="H143" s="290">
        <v>0.25</v>
      </c>
      <c r="I143" s="202"/>
      <c r="J143" s="203">
        <f>SUM(K134:K142)</f>
        <v>463889.90399999992</v>
      </c>
      <c r="K143" s="204">
        <f>H143*J143</f>
        <v>115972.47599999998</v>
      </c>
      <c r="L143" s="205" t="s">
        <v>492</v>
      </c>
      <c r="M143" s="206"/>
      <c r="N143" s="206"/>
      <c r="O143" s="207"/>
      <c r="P143" s="193">
        <f t="shared" si="44"/>
        <v>0</v>
      </c>
      <c r="Q143" s="156" t="s">
        <v>364</v>
      </c>
      <c r="R143" s="194" t="str">
        <f t="shared" si="45"/>
        <v/>
      </c>
      <c r="S143" s="194">
        <f>IF($Q143=S$8,$K143,"")</f>
        <v>115972.47599999998</v>
      </c>
      <c r="T143" s="194" t="str">
        <f t="shared" si="41"/>
        <v/>
      </c>
      <c r="U143" s="194" t="str">
        <f t="shared" si="41"/>
        <v/>
      </c>
      <c r="W143" s="252"/>
      <c r="X143" s="252"/>
      <c r="Y143" s="252"/>
      <c r="Z143" s="252"/>
      <c r="AA143" s="252"/>
      <c r="AB143" s="253"/>
    </row>
    <row r="144" spans="1:28" s="156" customFormat="1" ht="19.5" customHeight="1" x14ac:dyDescent="0.25">
      <c r="B144" s="195"/>
      <c r="C144" s="291"/>
      <c r="D144" s="292"/>
      <c r="E144" s="292"/>
      <c r="F144" s="292"/>
      <c r="G144" s="293"/>
      <c r="H144" s="294"/>
      <c r="I144" s="204"/>
      <c r="J144" s="295"/>
      <c r="K144" s="295"/>
      <c r="L144" s="181"/>
      <c r="M144" s="182"/>
      <c r="N144" s="182"/>
      <c r="O144" s="183"/>
      <c r="P144" s="193">
        <f t="shared" si="44"/>
        <v>0</v>
      </c>
      <c r="Q144" s="170"/>
      <c r="R144" s="194" t="str">
        <f t="shared" si="45"/>
        <v/>
      </c>
      <c r="S144" s="194"/>
      <c r="T144" s="194" t="str">
        <f t="shared" si="41"/>
        <v/>
      </c>
      <c r="U144" s="194" t="str">
        <f t="shared" si="41"/>
        <v/>
      </c>
      <c r="V144" s="170"/>
      <c r="W144" s="186"/>
      <c r="X144" s="186"/>
      <c r="Y144" s="186"/>
      <c r="Z144" s="186"/>
      <c r="AA144" s="186"/>
      <c r="AB144" s="187"/>
    </row>
    <row r="145" spans="1:66" s="156" customFormat="1" ht="19.5" customHeight="1" x14ac:dyDescent="0.25">
      <c r="A145" s="197"/>
      <c r="B145" s="211"/>
      <c r="C145" s="212"/>
      <c r="D145" s="213"/>
      <c r="E145" s="213"/>
      <c r="F145" s="213"/>
      <c r="G145" s="214"/>
      <c r="H145" s="215"/>
      <c r="I145" s="215"/>
      <c r="J145" s="216"/>
      <c r="K145" s="217"/>
      <c r="L145" s="218"/>
      <c r="M145" s="219"/>
      <c r="N145" s="219"/>
      <c r="O145" s="220"/>
      <c r="P145" s="193">
        <f t="shared" si="40"/>
        <v>0</v>
      </c>
      <c r="R145" s="194" t="str">
        <f>IF($Q145=R$8,$K145,"")</f>
        <v/>
      </c>
      <c r="S145" s="194"/>
      <c r="T145" s="194" t="str">
        <f t="shared" si="41"/>
        <v/>
      </c>
      <c r="U145" s="194" t="str">
        <f t="shared" si="41"/>
        <v/>
      </c>
      <c r="V145" s="208"/>
      <c r="W145" s="209"/>
      <c r="X145" s="209"/>
      <c r="Y145" s="209"/>
      <c r="Z145" s="209"/>
      <c r="AA145" s="209"/>
      <c r="AB145" s="210"/>
      <c r="AC145" s="208"/>
      <c r="AD145" s="188"/>
      <c r="AE145" s="188"/>
      <c r="AF145" s="188"/>
      <c r="AG145" s="188"/>
      <c r="BK145"/>
      <c r="BL145" s="262" t="s">
        <v>493</v>
      </c>
      <c r="BM145" s="261"/>
      <c r="BN145" s="261">
        <f t="shared" ref="BN145:BN204" si="46">SUMIF($I$8:$I$62,BL145,$G$8:$G$62)</f>
        <v>0</v>
      </c>
    </row>
    <row r="146" spans="1:66" s="156" customFormat="1" ht="19.5" customHeight="1" x14ac:dyDescent="0.25">
      <c r="A146" s="197"/>
      <c r="B146" s="221"/>
      <c r="C146" s="222"/>
      <c r="D146" s="223"/>
      <c r="E146" s="223"/>
      <c r="F146" s="223"/>
      <c r="G146" s="224" t="str">
        <f>C109</f>
        <v>Standard Foundations</v>
      </c>
      <c r="H146" s="225"/>
      <c r="I146" s="225"/>
      <c r="J146" s="226"/>
      <c r="K146" s="227">
        <f>SUBTOTAL(9,K109:K145)</f>
        <v>993678.98749999993</v>
      </c>
      <c r="L146" s="228"/>
      <c r="M146" s="229"/>
      <c r="N146" s="229"/>
      <c r="O146" s="230"/>
      <c r="P146" s="193">
        <f t="shared" si="40"/>
        <v>0</v>
      </c>
      <c r="R146" s="227">
        <f>SUBTOTAL(9,R109:R145)</f>
        <v>312523.00799999997</v>
      </c>
      <c r="S146" s="227">
        <f>SUBTOTAL(9,S109:S145)</f>
        <v>529789.08349999995</v>
      </c>
      <c r="T146" s="227">
        <f>SUBTOTAL(9,T109:T145)</f>
        <v>151366.89599999998</v>
      </c>
      <c r="U146" s="227">
        <f>SUBTOTAL(9,U109:U145)</f>
        <v>0</v>
      </c>
      <c r="V146" s="208"/>
      <c r="W146" s="209"/>
      <c r="X146" s="209"/>
      <c r="Y146" s="209"/>
      <c r="Z146" s="209"/>
      <c r="AA146" s="209"/>
      <c r="AB146" s="210"/>
      <c r="AC146" s="208"/>
      <c r="AD146" s="188"/>
      <c r="AE146" s="188"/>
      <c r="AF146" s="188"/>
      <c r="AG146" s="188"/>
      <c r="BK146"/>
      <c r="BL146" s="262" t="s">
        <v>494</v>
      </c>
      <c r="BM146" s="261"/>
      <c r="BN146" s="261">
        <f t="shared" si="46"/>
        <v>0</v>
      </c>
    </row>
    <row r="147" spans="1:66" s="156" customFormat="1" ht="19.5" customHeight="1" x14ac:dyDescent="0.25">
      <c r="A147" s="197"/>
      <c r="B147" s="296"/>
      <c r="C147" s="297"/>
      <c r="D147" s="298"/>
      <c r="E147" s="298"/>
      <c r="F147" s="298"/>
      <c r="G147" s="299"/>
      <c r="H147" s="300"/>
      <c r="I147" s="300"/>
      <c r="J147" s="301"/>
      <c r="K147" s="302"/>
      <c r="L147" s="303"/>
      <c r="M147" s="304"/>
      <c r="N147" s="304"/>
      <c r="O147" s="305"/>
      <c r="P147" s="193">
        <f t="shared" si="40"/>
        <v>0</v>
      </c>
      <c r="R147" s="194" t="str">
        <f t="shared" ref="R147:R178" si="47">IF($Q147=R$8,$K147,"")</f>
        <v/>
      </c>
      <c r="S147" s="194"/>
      <c r="T147" s="194" t="str">
        <f t="shared" ref="T147:U159" si="48">IF($Q147=T$8,$K147,"")</f>
        <v/>
      </c>
      <c r="U147" s="194" t="str">
        <f t="shared" si="48"/>
        <v/>
      </c>
      <c r="V147" s="208"/>
      <c r="W147" s="209"/>
      <c r="X147" s="209"/>
      <c r="Y147" s="209"/>
      <c r="Z147" s="209"/>
      <c r="AA147" s="209"/>
      <c r="AB147" s="210"/>
      <c r="AC147" s="208"/>
      <c r="AD147" s="188"/>
      <c r="AE147" s="188"/>
      <c r="AF147" s="188"/>
      <c r="AG147" s="188"/>
      <c r="BK147"/>
      <c r="BL147" s="262" t="s">
        <v>495</v>
      </c>
      <c r="BM147" s="261"/>
      <c r="BN147" s="261">
        <f t="shared" si="46"/>
        <v>0</v>
      </c>
    </row>
    <row r="148" spans="1:66" s="156" customFormat="1" ht="19.5" customHeight="1" x14ac:dyDescent="0.25">
      <c r="B148" s="195" t="s">
        <v>496</v>
      </c>
      <c r="C148" s="196" t="s">
        <v>103</v>
      </c>
      <c r="D148" s="191"/>
      <c r="E148" s="191"/>
      <c r="F148" s="191"/>
      <c r="G148" s="192"/>
      <c r="H148" s="178"/>
      <c r="I148" s="179"/>
      <c r="J148" s="180"/>
      <c r="K148" s="180"/>
      <c r="L148" s="181"/>
      <c r="M148" s="182"/>
      <c r="N148" s="182"/>
      <c r="O148" s="183"/>
      <c r="P148" s="193">
        <f t="shared" si="40"/>
        <v>0</v>
      </c>
      <c r="Q148" s="170"/>
      <c r="R148" s="194" t="str">
        <f t="shared" si="47"/>
        <v/>
      </c>
      <c r="S148" s="194"/>
      <c r="T148" s="194" t="str">
        <f t="shared" si="48"/>
        <v/>
      </c>
      <c r="U148" s="194" t="str">
        <f t="shared" si="48"/>
        <v/>
      </c>
      <c r="V148" s="170"/>
      <c r="W148" s="186"/>
      <c r="X148" s="186"/>
      <c r="Y148" s="186"/>
      <c r="Z148" s="186"/>
      <c r="AA148" s="186"/>
      <c r="AB148" s="187"/>
      <c r="AC148" s="170"/>
      <c r="AD148" s="188"/>
      <c r="AE148" s="188"/>
      <c r="AF148" s="188"/>
      <c r="AG148" s="188"/>
      <c r="BK148"/>
      <c r="BL148" s="262"/>
      <c r="BM148" s="261"/>
      <c r="BN148" s="261">
        <f t="shared" si="46"/>
        <v>0</v>
      </c>
    </row>
    <row r="149" spans="1:66" s="156" customFormat="1" ht="19.5" customHeight="1" x14ac:dyDescent="0.25">
      <c r="B149" s="279"/>
      <c r="C149" s="291" t="s">
        <v>356</v>
      </c>
      <c r="D149" s="292"/>
      <c r="E149" s="292"/>
      <c r="F149" s="292"/>
      <c r="G149" s="293"/>
      <c r="H149" s="294"/>
      <c r="I149" s="204"/>
      <c r="J149" s="295"/>
      <c r="K149" s="295"/>
      <c r="L149" s="205"/>
      <c r="M149" s="182"/>
      <c r="N149" s="182"/>
      <c r="O149" s="183"/>
      <c r="P149" s="193">
        <f t="shared" si="40"/>
        <v>0</v>
      </c>
      <c r="Q149" s="170"/>
      <c r="R149" s="194" t="str">
        <f t="shared" si="47"/>
        <v/>
      </c>
      <c r="S149" s="194"/>
      <c r="T149" s="194" t="str">
        <f t="shared" si="48"/>
        <v/>
      </c>
      <c r="U149" s="194" t="str">
        <f t="shared" si="48"/>
        <v/>
      </c>
      <c r="V149" s="170"/>
      <c r="W149" s="186"/>
      <c r="X149" s="186"/>
      <c r="Y149" s="186"/>
      <c r="Z149" s="186"/>
      <c r="AA149" s="186"/>
      <c r="AB149" s="187"/>
      <c r="AC149" s="170"/>
    </row>
    <row r="150" spans="1:66" s="156" customFormat="1" ht="19.5" customHeight="1" x14ac:dyDescent="0.25">
      <c r="A150" s="197"/>
      <c r="B150" s="198" t="s">
        <v>64</v>
      </c>
      <c r="C150" s="199" t="s">
        <v>497</v>
      </c>
      <c r="D150" s="200"/>
      <c r="E150" s="200"/>
      <c r="F150" s="200"/>
      <c r="G150" s="201"/>
      <c r="H150" s="202"/>
      <c r="I150" s="202"/>
      <c r="J150" s="203"/>
      <c r="K150" s="204"/>
      <c r="L150" s="205"/>
      <c r="M150" s="206"/>
      <c r="N150" s="206"/>
      <c r="O150" s="207"/>
      <c r="P150" s="193">
        <f t="shared" si="40"/>
        <v>0</v>
      </c>
      <c r="Q150" s="156" t="s">
        <v>356</v>
      </c>
      <c r="R150" s="194" t="str">
        <f t="shared" si="47"/>
        <v/>
      </c>
      <c r="S150" s="194"/>
      <c r="T150" s="194">
        <f t="shared" si="48"/>
        <v>0</v>
      </c>
      <c r="U150" s="194" t="str">
        <f t="shared" si="48"/>
        <v/>
      </c>
      <c r="W150" s="252">
        <v>1</v>
      </c>
      <c r="X150" s="252">
        <v>3309</v>
      </c>
      <c r="Y150" s="252">
        <v>1</v>
      </c>
      <c r="Z150" s="252">
        <v>1</v>
      </c>
      <c r="AA150" s="280">
        <v>1</v>
      </c>
      <c r="AB150" s="253">
        <f t="shared" ref="AB150:AB158" si="49">W150*X150*Y150*Z150*AA150</f>
        <v>3309</v>
      </c>
    </row>
    <row r="151" spans="1:66" s="251" customFormat="1" ht="19.5" customHeight="1" x14ac:dyDescent="0.25">
      <c r="A151" s="241"/>
      <c r="B151" s="254"/>
      <c r="C151" s="306" t="s">
        <v>498</v>
      </c>
      <c r="D151" s="306"/>
      <c r="E151" s="255"/>
      <c r="F151" s="255"/>
      <c r="G151" s="256"/>
      <c r="H151" s="257">
        <f>AB151</f>
        <v>3309</v>
      </c>
      <c r="I151" s="242" t="s">
        <v>66</v>
      </c>
      <c r="J151" s="204">
        <v>87.75</v>
      </c>
      <c r="K151" s="244">
        <f t="shared" ref="K151:K173" si="50">H151*J151</f>
        <v>290364.75</v>
      </c>
      <c r="L151" s="307" t="s">
        <v>499</v>
      </c>
      <c r="M151" s="246"/>
      <c r="N151" s="246"/>
      <c r="O151" s="247"/>
      <c r="P151" s="193">
        <f t="shared" si="40"/>
        <v>0</v>
      </c>
      <c r="Q151" s="156" t="s">
        <v>356</v>
      </c>
      <c r="R151" s="194" t="str">
        <f t="shared" si="47"/>
        <v/>
      </c>
      <c r="S151" s="194"/>
      <c r="T151" s="194">
        <f t="shared" si="48"/>
        <v>290364.75</v>
      </c>
      <c r="U151" s="194" t="str">
        <f t="shared" si="48"/>
        <v/>
      </c>
      <c r="V151" s="248"/>
      <c r="W151" s="252">
        <v>1</v>
      </c>
      <c r="X151" s="252">
        <v>3309</v>
      </c>
      <c r="Y151" s="252">
        <v>1</v>
      </c>
      <c r="Z151" s="252">
        <v>1</v>
      </c>
      <c r="AA151" s="280">
        <v>1</v>
      </c>
      <c r="AB151" s="253">
        <f t="shared" si="49"/>
        <v>3309</v>
      </c>
      <c r="AC151" s="248"/>
    </row>
    <row r="152" spans="1:66" s="251" customFormat="1" ht="19.5" customHeight="1" x14ac:dyDescent="0.25">
      <c r="A152" s="241"/>
      <c r="B152" s="254"/>
      <c r="C152" s="306" t="s">
        <v>500</v>
      </c>
      <c r="D152" s="306"/>
      <c r="E152" s="255"/>
      <c r="F152" s="255"/>
      <c r="G152" s="256"/>
      <c r="H152" s="257">
        <v>1</v>
      </c>
      <c r="I152" s="242" t="s">
        <v>57</v>
      </c>
      <c r="J152" s="308">
        <v>102000</v>
      </c>
      <c r="K152" s="244">
        <f t="shared" si="50"/>
        <v>102000</v>
      </c>
      <c r="L152" s="307" t="s">
        <v>501</v>
      </c>
      <c r="M152" s="246"/>
      <c r="N152" s="246"/>
      <c r="O152" s="247"/>
      <c r="P152" s="193">
        <f t="shared" si="40"/>
        <v>0</v>
      </c>
      <c r="Q152" s="156" t="s">
        <v>356</v>
      </c>
      <c r="R152" s="194" t="str">
        <f t="shared" si="47"/>
        <v/>
      </c>
      <c r="S152" s="194"/>
      <c r="T152" s="194">
        <f t="shared" si="48"/>
        <v>102000</v>
      </c>
      <c r="U152" s="194" t="str">
        <f t="shared" si="48"/>
        <v/>
      </c>
      <c r="V152" s="248"/>
      <c r="W152" s="252"/>
      <c r="X152" s="252"/>
      <c r="Y152" s="252"/>
      <c r="Z152" s="252"/>
      <c r="AA152" s="280"/>
      <c r="AB152" s="253"/>
      <c r="AC152" s="248"/>
    </row>
    <row r="153" spans="1:66" s="251" customFormat="1" ht="19.5" customHeight="1" x14ac:dyDescent="0.25">
      <c r="A153" s="241"/>
      <c r="B153" s="254"/>
      <c r="C153" s="306" t="s">
        <v>502</v>
      </c>
      <c r="D153" s="306"/>
      <c r="E153" s="255"/>
      <c r="F153" s="255"/>
      <c r="G153" s="256"/>
      <c r="H153" s="257">
        <f>AB153</f>
        <v>120</v>
      </c>
      <c r="I153" s="242" t="s">
        <v>147</v>
      </c>
      <c r="J153" s="204">
        <v>75</v>
      </c>
      <c r="K153" s="244">
        <f t="shared" si="50"/>
        <v>9000</v>
      </c>
      <c r="L153" s="307"/>
      <c r="M153" s="246"/>
      <c r="N153" s="246"/>
      <c r="O153" s="247"/>
      <c r="P153" s="193">
        <f t="shared" si="40"/>
        <v>0</v>
      </c>
      <c r="Q153" s="156" t="s">
        <v>356</v>
      </c>
      <c r="R153" s="194" t="str">
        <f t="shared" si="47"/>
        <v/>
      </c>
      <c r="S153" s="194"/>
      <c r="T153" s="194">
        <f t="shared" si="48"/>
        <v>9000</v>
      </c>
      <c r="U153" s="194" t="str">
        <f t="shared" si="48"/>
        <v/>
      </c>
      <c r="V153" s="248"/>
      <c r="W153" s="252">
        <v>1</v>
      </c>
      <c r="X153" s="309">
        <v>120</v>
      </c>
      <c r="Y153" s="309">
        <v>1</v>
      </c>
      <c r="Z153" s="252">
        <v>1</v>
      </c>
      <c r="AA153" s="280">
        <v>1</v>
      </c>
      <c r="AB153" s="253">
        <f t="shared" si="49"/>
        <v>120</v>
      </c>
      <c r="AC153" s="248"/>
    </row>
    <row r="154" spans="1:66" s="251" customFormat="1" ht="19.5" customHeight="1" x14ac:dyDescent="0.25">
      <c r="A154" s="241"/>
      <c r="B154" s="254"/>
      <c r="C154" s="306" t="s">
        <v>503</v>
      </c>
      <c r="D154" s="306"/>
      <c r="E154" s="255"/>
      <c r="F154" s="255"/>
      <c r="G154" s="256"/>
      <c r="H154" s="257">
        <f>AB154</f>
        <v>120</v>
      </c>
      <c r="I154" s="242" t="s">
        <v>147</v>
      </c>
      <c r="J154" s="283">
        <v>2440</v>
      </c>
      <c r="K154" s="244">
        <f t="shared" si="50"/>
        <v>292800</v>
      </c>
      <c r="L154" s="307" t="s">
        <v>504</v>
      </c>
      <c r="M154" s="246"/>
      <c r="N154" s="246"/>
      <c r="O154" s="247"/>
      <c r="P154" s="193">
        <f t="shared" si="40"/>
        <v>0</v>
      </c>
      <c r="Q154" s="156" t="s">
        <v>356</v>
      </c>
      <c r="R154" s="194" t="str">
        <f t="shared" si="47"/>
        <v/>
      </c>
      <c r="S154" s="194"/>
      <c r="T154" s="194">
        <f t="shared" si="48"/>
        <v>292800</v>
      </c>
      <c r="U154" s="194" t="str">
        <f t="shared" si="48"/>
        <v/>
      </c>
      <c r="V154" s="248"/>
      <c r="W154" s="252">
        <v>1</v>
      </c>
      <c r="X154" s="309">
        <v>120</v>
      </c>
      <c r="Y154" s="309">
        <v>1</v>
      </c>
      <c r="Z154" s="252">
        <v>1</v>
      </c>
      <c r="AA154" s="280">
        <v>1</v>
      </c>
      <c r="AB154" s="253">
        <f t="shared" si="49"/>
        <v>120</v>
      </c>
      <c r="AC154" s="248"/>
    </row>
    <row r="155" spans="1:66" s="251" customFormat="1" ht="19.5" customHeight="1" x14ac:dyDescent="0.25">
      <c r="A155" s="241"/>
      <c r="B155" s="254"/>
      <c r="C155" s="306" t="s">
        <v>505</v>
      </c>
      <c r="D155" s="306"/>
      <c r="E155" s="255"/>
      <c r="F155" s="255"/>
      <c r="G155" s="256"/>
      <c r="H155" s="257">
        <f>AB155/1000</f>
        <v>172.79999999999998</v>
      </c>
      <c r="I155" s="242" t="s">
        <v>119</v>
      </c>
      <c r="J155" s="283">
        <v>2350</v>
      </c>
      <c r="K155" s="244">
        <f t="shared" si="50"/>
        <v>406079.99999999994</v>
      </c>
      <c r="L155" s="307" t="s">
        <v>506</v>
      </c>
      <c r="M155" s="246"/>
      <c r="N155" s="246"/>
      <c r="O155" s="247"/>
      <c r="P155" s="193">
        <f t="shared" si="40"/>
        <v>0</v>
      </c>
      <c r="Q155" s="156" t="s">
        <v>356</v>
      </c>
      <c r="R155" s="194" t="str">
        <f t="shared" si="47"/>
        <v/>
      </c>
      <c r="S155" s="194"/>
      <c r="T155" s="194">
        <f t="shared" si="48"/>
        <v>406079.99999999994</v>
      </c>
      <c r="U155" s="194" t="str">
        <f t="shared" si="48"/>
        <v/>
      </c>
      <c r="V155" s="248"/>
      <c r="W155" s="252">
        <v>1</v>
      </c>
      <c r="X155" s="309">
        <v>120</v>
      </c>
      <c r="Y155" s="310">
        <f>20*0.6*0.6</f>
        <v>7.1999999999999993</v>
      </c>
      <c r="Z155" s="252">
        <v>1</v>
      </c>
      <c r="AA155" s="281">
        <v>200</v>
      </c>
      <c r="AB155" s="253">
        <f t="shared" si="49"/>
        <v>172799.99999999997</v>
      </c>
      <c r="AC155" s="248"/>
    </row>
    <row r="156" spans="1:66" s="251" customFormat="1" ht="19.5" customHeight="1" x14ac:dyDescent="0.25">
      <c r="A156" s="241"/>
      <c r="B156" s="254"/>
      <c r="C156" s="306" t="s">
        <v>507</v>
      </c>
      <c r="D156" s="306"/>
      <c r="E156" s="255"/>
      <c r="F156" s="255"/>
      <c r="G156" s="256"/>
      <c r="H156" s="257">
        <f>AB156</f>
        <v>863.99999999999989</v>
      </c>
      <c r="I156" s="242" t="s">
        <v>285</v>
      </c>
      <c r="J156" s="308">
        <v>75</v>
      </c>
      <c r="K156" s="244">
        <f t="shared" si="50"/>
        <v>64799.999999999993</v>
      </c>
      <c r="L156" s="307" t="s">
        <v>508</v>
      </c>
      <c r="M156" s="246"/>
      <c r="N156" s="246"/>
      <c r="O156" s="247"/>
      <c r="P156" s="193">
        <f t="shared" si="40"/>
        <v>0</v>
      </c>
      <c r="Q156" s="156" t="s">
        <v>356</v>
      </c>
      <c r="R156" s="194" t="str">
        <f t="shared" si="47"/>
        <v/>
      </c>
      <c r="S156" s="194"/>
      <c r="T156" s="194">
        <f t="shared" si="48"/>
        <v>64799.999999999993</v>
      </c>
      <c r="U156" s="194" t="str">
        <f t="shared" si="48"/>
        <v/>
      </c>
      <c r="V156" s="248"/>
      <c r="W156" s="252">
        <v>1</v>
      </c>
      <c r="X156" s="309">
        <v>120</v>
      </c>
      <c r="Y156" s="309">
        <f>20*0.6*0.6</f>
        <v>7.1999999999999993</v>
      </c>
      <c r="Z156" s="252">
        <v>1</v>
      </c>
      <c r="AA156" s="280">
        <v>1</v>
      </c>
      <c r="AB156" s="253">
        <f t="shared" si="49"/>
        <v>863.99999999999989</v>
      </c>
      <c r="AC156" s="248"/>
    </row>
    <row r="157" spans="1:66" s="251" customFormat="1" ht="19.5" customHeight="1" x14ac:dyDescent="0.25">
      <c r="A157" s="241"/>
      <c r="B157" s="254"/>
      <c r="C157" s="306" t="s">
        <v>509</v>
      </c>
      <c r="D157" s="306"/>
      <c r="E157" s="255"/>
      <c r="F157" s="255"/>
      <c r="G157" s="256"/>
      <c r="H157" s="257">
        <v>8</v>
      </c>
      <c r="I157" s="242" t="s">
        <v>510</v>
      </c>
      <c r="J157" s="204">
        <v>5460</v>
      </c>
      <c r="K157" s="244">
        <f t="shared" si="50"/>
        <v>43680</v>
      </c>
      <c r="L157" s="307" t="s">
        <v>511</v>
      </c>
      <c r="M157" s="246"/>
      <c r="N157" s="246"/>
      <c r="O157" s="247"/>
      <c r="P157" s="193">
        <f t="shared" si="40"/>
        <v>0</v>
      </c>
      <c r="Q157" s="156" t="s">
        <v>356</v>
      </c>
      <c r="R157" s="194" t="str">
        <f t="shared" si="47"/>
        <v/>
      </c>
      <c r="S157" s="194"/>
      <c r="T157" s="194">
        <f t="shared" si="48"/>
        <v>43680</v>
      </c>
      <c r="U157" s="194" t="str">
        <f t="shared" si="48"/>
        <v/>
      </c>
      <c r="V157" s="248"/>
      <c r="W157" s="252">
        <v>1</v>
      </c>
      <c r="X157" s="309">
        <v>120</v>
      </c>
      <c r="Y157" s="309">
        <v>1</v>
      </c>
      <c r="Z157" s="252">
        <v>1</v>
      </c>
      <c r="AA157" s="280">
        <v>1</v>
      </c>
      <c r="AB157" s="253">
        <f t="shared" si="49"/>
        <v>120</v>
      </c>
      <c r="AC157" s="248"/>
    </row>
    <row r="158" spans="1:66" s="251" customFormat="1" ht="19.5" customHeight="1" x14ac:dyDescent="0.25">
      <c r="A158" s="241"/>
      <c r="B158" s="254"/>
      <c r="C158" s="306" t="s">
        <v>512</v>
      </c>
      <c r="D158" s="306"/>
      <c r="E158" s="255"/>
      <c r="F158" s="255"/>
      <c r="G158" s="256"/>
      <c r="H158" s="257">
        <f>AB158</f>
        <v>120</v>
      </c>
      <c r="I158" s="242" t="s">
        <v>147</v>
      </c>
      <c r="J158" s="204">
        <v>160.55000000000001</v>
      </c>
      <c r="K158" s="244">
        <f t="shared" si="50"/>
        <v>19266</v>
      </c>
      <c r="L158" s="307" t="s">
        <v>513</v>
      </c>
      <c r="M158" s="246"/>
      <c r="N158" s="246"/>
      <c r="O158" s="247"/>
      <c r="P158" s="193">
        <f t="shared" si="40"/>
        <v>0</v>
      </c>
      <c r="Q158" s="156" t="s">
        <v>356</v>
      </c>
      <c r="R158" s="194" t="str">
        <f t="shared" si="47"/>
        <v/>
      </c>
      <c r="S158" s="194"/>
      <c r="T158" s="194">
        <f t="shared" si="48"/>
        <v>19266</v>
      </c>
      <c r="U158" s="194" t="str">
        <f t="shared" si="48"/>
        <v/>
      </c>
      <c r="V158" s="248"/>
      <c r="W158" s="252">
        <v>1</v>
      </c>
      <c r="X158" s="309">
        <v>120</v>
      </c>
      <c r="Y158" s="309">
        <v>1</v>
      </c>
      <c r="Z158" s="252">
        <v>1</v>
      </c>
      <c r="AA158" s="280">
        <v>1</v>
      </c>
      <c r="AB158" s="253">
        <f t="shared" si="49"/>
        <v>120</v>
      </c>
      <c r="AC158" s="248"/>
    </row>
    <row r="159" spans="1:66" s="251" customFormat="1" ht="19.5" customHeight="1" x14ac:dyDescent="0.25">
      <c r="A159" s="241"/>
      <c r="B159" s="254"/>
      <c r="C159" s="306" t="s">
        <v>514</v>
      </c>
      <c r="D159" s="306"/>
      <c r="E159" s="255"/>
      <c r="F159" s="255"/>
      <c r="G159" s="256"/>
      <c r="H159" s="257">
        <v>1</v>
      </c>
      <c r="I159" s="242" t="s">
        <v>57</v>
      </c>
      <c r="J159" s="308">
        <v>100000</v>
      </c>
      <c r="K159" s="244">
        <f t="shared" si="50"/>
        <v>100000</v>
      </c>
      <c r="L159" s="307" t="s">
        <v>515</v>
      </c>
      <c r="M159" s="246"/>
      <c r="N159" s="246"/>
      <c r="O159" s="247"/>
      <c r="P159" s="193">
        <f t="shared" si="40"/>
        <v>0</v>
      </c>
      <c r="Q159" s="156" t="s">
        <v>356</v>
      </c>
      <c r="R159" s="194" t="str">
        <f t="shared" si="47"/>
        <v/>
      </c>
      <c r="S159" s="194"/>
      <c r="T159" s="194">
        <f t="shared" si="48"/>
        <v>100000</v>
      </c>
      <c r="U159" s="194" t="str">
        <f t="shared" si="48"/>
        <v/>
      </c>
      <c r="V159" s="248"/>
      <c r="W159" s="252"/>
      <c r="X159" s="249"/>
      <c r="Y159" s="249"/>
      <c r="Z159" s="252"/>
      <c r="AA159" s="280"/>
      <c r="AB159" s="253"/>
      <c r="AC159" s="248"/>
    </row>
    <row r="160" spans="1:66" s="251" customFormat="1" ht="19.5" customHeight="1" x14ac:dyDescent="0.25">
      <c r="A160" s="241"/>
      <c r="B160" s="254"/>
      <c r="C160" s="306"/>
      <c r="D160" s="306"/>
      <c r="E160" s="255"/>
      <c r="F160" s="255"/>
      <c r="G160" s="256"/>
      <c r="H160" s="257"/>
      <c r="I160" s="242"/>
      <c r="J160" s="204"/>
      <c r="K160" s="244"/>
      <c r="L160" s="245"/>
      <c r="M160" s="246"/>
      <c r="N160" s="246"/>
      <c r="O160" s="247"/>
      <c r="P160" s="193"/>
      <c r="Q160" s="156"/>
      <c r="R160" s="194"/>
      <c r="S160" s="194"/>
      <c r="T160" s="194"/>
      <c r="U160" s="194"/>
      <c r="V160" s="248"/>
      <c r="W160" s="252"/>
      <c r="X160" s="249"/>
      <c r="Y160" s="249"/>
      <c r="Z160" s="252"/>
      <c r="AA160" s="280"/>
      <c r="AB160" s="253"/>
      <c r="AC160" s="248"/>
    </row>
    <row r="161" spans="1:28" s="251" customFormat="1" ht="19.5" customHeight="1" x14ac:dyDescent="0.25">
      <c r="A161" s="241"/>
      <c r="B161" s="198" t="s">
        <v>64</v>
      </c>
      <c r="C161" s="199" t="s">
        <v>516</v>
      </c>
      <c r="D161" s="306"/>
      <c r="E161" s="255"/>
      <c r="F161" s="255"/>
      <c r="G161" s="256"/>
      <c r="H161" s="257"/>
      <c r="I161" s="242"/>
      <c r="J161" s="204"/>
      <c r="K161" s="244"/>
      <c r="L161" s="245"/>
      <c r="M161" s="246"/>
      <c r="N161" s="246"/>
      <c r="O161" s="247"/>
      <c r="P161" s="193">
        <f t="shared" si="40"/>
        <v>0</v>
      </c>
      <c r="Q161" s="156"/>
      <c r="R161" s="194" t="str">
        <f t="shared" si="47"/>
        <v/>
      </c>
      <c r="S161" s="194"/>
      <c r="T161" s="194" t="str">
        <f t="shared" ref="T161:U165" si="51">IF($Q161=T$8,$K161,"")</f>
        <v/>
      </c>
      <c r="U161" s="194" t="str">
        <f t="shared" si="51"/>
        <v/>
      </c>
      <c r="V161" s="248"/>
      <c r="W161" s="252"/>
      <c r="X161" s="249"/>
      <c r="Y161" s="249"/>
      <c r="Z161" s="252"/>
      <c r="AA161" s="280"/>
      <c r="AB161" s="253"/>
    </row>
    <row r="162" spans="1:28" s="156" customFormat="1" ht="19.5" customHeight="1" x14ac:dyDescent="0.25">
      <c r="A162" s="197"/>
      <c r="B162" s="198"/>
      <c r="C162" s="282" t="s">
        <v>517</v>
      </c>
      <c r="D162" s="200"/>
      <c r="E162" s="200"/>
      <c r="F162" s="200"/>
      <c r="G162" s="201"/>
      <c r="H162" s="202">
        <f t="shared" ref="H162:H163" si="52">AB162</f>
        <v>25.92</v>
      </c>
      <c r="I162" s="202" t="s">
        <v>285</v>
      </c>
      <c r="J162" s="203">
        <v>496</v>
      </c>
      <c r="K162" s="204">
        <f t="shared" ref="K162:K165" si="53">H162*J162</f>
        <v>12856.320000000002</v>
      </c>
      <c r="L162" s="205" t="s">
        <v>518</v>
      </c>
      <c r="M162" s="206"/>
      <c r="N162" s="206"/>
      <c r="O162" s="207"/>
      <c r="P162" s="193">
        <f t="shared" si="40"/>
        <v>0</v>
      </c>
      <c r="Q162" s="156" t="s">
        <v>356</v>
      </c>
      <c r="R162" s="194" t="str">
        <f t="shared" si="47"/>
        <v/>
      </c>
      <c r="S162" s="194"/>
      <c r="T162" s="194">
        <f t="shared" si="51"/>
        <v>12856.320000000002</v>
      </c>
      <c r="U162" s="194" t="str">
        <f t="shared" si="51"/>
        <v/>
      </c>
      <c r="W162" s="252">
        <v>1</v>
      </c>
      <c r="X162" s="252">
        <v>32</v>
      </c>
      <c r="Y162" s="311">
        <v>0.9</v>
      </c>
      <c r="Z162" s="311">
        <v>0.9</v>
      </c>
      <c r="AA162" s="280">
        <v>1</v>
      </c>
      <c r="AB162" s="253">
        <f t="shared" ref="AB162:AB165" si="54">W162*X162*Y162*Z162*AA162</f>
        <v>25.92</v>
      </c>
    </row>
    <row r="163" spans="1:28" s="156" customFormat="1" ht="19.5" customHeight="1" x14ac:dyDescent="0.25">
      <c r="A163" s="197"/>
      <c r="B163" s="198"/>
      <c r="C163" s="282" t="s">
        <v>519</v>
      </c>
      <c r="D163" s="200"/>
      <c r="E163" s="200"/>
      <c r="F163" s="200"/>
      <c r="G163" s="201"/>
      <c r="H163" s="202">
        <f t="shared" si="52"/>
        <v>25.92</v>
      </c>
      <c r="I163" s="202" t="s">
        <v>285</v>
      </c>
      <c r="J163" s="203">
        <v>228.15</v>
      </c>
      <c r="K163" s="204">
        <f t="shared" si="53"/>
        <v>5913.6480000000001</v>
      </c>
      <c r="L163" s="205" t="s">
        <v>520</v>
      </c>
      <c r="M163" s="206"/>
      <c r="N163" s="206"/>
      <c r="O163" s="207"/>
      <c r="P163" s="193">
        <f t="shared" si="40"/>
        <v>0</v>
      </c>
      <c r="Q163" s="156" t="s">
        <v>356</v>
      </c>
      <c r="R163" s="194" t="str">
        <f t="shared" si="47"/>
        <v/>
      </c>
      <c r="S163" s="194"/>
      <c r="T163" s="194">
        <f t="shared" si="51"/>
        <v>5913.6480000000001</v>
      </c>
      <c r="U163" s="194" t="str">
        <f t="shared" si="51"/>
        <v/>
      </c>
      <c r="W163" s="252">
        <v>1</v>
      </c>
      <c r="X163" s="252">
        <v>32</v>
      </c>
      <c r="Y163" s="311">
        <v>0.9</v>
      </c>
      <c r="Z163" s="311">
        <v>0.9</v>
      </c>
      <c r="AA163" s="280">
        <v>1</v>
      </c>
      <c r="AB163" s="253">
        <f t="shared" si="54"/>
        <v>25.92</v>
      </c>
    </row>
    <row r="164" spans="1:28" s="156" customFormat="1" ht="19.5" customHeight="1" x14ac:dyDescent="0.25">
      <c r="A164" s="197"/>
      <c r="B164" s="198"/>
      <c r="C164" s="282" t="s">
        <v>521</v>
      </c>
      <c r="D164" s="200"/>
      <c r="E164" s="200"/>
      <c r="F164" s="200"/>
      <c r="G164" s="201"/>
      <c r="H164" s="202">
        <f>AB164/1000</f>
        <v>3.1104000000000003</v>
      </c>
      <c r="I164" s="202" t="s">
        <v>478</v>
      </c>
      <c r="J164" s="283">
        <v>1850</v>
      </c>
      <c r="K164" s="204">
        <f t="shared" si="53"/>
        <v>5754.2400000000007</v>
      </c>
      <c r="L164" s="205" t="s">
        <v>479</v>
      </c>
      <c r="M164" s="206"/>
      <c r="N164" s="206"/>
      <c r="O164" s="207"/>
      <c r="P164" s="193">
        <f t="shared" si="40"/>
        <v>0</v>
      </c>
      <c r="Q164" s="156" t="s">
        <v>356</v>
      </c>
      <c r="R164" s="194" t="str">
        <f t="shared" si="47"/>
        <v/>
      </c>
      <c r="S164" s="194"/>
      <c r="T164" s="194">
        <f t="shared" si="51"/>
        <v>5754.2400000000007</v>
      </c>
      <c r="U164" s="194" t="str">
        <f t="shared" si="51"/>
        <v/>
      </c>
      <c r="W164" s="252">
        <v>1</v>
      </c>
      <c r="X164" s="252">
        <f>AB163</f>
        <v>25.92</v>
      </c>
      <c r="Y164" s="311">
        <v>1</v>
      </c>
      <c r="Z164" s="311">
        <v>1</v>
      </c>
      <c r="AA164" s="280">
        <v>120</v>
      </c>
      <c r="AB164" s="253">
        <f t="shared" si="54"/>
        <v>3110.4</v>
      </c>
    </row>
    <row r="165" spans="1:28" s="156" customFormat="1" ht="19.5" customHeight="1" x14ac:dyDescent="0.25">
      <c r="A165" s="197"/>
      <c r="B165" s="198"/>
      <c r="C165" s="282" t="s">
        <v>522</v>
      </c>
      <c r="D165" s="200"/>
      <c r="E165" s="200"/>
      <c r="F165" s="200"/>
      <c r="G165" s="201"/>
      <c r="H165" s="202">
        <f>AB165</f>
        <v>115.2</v>
      </c>
      <c r="I165" s="202" t="s">
        <v>144</v>
      </c>
      <c r="J165" s="203">
        <v>50.79</v>
      </c>
      <c r="K165" s="204">
        <f t="shared" si="53"/>
        <v>5851.0079999999998</v>
      </c>
      <c r="L165" s="205"/>
      <c r="M165" s="206"/>
      <c r="N165" s="206"/>
      <c r="O165" s="207"/>
      <c r="P165" s="193">
        <f t="shared" si="40"/>
        <v>0</v>
      </c>
      <c r="Q165" s="156" t="s">
        <v>356</v>
      </c>
      <c r="R165" s="194" t="str">
        <f t="shared" si="47"/>
        <v/>
      </c>
      <c r="S165" s="194"/>
      <c r="T165" s="194">
        <f t="shared" si="51"/>
        <v>5851.0079999999998</v>
      </c>
      <c r="U165" s="194" t="str">
        <f t="shared" si="51"/>
        <v/>
      </c>
      <c r="W165" s="252">
        <v>1</v>
      </c>
      <c r="X165" s="252">
        <f>X163</f>
        <v>32</v>
      </c>
      <c r="Y165" s="311">
        <f>0.9+0.9+0.9+0.9</f>
        <v>3.6</v>
      </c>
      <c r="Z165" s="311">
        <v>1</v>
      </c>
      <c r="AA165" s="280">
        <v>1</v>
      </c>
      <c r="AB165" s="253">
        <f t="shared" si="54"/>
        <v>115.2</v>
      </c>
    </row>
    <row r="166" spans="1:28" s="156" customFormat="1" ht="19.5" customHeight="1" x14ac:dyDescent="0.25">
      <c r="A166" s="197"/>
      <c r="B166" s="198"/>
      <c r="C166" s="282"/>
      <c r="D166" s="200"/>
      <c r="E166" s="200"/>
      <c r="F166" s="200"/>
      <c r="G166" s="201"/>
      <c r="H166" s="202"/>
      <c r="I166" s="202"/>
      <c r="J166" s="203"/>
      <c r="K166" s="204"/>
      <c r="L166" s="205"/>
      <c r="M166" s="206"/>
      <c r="N166" s="206"/>
      <c r="O166" s="207"/>
      <c r="P166" s="193"/>
      <c r="R166" s="194"/>
      <c r="S166" s="194"/>
      <c r="T166" s="194"/>
      <c r="U166" s="194"/>
      <c r="W166" s="252"/>
      <c r="X166" s="252"/>
      <c r="Y166" s="311"/>
      <c r="Z166" s="311"/>
      <c r="AA166" s="280"/>
      <c r="AB166" s="253"/>
    </row>
    <row r="167" spans="1:28" s="251" customFormat="1" ht="19.5" customHeight="1" x14ac:dyDescent="0.25">
      <c r="A167" s="241"/>
      <c r="B167" s="198" t="s">
        <v>64</v>
      </c>
      <c r="C167" s="199" t="s">
        <v>523</v>
      </c>
      <c r="D167" s="306"/>
      <c r="E167" s="255"/>
      <c r="F167" s="255"/>
      <c r="G167" s="256"/>
      <c r="H167" s="257"/>
      <c r="I167" s="242"/>
      <c r="J167" s="204"/>
      <c r="K167" s="244"/>
      <c r="L167" s="245"/>
      <c r="M167" s="246"/>
      <c r="N167" s="246"/>
      <c r="O167" s="247"/>
      <c r="P167" s="193">
        <f t="shared" si="40"/>
        <v>0</v>
      </c>
      <c r="Q167" s="156"/>
      <c r="R167" s="194" t="str">
        <f t="shared" si="47"/>
        <v/>
      </c>
      <c r="S167" s="194"/>
      <c r="T167" s="194" t="str">
        <f t="shared" ref="T167:U174" si="55">IF($Q167=T$8,$K167,"")</f>
        <v/>
      </c>
      <c r="U167" s="194" t="str">
        <f t="shared" si="55"/>
        <v/>
      </c>
      <c r="V167" s="248"/>
      <c r="W167" s="252"/>
      <c r="X167" s="249"/>
      <c r="Y167" s="249"/>
      <c r="Z167" s="252"/>
      <c r="AA167" s="280"/>
      <c r="AB167" s="253"/>
    </row>
    <row r="168" spans="1:28" s="156" customFormat="1" ht="19.5" customHeight="1" x14ac:dyDescent="0.25">
      <c r="A168" s="197"/>
      <c r="B168" s="198"/>
      <c r="C168" s="282" t="s">
        <v>524</v>
      </c>
      <c r="D168" s="200"/>
      <c r="E168" s="200"/>
      <c r="F168" s="200"/>
      <c r="G168" s="201"/>
      <c r="H168" s="202">
        <f t="shared" ref="H168:H169" si="56">AB168</f>
        <v>382.2</v>
      </c>
      <c r="I168" s="202" t="s">
        <v>285</v>
      </c>
      <c r="J168" s="308">
        <v>260.64</v>
      </c>
      <c r="K168" s="204">
        <f t="shared" ref="K168:K171" si="57">H168*J168</f>
        <v>99616.607999999993</v>
      </c>
      <c r="L168" s="205" t="s">
        <v>518</v>
      </c>
      <c r="M168" s="206"/>
      <c r="N168" s="206"/>
      <c r="O168" s="207"/>
      <c r="P168" s="193">
        <f t="shared" si="40"/>
        <v>0</v>
      </c>
      <c r="Q168" s="156" t="s">
        <v>356</v>
      </c>
      <c r="R168" s="194" t="str">
        <f t="shared" si="47"/>
        <v/>
      </c>
      <c r="S168" s="194"/>
      <c r="T168" s="194">
        <f t="shared" si="55"/>
        <v>99616.607999999993</v>
      </c>
      <c r="U168" s="194" t="str">
        <f t="shared" si="55"/>
        <v/>
      </c>
      <c r="W168" s="252">
        <v>1</v>
      </c>
      <c r="X168" s="252">
        <v>637</v>
      </c>
      <c r="Y168" s="311">
        <v>0.6</v>
      </c>
      <c r="Z168" s="311">
        <v>1</v>
      </c>
      <c r="AA168" s="280">
        <v>1</v>
      </c>
      <c r="AB168" s="253">
        <f t="shared" ref="AB168:AB171" si="58">W168*X168*Y168*Z168*AA168</f>
        <v>382.2</v>
      </c>
    </row>
    <row r="169" spans="1:28" s="156" customFormat="1" ht="19.5" customHeight="1" x14ac:dyDescent="0.25">
      <c r="A169" s="197"/>
      <c r="B169" s="198"/>
      <c r="C169" s="282" t="s">
        <v>525</v>
      </c>
      <c r="D169" s="200"/>
      <c r="E169" s="200"/>
      <c r="F169" s="200"/>
      <c r="G169" s="201"/>
      <c r="H169" s="202">
        <f t="shared" si="56"/>
        <v>382.2</v>
      </c>
      <c r="I169" s="202" t="s">
        <v>285</v>
      </c>
      <c r="J169" s="203">
        <v>236.59</v>
      </c>
      <c r="K169" s="204">
        <f t="shared" si="57"/>
        <v>90424.698000000004</v>
      </c>
      <c r="L169" s="205"/>
      <c r="M169" s="206"/>
      <c r="N169" s="206"/>
      <c r="O169" s="207"/>
      <c r="P169" s="193">
        <f t="shared" si="40"/>
        <v>0</v>
      </c>
      <c r="Q169" s="156" t="s">
        <v>356</v>
      </c>
      <c r="R169" s="194" t="str">
        <f t="shared" si="47"/>
        <v/>
      </c>
      <c r="S169" s="194"/>
      <c r="T169" s="194">
        <f t="shared" si="55"/>
        <v>90424.698000000004</v>
      </c>
      <c r="U169" s="194" t="str">
        <f t="shared" si="55"/>
        <v/>
      </c>
      <c r="W169" s="252">
        <v>1</v>
      </c>
      <c r="X169" s="252">
        <f>X168</f>
        <v>637</v>
      </c>
      <c r="Y169" s="311">
        <f>Y168</f>
        <v>0.6</v>
      </c>
      <c r="Z169" s="311">
        <f>Z168</f>
        <v>1</v>
      </c>
      <c r="AA169" s="280">
        <v>1</v>
      </c>
      <c r="AB169" s="253">
        <f t="shared" si="58"/>
        <v>382.2</v>
      </c>
    </row>
    <row r="170" spans="1:28" s="156" customFormat="1" ht="19.5" customHeight="1" x14ac:dyDescent="0.25">
      <c r="A170" s="197"/>
      <c r="B170" s="198"/>
      <c r="C170" s="282" t="s">
        <v>526</v>
      </c>
      <c r="D170" s="200"/>
      <c r="E170" s="200"/>
      <c r="F170" s="200"/>
      <c r="G170" s="201"/>
      <c r="H170" s="202">
        <f>AB170/1000</f>
        <v>76.44</v>
      </c>
      <c r="I170" s="202" t="s">
        <v>478</v>
      </c>
      <c r="J170" s="283">
        <v>1850</v>
      </c>
      <c r="K170" s="204">
        <f t="shared" si="57"/>
        <v>141414</v>
      </c>
      <c r="L170" s="205" t="s">
        <v>479</v>
      </c>
      <c r="M170" s="206"/>
      <c r="N170" s="206"/>
      <c r="O170" s="207"/>
      <c r="P170" s="193">
        <f t="shared" si="40"/>
        <v>0</v>
      </c>
      <c r="Q170" s="156" t="s">
        <v>356</v>
      </c>
      <c r="R170" s="194" t="str">
        <f t="shared" si="47"/>
        <v/>
      </c>
      <c r="S170" s="194"/>
      <c r="T170" s="194">
        <f t="shared" si="55"/>
        <v>141414</v>
      </c>
      <c r="U170" s="194" t="str">
        <f t="shared" si="55"/>
        <v/>
      </c>
      <c r="W170" s="252">
        <v>1</v>
      </c>
      <c r="X170" s="252">
        <f>AB169</f>
        <v>382.2</v>
      </c>
      <c r="Y170" s="311">
        <v>1</v>
      </c>
      <c r="Z170" s="311">
        <v>1</v>
      </c>
      <c r="AA170" s="280">
        <v>200</v>
      </c>
      <c r="AB170" s="253">
        <f t="shared" si="58"/>
        <v>76440</v>
      </c>
    </row>
    <row r="171" spans="1:28" s="156" customFormat="1" ht="19.5" customHeight="1" x14ac:dyDescent="0.25">
      <c r="A171" s="197"/>
      <c r="B171" s="198"/>
      <c r="C171" s="282" t="s">
        <v>522</v>
      </c>
      <c r="D171" s="200"/>
      <c r="E171" s="200"/>
      <c r="F171" s="200"/>
      <c r="G171" s="201"/>
      <c r="H171" s="202">
        <f>AB171</f>
        <v>637</v>
      </c>
      <c r="I171" s="202" t="s">
        <v>144</v>
      </c>
      <c r="J171" s="203">
        <v>50.79</v>
      </c>
      <c r="K171" s="204">
        <f t="shared" si="57"/>
        <v>32353.23</v>
      </c>
      <c r="L171" s="205"/>
      <c r="M171" s="206"/>
      <c r="N171" s="206"/>
      <c r="O171" s="207"/>
      <c r="P171" s="193">
        <f t="shared" si="40"/>
        <v>0</v>
      </c>
      <c r="Q171" s="156" t="s">
        <v>356</v>
      </c>
      <c r="R171" s="194" t="str">
        <f t="shared" si="47"/>
        <v/>
      </c>
      <c r="S171" s="194"/>
      <c r="T171" s="194">
        <f t="shared" si="55"/>
        <v>32353.23</v>
      </c>
      <c r="U171" s="194" t="str">
        <f t="shared" si="55"/>
        <v/>
      </c>
      <c r="W171" s="252">
        <v>1</v>
      </c>
      <c r="X171" s="252">
        <f>X169</f>
        <v>637</v>
      </c>
      <c r="Y171" s="311">
        <v>1</v>
      </c>
      <c r="Z171" s="311">
        <v>1</v>
      </c>
      <c r="AA171" s="280">
        <v>1</v>
      </c>
      <c r="AB171" s="253">
        <f t="shared" si="58"/>
        <v>637</v>
      </c>
    </row>
    <row r="172" spans="1:28" s="156" customFormat="1" ht="19.5" customHeight="1" x14ac:dyDescent="0.25">
      <c r="A172" s="197"/>
      <c r="B172" s="198" t="s">
        <v>64</v>
      </c>
      <c r="C172" s="199" t="s">
        <v>527</v>
      </c>
      <c r="D172" s="200"/>
      <c r="E172" s="200"/>
      <c r="F172" s="200"/>
      <c r="G172" s="201"/>
      <c r="H172" s="202"/>
      <c r="I172" s="202"/>
      <c r="J172" s="203"/>
      <c r="K172" s="204">
        <f t="shared" si="50"/>
        <v>0</v>
      </c>
      <c r="L172" s="205" t="s">
        <v>528</v>
      </c>
      <c r="M172" s="206"/>
      <c r="N172" s="206"/>
      <c r="O172" s="207"/>
      <c r="P172" s="193">
        <f t="shared" si="40"/>
        <v>0</v>
      </c>
      <c r="Q172" s="156" t="s">
        <v>356</v>
      </c>
      <c r="R172" s="194" t="str">
        <f t="shared" si="47"/>
        <v/>
      </c>
      <c r="S172" s="194"/>
      <c r="T172" s="194">
        <f t="shared" si="55"/>
        <v>0</v>
      </c>
      <c r="U172" s="194" t="str">
        <f t="shared" si="55"/>
        <v/>
      </c>
      <c r="W172" s="252"/>
      <c r="X172" s="252"/>
      <c r="Y172" s="252"/>
      <c r="Z172" s="252"/>
      <c r="AA172" s="280"/>
      <c r="AB172" s="253"/>
    </row>
    <row r="173" spans="1:28" s="156" customFormat="1" ht="19.5" customHeight="1" x14ac:dyDescent="0.25">
      <c r="A173" s="197"/>
      <c r="B173" s="198" t="s">
        <v>64</v>
      </c>
      <c r="C173" s="199" t="s">
        <v>529</v>
      </c>
      <c r="D173" s="200"/>
      <c r="E173" s="200"/>
      <c r="F173" s="200"/>
      <c r="G173" s="201"/>
      <c r="H173" s="202">
        <v>1</v>
      </c>
      <c r="I173" s="202" t="s">
        <v>57</v>
      </c>
      <c r="J173" s="203">
        <v>150000</v>
      </c>
      <c r="K173" s="204">
        <f t="shared" si="50"/>
        <v>150000</v>
      </c>
      <c r="L173" s="205" t="s">
        <v>530</v>
      </c>
      <c r="M173" s="206"/>
      <c r="N173" s="206"/>
      <c r="O173" s="207"/>
      <c r="P173" s="193">
        <f t="shared" si="40"/>
        <v>0</v>
      </c>
      <c r="Q173" s="156" t="s">
        <v>356</v>
      </c>
      <c r="R173" s="194" t="str">
        <f t="shared" si="47"/>
        <v/>
      </c>
      <c r="S173" s="194"/>
      <c r="T173" s="194">
        <f t="shared" si="55"/>
        <v>150000</v>
      </c>
      <c r="U173" s="194" t="str">
        <f t="shared" si="55"/>
        <v/>
      </c>
      <c r="W173" s="252"/>
      <c r="X173" s="252"/>
      <c r="Y173" s="252"/>
      <c r="Z173" s="252"/>
      <c r="AA173" s="280"/>
      <c r="AB173" s="253"/>
    </row>
    <row r="174" spans="1:28" s="156" customFormat="1" ht="19.5" customHeight="1" x14ac:dyDescent="0.25">
      <c r="A174" s="197"/>
      <c r="B174" s="198" t="s">
        <v>64</v>
      </c>
      <c r="C174" s="199" t="s">
        <v>485</v>
      </c>
      <c r="D174" s="200"/>
      <c r="E174" s="200"/>
      <c r="F174" s="200"/>
      <c r="G174" s="201"/>
      <c r="H174" s="290">
        <v>0.25</v>
      </c>
      <c r="I174" s="202"/>
      <c r="J174" s="203">
        <f>SUM(K150:K173)</f>
        <v>1872174.5020000001</v>
      </c>
      <c r="K174" s="204">
        <f>H174*J174</f>
        <v>468043.62550000002</v>
      </c>
      <c r="L174" s="205"/>
      <c r="M174" s="206"/>
      <c r="N174" s="206"/>
      <c r="O174" s="207"/>
      <c r="P174" s="193">
        <f t="shared" si="40"/>
        <v>0</v>
      </c>
      <c r="Q174" s="156" t="s">
        <v>356</v>
      </c>
      <c r="R174" s="194" t="str">
        <f t="shared" si="47"/>
        <v/>
      </c>
      <c r="S174" s="194"/>
      <c r="T174" s="194">
        <f t="shared" si="55"/>
        <v>468043.62550000002</v>
      </c>
      <c r="U174" s="194" t="str">
        <f t="shared" si="55"/>
        <v/>
      </c>
      <c r="W174" s="252"/>
      <c r="X174" s="252"/>
      <c r="Y174" s="252"/>
      <c r="Z174" s="252"/>
      <c r="AA174" s="252"/>
      <c r="AB174" s="253"/>
    </row>
    <row r="175" spans="1:28" s="156" customFormat="1" ht="19.5" customHeight="1" x14ac:dyDescent="0.25">
      <c r="A175" s="197"/>
      <c r="B175" s="198"/>
      <c r="C175" s="199"/>
      <c r="D175" s="200"/>
      <c r="E175" s="200"/>
      <c r="F175" s="200"/>
      <c r="G175" s="201"/>
      <c r="H175" s="290"/>
      <c r="I175" s="202"/>
      <c r="J175" s="203"/>
      <c r="K175" s="204"/>
      <c r="L175" s="205"/>
      <c r="M175" s="206"/>
      <c r="N175" s="206"/>
      <c r="O175" s="207"/>
      <c r="P175" s="193"/>
      <c r="R175" s="194"/>
      <c r="S175" s="194"/>
      <c r="T175" s="194"/>
      <c r="U175" s="194"/>
      <c r="W175" s="252"/>
      <c r="X175" s="252"/>
      <c r="Y175" s="252"/>
      <c r="Z175" s="252"/>
      <c r="AA175" s="252"/>
      <c r="AB175" s="253"/>
    </row>
    <row r="176" spans="1:28" s="156" customFormat="1" ht="19.5" customHeight="1" x14ac:dyDescent="0.25">
      <c r="B176" s="279"/>
      <c r="C176" s="291" t="s">
        <v>531</v>
      </c>
      <c r="D176" s="292"/>
      <c r="E176" s="292"/>
      <c r="F176" s="292"/>
      <c r="G176" s="293"/>
      <c r="H176" s="294"/>
      <c r="I176" s="204"/>
      <c r="J176" s="295"/>
      <c r="K176" s="295"/>
      <c r="L176" s="205"/>
      <c r="M176" s="182"/>
      <c r="N176" s="182"/>
      <c r="O176" s="183"/>
      <c r="P176" s="193">
        <f t="shared" ref="P176:P177" si="59">K176-SUM(R176:U176)</f>
        <v>0</v>
      </c>
      <c r="Q176" s="170"/>
      <c r="R176" s="194" t="str">
        <f t="shared" si="47"/>
        <v/>
      </c>
      <c r="S176" s="194"/>
      <c r="T176" s="194" t="str">
        <f t="shared" ref="T176:U178" si="60">IF($Q176=T$8,$K176,"")</f>
        <v/>
      </c>
      <c r="U176" s="194" t="str">
        <f t="shared" si="60"/>
        <v/>
      </c>
      <c r="V176" s="170"/>
      <c r="W176" s="186"/>
      <c r="X176" s="186"/>
      <c r="Y176" s="186"/>
      <c r="Z176" s="186"/>
      <c r="AA176" s="186"/>
      <c r="AB176" s="187"/>
    </row>
    <row r="177" spans="1:66" s="156" customFormat="1" ht="19.5" customHeight="1" x14ac:dyDescent="0.25">
      <c r="A177" s="197"/>
      <c r="B177" s="198" t="s">
        <v>64</v>
      </c>
      <c r="C177" s="199" t="s">
        <v>497</v>
      </c>
      <c r="D177" s="200"/>
      <c r="E177" s="200"/>
      <c r="F177" s="200"/>
      <c r="G177" s="201"/>
      <c r="H177" s="202">
        <f>'[49]1.0 Executive Summary'!E207</f>
        <v>6861</v>
      </c>
      <c r="I177" s="202" t="s">
        <v>66</v>
      </c>
      <c r="J177" s="203">
        <v>1200</v>
      </c>
      <c r="K177" s="244">
        <f t="shared" ref="K177" si="61">H177*J177</f>
        <v>8233200</v>
      </c>
      <c r="L177" s="205" t="s">
        <v>532</v>
      </c>
      <c r="M177" s="206"/>
      <c r="N177" s="206"/>
      <c r="O177" s="207"/>
      <c r="P177" s="193">
        <f t="shared" si="59"/>
        <v>0</v>
      </c>
      <c r="Q177" s="156" t="s">
        <v>363</v>
      </c>
      <c r="R177" s="194">
        <f t="shared" si="47"/>
        <v>8233200</v>
      </c>
      <c r="S177" s="194"/>
      <c r="T177" s="194" t="str">
        <f t="shared" si="60"/>
        <v/>
      </c>
      <c r="U177" s="194" t="str">
        <f t="shared" si="60"/>
        <v/>
      </c>
      <c r="W177" s="252">
        <v>1</v>
      </c>
      <c r="X177" s="252">
        <v>3309</v>
      </c>
      <c r="Y177" s="252">
        <v>1</v>
      </c>
      <c r="Z177" s="252">
        <v>1</v>
      </c>
      <c r="AA177" s="280">
        <v>1</v>
      </c>
      <c r="AB177" s="253">
        <f t="shared" ref="AB177" si="62">W177*X177*Y177*Z177*AA177</f>
        <v>3309</v>
      </c>
    </row>
    <row r="178" spans="1:66" s="156" customFormat="1" ht="19.5" customHeight="1" x14ac:dyDescent="0.25">
      <c r="A178" s="197"/>
      <c r="B178" s="211"/>
      <c r="C178" s="212"/>
      <c r="D178" s="213"/>
      <c r="E178" s="213"/>
      <c r="F178" s="213"/>
      <c r="G178" s="214"/>
      <c r="H178" s="215"/>
      <c r="I178" s="215"/>
      <c r="J178" s="216"/>
      <c r="K178" s="217"/>
      <c r="L178" s="218"/>
      <c r="M178" s="219"/>
      <c r="N178" s="219"/>
      <c r="O178" s="220"/>
      <c r="P178" s="193">
        <f t="shared" si="40"/>
        <v>0</v>
      </c>
      <c r="R178" s="194" t="str">
        <f t="shared" si="47"/>
        <v/>
      </c>
      <c r="S178" s="194"/>
      <c r="T178" s="194" t="str">
        <f t="shared" si="60"/>
        <v/>
      </c>
      <c r="U178" s="194" t="str">
        <f t="shared" si="60"/>
        <v/>
      </c>
      <c r="V178" s="208"/>
      <c r="W178" s="209"/>
      <c r="X178" s="209"/>
      <c r="Y178" s="209"/>
      <c r="Z178" s="209"/>
      <c r="AA178" s="209"/>
      <c r="AB178" s="210"/>
      <c r="AC178" s="208"/>
      <c r="AD178" s="188"/>
      <c r="AE178" s="188"/>
      <c r="AF178" s="188"/>
      <c r="AG178" s="188"/>
      <c r="BK178"/>
      <c r="BL178" s="262" t="s">
        <v>533</v>
      </c>
      <c r="BM178" s="261"/>
      <c r="BN178" s="261">
        <f t="shared" si="46"/>
        <v>0</v>
      </c>
    </row>
    <row r="179" spans="1:66" s="156" customFormat="1" ht="19.5" customHeight="1" x14ac:dyDescent="0.25">
      <c r="A179" s="197"/>
      <c r="B179" s="221"/>
      <c r="C179" s="222"/>
      <c r="D179" s="223"/>
      <c r="E179" s="223"/>
      <c r="F179" s="223"/>
      <c r="G179" s="224" t="str">
        <f>C148</f>
        <v>Specialist Foundations</v>
      </c>
      <c r="H179" s="225"/>
      <c r="I179" s="225"/>
      <c r="J179" s="226"/>
      <c r="K179" s="227">
        <f>SUBTOTAL(9,K148:K178)</f>
        <v>10573418.127499999</v>
      </c>
      <c r="L179" s="228"/>
      <c r="M179" s="229"/>
      <c r="N179" s="229"/>
      <c r="O179" s="230"/>
      <c r="P179" s="193">
        <f t="shared" si="40"/>
        <v>0</v>
      </c>
      <c r="R179" s="227">
        <f>SUBTOTAL(9,R148:R178)</f>
        <v>8233200</v>
      </c>
      <c r="S179" s="227">
        <f>SUBTOTAL(9,S148:S178)</f>
        <v>0</v>
      </c>
      <c r="T179" s="227">
        <f>SUBTOTAL(9,T148:T178)</f>
        <v>2340218.1274999999</v>
      </c>
      <c r="U179" s="227">
        <f>SUBTOTAL(9,U148:U178)</f>
        <v>0</v>
      </c>
      <c r="V179" s="208"/>
      <c r="W179" s="209"/>
      <c r="X179" s="209"/>
      <c r="Y179" s="209"/>
      <c r="Z179" s="209"/>
      <c r="AA179" s="209"/>
      <c r="AB179" s="210"/>
      <c r="AC179" s="208"/>
      <c r="AD179" s="188"/>
      <c r="AE179" s="188"/>
      <c r="AF179" s="188"/>
      <c r="AG179" s="188"/>
      <c r="BK179"/>
      <c r="BL179" s="262" t="s">
        <v>534</v>
      </c>
      <c r="BM179" s="261"/>
      <c r="BN179" s="261">
        <f t="shared" si="46"/>
        <v>0</v>
      </c>
    </row>
    <row r="180" spans="1:66" s="156" customFormat="1" ht="19.5" customHeight="1" x14ac:dyDescent="0.25">
      <c r="A180" s="197"/>
      <c r="B180" s="296"/>
      <c r="C180" s="297"/>
      <c r="D180" s="298"/>
      <c r="E180" s="298"/>
      <c r="F180" s="298"/>
      <c r="G180" s="299"/>
      <c r="H180" s="300"/>
      <c r="I180" s="300"/>
      <c r="J180" s="301"/>
      <c r="K180" s="302"/>
      <c r="L180" s="303"/>
      <c r="M180" s="304"/>
      <c r="N180" s="304"/>
      <c r="O180" s="305"/>
      <c r="P180" s="193">
        <f t="shared" si="40"/>
        <v>0</v>
      </c>
      <c r="R180" s="194" t="str">
        <f t="shared" ref="R180:S204" si="63">IF($Q180=R$8,$K180,"")</f>
        <v/>
      </c>
      <c r="S180" s="194"/>
      <c r="T180" s="194" t="str">
        <f t="shared" ref="T180:U190" si="64">IF($Q180=T$8,$K180,"")</f>
        <v/>
      </c>
      <c r="U180" s="194" t="str">
        <f t="shared" si="64"/>
        <v/>
      </c>
      <c r="V180" s="208"/>
      <c r="W180" s="209"/>
      <c r="X180" s="209"/>
      <c r="Y180" s="209"/>
      <c r="Z180" s="209"/>
      <c r="AA180" s="209"/>
      <c r="AB180" s="210"/>
      <c r="AC180" s="208"/>
      <c r="AD180" s="188"/>
      <c r="AE180" s="188"/>
      <c r="AF180" s="188"/>
      <c r="AG180" s="188"/>
      <c r="BK180"/>
      <c r="BL180" s="262" t="s">
        <v>535</v>
      </c>
      <c r="BM180" s="261"/>
      <c r="BN180" s="261">
        <f t="shared" si="46"/>
        <v>0</v>
      </c>
    </row>
    <row r="181" spans="1:66" s="156" customFormat="1" ht="19.5" customHeight="1" x14ac:dyDescent="0.25">
      <c r="B181" s="195" t="s">
        <v>536</v>
      </c>
      <c r="C181" s="196" t="s">
        <v>537</v>
      </c>
      <c r="D181" s="191"/>
      <c r="E181" s="191"/>
      <c r="F181" s="191"/>
      <c r="G181" s="192"/>
      <c r="H181" s="178"/>
      <c r="I181" s="179"/>
      <c r="J181" s="180"/>
      <c r="K181" s="180"/>
      <c r="L181" s="181"/>
      <c r="M181" s="182"/>
      <c r="N181" s="182"/>
      <c r="O181" s="183"/>
      <c r="P181" s="193">
        <f t="shared" si="40"/>
        <v>0</v>
      </c>
      <c r="Q181" s="170"/>
      <c r="R181" s="194" t="str">
        <f t="shared" si="63"/>
        <v/>
      </c>
      <c r="S181" s="194"/>
      <c r="T181" s="194" t="str">
        <f t="shared" si="64"/>
        <v/>
      </c>
      <c r="U181" s="194" t="str">
        <f t="shared" si="64"/>
        <v/>
      </c>
      <c r="V181" s="170"/>
      <c r="W181" s="186"/>
      <c r="X181" s="186"/>
      <c r="Y181" s="186"/>
      <c r="Z181" s="186"/>
      <c r="AA181" s="186"/>
      <c r="AB181" s="187"/>
      <c r="AC181" s="170"/>
      <c r="AD181" s="188"/>
      <c r="AE181" s="188"/>
      <c r="AF181" s="188"/>
      <c r="AG181" s="188"/>
      <c r="BK181"/>
      <c r="BL181" s="262"/>
      <c r="BM181" s="261"/>
      <c r="BN181" s="261">
        <f t="shared" si="46"/>
        <v>0</v>
      </c>
    </row>
    <row r="182" spans="1:66" s="156" customFormat="1" ht="19.5" customHeight="1" x14ac:dyDescent="0.25">
      <c r="B182" s="279"/>
      <c r="C182" s="196" t="s">
        <v>538</v>
      </c>
      <c r="D182" s="191"/>
      <c r="E182" s="191"/>
      <c r="F182" s="191"/>
      <c r="G182" s="192"/>
      <c r="H182" s="178"/>
      <c r="I182" s="179"/>
      <c r="J182" s="180"/>
      <c r="K182" s="180"/>
      <c r="L182" s="181"/>
      <c r="M182" s="182"/>
      <c r="N182" s="182"/>
      <c r="O182" s="183"/>
      <c r="P182" s="193">
        <f t="shared" si="40"/>
        <v>0</v>
      </c>
      <c r="Q182" s="170"/>
      <c r="R182" s="194" t="str">
        <f t="shared" si="63"/>
        <v/>
      </c>
      <c r="S182" s="194"/>
      <c r="T182" s="194" t="str">
        <f t="shared" si="64"/>
        <v/>
      </c>
      <c r="U182" s="194" t="str">
        <f t="shared" si="64"/>
        <v/>
      </c>
      <c r="V182" s="170"/>
      <c r="W182" s="186"/>
      <c r="X182" s="186"/>
      <c r="Y182" s="186"/>
      <c r="Z182" s="186"/>
      <c r="AA182" s="186"/>
      <c r="AB182" s="187"/>
      <c r="AC182" s="170"/>
    </row>
    <row r="183" spans="1:66" s="156" customFormat="1" ht="19.5" customHeight="1" x14ac:dyDescent="0.25">
      <c r="A183" s="197"/>
      <c r="B183" s="198" t="s">
        <v>64</v>
      </c>
      <c r="C183" s="199" t="s">
        <v>539</v>
      </c>
      <c r="D183" s="200"/>
      <c r="E183" s="200"/>
      <c r="F183" s="200"/>
      <c r="G183" s="201"/>
      <c r="H183" s="202">
        <v>488</v>
      </c>
      <c r="I183" s="202" t="s">
        <v>285</v>
      </c>
      <c r="J183" s="203">
        <v>236.14</v>
      </c>
      <c r="K183" s="204">
        <f t="shared" ref="K183:K189" si="65">H183*J183</f>
        <v>115236.31999999999</v>
      </c>
      <c r="L183" s="205" t="s">
        <v>540</v>
      </c>
      <c r="M183" s="206"/>
      <c r="N183" s="206"/>
      <c r="O183" s="207"/>
      <c r="P183" s="193">
        <f t="shared" ref="P183" si="66">K183-SUM(R183:U183)</f>
        <v>0</v>
      </c>
      <c r="Q183" s="156" t="s">
        <v>363</v>
      </c>
      <c r="R183" s="194">
        <f t="shared" si="63"/>
        <v>115236.31999999999</v>
      </c>
      <c r="S183" s="194" t="str">
        <f t="shared" si="63"/>
        <v/>
      </c>
      <c r="T183" s="194" t="str">
        <f t="shared" si="64"/>
        <v/>
      </c>
      <c r="U183" s="194" t="str">
        <f t="shared" si="64"/>
        <v/>
      </c>
      <c r="W183" s="312">
        <v>1</v>
      </c>
      <c r="X183" s="252">
        <f>5463+1031</f>
        <v>6494</v>
      </c>
      <c r="Y183" s="252">
        <v>1</v>
      </c>
      <c r="Z183" s="252">
        <v>1</v>
      </c>
      <c r="AA183" s="280">
        <v>0.7</v>
      </c>
      <c r="AB183" s="253">
        <f>W183*X183*Y183*Z183*AA183</f>
        <v>4545.7999999999993</v>
      </c>
    </row>
    <row r="184" spans="1:66" s="156" customFormat="1" ht="19.5" customHeight="1" x14ac:dyDescent="0.25">
      <c r="A184" s="197"/>
      <c r="B184" s="198" t="s">
        <v>64</v>
      </c>
      <c r="C184" s="199" t="s">
        <v>541</v>
      </c>
      <c r="D184" s="200"/>
      <c r="E184" s="200"/>
      <c r="F184" s="200"/>
      <c r="G184" s="201"/>
      <c r="H184" s="202">
        <v>4545.7999999999993</v>
      </c>
      <c r="I184" s="202" t="s">
        <v>285</v>
      </c>
      <c r="J184" s="203">
        <v>281.95</v>
      </c>
      <c r="K184" s="204">
        <f t="shared" si="65"/>
        <v>1281688.3099999998</v>
      </c>
      <c r="L184" s="205"/>
      <c r="M184" s="206"/>
      <c r="N184" s="206"/>
      <c r="O184" s="207"/>
      <c r="P184" s="193">
        <f t="shared" si="40"/>
        <v>0</v>
      </c>
      <c r="Q184" s="156" t="s">
        <v>363</v>
      </c>
      <c r="R184" s="194">
        <f t="shared" si="63"/>
        <v>1281688.3099999998</v>
      </c>
      <c r="S184" s="194" t="str">
        <f t="shared" si="63"/>
        <v/>
      </c>
      <c r="T184" s="194" t="str">
        <f t="shared" si="64"/>
        <v/>
      </c>
      <c r="U184" s="194" t="str">
        <f t="shared" si="64"/>
        <v/>
      </c>
      <c r="W184" s="312">
        <v>1</v>
      </c>
      <c r="X184" s="252">
        <f>5463+1031</f>
        <v>6494</v>
      </c>
      <c r="Y184" s="252">
        <v>1</v>
      </c>
      <c r="Z184" s="252">
        <v>1</v>
      </c>
      <c r="AA184" s="280">
        <v>0.7</v>
      </c>
      <c r="AB184" s="253">
        <f>W184*X184*Y184*Z184*AA184</f>
        <v>4545.7999999999993</v>
      </c>
    </row>
    <row r="185" spans="1:66" s="156" customFormat="1" ht="19.5" customHeight="1" x14ac:dyDescent="0.25">
      <c r="A185" s="197"/>
      <c r="B185" s="198" t="s">
        <v>64</v>
      </c>
      <c r="C185" s="199" t="s">
        <v>521</v>
      </c>
      <c r="D185" s="200"/>
      <c r="E185" s="200"/>
      <c r="F185" s="200"/>
      <c r="G185" s="201"/>
      <c r="H185" s="202">
        <v>545.49599999999987</v>
      </c>
      <c r="I185" s="202" t="s">
        <v>478</v>
      </c>
      <c r="J185" s="283">
        <v>1575.73</v>
      </c>
      <c r="K185" s="204">
        <f t="shared" si="65"/>
        <v>859554.41207999981</v>
      </c>
      <c r="L185" s="313"/>
      <c r="M185" s="206"/>
      <c r="N185" s="206"/>
      <c r="O185" s="207"/>
      <c r="P185" s="193">
        <f t="shared" si="40"/>
        <v>0</v>
      </c>
      <c r="Q185" s="156" t="s">
        <v>363</v>
      </c>
      <c r="R185" s="194">
        <f t="shared" si="63"/>
        <v>859554.41207999981</v>
      </c>
      <c r="S185" s="194" t="str">
        <f t="shared" si="63"/>
        <v/>
      </c>
      <c r="T185" s="194" t="str">
        <f t="shared" si="64"/>
        <v/>
      </c>
      <c r="U185" s="194" t="str">
        <f t="shared" si="64"/>
        <v/>
      </c>
      <c r="W185" s="281">
        <v>0.12</v>
      </c>
      <c r="X185" s="252">
        <f>AB184</f>
        <v>4545.7999999999993</v>
      </c>
      <c r="Y185" s="252">
        <v>1</v>
      </c>
      <c r="Z185" s="252">
        <v>1</v>
      </c>
      <c r="AA185" s="280">
        <v>1</v>
      </c>
      <c r="AB185" s="253">
        <f t="shared" ref="AB185" si="67">W185*X185*Y185*Z185*AA185</f>
        <v>545.49599999999987</v>
      </c>
    </row>
    <row r="186" spans="1:66" s="156" customFormat="1" ht="19.5" customHeight="1" x14ac:dyDescent="0.25">
      <c r="A186" s="197"/>
      <c r="B186" s="198" t="s">
        <v>64</v>
      </c>
      <c r="C186" s="199" t="s">
        <v>476</v>
      </c>
      <c r="D186" s="200"/>
      <c r="E186" s="200"/>
      <c r="F186" s="200"/>
      <c r="G186" s="201"/>
      <c r="H186" s="202">
        <v>6494</v>
      </c>
      <c r="I186" s="202" t="s">
        <v>66</v>
      </c>
      <c r="J186" s="203">
        <v>72.48</v>
      </c>
      <c r="K186" s="204">
        <f t="shared" si="65"/>
        <v>470685.12000000005</v>
      </c>
      <c r="L186" s="205"/>
      <c r="M186" s="206"/>
      <c r="N186" s="206"/>
      <c r="O186" s="207"/>
      <c r="P186" s="193">
        <f t="shared" si="40"/>
        <v>0</v>
      </c>
      <c r="Q186" s="156" t="s">
        <v>363</v>
      </c>
      <c r="R186" s="194">
        <f t="shared" si="63"/>
        <v>470685.12000000005</v>
      </c>
      <c r="S186" s="194" t="str">
        <f t="shared" si="63"/>
        <v/>
      </c>
      <c r="T186" s="194" t="str">
        <f t="shared" si="64"/>
        <v/>
      </c>
      <c r="U186" s="194" t="str">
        <f t="shared" si="64"/>
        <v/>
      </c>
      <c r="W186" s="312">
        <v>1</v>
      </c>
      <c r="X186" s="252">
        <f>5463+1031</f>
        <v>6494</v>
      </c>
      <c r="Y186" s="252">
        <v>1</v>
      </c>
      <c r="Z186" s="252">
        <v>1</v>
      </c>
      <c r="AA186" s="280">
        <v>1</v>
      </c>
      <c r="AB186" s="253">
        <f>W186*X186*Y186*Z186*AA186</f>
        <v>6494</v>
      </c>
    </row>
    <row r="187" spans="1:66" s="156" customFormat="1" ht="19.5" customHeight="1" x14ac:dyDescent="0.25">
      <c r="A187" s="197"/>
      <c r="B187" s="198" t="s">
        <v>64</v>
      </c>
      <c r="C187" s="199" t="s">
        <v>542</v>
      </c>
      <c r="D187" s="200"/>
      <c r="E187" s="200"/>
      <c r="F187" s="200"/>
      <c r="G187" s="201"/>
      <c r="H187" s="202">
        <v>6494</v>
      </c>
      <c r="I187" s="202" t="s">
        <v>66</v>
      </c>
      <c r="J187" s="203">
        <v>26.37</v>
      </c>
      <c r="K187" s="204">
        <f t="shared" si="65"/>
        <v>171246.78</v>
      </c>
      <c r="L187" s="205"/>
      <c r="M187" s="206"/>
      <c r="N187" s="206"/>
      <c r="O187" s="207"/>
      <c r="P187" s="193"/>
      <c r="Q187" s="156" t="s">
        <v>363</v>
      </c>
      <c r="R187" s="194">
        <f t="shared" si="63"/>
        <v>171246.78</v>
      </c>
      <c r="S187" s="194" t="str">
        <f t="shared" si="63"/>
        <v/>
      </c>
      <c r="T187" s="194" t="str">
        <f t="shared" si="64"/>
        <v/>
      </c>
      <c r="U187" s="194" t="str">
        <f t="shared" si="64"/>
        <v/>
      </c>
      <c r="W187" s="312"/>
      <c r="X187" s="252"/>
      <c r="Y187" s="252"/>
      <c r="Z187" s="252"/>
      <c r="AA187" s="280"/>
      <c r="AB187" s="253"/>
    </row>
    <row r="188" spans="1:66" s="156" customFormat="1" ht="20.100000000000001" customHeight="1" x14ac:dyDescent="0.25">
      <c r="A188" s="197"/>
      <c r="B188" s="198" t="s">
        <v>64</v>
      </c>
      <c r="C188" s="199" t="s">
        <v>543</v>
      </c>
      <c r="D188" s="200"/>
      <c r="E188" s="200"/>
      <c r="F188" s="200"/>
      <c r="G188" s="201"/>
      <c r="H188" s="202">
        <v>1</v>
      </c>
      <c r="I188" s="202" t="s">
        <v>57</v>
      </c>
      <c r="J188" s="203">
        <v>23811.33</v>
      </c>
      <c r="K188" s="204">
        <f t="shared" si="65"/>
        <v>23811.33</v>
      </c>
      <c r="L188" s="205" t="s">
        <v>544</v>
      </c>
      <c r="M188" s="206"/>
      <c r="N188" s="206"/>
      <c r="O188" s="207"/>
      <c r="P188" s="193">
        <f t="shared" ref="P188:P190" si="68">K188-SUM(R188:U188)</f>
        <v>0</v>
      </c>
      <c r="Q188" s="156" t="s">
        <v>363</v>
      </c>
      <c r="R188" s="194">
        <f t="shared" si="63"/>
        <v>23811.33</v>
      </c>
      <c r="S188" s="194"/>
      <c r="T188" s="194" t="str">
        <f t="shared" si="64"/>
        <v/>
      </c>
      <c r="U188" s="194" t="str">
        <f t="shared" si="64"/>
        <v/>
      </c>
      <c r="W188" s="252"/>
      <c r="X188" s="252"/>
      <c r="Y188" s="252"/>
      <c r="Z188" s="252"/>
      <c r="AA188" s="280"/>
      <c r="AB188" s="253"/>
    </row>
    <row r="189" spans="1:66" s="156" customFormat="1" ht="19.5" customHeight="1" x14ac:dyDescent="0.25">
      <c r="A189" s="197"/>
      <c r="B189" s="198" t="s">
        <v>64</v>
      </c>
      <c r="C189" s="199" t="s">
        <v>529</v>
      </c>
      <c r="D189" s="200"/>
      <c r="E189" s="200"/>
      <c r="F189" s="200"/>
      <c r="G189" s="201"/>
      <c r="H189" s="202">
        <v>1</v>
      </c>
      <c r="I189" s="202" t="s">
        <v>57</v>
      </c>
      <c r="J189" s="203">
        <v>150000</v>
      </c>
      <c r="K189" s="204">
        <f t="shared" si="65"/>
        <v>150000</v>
      </c>
      <c r="L189" s="205"/>
      <c r="M189" s="206"/>
      <c r="N189" s="206"/>
      <c r="O189" s="207"/>
      <c r="P189" s="193">
        <f t="shared" si="68"/>
        <v>0</v>
      </c>
      <c r="Q189" s="156" t="s">
        <v>363</v>
      </c>
      <c r="R189" s="194">
        <f t="shared" si="63"/>
        <v>150000</v>
      </c>
      <c r="S189" s="194"/>
      <c r="T189" s="194" t="str">
        <f t="shared" si="64"/>
        <v/>
      </c>
      <c r="U189" s="194" t="str">
        <f t="shared" si="64"/>
        <v/>
      </c>
      <c r="W189" s="252"/>
      <c r="X189" s="252"/>
      <c r="Y189" s="252"/>
      <c r="Z189" s="252"/>
      <c r="AA189" s="280"/>
      <c r="AB189" s="253"/>
      <c r="AD189" s="188"/>
      <c r="AE189" s="188"/>
      <c r="AF189" s="188"/>
      <c r="AG189" s="188"/>
      <c r="BK189"/>
      <c r="BL189" s="262" t="s">
        <v>545</v>
      </c>
      <c r="BM189" s="261"/>
      <c r="BN189" s="261">
        <f t="shared" ref="BN189" si="69">SUMIF($I$8:$I$62,BL189,$G$8:$G$62)</f>
        <v>0</v>
      </c>
    </row>
    <row r="190" spans="1:66" s="156" customFormat="1" ht="19.5" customHeight="1" x14ac:dyDescent="0.25">
      <c r="A190" s="197"/>
      <c r="B190" s="198" t="s">
        <v>64</v>
      </c>
      <c r="C190" s="199" t="s">
        <v>485</v>
      </c>
      <c r="D190" s="200"/>
      <c r="E190" s="200"/>
      <c r="F190" s="200"/>
      <c r="G190" s="201"/>
      <c r="H190" s="290">
        <v>0.25</v>
      </c>
      <c r="I190" s="202"/>
      <c r="J190" s="203">
        <f>SUM(K182:K189)</f>
        <v>3072222.2720799996</v>
      </c>
      <c r="K190" s="204">
        <f>H190*J190</f>
        <v>768055.56801999989</v>
      </c>
      <c r="L190" s="205"/>
      <c r="M190" s="206"/>
      <c r="N190" s="206"/>
      <c r="O190" s="207"/>
      <c r="P190" s="193">
        <f t="shared" si="68"/>
        <v>0</v>
      </c>
      <c r="Q190" s="156" t="s">
        <v>363</v>
      </c>
      <c r="R190" s="194">
        <f t="shared" si="63"/>
        <v>768055.56801999989</v>
      </c>
      <c r="S190" s="194"/>
      <c r="T190" s="194" t="str">
        <f t="shared" si="64"/>
        <v/>
      </c>
      <c r="U190" s="194" t="str">
        <f t="shared" si="64"/>
        <v/>
      </c>
      <c r="W190" s="252"/>
      <c r="X190" s="252"/>
      <c r="Y190" s="252"/>
      <c r="Z190" s="252"/>
      <c r="AA190" s="252"/>
      <c r="AB190" s="253"/>
    </row>
    <row r="191" spans="1:66" s="156" customFormat="1" ht="19.5" customHeight="1" x14ac:dyDescent="0.25">
      <c r="A191" s="197"/>
      <c r="B191" s="198"/>
      <c r="C191" s="199"/>
      <c r="D191" s="200"/>
      <c r="E191" s="200"/>
      <c r="F191" s="200"/>
      <c r="G191" s="201"/>
      <c r="H191" s="202"/>
      <c r="I191" s="202"/>
      <c r="J191" s="203"/>
      <c r="K191" s="204"/>
      <c r="L191" s="205"/>
      <c r="M191" s="206"/>
      <c r="N191" s="206"/>
      <c r="O191" s="207"/>
      <c r="P191" s="193">
        <f t="shared" si="40"/>
        <v>0</v>
      </c>
      <c r="R191" s="194"/>
      <c r="S191" s="194"/>
      <c r="T191" s="194"/>
      <c r="U191" s="194"/>
      <c r="W191" s="280"/>
      <c r="X191" s="252"/>
      <c r="Y191" s="252"/>
      <c r="Z191" s="280"/>
      <c r="AA191" s="280"/>
      <c r="AB191" s="253"/>
    </row>
    <row r="192" spans="1:66" s="285" customFormat="1" ht="19.5" customHeight="1" x14ac:dyDescent="0.25">
      <c r="A192" s="284"/>
      <c r="B192" s="198" t="s">
        <v>64</v>
      </c>
      <c r="C192" s="291" t="s">
        <v>356</v>
      </c>
      <c r="D192" s="200"/>
      <c r="E192" s="200"/>
      <c r="F192" s="200"/>
      <c r="G192" s="201"/>
      <c r="H192" s="202"/>
      <c r="I192" s="202"/>
      <c r="J192" s="203"/>
      <c r="K192" s="204"/>
      <c r="L192" s="205"/>
      <c r="M192" s="206"/>
      <c r="N192" s="206"/>
      <c r="O192" s="207"/>
      <c r="P192" s="193">
        <f t="shared" si="40"/>
        <v>0</v>
      </c>
      <c r="R192" s="194" t="str">
        <f t="shared" si="63"/>
        <v/>
      </c>
      <c r="S192" s="194"/>
      <c r="T192" s="194" t="str">
        <f t="shared" ref="T192:U204" si="70">IF($Q192=T$8,$K192,"")</f>
        <v/>
      </c>
      <c r="U192" s="194" t="str">
        <f t="shared" si="70"/>
        <v/>
      </c>
      <c r="V192" s="208"/>
      <c r="W192" s="209"/>
      <c r="X192" s="209"/>
      <c r="Y192" s="209"/>
      <c r="Z192" s="209"/>
      <c r="AA192" s="209"/>
      <c r="AB192" s="210"/>
      <c r="AC192" s="208"/>
    </row>
    <row r="193" spans="1:66" s="156" customFormat="1" ht="19.5" customHeight="1" x14ac:dyDescent="0.25">
      <c r="A193" s="197"/>
      <c r="B193" s="198" t="s">
        <v>64</v>
      </c>
      <c r="C193" s="199" t="s">
        <v>539</v>
      </c>
      <c r="D193" s="200"/>
      <c r="E193" s="200"/>
      <c r="F193" s="200"/>
      <c r="G193" s="201"/>
      <c r="H193" s="202">
        <v>24</v>
      </c>
      <c r="I193" s="202" t="s">
        <v>285</v>
      </c>
      <c r="J193" s="203">
        <v>236.14</v>
      </c>
      <c r="K193" s="204">
        <f t="shared" ref="K193:K202" si="71">H193*J193</f>
        <v>5667.36</v>
      </c>
      <c r="L193" s="205" t="s">
        <v>540</v>
      </c>
      <c r="M193" s="206"/>
      <c r="N193" s="206"/>
      <c r="O193" s="207"/>
      <c r="P193" s="193">
        <f t="shared" si="40"/>
        <v>0</v>
      </c>
      <c r="Q193" s="156" t="s">
        <v>363</v>
      </c>
      <c r="R193" s="194">
        <f t="shared" si="63"/>
        <v>5667.36</v>
      </c>
      <c r="S193" s="194" t="str">
        <f t="shared" si="63"/>
        <v/>
      </c>
      <c r="T193" s="194" t="str">
        <f t="shared" si="70"/>
        <v/>
      </c>
      <c r="U193" s="194" t="str">
        <f t="shared" si="70"/>
        <v/>
      </c>
      <c r="W193" s="312">
        <v>1</v>
      </c>
      <c r="X193" s="252">
        <f>5463+1031</f>
        <v>6494</v>
      </c>
      <c r="Y193" s="252">
        <v>1</v>
      </c>
      <c r="Z193" s="252">
        <v>1</v>
      </c>
      <c r="AA193" s="280">
        <v>0.7</v>
      </c>
      <c r="AB193" s="253">
        <f>W193*X193*Y193*Z193*AA193</f>
        <v>4545.7999999999993</v>
      </c>
    </row>
    <row r="194" spans="1:66" s="285" customFormat="1" ht="19.5" customHeight="1" x14ac:dyDescent="0.25">
      <c r="A194" s="284"/>
      <c r="B194" s="198" t="s">
        <v>64</v>
      </c>
      <c r="C194" s="314" t="s">
        <v>546</v>
      </c>
      <c r="D194" s="200"/>
      <c r="E194" s="200"/>
      <c r="F194" s="200"/>
      <c r="G194" s="201"/>
      <c r="H194" s="202">
        <f>AB194</f>
        <v>78.5</v>
      </c>
      <c r="I194" s="202" t="s">
        <v>285</v>
      </c>
      <c r="J194" s="203">
        <v>300</v>
      </c>
      <c r="K194" s="204">
        <f t="shared" si="71"/>
        <v>23550</v>
      </c>
      <c r="L194" s="205" t="s">
        <v>547</v>
      </c>
      <c r="M194" s="206"/>
      <c r="N194" s="206"/>
      <c r="O194" s="207"/>
      <c r="P194" s="193">
        <f t="shared" si="40"/>
        <v>0</v>
      </c>
      <c r="Q194" s="285" t="s">
        <v>356</v>
      </c>
      <c r="R194" s="194" t="str">
        <f t="shared" si="63"/>
        <v/>
      </c>
      <c r="S194" s="194"/>
      <c r="T194" s="194">
        <f t="shared" si="70"/>
        <v>23550</v>
      </c>
      <c r="U194" s="194" t="str">
        <f t="shared" si="70"/>
        <v/>
      </c>
      <c r="W194" s="287">
        <v>1</v>
      </c>
      <c r="X194" s="287">
        <v>314</v>
      </c>
      <c r="Y194" s="287">
        <v>1</v>
      </c>
      <c r="Z194" s="287">
        <v>1</v>
      </c>
      <c r="AA194" s="288">
        <v>0.25</v>
      </c>
      <c r="AB194" s="289">
        <f>W194*X194*Y194*Z194*AA194</f>
        <v>78.5</v>
      </c>
    </row>
    <row r="195" spans="1:66" s="285" customFormat="1" ht="19.5" customHeight="1" x14ac:dyDescent="0.25">
      <c r="A195" s="284"/>
      <c r="B195" s="198"/>
      <c r="C195" s="282" t="s">
        <v>548</v>
      </c>
      <c r="D195" s="200"/>
      <c r="E195" s="200"/>
      <c r="F195" s="200"/>
      <c r="G195" s="201"/>
      <c r="H195" s="202">
        <v>1</v>
      </c>
      <c r="I195" s="202" t="s">
        <v>57</v>
      </c>
      <c r="J195" s="203">
        <v>17050</v>
      </c>
      <c r="K195" s="204">
        <f t="shared" si="71"/>
        <v>17050</v>
      </c>
      <c r="L195" s="205"/>
      <c r="M195" s="206"/>
      <c r="N195" s="206"/>
      <c r="O195" s="207"/>
      <c r="P195" s="193">
        <f t="shared" si="40"/>
        <v>0</v>
      </c>
      <c r="Q195" s="285" t="s">
        <v>356</v>
      </c>
      <c r="R195" s="194" t="str">
        <f t="shared" si="63"/>
        <v/>
      </c>
      <c r="S195" s="194"/>
      <c r="T195" s="194">
        <f t="shared" si="70"/>
        <v>17050</v>
      </c>
      <c r="U195" s="194" t="str">
        <f t="shared" si="70"/>
        <v/>
      </c>
      <c r="W195" s="287"/>
      <c r="X195" s="287"/>
      <c r="Y195" s="287"/>
      <c r="Z195" s="287"/>
      <c r="AA195" s="288"/>
      <c r="AB195" s="289"/>
    </row>
    <row r="196" spans="1:66" s="285" customFormat="1" ht="19.5" customHeight="1" x14ac:dyDescent="0.25">
      <c r="A196" s="284"/>
      <c r="B196" s="198"/>
      <c r="C196" s="282" t="s">
        <v>549</v>
      </c>
      <c r="D196" s="200"/>
      <c r="E196" s="200"/>
      <c r="F196" s="200"/>
      <c r="G196" s="201"/>
      <c r="H196" s="202">
        <v>1</v>
      </c>
      <c r="I196" s="202" t="s">
        <v>57</v>
      </c>
      <c r="J196" s="203">
        <v>17050</v>
      </c>
      <c r="K196" s="204">
        <f t="shared" si="71"/>
        <v>17050</v>
      </c>
      <c r="L196" s="205"/>
      <c r="M196" s="206"/>
      <c r="N196" s="206"/>
      <c r="O196" s="207"/>
      <c r="P196" s="193">
        <f t="shared" si="40"/>
        <v>0</v>
      </c>
      <c r="Q196" s="285" t="s">
        <v>356</v>
      </c>
      <c r="R196" s="194" t="str">
        <f t="shared" si="63"/>
        <v/>
      </c>
      <c r="S196" s="194"/>
      <c r="T196" s="194">
        <f t="shared" si="70"/>
        <v>17050</v>
      </c>
      <c r="U196" s="194" t="str">
        <f t="shared" si="70"/>
        <v/>
      </c>
      <c r="W196" s="287"/>
      <c r="X196" s="287"/>
      <c r="Y196" s="287"/>
      <c r="Z196" s="287"/>
      <c r="AA196" s="288"/>
      <c r="AB196" s="289"/>
    </row>
    <row r="197" spans="1:66" s="285" customFormat="1" ht="19.5" customHeight="1" x14ac:dyDescent="0.25">
      <c r="A197" s="284"/>
      <c r="B197" s="198" t="s">
        <v>64</v>
      </c>
      <c r="C197" s="314" t="s">
        <v>521</v>
      </c>
      <c r="D197" s="200"/>
      <c r="E197" s="200"/>
      <c r="F197" s="200"/>
      <c r="G197" s="201"/>
      <c r="H197" s="202">
        <f>AB197</f>
        <v>9.42</v>
      </c>
      <c r="I197" s="202" t="s">
        <v>478</v>
      </c>
      <c r="J197" s="283">
        <v>1680</v>
      </c>
      <c r="K197" s="204">
        <f t="shared" si="71"/>
        <v>15825.6</v>
      </c>
      <c r="L197" s="205"/>
      <c r="M197" s="206"/>
      <c r="N197" s="206"/>
      <c r="O197" s="207"/>
      <c r="P197" s="193">
        <f t="shared" si="40"/>
        <v>0</v>
      </c>
      <c r="Q197" s="285" t="s">
        <v>356</v>
      </c>
      <c r="R197" s="194" t="str">
        <f t="shared" si="63"/>
        <v/>
      </c>
      <c r="S197" s="194"/>
      <c r="T197" s="194">
        <f t="shared" si="70"/>
        <v>15825.6</v>
      </c>
      <c r="U197" s="194" t="str">
        <f t="shared" si="70"/>
        <v/>
      </c>
      <c r="W197" s="286">
        <v>0.12</v>
      </c>
      <c r="X197" s="287">
        <f>X194</f>
        <v>314</v>
      </c>
      <c r="Y197" s="287">
        <v>1</v>
      </c>
      <c r="Z197" s="287">
        <v>1</v>
      </c>
      <c r="AA197" s="288">
        <v>0.25</v>
      </c>
      <c r="AB197" s="289">
        <f>W197*X197*Y197*Z197*AA197</f>
        <v>9.42</v>
      </c>
    </row>
    <row r="198" spans="1:66" s="285" customFormat="1" ht="19.5" customHeight="1" x14ac:dyDescent="0.25">
      <c r="A198" s="284"/>
      <c r="B198" s="198" t="s">
        <v>64</v>
      </c>
      <c r="C198" s="314" t="s">
        <v>550</v>
      </c>
      <c r="D198" s="200"/>
      <c r="E198" s="200"/>
      <c r="F198" s="200"/>
      <c r="G198" s="201"/>
      <c r="H198" s="202">
        <f>AB198</f>
        <v>314</v>
      </c>
      <c r="I198" s="202" t="s">
        <v>66</v>
      </c>
      <c r="J198" s="203">
        <v>72</v>
      </c>
      <c r="K198" s="204">
        <f t="shared" si="71"/>
        <v>22608</v>
      </c>
      <c r="L198" s="205"/>
      <c r="M198" s="206"/>
      <c r="N198" s="206"/>
      <c r="O198" s="207"/>
      <c r="P198" s="193">
        <f t="shared" si="40"/>
        <v>0</v>
      </c>
      <c r="Q198" s="285" t="s">
        <v>356</v>
      </c>
      <c r="R198" s="194" t="str">
        <f t="shared" si="63"/>
        <v/>
      </c>
      <c r="S198" s="194"/>
      <c r="T198" s="194">
        <f t="shared" si="70"/>
        <v>22608</v>
      </c>
      <c r="U198" s="194" t="str">
        <f t="shared" si="70"/>
        <v/>
      </c>
      <c r="W198" s="288">
        <v>1</v>
      </c>
      <c r="X198" s="287">
        <f>X194</f>
        <v>314</v>
      </c>
      <c r="Y198" s="287">
        <v>1</v>
      </c>
      <c r="Z198" s="287">
        <v>1</v>
      </c>
      <c r="AA198" s="288">
        <v>1</v>
      </c>
      <c r="AB198" s="289">
        <f>W198*X198*Y198*Z198*AA198</f>
        <v>314</v>
      </c>
    </row>
    <row r="199" spans="1:66" s="285" customFormat="1" ht="19.5" customHeight="1" x14ac:dyDescent="0.25">
      <c r="A199" s="284"/>
      <c r="B199" s="198" t="s">
        <v>64</v>
      </c>
      <c r="C199" s="314" t="s">
        <v>551</v>
      </c>
      <c r="D199" s="200"/>
      <c r="E199" s="200"/>
      <c r="F199" s="200"/>
      <c r="G199" s="201"/>
      <c r="H199" s="202">
        <f>AB199</f>
        <v>43.93</v>
      </c>
      <c r="I199" s="202" t="s">
        <v>66</v>
      </c>
      <c r="J199" s="203">
        <v>74</v>
      </c>
      <c r="K199" s="204">
        <f t="shared" si="71"/>
        <v>3250.82</v>
      </c>
      <c r="L199" s="205"/>
      <c r="M199" s="206"/>
      <c r="N199" s="206"/>
      <c r="O199" s="207"/>
      <c r="P199" s="193">
        <f t="shared" si="40"/>
        <v>0</v>
      </c>
      <c r="Q199" s="285" t="s">
        <v>356</v>
      </c>
      <c r="R199" s="194" t="str">
        <f t="shared" si="63"/>
        <v/>
      </c>
      <c r="S199" s="194"/>
      <c r="T199" s="194">
        <f t="shared" si="70"/>
        <v>3250.82</v>
      </c>
      <c r="U199" s="194" t="str">
        <f t="shared" si="70"/>
        <v/>
      </c>
      <c r="W199" s="288">
        <v>1</v>
      </c>
      <c r="X199" s="287">
        <f>175.72</f>
        <v>175.72</v>
      </c>
      <c r="Y199" s="287">
        <v>1</v>
      </c>
      <c r="Z199" s="287">
        <v>1</v>
      </c>
      <c r="AA199" s="288">
        <v>0.25</v>
      </c>
      <c r="AB199" s="289">
        <f>W199*X199*Y199*Z199*AA199</f>
        <v>43.93</v>
      </c>
    </row>
    <row r="200" spans="1:66" s="285" customFormat="1" ht="19.5" customHeight="1" x14ac:dyDescent="0.25">
      <c r="A200" s="284"/>
      <c r="B200" s="198" t="s">
        <v>64</v>
      </c>
      <c r="C200" s="314" t="s">
        <v>552</v>
      </c>
      <c r="D200" s="200"/>
      <c r="E200" s="200"/>
      <c r="F200" s="200"/>
      <c r="G200" s="201"/>
      <c r="H200" s="202">
        <f>AB200</f>
        <v>314</v>
      </c>
      <c r="I200" s="202" t="s">
        <v>66</v>
      </c>
      <c r="J200" s="203">
        <v>26</v>
      </c>
      <c r="K200" s="204">
        <f t="shared" si="71"/>
        <v>8164</v>
      </c>
      <c r="L200" s="205"/>
      <c r="M200" s="206"/>
      <c r="N200" s="206"/>
      <c r="O200" s="207"/>
      <c r="P200" s="193">
        <f t="shared" si="40"/>
        <v>0</v>
      </c>
      <c r="Q200" s="285" t="s">
        <v>356</v>
      </c>
      <c r="R200" s="194" t="str">
        <f t="shared" si="63"/>
        <v/>
      </c>
      <c r="S200" s="194"/>
      <c r="T200" s="194">
        <f t="shared" si="70"/>
        <v>8164</v>
      </c>
      <c r="U200" s="194" t="str">
        <f t="shared" si="70"/>
        <v/>
      </c>
      <c r="W200" s="288">
        <v>1</v>
      </c>
      <c r="X200" s="287">
        <f>X197</f>
        <v>314</v>
      </c>
      <c r="Y200" s="287">
        <v>1</v>
      </c>
      <c r="Z200" s="287">
        <v>1</v>
      </c>
      <c r="AA200" s="288">
        <v>1</v>
      </c>
      <c r="AB200" s="289">
        <f>W200*X200*Y200*Z200*AA200</f>
        <v>314</v>
      </c>
    </row>
    <row r="201" spans="1:66" s="156" customFormat="1" ht="20.100000000000001" customHeight="1" x14ac:dyDescent="0.25">
      <c r="A201" s="197"/>
      <c r="B201" s="198" t="s">
        <v>64</v>
      </c>
      <c r="C201" s="199" t="s">
        <v>543</v>
      </c>
      <c r="D201" s="200"/>
      <c r="E201" s="200"/>
      <c r="F201" s="200"/>
      <c r="G201" s="201"/>
      <c r="H201" s="202">
        <v>1</v>
      </c>
      <c r="I201" s="202" t="s">
        <v>57</v>
      </c>
      <c r="J201" s="203">
        <v>5000</v>
      </c>
      <c r="K201" s="204">
        <f t="shared" si="71"/>
        <v>5000</v>
      </c>
      <c r="L201" s="205" t="s">
        <v>544</v>
      </c>
      <c r="M201" s="206"/>
      <c r="N201" s="206"/>
      <c r="O201" s="207"/>
      <c r="P201" s="193">
        <f t="shared" si="40"/>
        <v>0</v>
      </c>
      <c r="Q201" s="156" t="s">
        <v>356</v>
      </c>
      <c r="R201" s="194" t="str">
        <f t="shared" si="63"/>
        <v/>
      </c>
      <c r="S201" s="194"/>
      <c r="T201" s="194">
        <f t="shared" si="70"/>
        <v>5000</v>
      </c>
      <c r="U201" s="194" t="str">
        <f t="shared" si="70"/>
        <v/>
      </c>
      <c r="W201" s="252"/>
      <c r="X201" s="252"/>
      <c r="Y201" s="252"/>
      <c r="Z201" s="252"/>
      <c r="AA201" s="280"/>
      <c r="AB201" s="253"/>
    </row>
    <row r="202" spans="1:66" s="156" customFormat="1" ht="19.5" customHeight="1" x14ac:dyDescent="0.25">
      <c r="A202" s="197"/>
      <c r="B202" s="198" t="s">
        <v>64</v>
      </c>
      <c r="C202" s="199" t="s">
        <v>529</v>
      </c>
      <c r="D202" s="200"/>
      <c r="E202" s="200"/>
      <c r="F202" s="200"/>
      <c r="G202" s="201"/>
      <c r="H202" s="202">
        <v>1</v>
      </c>
      <c r="I202" s="202" t="s">
        <v>57</v>
      </c>
      <c r="J202" s="203">
        <v>150000</v>
      </c>
      <c r="K202" s="204">
        <f t="shared" si="71"/>
        <v>150000</v>
      </c>
      <c r="L202" s="205"/>
      <c r="M202" s="206"/>
      <c r="N202" s="206"/>
      <c r="O202" s="207"/>
      <c r="P202" s="193">
        <f t="shared" si="40"/>
        <v>0</v>
      </c>
      <c r="Q202" s="156" t="s">
        <v>356</v>
      </c>
      <c r="R202" s="194" t="str">
        <f t="shared" si="63"/>
        <v/>
      </c>
      <c r="S202" s="194"/>
      <c r="T202" s="194">
        <f t="shared" si="70"/>
        <v>150000</v>
      </c>
      <c r="U202" s="194" t="str">
        <f t="shared" si="70"/>
        <v/>
      </c>
      <c r="W202" s="252"/>
      <c r="X202" s="252"/>
      <c r="Y202" s="252"/>
      <c r="Z202" s="252"/>
      <c r="AA202" s="280"/>
      <c r="AB202" s="253"/>
      <c r="AD202" s="188"/>
      <c r="AE202" s="188"/>
      <c r="AF202" s="188"/>
      <c r="AG202" s="188"/>
      <c r="BK202"/>
      <c r="BL202" s="262" t="s">
        <v>545</v>
      </c>
      <c r="BM202" s="261"/>
      <c r="BN202" s="261">
        <f t="shared" ref="BN202" si="72">SUMIF($I$8:$I$62,BL202,$G$8:$G$62)</f>
        <v>0</v>
      </c>
    </row>
    <row r="203" spans="1:66" s="156" customFormat="1" ht="19.5" customHeight="1" x14ac:dyDescent="0.25">
      <c r="A203" s="197"/>
      <c r="B203" s="198" t="s">
        <v>64</v>
      </c>
      <c r="C203" s="199" t="s">
        <v>485</v>
      </c>
      <c r="D203" s="200"/>
      <c r="E203" s="200"/>
      <c r="F203" s="200"/>
      <c r="G203" s="201"/>
      <c r="H203" s="290">
        <v>0.25</v>
      </c>
      <c r="I203" s="202"/>
      <c r="J203" s="203">
        <f>SUM(K194:K202)</f>
        <v>262498.42000000004</v>
      </c>
      <c r="K203" s="204">
        <f>H203*J203</f>
        <v>65624.60500000001</v>
      </c>
      <c r="L203" s="205"/>
      <c r="M203" s="206"/>
      <c r="N203" s="206"/>
      <c r="O203" s="207"/>
      <c r="P203" s="193">
        <f t="shared" si="40"/>
        <v>0</v>
      </c>
      <c r="Q203" s="156" t="s">
        <v>356</v>
      </c>
      <c r="R203" s="194" t="str">
        <f t="shared" si="63"/>
        <v/>
      </c>
      <c r="S203" s="194"/>
      <c r="T203" s="194">
        <f t="shared" si="70"/>
        <v>65624.60500000001</v>
      </c>
      <c r="U203" s="194" t="str">
        <f t="shared" si="70"/>
        <v/>
      </c>
      <c r="W203" s="252"/>
      <c r="X203" s="252"/>
      <c r="Y203" s="252"/>
      <c r="Z203" s="252"/>
      <c r="AA203" s="252"/>
      <c r="AB203" s="253"/>
    </row>
    <row r="204" spans="1:66" s="156" customFormat="1" ht="19.5" customHeight="1" x14ac:dyDescent="0.25">
      <c r="A204" s="197"/>
      <c r="B204" s="211"/>
      <c r="C204" s="212"/>
      <c r="D204" s="213"/>
      <c r="E204" s="213"/>
      <c r="F204" s="213"/>
      <c r="G204" s="214"/>
      <c r="H204" s="215"/>
      <c r="I204" s="215"/>
      <c r="J204" s="216"/>
      <c r="K204" s="217"/>
      <c r="L204" s="218"/>
      <c r="M204" s="219"/>
      <c r="N204" s="219"/>
      <c r="O204" s="220"/>
      <c r="P204" s="193">
        <f t="shared" ref="P204:P297" si="73">K204-SUM(R204:U204)</f>
        <v>0</v>
      </c>
      <c r="R204" s="194" t="str">
        <f t="shared" si="63"/>
        <v/>
      </c>
      <c r="S204" s="194"/>
      <c r="T204" s="194" t="str">
        <f t="shared" si="70"/>
        <v/>
      </c>
      <c r="U204" s="194" t="str">
        <f t="shared" si="70"/>
        <v/>
      </c>
      <c r="V204" s="208"/>
      <c r="W204" s="209"/>
      <c r="X204" s="209"/>
      <c r="Y204" s="209"/>
      <c r="Z204" s="209"/>
      <c r="AA204" s="209"/>
      <c r="AB204" s="210"/>
      <c r="AC204" s="208"/>
      <c r="AD204" s="188"/>
      <c r="AE204" s="188"/>
      <c r="AF204" s="188"/>
      <c r="AG204" s="188"/>
      <c r="BK204"/>
      <c r="BL204" s="262" t="s">
        <v>553</v>
      </c>
      <c r="BM204" s="261"/>
      <c r="BN204" s="261">
        <f t="shared" si="46"/>
        <v>0</v>
      </c>
    </row>
    <row r="205" spans="1:66" s="156" customFormat="1" ht="19.5" customHeight="1" x14ac:dyDescent="0.25">
      <c r="A205" s="197"/>
      <c r="B205" s="221"/>
      <c r="C205" s="222"/>
      <c r="D205" s="223"/>
      <c r="E205" s="223"/>
      <c r="F205" s="223"/>
      <c r="G205" s="224" t="str">
        <f>C181</f>
        <v>Lowest Floor Construction</v>
      </c>
      <c r="H205" s="225"/>
      <c r="I205" s="225"/>
      <c r="J205" s="226"/>
      <c r="K205" s="227">
        <f>SUBTOTAL(9,K181:K204)</f>
        <v>4174068.2250999995</v>
      </c>
      <c r="L205" s="228"/>
      <c r="M205" s="229"/>
      <c r="N205" s="229"/>
      <c r="O205" s="230"/>
      <c r="P205" s="193">
        <f t="shared" si="73"/>
        <v>0</v>
      </c>
      <c r="R205" s="227">
        <f>SUBTOTAL(9,R181:R204)</f>
        <v>3845945.2000999996</v>
      </c>
      <c r="S205" s="227">
        <f>SUBTOTAL(9,S181:S204)</f>
        <v>0</v>
      </c>
      <c r="T205" s="227">
        <f>SUBTOTAL(9,T181:T204)</f>
        <v>328123.02500000002</v>
      </c>
      <c r="U205" s="227">
        <f>SUBTOTAL(9,U181:U204)</f>
        <v>0</v>
      </c>
      <c r="V205" s="208"/>
      <c r="W205" s="209"/>
      <c r="X205" s="209"/>
      <c r="Y205" s="209"/>
      <c r="Z205" s="209"/>
      <c r="AA205" s="209"/>
      <c r="AB205" s="210"/>
      <c r="AC205" s="208"/>
      <c r="AD205" s="188"/>
      <c r="AE205" s="188"/>
      <c r="AF205" s="188"/>
      <c r="AG205" s="188"/>
    </row>
    <row r="206" spans="1:66" s="156" customFormat="1" ht="19.5" customHeight="1" x14ac:dyDescent="0.25">
      <c r="A206" s="197"/>
      <c r="B206" s="296"/>
      <c r="C206" s="297"/>
      <c r="D206" s="298"/>
      <c r="E206" s="298"/>
      <c r="F206" s="298"/>
      <c r="G206" s="299"/>
      <c r="H206" s="300"/>
      <c r="I206" s="300"/>
      <c r="J206" s="301"/>
      <c r="K206" s="302"/>
      <c r="L206" s="303"/>
      <c r="M206" s="304"/>
      <c r="N206" s="304"/>
      <c r="O206" s="305"/>
      <c r="P206" s="193">
        <f t="shared" si="73"/>
        <v>0</v>
      </c>
      <c r="R206" s="194" t="str">
        <f t="shared" ref="R206:S216" si="74">IF($Q206=R$8,$K206,"")</f>
        <v/>
      </c>
      <c r="S206" s="194"/>
      <c r="T206" s="194" t="str">
        <f t="shared" ref="T206:U216" si="75">IF($Q206=T$8,$K206,"")</f>
        <v/>
      </c>
      <c r="U206" s="194" t="str">
        <f t="shared" si="75"/>
        <v/>
      </c>
      <c r="V206" s="208"/>
      <c r="W206" s="209"/>
      <c r="X206" s="209"/>
      <c r="Y206" s="209"/>
      <c r="Z206" s="209"/>
      <c r="AA206" s="209"/>
      <c r="AB206" s="210"/>
      <c r="AC206" s="208"/>
      <c r="AD206" s="188"/>
      <c r="AE206" s="188"/>
      <c r="AF206" s="188"/>
      <c r="AG206" s="188"/>
    </row>
    <row r="207" spans="1:66" s="156" customFormat="1" ht="19.5" customHeight="1" x14ac:dyDescent="0.25">
      <c r="B207" s="195" t="s">
        <v>554</v>
      </c>
      <c r="C207" s="196" t="s">
        <v>108</v>
      </c>
      <c r="D207" s="191"/>
      <c r="E207" s="191"/>
      <c r="F207" s="191"/>
      <c r="G207" s="192"/>
      <c r="H207" s="178"/>
      <c r="I207" s="179"/>
      <c r="J207" s="180"/>
      <c r="K207" s="180"/>
      <c r="L207" s="181" t="s">
        <v>555</v>
      </c>
      <c r="M207" s="182"/>
      <c r="N207" s="182"/>
      <c r="O207" s="183"/>
      <c r="P207" s="193">
        <f t="shared" si="73"/>
        <v>0</v>
      </c>
      <c r="Q207" s="170"/>
      <c r="R207" s="194" t="str">
        <f t="shared" si="74"/>
        <v/>
      </c>
      <c r="S207" s="194"/>
      <c r="T207" s="194" t="str">
        <f t="shared" si="75"/>
        <v/>
      </c>
      <c r="U207" s="194" t="str">
        <f t="shared" si="75"/>
        <v/>
      </c>
      <c r="V207" s="170"/>
      <c r="W207" s="186"/>
      <c r="X207" s="186"/>
      <c r="Y207" s="186"/>
      <c r="Z207" s="186"/>
      <c r="AA207" s="186"/>
      <c r="AB207" s="187"/>
      <c r="AC207" s="170"/>
      <c r="AD207" s="188"/>
      <c r="AE207" s="188"/>
      <c r="AF207" s="188"/>
      <c r="AG207" s="188"/>
    </row>
    <row r="208" spans="1:66" s="156" customFormat="1" ht="19.5" customHeight="1" x14ac:dyDescent="0.25">
      <c r="A208" s="197"/>
      <c r="B208" s="198" t="s">
        <v>64</v>
      </c>
      <c r="C208" s="199" t="s">
        <v>556</v>
      </c>
      <c r="D208" s="200"/>
      <c r="E208" s="200"/>
      <c r="F208" s="200"/>
      <c r="G208" s="201"/>
      <c r="H208" s="315">
        <v>47670</v>
      </c>
      <c r="I208" s="202" t="s">
        <v>285</v>
      </c>
      <c r="J208" s="283">
        <v>39.25</v>
      </c>
      <c r="K208" s="204">
        <f>H208*J208</f>
        <v>1871047.5</v>
      </c>
      <c r="L208" s="205" t="s">
        <v>557</v>
      </c>
      <c r="M208" s="206"/>
      <c r="N208" s="206"/>
      <c r="O208" s="207"/>
      <c r="P208" s="193">
        <f t="shared" si="73"/>
        <v>0</v>
      </c>
      <c r="Q208" s="156" t="s">
        <v>363</v>
      </c>
      <c r="R208" s="194">
        <f t="shared" si="74"/>
        <v>1871047.5</v>
      </c>
      <c r="S208" s="194" t="str">
        <f t="shared" si="74"/>
        <v/>
      </c>
      <c r="T208" s="194" t="str">
        <f t="shared" si="75"/>
        <v/>
      </c>
      <c r="U208" s="194" t="str">
        <f t="shared" si="75"/>
        <v/>
      </c>
      <c r="W208" s="316">
        <f>0.8+0.2</f>
        <v>1</v>
      </c>
      <c r="X208" s="252">
        <v>4182</v>
      </c>
      <c r="Y208" s="252">
        <v>1</v>
      </c>
      <c r="Z208" s="252">
        <v>1</v>
      </c>
      <c r="AA208" s="280">
        <v>3</v>
      </c>
      <c r="AB208" s="253">
        <f t="shared" ref="AB208:AB214" si="76">W208*X208*Y208*Z208*AA208</f>
        <v>12546</v>
      </c>
    </row>
    <row r="209" spans="1:28" s="156" customFormat="1" ht="19.5" customHeight="1" x14ac:dyDescent="0.25">
      <c r="A209" s="197"/>
      <c r="B209" s="198" t="s">
        <v>64</v>
      </c>
      <c r="C209" s="199" t="s">
        <v>558</v>
      </c>
      <c r="D209" s="200"/>
      <c r="E209" s="200"/>
      <c r="F209" s="200"/>
      <c r="G209" s="201"/>
      <c r="H209" s="202">
        <v>0</v>
      </c>
      <c r="I209" s="202" t="s">
        <v>285</v>
      </c>
      <c r="J209" s="283">
        <v>39.97</v>
      </c>
      <c r="K209" s="204">
        <f>H209*J209</f>
        <v>0</v>
      </c>
      <c r="L209" s="205" t="s">
        <v>559</v>
      </c>
      <c r="M209" s="206"/>
      <c r="N209" s="206"/>
      <c r="O209" s="207"/>
      <c r="P209" s="193">
        <f t="shared" si="73"/>
        <v>0</v>
      </c>
      <c r="Q209" s="156" t="s">
        <v>363</v>
      </c>
      <c r="R209" s="194">
        <f t="shared" si="74"/>
        <v>0</v>
      </c>
      <c r="S209" s="194" t="str">
        <f t="shared" si="74"/>
        <v/>
      </c>
      <c r="T209" s="194" t="str">
        <f t="shared" si="75"/>
        <v/>
      </c>
      <c r="U209" s="194" t="str">
        <f t="shared" si="75"/>
        <v/>
      </c>
      <c r="W209" s="280">
        <v>1</v>
      </c>
      <c r="X209" s="252">
        <f>5643+1031</f>
        <v>6674</v>
      </c>
      <c r="Y209" s="252">
        <v>1</v>
      </c>
      <c r="Z209" s="252">
        <v>1</v>
      </c>
      <c r="AA209" s="280">
        <v>3</v>
      </c>
      <c r="AB209" s="253">
        <f t="shared" si="76"/>
        <v>20022</v>
      </c>
    </row>
    <row r="210" spans="1:28" s="156" customFormat="1" ht="19.5" customHeight="1" x14ac:dyDescent="0.25">
      <c r="A210" s="197"/>
      <c r="B210" s="198" t="s">
        <v>64</v>
      </c>
      <c r="C210" s="199" t="s">
        <v>560</v>
      </c>
      <c r="D210" s="200"/>
      <c r="E210" s="200"/>
      <c r="F210" s="200"/>
      <c r="G210" s="201"/>
      <c r="H210" s="202">
        <v>0</v>
      </c>
      <c r="I210" s="202" t="s">
        <v>285</v>
      </c>
      <c r="J210" s="283">
        <v>41.41</v>
      </c>
      <c r="K210" s="204">
        <f>H210*J210</f>
        <v>0</v>
      </c>
      <c r="L210" s="205"/>
      <c r="M210" s="206"/>
      <c r="N210" s="206"/>
      <c r="O210" s="207"/>
      <c r="P210" s="193">
        <f t="shared" ref="P210:P214" si="77">K210-SUM(R210:U210)</f>
        <v>0</v>
      </c>
      <c r="Q210" s="156" t="s">
        <v>363</v>
      </c>
      <c r="R210" s="194">
        <f t="shared" si="74"/>
        <v>0</v>
      </c>
      <c r="S210" s="194" t="str">
        <f t="shared" si="74"/>
        <v/>
      </c>
      <c r="T210" s="194" t="str">
        <f t="shared" si="75"/>
        <v/>
      </c>
      <c r="U210" s="194" t="str">
        <f t="shared" si="75"/>
        <v/>
      </c>
      <c r="W210" s="280">
        <v>1</v>
      </c>
      <c r="X210" s="252">
        <f>5643+1031</f>
        <v>6674</v>
      </c>
      <c r="Y210" s="252">
        <v>1</v>
      </c>
      <c r="Z210" s="252">
        <v>1</v>
      </c>
      <c r="AA210" s="280">
        <v>1</v>
      </c>
      <c r="AB210" s="253">
        <f t="shared" si="76"/>
        <v>6674</v>
      </c>
    </row>
    <row r="211" spans="1:28" s="156" customFormat="1" ht="19.5" customHeight="1" x14ac:dyDescent="0.25">
      <c r="A211" s="197"/>
      <c r="B211" s="198" t="s">
        <v>64</v>
      </c>
      <c r="C211" s="199" t="s">
        <v>561</v>
      </c>
      <c r="D211" s="200"/>
      <c r="E211" s="200"/>
      <c r="F211" s="200"/>
      <c r="G211" s="201"/>
      <c r="H211" s="202">
        <f>SUM(H208:H210)</f>
        <v>47670</v>
      </c>
      <c r="I211" s="202" t="s">
        <v>285</v>
      </c>
      <c r="J211" s="283">
        <v>25</v>
      </c>
      <c r="K211" s="204">
        <f t="shared" ref="K211:K214" si="78">H211*J211</f>
        <v>1191750</v>
      </c>
      <c r="L211" s="205" t="s">
        <v>557</v>
      </c>
      <c r="M211" s="206"/>
      <c r="N211" s="206"/>
      <c r="O211" s="207"/>
      <c r="P211" s="193">
        <f t="shared" si="77"/>
        <v>0</v>
      </c>
      <c r="Q211" s="156" t="s">
        <v>363</v>
      </c>
      <c r="R211" s="194">
        <f t="shared" si="74"/>
        <v>1191750</v>
      </c>
      <c r="S211" s="194" t="str">
        <f t="shared" si="74"/>
        <v/>
      </c>
      <c r="T211" s="194" t="str">
        <f t="shared" si="75"/>
        <v/>
      </c>
      <c r="U211" s="194" t="str">
        <f t="shared" si="75"/>
        <v/>
      </c>
      <c r="W211" s="280">
        <v>1</v>
      </c>
      <c r="X211" s="252">
        <f t="shared" ref="X211:X214" si="79">5643+1031</f>
        <v>6674</v>
      </c>
      <c r="Y211" s="252">
        <v>1</v>
      </c>
      <c r="Z211" s="252">
        <v>1</v>
      </c>
      <c r="AA211" s="280">
        <v>1</v>
      </c>
      <c r="AB211" s="253">
        <f t="shared" si="76"/>
        <v>6674</v>
      </c>
    </row>
    <row r="212" spans="1:28" s="156" customFormat="1" ht="19.5" customHeight="1" x14ac:dyDescent="0.25">
      <c r="A212" s="197"/>
      <c r="B212" s="198" t="s">
        <v>64</v>
      </c>
      <c r="C212" s="199" t="s">
        <v>562</v>
      </c>
      <c r="D212" s="200"/>
      <c r="E212" s="200"/>
      <c r="F212" s="200"/>
      <c r="G212" s="201"/>
      <c r="H212" s="202">
        <f>H211</f>
        <v>47670</v>
      </c>
      <c r="I212" s="202" t="s">
        <v>285</v>
      </c>
      <c r="J212" s="283">
        <v>3.5</v>
      </c>
      <c r="K212" s="204">
        <f t="shared" si="78"/>
        <v>166845</v>
      </c>
      <c r="L212" s="205" t="s">
        <v>557</v>
      </c>
      <c r="M212" s="206"/>
      <c r="N212" s="206"/>
      <c r="O212" s="207"/>
      <c r="P212" s="193">
        <f t="shared" si="77"/>
        <v>0</v>
      </c>
      <c r="Q212" s="156" t="s">
        <v>363</v>
      </c>
      <c r="R212" s="194">
        <f t="shared" si="74"/>
        <v>166845</v>
      </c>
      <c r="S212" s="194" t="str">
        <f t="shared" si="74"/>
        <v/>
      </c>
      <c r="T212" s="194" t="str">
        <f t="shared" si="75"/>
        <v/>
      </c>
      <c r="U212" s="194" t="str">
        <f t="shared" si="75"/>
        <v/>
      </c>
      <c r="W212" s="280">
        <v>1</v>
      </c>
      <c r="X212" s="252">
        <f t="shared" si="79"/>
        <v>6674</v>
      </c>
      <c r="Y212" s="252">
        <v>1</v>
      </c>
      <c r="Z212" s="252">
        <v>1</v>
      </c>
      <c r="AA212" s="280">
        <v>1</v>
      </c>
      <c r="AB212" s="253">
        <f t="shared" si="76"/>
        <v>6674</v>
      </c>
    </row>
    <row r="213" spans="1:28" s="156" customFormat="1" ht="19.5" customHeight="1" x14ac:dyDescent="0.25">
      <c r="A213" s="197"/>
      <c r="B213" s="198" t="s">
        <v>64</v>
      </c>
      <c r="C213" s="199" t="s">
        <v>563</v>
      </c>
      <c r="D213" s="200"/>
      <c r="E213" s="200"/>
      <c r="F213" s="200"/>
      <c r="G213" s="201"/>
      <c r="H213" s="202">
        <f>H212</f>
        <v>47670</v>
      </c>
      <c r="I213" s="202" t="s">
        <v>285</v>
      </c>
      <c r="J213" s="283">
        <v>2</v>
      </c>
      <c r="K213" s="204">
        <f t="shared" si="78"/>
        <v>95340</v>
      </c>
      <c r="L213" s="205" t="s">
        <v>557</v>
      </c>
      <c r="M213" s="206"/>
      <c r="N213" s="206"/>
      <c r="O213" s="207"/>
      <c r="P213" s="193">
        <f t="shared" si="77"/>
        <v>0</v>
      </c>
      <c r="Q213" s="156" t="s">
        <v>363</v>
      </c>
      <c r="R213" s="194">
        <f t="shared" si="74"/>
        <v>95340</v>
      </c>
      <c r="S213" s="194" t="str">
        <f t="shared" si="74"/>
        <v/>
      </c>
      <c r="T213" s="194" t="str">
        <f t="shared" si="75"/>
        <v/>
      </c>
      <c r="U213" s="194" t="str">
        <f t="shared" si="75"/>
        <v/>
      </c>
      <c r="W213" s="280">
        <v>1</v>
      </c>
      <c r="X213" s="252">
        <f t="shared" si="79"/>
        <v>6674</v>
      </c>
      <c r="Y213" s="252">
        <v>1</v>
      </c>
      <c r="Z213" s="252">
        <v>1</v>
      </c>
      <c r="AA213" s="280">
        <v>1</v>
      </c>
      <c r="AB213" s="253">
        <f t="shared" si="76"/>
        <v>6674</v>
      </c>
    </row>
    <row r="214" spans="1:28" s="156" customFormat="1" ht="19.5" customHeight="1" x14ac:dyDescent="0.25">
      <c r="A214" s="197"/>
      <c r="B214" s="198" t="s">
        <v>64</v>
      </c>
      <c r="C214" s="199" t="s">
        <v>564</v>
      </c>
      <c r="D214" s="200"/>
      <c r="E214" s="200"/>
      <c r="F214" s="200"/>
      <c r="G214" s="201"/>
      <c r="H214" s="202">
        <f>H211</f>
        <v>47670</v>
      </c>
      <c r="I214" s="202" t="s">
        <v>285</v>
      </c>
      <c r="J214" s="283">
        <v>5</v>
      </c>
      <c r="K214" s="204">
        <f t="shared" si="78"/>
        <v>238350</v>
      </c>
      <c r="L214" s="205" t="s">
        <v>557</v>
      </c>
      <c r="M214" s="206"/>
      <c r="N214" s="206"/>
      <c r="O214" s="207"/>
      <c r="P214" s="193">
        <f t="shared" si="77"/>
        <v>0</v>
      </c>
      <c r="Q214" s="156" t="s">
        <v>363</v>
      </c>
      <c r="R214" s="194">
        <f t="shared" si="74"/>
        <v>238350</v>
      </c>
      <c r="S214" s="194" t="str">
        <f t="shared" si="74"/>
        <v/>
      </c>
      <c r="T214" s="194" t="str">
        <f t="shared" si="75"/>
        <v/>
      </c>
      <c r="U214" s="194" t="str">
        <f t="shared" si="75"/>
        <v/>
      </c>
      <c r="W214" s="280">
        <v>1</v>
      </c>
      <c r="X214" s="252">
        <f t="shared" si="79"/>
        <v>6674</v>
      </c>
      <c r="Y214" s="252">
        <v>1</v>
      </c>
      <c r="Z214" s="252">
        <v>1</v>
      </c>
      <c r="AA214" s="280">
        <v>1</v>
      </c>
      <c r="AB214" s="253">
        <f t="shared" si="76"/>
        <v>6674</v>
      </c>
    </row>
    <row r="215" spans="1:28" s="156" customFormat="1" ht="19.5" customHeight="1" x14ac:dyDescent="0.25">
      <c r="A215" s="197"/>
      <c r="B215" s="198" t="s">
        <v>64</v>
      </c>
      <c r="C215" s="199" t="s">
        <v>485</v>
      </c>
      <c r="D215" s="200"/>
      <c r="E215" s="200"/>
      <c r="F215" s="200"/>
      <c r="G215" s="201"/>
      <c r="H215" s="290">
        <v>0.25</v>
      </c>
      <c r="I215" s="202"/>
      <c r="J215" s="203">
        <f>SUM(K208:K214)</f>
        <v>3563332.5</v>
      </c>
      <c r="K215" s="204">
        <f>H215*J215</f>
        <v>890833.125</v>
      </c>
      <c r="L215" s="205"/>
      <c r="M215" s="206"/>
      <c r="N215" s="206"/>
      <c r="O215" s="207"/>
      <c r="P215" s="193">
        <f t="shared" si="73"/>
        <v>0</v>
      </c>
      <c r="Q215" s="156" t="s">
        <v>363</v>
      </c>
      <c r="R215" s="194">
        <f>IF($Q215=R$8,$K215,"")</f>
        <v>890833.125</v>
      </c>
      <c r="S215" s="194" t="str">
        <f>IF($Q215=S$8,$K215,"")</f>
        <v/>
      </c>
      <c r="T215" s="194" t="str">
        <f t="shared" si="75"/>
        <v/>
      </c>
      <c r="U215" s="194" t="str">
        <f t="shared" si="75"/>
        <v/>
      </c>
      <c r="W215" s="252"/>
      <c r="X215" s="252"/>
      <c r="Y215" s="252"/>
      <c r="Z215" s="252"/>
      <c r="AA215" s="252"/>
      <c r="AB215" s="253"/>
    </row>
    <row r="216" spans="1:28" s="156" customFormat="1" ht="19.5" customHeight="1" x14ac:dyDescent="0.25">
      <c r="A216" s="197"/>
      <c r="B216" s="211"/>
      <c r="C216" s="212"/>
      <c r="D216" s="213"/>
      <c r="E216" s="213"/>
      <c r="F216" s="213"/>
      <c r="G216" s="214"/>
      <c r="H216" s="215"/>
      <c r="I216" s="215"/>
      <c r="J216" s="216"/>
      <c r="K216" s="217"/>
      <c r="L216" s="218"/>
      <c r="M216" s="219"/>
      <c r="N216" s="219"/>
      <c r="O216" s="220"/>
      <c r="P216" s="193">
        <f t="shared" si="73"/>
        <v>0</v>
      </c>
      <c r="R216" s="194" t="str">
        <f t="shared" si="74"/>
        <v/>
      </c>
      <c r="S216" s="194"/>
      <c r="T216" s="194" t="str">
        <f t="shared" si="75"/>
        <v/>
      </c>
      <c r="U216" s="194" t="str">
        <f t="shared" si="75"/>
        <v/>
      </c>
      <c r="V216" s="208"/>
      <c r="W216" s="209"/>
      <c r="X216" s="209"/>
      <c r="Y216" s="209"/>
      <c r="Z216" s="209"/>
      <c r="AA216" s="209"/>
      <c r="AB216" s="210"/>
    </row>
    <row r="217" spans="1:28" s="156" customFormat="1" ht="19.5" customHeight="1" x14ac:dyDescent="0.25">
      <c r="A217" s="197"/>
      <c r="B217" s="221"/>
      <c r="C217" s="222"/>
      <c r="D217" s="223"/>
      <c r="E217" s="223"/>
      <c r="F217" s="223"/>
      <c r="G217" s="224" t="str">
        <f>C207</f>
        <v>Basement Excavation</v>
      </c>
      <c r="H217" s="225"/>
      <c r="I217" s="225"/>
      <c r="J217" s="226"/>
      <c r="K217" s="227">
        <f>SUBTOTAL(9,K207:K216)</f>
        <v>4454165.625</v>
      </c>
      <c r="L217" s="228"/>
      <c r="M217" s="229"/>
      <c r="N217" s="229"/>
      <c r="O217" s="230"/>
      <c r="P217" s="193">
        <f t="shared" si="73"/>
        <v>0</v>
      </c>
      <c r="R217" s="227">
        <f>SUBTOTAL(9,R207:R216)</f>
        <v>4454165.625</v>
      </c>
      <c r="S217" s="227">
        <f>SUBTOTAL(9,S207:S216)</f>
        <v>0</v>
      </c>
      <c r="T217" s="227">
        <f>SUBTOTAL(9,T207:T216)</f>
        <v>0</v>
      </c>
      <c r="U217" s="227">
        <f>SUBTOTAL(9,U207:U216)</f>
        <v>0</v>
      </c>
      <c r="V217" s="208"/>
      <c r="W217" s="209"/>
      <c r="X217" s="209"/>
      <c r="Y217" s="209"/>
      <c r="Z217" s="209"/>
      <c r="AA217" s="209"/>
      <c r="AB217" s="210"/>
    </row>
    <row r="218" spans="1:28" s="156" customFormat="1" ht="19.5" customHeight="1" x14ac:dyDescent="0.25">
      <c r="A218" s="197"/>
      <c r="B218" s="198"/>
      <c r="C218" s="199"/>
      <c r="D218" s="200"/>
      <c r="E218" s="200"/>
      <c r="F218" s="200"/>
      <c r="G218" s="201"/>
      <c r="H218" s="202"/>
      <c r="I218" s="202"/>
      <c r="J218" s="203"/>
      <c r="K218" s="204"/>
      <c r="L218" s="205"/>
      <c r="M218" s="206"/>
      <c r="N218" s="206"/>
      <c r="O218" s="207"/>
      <c r="P218" s="193">
        <f t="shared" si="73"/>
        <v>0</v>
      </c>
      <c r="R218" s="194" t="str">
        <f t="shared" ref="R218:U256" si="80">IF($Q218=R$8,$K218,"")</f>
        <v/>
      </c>
      <c r="S218" s="194"/>
      <c r="T218" s="194" t="str">
        <f>IF($Q218=T$8,$K218,"")</f>
        <v/>
      </c>
      <c r="U218" s="194" t="str">
        <f>IF($Q218=U$8,$K218,"")</f>
        <v/>
      </c>
      <c r="V218" s="208"/>
      <c r="W218" s="209"/>
      <c r="X218" s="209"/>
      <c r="Y218" s="209"/>
      <c r="Z218" s="209"/>
      <c r="AA218" s="209"/>
      <c r="AB218" s="210"/>
    </row>
    <row r="219" spans="1:28" s="156" customFormat="1" ht="19.5" customHeight="1" x14ac:dyDescent="0.25">
      <c r="B219" s="195" t="s">
        <v>565</v>
      </c>
      <c r="C219" s="196" t="s">
        <v>566</v>
      </c>
      <c r="D219" s="191"/>
      <c r="E219" s="191"/>
      <c r="F219" s="191"/>
      <c r="G219" s="192"/>
      <c r="H219" s="178"/>
      <c r="I219" s="179"/>
      <c r="J219" s="180"/>
      <c r="K219" s="180"/>
      <c r="L219" s="1007" t="s">
        <v>567</v>
      </c>
      <c r="M219" s="1008"/>
      <c r="N219" s="1008"/>
      <c r="O219" s="1009"/>
      <c r="P219" s="193">
        <f t="shared" si="73"/>
        <v>0</v>
      </c>
      <c r="Q219" s="170"/>
      <c r="R219" s="194" t="str">
        <f t="shared" si="80"/>
        <v/>
      </c>
      <c r="S219" s="194"/>
      <c r="T219" s="194" t="str">
        <f>IF($Q219=T$8,$K219,"")</f>
        <v/>
      </c>
      <c r="U219" s="194" t="str">
        <f>IF($Q219=U$8,$K219,"")</f>
        <v/>
      </c>
      <c r="V219" s="170"/>
      <c r="W219" s="186"/>
      <c r="X219" s="186"/>
      <c r="Y219" s="186"/>
      <c r="Z219" s="186"/>
      <c r="AA219" s="186"/>
      <c r="AB219" s="187"/>
    </row>
    <row r="220" spans="1:28" s="156" customFormat="1" ht="19.5" customHeight="1" x14ac:dyDescent="0.25">
      <c r="B220" s="195"/>
      <c r="C220" s="196" t="s">
        <v>568</v>
      </c>
      <c r="D220" s="191"/>
      <c r="E220" s="191"/>
      <c r="F220" s="191"/>
      <c r="G220" s="192"/>
      <c r="H220" s="178"/>
      <c r="I220" s="179"/>
      <c r="J220" s="180"/>
      <c r="K220" s="180"/>
      <c r="L220" s="1010"/>
      <c r="M220" s="1011"/>
      <c r="N220" s="1011"/>
      <c r="O220" s="1012"/>
      <c r="P220" s="193"/>
      <c r="Q220" s="170"/>
      <c r="R220" s="194"/>
      <c r="S220" s="194"/>
      <c r="T220" s="194"/>
      <c r="U220" s="194"/>
      <c r="V220" s="170"/>
      <c r="W220" s="186"/>
      <c r="X220" s="186"/>
      <c r="Y220" s="186"/>
      <c r="Z220" s="186"/>
      <c r="AA220" s="186"/>
      <c r="AB220" s="187"/>
    </row>
    <row r="221" spans="1:28" s="156" customFormat="1" ht="35.25" customHeight="1" x14ac:dyDescent="0.25">
      <c r="A221" s="197"/>
      <c r="B221" s="198" t="s">
        <v>64</v>
      </c>
      <c r="C221" s="1004" t="s">
        <v>569</v>
      </c>
      <c r="D221" s="1005"/>
      <c r="E221" s="1005"/>
      <c r="F221" s="1005"/>
      <c r="G221" s="1006"/>
      <c r="H221" s="315">
        <v>3600</v>
      </c>
      <c r="I221" s="202" t="s">
        <v>66</v>
      </c>
      <c r="J221" s="283">
        <v>525</v>
      </c>
      <c r="K221" s="204">
        <f t="shared" ref="K221:K232" si="81">H221*J221</f>
        <v>1890000</v>
      </c>
      <c r="L221" s="993" t="s">
        <v>570</v>
      </c>
      <c r="M221" s="994" t="s">
        <v>570</v>
      </c>
      <c r="N221" s="994" t="s">
        <v>570</v>
      </c>
      <c r="O221" s="995" t="s">
        <v>570</v>
      </c>
      <c r="P221" s="193">
        <f t="shared" si="73"/>
        <v>0</v>
      </c>
      <c r="Q221" s="156" t="s">
        <v>364</v>
      </c>
      <c r="R221" s="194" t="str">
        <f t="shared" si="80"/>
        <v/>
      </c>
      <c r="S221" s="194">
        <f t="shared" si="80"/>
        <v>1890000</v>
      </c>
      <c r="T221" s="194" t="str">
        <f t="shared" si="80"/>
        <v/>
      </c>
      <c r="U221" s="194" t="str">
        <f t="shared" si="80"/>
        <v/>
      </c>
      <c r="W221" s="280">
        <v>1</v>
      </c>
      <c r="X221" s="252">
        <v>1</v>
      </c>
      <c r="Y221" s="252">
        <v>41</v>
      </c>
      <c r="Z221" s="252">
        <v>1</v>
      </c>
      <c r="AA221" s="252">
        <v>18</v>
      </c>
      <c r="AB221" s="253">
        <f t="shared" ref="AB221:AB232" si="82">W221*X221*Y221*Z221*AA221</f>
        <v>738</v>
      </c>
    </row>
    <row r="222" spans="1:28" s="156" customFormat="1" ht="35.25" customHeight="1" x14ac:dyDescent="0.25">
      <c r="A222" s="197"/>
      <c r="B222" s="198" t="s">
        <v>64</v>
      </c>
      <c r="C222" s="1004" t="s">
        <v>571</v>
      </c>
      <c r="D222" s="1005"/>
      <c r="E222" s="1005"/>
      <c r="F222" s="1005"/>
      <c r="G222" s="1006"/>
      <c r="H222" s="315">
        <v>41</v>
      </c>
      <c r="I222" s="202" t="s">
        <v>144</v>
      </c>
      <c r="J222" s="283">
        <v>750</v>
      </c>
      <c r="K222" s="204">
        <f t="shared" si="81"/>
        <v>30750</v>
      </c>
      <c r="L222" s="993"/>
      <c r="M222" s="994"/>
      <c r="N222" s="994"/>
      <c r="O222" s="995"/>
      <c r="P222" s="193">
        <f t="shared" ref="P222:P223" si="83">K222-SUM(R222:U222)</f>
        <v>0</v>
      </c>
      <c r="Q222" s="156" t="s">
        <v>364</v>
      </c>
      <c r="R222" s="194" t="str">
        <f t="shared" si="80"/>
        <v/>
      </c>
      <c r="S222" s="194">
        <f t="shared" si="80"/>
        <v>30750</v>
      </c>
      <c r="T222" s="194" t="str">
        <f t="shared" si="80"/>
        <v/>
      </c>
      <c r="U222" s="194" t="str">
        <f t="shared" si="80"/>
        <v/>
      </c>
      <c r="W222" s="280">
        <v>1</v>
      </c>
      <c r="X222" s="252">
        <v>1</v>
      </c>
      <c r="Y222" s="252">
        <v>41</v>
      </c>
      <c r="Z222" s="252">
        <v>1</v>
      </c>
      <c r="AA222" s="252">
        <v>18</v>
      </c>
      <c r="AB222" s="253">
        <f t="shared" si="82"/>
        <v>738</v>
      </c>
    </row>
    <row r="223" spans="1:28" s="156" customFormat="1" ht="35.25" customHeight="1" x14ac:dyDescent="0.25">
      <c r="A223" s="197"/>
      <c r="B223" s="198" t="s">
        <v>64</v>
      </c>
      <c r="C223" s="1004" t="s">
        <v>572</v>
      </c>
      <c r="D223" s="1005"/>
      <c r="E223" s="1005"/>
      <c r="F223" s="1005"/>
      <c r="G223" s="1006"/>
      <c r="H223" s="315">
        <f>(63/3)/5</f>
        <v>4.2</v>
      </c>
      <c r="I223" s="202" t="s">
        <v>510</v>
      </c>
      <c r="J223" s="283">
        <v>5460</v>
      </c>
      <c r="K223" s="204">
        <f t="shared" si="81"/>
        <v>22932</v>
      </c>
      <c r="L223" s="993"/>
      <c r="M223" s="994"/>
      <c r="N223" s="994"/>
      <c r="O223" s="995"/>
      <c r="P223" s="193">
        <f t="shared" si="83"/>
        <v>0</v>
      </c>
      <c r="Q223" s="156" t="s">
        <v>364</v>
      </c>
      <c r="R223" s="194" t="str">
        <f t="shared" si="80"/>
        <v/>
      </c>
      <c r="S223" s="194">
        <f t="shared" si="80"/>
        <v>22932</v>
      </c>
      <c r="T223" s="194" t="str">
        <f t="shared" si="80"/>
        <v/>
      </c>
      <c r="U223" s="194" t="str">
        <f t="shared" si="80"/>
        <v/>
      </c>
      <c r="W223" s="280">
        <v>1</v>
      </c>
      <c r="X223" s="252">
        <v>1</v>
      </c>
      <c r="Y223" s="252">
        <v>41</v>
      </c>
      <c r="Z223" s="252">
        <v>1</v>
      </c>
      <c r="AA223" s="252">
        <v>18</v>
      </c>
      <c r="AB223" s="253">
        <f t="shared" si="82"/>
        <v>738</v>
      </c>
    </row>
    <row r="224" spans="1:28" s="156" customFormat="1" ht="45.75" customHeight="1" x14ac:dyDescent="0.25">
      <c r="A224" s="197"/>
      <c r="B224" s="198" t="s">
        <v>64</v>
      </c>
      <c r="C224" s="1004" t="s">
        <v>573</v>
      </c>
      <c r="D224" s="1005"/>
      <c r="E224" s="1005"/>
      <c r="F224" s="1005"/>
      <c r="G224" s="1006"/>
      <c r="H224" s="202">
        <v>41</v>
      </c>
      <c r="I224" s="202" t="s">
        <v>147</v>
      </c>
      <c r="J224" s="283">
        <v>11600</v>
      </c>
      <c r="K224" s="204">
        <f t="shared" si="81"/>
        <v>475600</v>
      </c>
      <c r="L224" s="993" t="s">
        <v>574</v>
      </c>
      <c r="M224" s="994" t="s">
        <v>574</v>
      </c>
      <c r="N224" s="994" t="s">
        <v>574</v>
      </c>
      <c r="O224" s="995" t="s">
        <v>574</v>
      </c>
      <c r="P224" s="193">
        <f t="shared" si="73"/>
        <v>0</v>
      </c>
      <c r="Q224" s="156" t="s">
        <v>364</v>
      </c>
      <c r="R224" s="194" t="str">
        <f t="shared" si="80"/>
        <v/>
      </c>
      <c r="S224" s="194">
        <f t="shared" si="80"/>
        <v>475600</v>
      </c>
      <c r="T224" s="194" t="str">
        <f t="shared" si="80"/>
        <v/>
      </c>
      <c r="U224" s="194" t="str">
        <f t="shared" si="80"/>
        <v/>
      </c>
      <c r="W224" s="280">
        <v>1</v>
      </c>
      <c r="X224" s="252">
        <v>1</v>
      </c>
      <c r="Y224" s="252">
        <v>41</v>
      </c>
      <c r="Z224" s="252">
        <v>1</v>
      </c>
      <c r="AA224" s="252">
        <v>1</v>
      </c>
      <c r="AB224" s="253">
        <f t="shared" si="82"/>
        <v>41</v>
      </c>
    </row>
    <row r="225" spans="1:28" s="156" customFormat="1" ht="35.25" customHeight="1" x14ac:dyDescent="0.25">
      <c r="A225" s="197"/>
      <c r="B225" s="198" t="s">
        <v>64</v>
      </c>
      <c r="C225" s="1004" t="s">
        <v>575</v>
      </c>
      <c r="D225" s="1005" t="s">
        <v>575</v>
      </c>
      <c r="E225" s="1005" t="s">
        <v>575</v>
      </c>
      <c r="F225" s="1005" t="s">
        <v>575</v>
      </c>
      <c r="G225" s="1006" t="s">
        <v>575</v>
      </c>
      <c r="H225" s="202">
        <v>41</v>
      </c>
      <c r="I225" s="202" t="s">
        <v>147</v>
      </c>
      <c r="J225" s="203">
        <v>19075</v>
      </c>
      <c r="K225" s="204">
        <f t="shared" si="81"/>
        <v>782075</v>
      </c>
      <c r="L225" s="205" t="s">
        <v>576</v>
      </c>
      <c r="M225" s="206" t="s">
        <v>576</v>
      </c>
      <c r="N225" s="206" t="s">
        <v>576</v>
      </c>
      <c r="O225" s="207" t="s">
        <v>576</v>
      </c>
      <c r="P225" s="193">
        <f t="shared" ref="P225" si="84">K225-SUM(R225:U225)</f>
        <v>0</v>
      </c>
      <c r="Q225" s="156" t="s">
        <v>364</v>
      </c>
      <c r="R225" s="194" t="str">
        <f t="shared" si="80"/>
        <v/>
      </c>
      <c r="S225" s="194">
        <f t="shared" si="80"/>
        <v>782075</v>
      </c>
      <c r="T225" s="194" t="str">
        <f t="shared" si="80"/>
        <v/>
      </c>
      <c r="U225" s="194" t="str">
        <f t="shared" si="80"/>
        <v/>
      </c>
      <c r="W225" s="280">
        <v>1</v>
      </c>
      <c r="X225" s="252">
        <v>1</v>
      </c>
      <c r="Y225" s="252">
        <f>Y220</f>
        <v>0</v>
      </c>
      <c r="Z225" s="311">
        <v>2.5</v>
      </c>
      <c r="AA225" s="252">
        <v>1</v>
      </c>
      <c r="AB225" s="253">
        <f t="shared" si="82"/>
        <v>0</v>
      </c>
    </row>
    <row r="226" spans="1:28" s="156" customFormat="1" ht="35.25" customHeight="1" x14ac:dyDescent="0.25">
      <c r="A226" s="197"/>
      <c r="B226" s="198" t="s">
        <v>64</v>
      </c>
      <c r="C226" s="1004" t="s">
        <v>577</v>
      </c>
      <c r="D226" s="1005"/>
      <c r="E226" s="1005"/>
      <c r="F226" s="1005"/>
      <c r="G226" s="1006"/>
      <c r="H226" s="202">
        <v>102.5</v>
      </c>
      <c r="I226" s="202" t="s">
        <v>285</v>
      </c>
      <c r="J226" s="203">
        <v>1450</v>
      </c>
      <c r="K226" s="204">
        <f t="shared" si="81"/>
        <v>148625</v>
      </c>
      <c r="L226" s="205" t="s">
        <v>578</v>
      </c>
      <c r="M226" s="206" t="s">
        <v>578</v>
      </c>
      <c r="N226" s="206" t="s">
        <v>578</v>
      </c>
      <c r="O226" s="207" t="s">
        <v>578</v>
      </c>
      <c r="P226" s="193">
        <f t="shared" si="73"/>
        <v>0</v>
      </c>
      <c r="Q226" s="156" t="s">
        <v>364</v>
      </c>
      <c r="R226" s="194" t="str">
        <f t="shared" si="80"/>
        <v/>
      </c>
      <c r="S226" s="194">
        <f t="shared" si="80"/>
        <v>148625</v>
      </c>
      <c r="T226" s="194" t="str">
        <f t="shared" si="80"/>
        <v/>
      </c>
      <c r="U226" s="194" t="str">
        <f t="shared" si="80"/>
        <v/>
      </c>
      <c r="W226" s="280">
        <v>1</v>
      </c>
      <c r="X226" s="252">
        <v>1</v>
      </c>
      <c r="Y226" s="252">
        <f>Y221</f>
        <v>41</v>
      </c>
      <c r="Z226" s="311">
        <v>2.5</v>
      </c>
      <c r="AA226" s="252">
        <v>1</v>
      </c>
      <c r="AB226" s="253">
        <f t="shared" si="82"/>
        <v>102.5</v>
      </c>
    </row>
    <row r="227" spans="1:28" s="156" customFormat="1" ht="19.5" customHeight="1" x14ac:dyDescent="0.25">
      <c r="A227" s="197"/>
      <c r="B227" s="198" t="s">
        <v>64</v>
      </c>
      <c r="C227" s="199" t="s">
        <v>579</v>
      </c>
      <c r="D227" s="200"/>
      <c r="E227" s="200"/>
      <c r="F227" s="200"/>
      <c r="G227" s="201"/>
      <c r="H227" s="202">
        <v>147.6</v>
      </c>
      <c r="I227" s="202" t="s">
        <v>285</v>
      </c>
      <c r="J227" s="203">
        <v>1067.68</v>
      </c>
      <c r="K227" s="204">
        <f t="shared" si="81"/>
        <v>157589.568</v>
      </c>
      <c r="L227" s="205" t="s">
        <v>578</v>
      </c>
      <c r="M227" s="206" t="s">
        <v>578</v>
      </c>
      <c r="N227" s="206" t="s">
        <v>578</v>
      </c>
      <c r="O227" s="207" t="s">
        <v>578</v>
      </c>
      <c r="P227" s="193">
        <f t="shared" si="73"/>
        <v>0</v>
      </c>
      <c r="Q227" s="156" t="s">
        <v>364</v>
      </c>
      <c r="R227" s="194" t="str">
        <f t="shared" si="80"/>
        <v/>
      </c>
      <c r="S227" s="194">
        <f t="shared" si="80"/>
        <v>157589.568</v>
      </c>
      <c r="T227" s="194" t="str">
        <f t="shared" si="80"/>
        <v/>
      </c>
      <c r="U227" s="194" t="str">
        <f t="shared" si="80"/>
        <v/>
      </c>
      <c r="W227" s="280">
        <v>1</v>
      </c>
      <c r="X227" s="252">
        <f>AB221</f>
        <v>738</v>
      </c>
      <c r="Y227" s="252">
        <v>1</v>
      </c>
      <c r="Z227" s="280">
        <v>0.2</v>
      </c>
      <c r="AA227" s="252">
        <v>1</v>
      </c>
      <c r="AB227" s="253">
        <f t="shared" si="82"/>
        <v>147.6</v>
      </c>
    </row>
    <row r="228" spans="1:28" s="156" customFormat="1" ht="19.5" customHeight="1" x14ac:dyDescent="0.25">
      <c r="A228" s="197"/>
      <c r="B228" s="198" t="s">
        <v>64</v>
      </c>
      <c r="C228" s="199" t="s">
        <v>477</v>
      </c>
      <c r="D228" s="200"/>
      <c r="E228" s="200"/>
      <c r="F228" s="200"/>
      <c r="G228" s="201"/>
      <c r="H228" s="202">
        <v>144.64000000000001</v>
      </c>
      <c r="I228" s="202" t="s">
        <v>478</v>
      </c>
      <c r="J228" s="283">
        <v>1850</v>
      </c>
      <c r="K228" s="204">
        <f t="shared" si="81"/>
        <v>267584</v>
      </c>
      <c r="L228" s="205" t="s">
        <v>479</v>
      </c>
      <c r="M228" s="206" t="s">
        <v>479</v>
      </c>
      <c r="N228" s="206" t="s">
        <v>479</v>
      </c>
      <c r="O228" s="207" t="s">
        <v>479</v>
      </c>
      <c r="P228" s="193">
        <f t="shared" si="73"/>
        <v>0</v>
      </c>
      <c r="Q228" s="156" t="s">
        <v>364</v>
      </c>
      <c r="R228" s="194" t="str">
        <f t="shared" si="80"/>
        <v/>
      </c>
      <c r="S228" s="194">
        <f t="shared" si="80"/>
        <v>267584</v>
      </c>
      <c r="T228" s="194" t="str">
        <f t="shared" si="80"/>
        <v/>
      </c>
      <c r="U228" s="194" t="str">
        <f t="shared" si="80"/>
        <v/>
      </c>
      <c r="W228" s="281">
        <v>0.1</v>
      </c>
      <c r="X228" s="252">
        <f>AB227+AB247</f>
        <v>1446.4</v>
      </c>
      <c r="Y228" s="252">
        <v>1</v>
      </c>
      <c r="Z228" s="252">
        <v>1</v>
      </c>
      <c r="AA228" s="280">
        <v>1</v>
      </c>
      <c r="AB228" s="253">
        <f t="shared" si="82"/>
        <v>144.64000000000001</v>
      </c>
    </row>
    <row r="229" spans="1:28" s="156" customFormat="1" ht="15" x14ac:dyDescent="0.25">
      <c r="A229" s="197"/>
      <c r="B229" s="198" t="s">
        <v>64</v>
      </c>
      <c r="C229" s="1004" t="s">
        <v>580</v>
      </c>
      <c r="D229" s="1005"/>
      <c r="E229" s="1005"/>
      <c r="F229" s="1005"/>
      <c r="G229" s="1006"/>
      <c r="H229" s="202"/>
      <c r="I229" s="202"/>
      <c r="J229" s="203"/>
      <c r="K229" s="204">
        <f t="shared" si="81"/>
        <v>0</v>
      </c>
      <c r="L229" s="205" t="s">
        <v>581</v>
      </c>
      <c r="M229" s="206"/>
      <c r="N229" s="206"/>
      <c r="O229" s="207"/>
      <c r="P229" s="193">
        <f t="shared" si="73"/>
        <v>0</v>
      </c>
      <c r="Q229" s="156" t="s">
        <v>364</v>
      </c>
      <c r="R229" s="194" t="str">
        <f t="shared" si="80"/>
        <v/>
      </c>
      <c r="S229" s="194">
        <f t="shared" si="80"/>
        <v>0</v>
      </c>
      <c r="T229" s="194" t="str">
        <f t="shared" si="80"/>
        <v/>
      </c>
      <c r="U229" s="194" t="str">
        <f t="shared" si="80"/>
        <v/>
      </c>
      <c r="W229" s="280">
        <v>1</v>
      </c>
      <c r="X229" s="252">
        <f>AB221</f>
        <v>738</v>
      </c>
      <c r="Y229" s="252">
        <v>1</v>
      </c>
      <c r="Z229" s="252">
        <v>1</v>
      </c>
      <c r="AA229" s="252">
        <v>1</v>
      </c>
      <c r="AB229" s="253">
        <f t="shared" si="82"/>
        <v>738</v>
      </c>
    </row>
    <row r="230" spans="1:28" s="156" customFormat="1" ht="15" x14ac:dyDescent="0.25">
      <c r="A230" s="197"/>
      <c r="B230" s="198" t="s">
        <v>64</v>
      </c>
      <c r="C230" s="1004" t="s">
        <v>582</v>
      </c>
      <c r="D230" s="1005"/>
      <c r="E230" s="1005"/>
      <c r="F230" s="1005"/>
      <c r="G230" s="1006"/>
      <c r="H230" s="202"/>
      <c r="I230" s="202"/>
      <c r="J230" s="203"/>
      <c r="K230" s="204">
        <f t="shared" si="81"/>
        <v>0</v>
      </c>
      <c r="L230" s="205" t="s">
        <v>581</v>
      </c>
      <c r="M230" s="206"/>
      <c r="N230" s="206"/>
      <c r="O230" s="207"/>
      <c r="P230" s="193">
        <f t="shared" si="73"/>
        <v>0</v>
      </c>
      <c r="Q230" s="156" t="s">
        <v>364</v>
      </c>
      <c r="R230" s="194" t="str">
        <f t="shared" si="80"/>
        <v/>
      </c>
      <c r="S230" s="194">
        <f t="shared" si="80"/>
        <v>0</v>
      </c>
      <c r="T230" s="194" t="str">
        <f t="shared" si="80"/>
        <v/>
      </c>
      <c r="U230" s="194" t="str">
        <f t="shared" si="80"/>
        <v/>
      </c>
      <c r="W230" s="280">
        <v>1</v>
      </c>
      <c r="X230" s="252">
        <v>11</v>
      </c>
      <c r="Y230" s="252">
        <v>1</v>
      </c>
      <c r="Z230" s="252">
        <v>1</v>
      </c>
      <c r="AA230" s="252">
        <v>1</v>
      </c>
      <c r="AB230" s="253">
        <f t="shared" si="82"/>
        <v>11</v>
      </c>
    </row>
    <row r="231" spans="1:28" s="156" customFormat="1" ht="19.5" customHeight="1" x14ac:dyDescent="0.25">
      <c r="A231" s="197"/>
      <c r="B231" s="198" t="s">
        <v>64</v>
      </c>
      <c r="C231" s="199" t="s">
        <v>583</v>
      </c>
      <c r="D231" s="200"/>
      <c r="E231" s="200"/>
      <c r="F231" s="200"/>
      <c r="G231" s="201"/>
      <c r="H231" s="202">
        <v>24.6</v>
      </c>
      <c r="I231" s="202" t="s">
        <v>285</v>
      </c>
      <c r="J231" s="203">
        <v>300</v>
      </c>
      <c r="K231" s="204">
        <f t="shared" si="81"/>
        <v>7380</v>
      </c>
      <c r="L231" s="205"/>
      <c r="M231" s="206"/>
      <c r="N231" s="206"/>
      <c r="O231" s="207"/>
      <c r="P231" s="193">
        <f t="shared" si="73"/>
        <v>0</v>
      </c>
      <c r="Q231" s="156" t="s">
        <v>364</v>
      </c>
      <c r="R231" s="194" t="str">
        <f t="shared" si="80"/>
        <v/>
      </c>
      <c r="S231" s="194">
        <f t="shared" si="80"/>
        <v>7380</v>
      </c>
      <c r="T231" s="194" t="str">
        <f t="shared" si="80"/>
        <v/>
      </c>
      <c r="U231" s="194" t="str">
        <f t="shared" si="80"/>
        <v/>
      </c>
      <c r="W231" s="280">
        <v>1</v>
      </c>
      <c r="X231" s="252">
        <v>1</v>
      </c>
      <c r="Y231" s="252">
        <f>Y221</f>
        <v>41</v>
      </c>
      <c r="Z231" s="280">
        <v>0.2</v>
      </c>
      <c r="AA231" s="252">
        <v>3</v>
      </c>
      <c r="AB231" s="253">
        <f t="shared" si="82"/>
        <v>24.6</v>
      </c>
    </row>
    <row r="232" spans="1:28" s="156" customFormat="1" ht="19.5" customHeight="1" x14ac:dyDescent="0.25">
      <c r="A232" s="197"/>
      <c r="B232" s="198" t="s">
        <v>64</v>
      </c>
      <c r="C232" s="199" t="s">
        <v>477</v>
      </c>
      <c r="D232" s="200"/>
      <c r="E232" s="200"/>
      <c r="F232" s="200"/>
      <c r="G232" s="201"/>
      <c r="H232" s="202">
        <v>2.4600000000000004</v>
      </c>
      <c r="I232" s="202" t="s">
        <v>478</v>
      </c>
      <c r="J232" s="283">
        <v>1745</v>
      </c>
      <c r="K232" s="204">
        <f t="shared" si="81"/>
        <v>4292.7000000000007</v>
      </c>
      <c r="L232" s="205"/>
      <c r="M232" s="206"/>
      <c r="N232" s="206"/>
      <c r="O232" s="207"/>
      <c r="P232" s="193">
        <f t="shared" si="73"/>
        <v>0</v>
      </c>
      <c r="Q232" s="156" t="s">
        <v>364</v>
      </c>
      <c r="R232" s="194" t="str">
        <f t="shared" si="80"/>
        <v/>
      </c>
      <c r="S232" s="194">
        <f t="shared" si="80"/>
        <v>4292.7000000000007</v>
      </c>
      <c r="T232" s="194" t="str">
        <f t="shared" si="80"/>
        <v/>
      </c>
      <c r="U232" s="194" t="str">
        <f t="shared" si="80"/>
        <v/>
      </c>
      <c r="W232" s="281">
        <v>0.1</v>
      </c>
      <c r="X232" s="252">
        <f>AB231</f>
        <v>24.6</v>
      </c>
      <c r="Y232" s="252">
        <v>1</v>
      </c>
      <c r="Z232" s="252">
        <v>1</v>
      </c>
      <c r="AA232" s="280">
        <v>1</v>
      </c>
      <c r="AB232" s="253">
        <f t="shared" si="82"/>
        <v>2.4600000000000004</v>
      </c>
    </row>
    <row r="233" spans="1:28" s="285" customFormat="1" ht="19.5" customHeight="1" x14ac:dyDescent="0.25">
      <c r="A233" s="284"/>
      <c r="B233" s="198"/>
      <c r="C233" s="199"/>
      <c r="D233" s="200"/>
      <c r="E233" s="200"/>
      <c r="F233" s="200"/>
      <c r="G233" s="201"/>
      <c r="H233" s="290"/>
      <c r="I233" s="202"/>
      <c r="J233" s="203"/>
      <c r="K233" s="204"/>
      <c r="L233" s="205"/>
      <c r="M233" s="206"/>
      <c r="N233" s="206"/>
      <c r="O233" s="207"/>
      <c r="P233" s="193">
        <f t="shared" si="73"/>
        <v>0</v>
      </c>
      <c r="Q233" s="156" t="s">
        <v>364</v>
      </c>
      <c r="R233" s="194" t="str">
        <f t="shared" si="80"/>
        <v/>
      </c>
      <c r="S233" s="194">
        <f t="shared" si="80"/>
        <v>0</v>
      </c>
      <c r="T233" s="194" t="str">
        <f t="shared" si="80"/>
        <v/>
      </c>
      <c r="U233" s="194" t="str">
        <f t="shared" si="80"/>
        <v/>
      </c>
      <c r="W233" s="287"/>
      <c r="X233" s="287"/>
      <c r="Y233" s="287"/>
      <c r="Z233" s="287"/>
      <c r="AA233" s="287"/>
      <c r="AB233" s="289"/>
    </row>
    <row r="234" spans="1:28" s="156" customFormat="1" ht="19.5" customHeight="1" x14ac:dyDescent="0.25">
      <c r="A234" s="197"/>
      <c r="B234" s="198" t="s">
        <v>64</v>
      </c>
      <c r="C234" s="199" t="s">
        <v>584</v>
      </c>
      <c r="D234" s="200"/>
      <c r="E234" s="200"/>
      <c r="F234" s="200"/>
      <c r="G234" s="201"/>
      <c r="H234" s="202">
        <v>1</v>
      </c>
      <c r="I234" s="202" t="s">
        <v>57</v>
      </c>
      <c r="J234" s="203">
        <v>50000</v>
      </c>
      <c r="K234" s="204">
        <f>H234*J234</f>
        <v>50000</v>
      </c>
      <c r="L234" s="205" t="s">
        <v>585</v>
      </c>
      <c r="M234" s="206"/>
      <c r="N234" s="206"/>
      <c r="O234" s="207"/>
      <c r="P234" s="193">
        <f t="shared" si="73"/>
        <v>0</v>
      </c>
      <c r="Q234" s="156" t="s">
        <v>364</v>
      </c>
      <c r="R234" s="194" t="str">
        <f t="shared" si="80"/>
        <v/>
      </c>
      <c r="S234" s="194">
        <f t="shared" si="80"/>
        <v>50000</v>
      </c>
      <c r="T234" s="194" t="str">
        <f t="shared" si="80"/>
        <v/>
      </c>
      <c r="U234" s="194" t="str">
        <f t="shared" si="80"/>
        <v/>
      </c>
      <c r="W234" s="252"/>
      <c r="X234" s="252"/>
      <c r="Y234" s="252"/>
      <c r="Z234" s="252"/>
      <c r="AA234" s="280"/>
      <c r="AB234" s="253"/>
    </row>
    <row r="235" spans="1:28" s="156" customFormat="1" ht="19.5" customHeight="1" x14ac:dyDescent="0.25">
      <c r="A235" s="197"/>
      <c r="B235" s="198" t="s">
        <v>64</v>
      </c>
      <c r="C235" s="199" t="s">
        <v>527</v>
      </c>
      <c r="D235" s="200"/>
      <c r="E235" s="200"/>
      <c r="F235" s="200"/>
      <c r="G235" s="201"/>
      <c r="H235" s="202"/>
      <c r="I235" s="202"/>
      <c r="J235" s="203"/>
      <c r="K235" s="204">
        <f>H235*J235</f>
        <v>0</v>
      </c>
      <c r="L235" s="205" t="s">
        <v>586</v>
      </c>
      <c r="M235" s="206"/>
      <c r="N235" s="206"/>
      <c r="O235" s="207"/>
      <c r="P235" s="193">
        <f t="shared" si="73"/>
        <v>0</v>
      </c>
      <c r="Q235" s="156" t="s">
        <v>364</v>
      </c>
      <c r="R235" s="194" t="str">
        <f t="shared" si="80"/>
        <v/>
      </c>
      <c r="S235" s="194">
        <f t="shared" si="80"/>
        <v>0</v>
      </c>
      <c r="T235" s="194" t="str">
        <f t="shared" si="80"/>
        <v/>
      </c>
      <c r="U235" s="194" t="str">
        <f t="shared" si="80"/>
        <v/>
      </c>
      <c r="W235" s="252"/>
      <c r="X235" s="252"/>
      <c r="Y235" s="252"/>
      <c r="Z235" s="252"/>
      <c r="AA235" s="280"/>
      <c r="AB235" s="253"/>
    </row>
    <row r="236" spans="1:28" s="156" customFormat="1" ht="19.5" customHeight="1" x14ac:dyDescent="0.25">
      <c r="A236" s="197"/>
      <c r="B236" s="198" t="s">
        <v>64</v>
      </c>
      <c r="C236" s="199" t="s">
        <v>529</v>
      </c>
      <c r="D236" s="200"/>
      <c r="E236" s="200"/>
      <c r="F236" s="200"/>
      <c r="G236" s="201"/>
      <c r="H236" s="202">
        <v>1</v>
      </c>
      <c r="I236" s="202" t="s">
        <v>57</v>
      </c>
      <c r="J236" s="203">
        <v>25000</v>
      </c>
      <c r="K236" s="204">
        <f>H236*J236</f>
        <v>25000</v>
      </c>
      <c r="L236" s="205"/>
      <c r="M236" s="206"/>
      <c r="N236" s="206"/>
      <c r="O236" s="207"/>
      <c r="P236" s="193">
        <f t="shared" si="73"/>
        <v>0</v>
      </c>
      <c r="Q236" s="156" t="s">
        <v>364</v>
      </c>
      <c r="R236" s="194" t="str">
        <f t="shared" si="80"/>
        <v/>
      </c>
      <c r="S236" s="194">
        <f t="shared" si="80"/>
        <v>25000</v>
      </c>
      <c r="T236" s="194" t="str">
        <f t="shared" si="80"/>
        <v/>
      </c>
      <c r="U236" s="194" t="str">
        <f t="shared" si="80"/>
        <v/>
      </c>
      <c r="W236" s="252"/>
      <c r="X236" s="252"/>
      <c r="Y236" s="252"/>
      <c r="Z236" s="252"/>
      <c r="AA236" s="280"/>
      <c r="AB236" s="253"/>
    </row>
    <row r="237" spans="1:28" s="285" customFormat="1" ht="19.5" customHeight="1" x14ac:dyDescent="0.25">
      <c r="A237" s="284"/>
      <c r="B237" s="198"/>
      <c r="C237" s="199"/>
      <c r="D237" s="200"/>
      <c r="E237" s="200"/>
      <c r="F237" s="200"/>
      <c r="G237" s="201"/>
      <c r="H237" s="202"/>
      <c r="I237" s="202"/>
      <c r="J237" s="203"/>
      <c r="K237" s="204"/>
      <c r="L237" s="205"/>
      <c r="M237" s="206"/>
      <c r="N237" s="206"/>
      <c r="O237" s="207"/>
      <c r="P237" s="193">
        <f t="shared" si="73"/>
        <v>0</v>
      </c>
      <c r="R237" s="194" t="str">
        <f t="shared" si="80"/>
        <v/>
      </c>
      <c r="S237" s="194"/>
      <c r="T237" s="194" t="str">
        <f t="shared" si="80"/>
        <v/>
      </c>
      <c r="U237" s="194" t="str">
        <f t="shared" si="80"/>
        <v/>
      </c>
      <c r="W237" s="287"/>
      <c r="X237" s="287"/>
      <c r="Y237" s="287"/>
      <c r="Z237" s="287"/>
      <c r="AA237" s="288"/>
      <c r="AB237" s="289"/>
    </row>
    <row r="238" spans="1:28" s="156" customFormat="1" ht="19.5" customHeight="1" x14ac:dyDescent="0.25">
      <c r="A238" s="197"/>
      <c r="B238" s="198" t="s">
        <v>64</v>
      </c>
      <c r="C238" s="199" t="s">
        <v>485</v>
      </c>
      <c r="D238" s="200"/>
      <c r="E238" s="200"/>
      <c r="F238" s="200"/>
      <c r="G238" s="201"/>
      <c r="H238" s="290">
        <v>0.5</v>
      </c>
      <c r="I238" s="202"/>
      <c r="J238" s="203">
        <f>SUM(K221:K237)</f>
        <v>3861828.2680000002</v>
      </c>
      <c r="K238" s="204">
        <f>H238*J238</f>
        <v>1930914.1340000001</v>
      </c>
      <c r="L238" s="205" t="s">
        <v>486</v>
      </c>
      <c r="M238" s="206"/>
      <c r="N238" s="206"/>
      <c r="O238" s="207"/>
      <c r="P238" s="193">
        <f t="shared" si="73"/>
        <v>0</v>
      </c>
      <c r="Q238" s="156" t="s">
        <v>364</v>
      </c>
      <c r="R238" s="194" t="str">
        <f t="shared" si="80"/>
        <v/>
      </c>
      <c r="S238" s="194">
        <f>IF($Q238=S$8,$K238,"")</f>
        <v>1930914.1340000001</v>
      </c>
      <c r="T238" s="194" t="str">
        <f t="shared" si="80"/>
        <v/>
      </c>
      <c r="U238" s="194" t="str">
        <f t="shared" si="80"/>
        <v/>
      </c>
      <c r="W238" s="252"/>
      <c r="X238" s="252"/>
      <c r="Y238" s="252"/>
      <c r="Z238" s="252"/>
      <c r="AA238" s="252"/>
      <c r="AB238" s="253"/>
    </row>
    <row r="239" spans="1:28" s="156" customFormat="1" ht="19.5" customHeight="1" x14ac:dyDescent="0.25">
      <c r="B239" s="195"/>
      <c r="C239" s="291"/>
      <c r="D239" s="292"/>
      <c r="E239" s="292"/>
      <c r="F239" s="292"/>
      <c r="G239" s="293"/>
      <c r="H239" s="294"/>
      <c r="I239" s="204"/>
      <c r="J239" s="295"/>
      <c r="K239" s="295"/>
      <c r="L239" s="181"/>
      <c r="M239" s="182"/>
      <c r="N239" s="182"/>
      <c r="O239" s="183"/>
      <c r="P239" s="193">
        <f t="shared" si="73"/>
        <v>0</v>
      </c>
      <c r="Q239" s="170"/>
      <c r="R239" s="194" t="str">
        <f t="shared" si="80"/>
        <v/>
      </c>
      <c r="S239" s="194"/>
      <c r="T239" s="194" t="str">
        <f t="shared" si="80"/>
        <v/>
      </c>
      <c r="U239" s="194" t="str">
        <f t="shared" si="80"/>
        <v/>
      </c>
      <c r="V239" s="170"/>
      <c r="W239" s="186"/>
      <c r="X239" s="186"/>
      <c r="Y239" s="186"/>
      <c r="Z239" s="186"/>
      <c r="AA239" s="186"/>
      <c r="AB239" s="187"/>
    </row>
    <row r="240" spans="1:28" s="156" customFormat="1" ht="19.5" customHeight="1" x14ac:dyDescent="0.25">
      <c r="B240" s="279"/>
      <c r="C240" s="196" t="s">
        <v>538</v>
      </c>
      <c r="D240" s="191"/>
      <c r="E240" s="191"/>
      <c r="F240" s="191"/>
      <c r="G240" s="192"/>
      <c r="H240" s="178"/>
      <c r="I240" s="179"/>
      <c r="J240" s="180"/>
      <c r="K240" s="180"/>
      <c r="L240" s="181"/>
      <c r="M240" s="182"/>
      <c r="N240" s="182"/>
      <c r="O240" s="183"/>
      <c r="P240" s="193">
        <f t="shared" si="73"/>
        <v>0</v>
      </c>
      <c r="Q240" s="170"/>
      <c r="R240" s="194" t="str">
        <f t="shared" si="80"/>
        <v/>
      </c>
      <c r="S240" s="194"/>
      <c r="T240" s="194" t="str">
        <f t="shared" si="80"/>
        <v/>
      </c>
      <c r="U240" s="194" t="str">
        <f t="shared" si="80"/>
        <v/>
      </c>
      <c r="V240" s="170"/>
      <c r="W240" s="186"/>
      <c r="X240" s="186"/>
      <c r="Y240" s="186"/>
      <c r="Z240" s="186"/>
      <c r="AA240" s="186"/>
      <c r="AB240" s="187"/>
    </row>
    <row r="241" spans="1:28" s="285" customFormat="1" ht="19.5" customHeight="1" x14ac:dyDescent="0.25">
      <c r="A241" s="284"/>
      <c r="B241" s="198"/>
      <c r="C241" s="199"/>
      <c r="D241" s="200"/>
      <c r="E241" s="200"/>
      <c r="F241" s="200"/>
      <c r="G241" s="201"/>
      <c r="H241" s="202"/>
      <c r="I241" s="202"/>
      <c r="J241" s="203"/>
      <c r="K241" s="204"/>
      <c r="L241" s="313"/>
      <c r="M241" s="206"/>
      <c r="N241" s="206"/>
      <c r="O241" s="207"/>
      <c r="P241" s="193">
        <f t="shared" si="73"/>
        <v>0</v>
      </c>
      <c r="Q241" s="156" t="s">
        <v>363</v>
      </c>
      <c r="R241" s="194">
        <f t="shared" si="80"/>
        <v>0</v>
      </c>
      <c r="S241" s="194" t="str">
        <f t="shared" si="80"/>
        <v/>
      </c>
      <c r="T241" s="194" t="str">
        <f t="shared" si="80"/>
        <v/>
      </c>
      <c r="U241" s="194" t="str">
        <f t="shared" si="80"/>
        <v/>
      </c>
      <c r="W241" s="286"/>
      <c r="X241" s="287"/>
      <c r="Y241" s="287"/>
      <c r="Z241" s="287"/>
      <c r="AA241" s="288"/>
      <c r="AB241" s="289"/>
    </row>
    <row r="242" spans="1:28" s="156" customFormat="1" ht="35.25" customHeight="1" x14ac:dyDescent="0.25">
      <c r="A242" s="197"/>
      <c r="B242" s="198" t="s">
        <v>64</v>
      </c>
      <c r="C242" s="1004" t="s">
        <v>587</v>
      </c>
      <c r="D242" s="1005"/>
      <c r="E242" s="1005"/>
      <c r="F242" s="1005"/>
      <c r="G242" s="1006"/>
      <c r="H242" s="315">
        <v>7686</v>
      </c>
      <c r="I242" s="202" t="s">
        <v>66</v>
      </c>
      <c r="J242" s="283">
        <v>525</v>
      </c>
      <c r="K242" s="204">
        <f t="shared" ref="K242:K249" si="85">H242*J242</f>
        <v>4035150</v>
      </c>
      <c r="L242" s="205"/>
      <c r="M242" s="206"/>
      <c r="N242" s="206"/>
      <c r="O242" s="207"/>
      <c r="P242" s="193">
        <f t="shared" si="73"/>
        <v>0</v>
      </c>
      <c r="Q242" s="156" t="s">
        <v>363</v>
      </c>
      <c r="R242" s="194">
        <f t="shared" si="80"/>
        <v>4035150</v>
      </c>
      <c r="S242" s="194" t="str">
        <f t="shared" si="80"/>
        <v/>
      </c>
      <c r="T242" s="194" t="str">
        <f t="shared" si="80"/>
        <v/>
      </c>
      <c r="U242" s="194" t="str">
        <f t="shared" si="80"/>
        <v/>
      </c>
      <c r="W242" s="280">
        <v>1</v>
      </c>
      <c r="X242" s="252">
        <v>1</v>
      </c>
      <c r="Y242" s="252">
        <v>202</v>
      </c>
      <c r="Z242" s="252">
        <v>1</v>
      </c>
      <c r="AA242" s="252">
        <v>18</v>
      </c>
      <c r="AB242" s="253">
        <f>W242*X242*Y242*Z242*AA242</f>
        <v>3636</v>
      </c>
    </row>
    <row r="243" spans="1:28" s="156" customFormat="1" ht="15" x14ac:dyDescent="0.25">
      <c r="A243" s="197"/>
      <c r="B243" s="198" t="s">
        <v>64</v>
      </c>
      <c r="C243" s="1004" t="s">
        <v>571</v>
      </c>
      <c r="D243" s="1005" t="s">
        <v>571</v>
      </c>
      <c r="E243" s="1005" t="s">
        <v>571</v>
      </c>
      <c r="F243" s="1005" t="s">
        <v>571</v>
      </c>
      <c r="G243" s="1006" t="s">
        <v>571</v>
      </c>
      <c r="H243" s="202">
        <v>202</v>
      </c>
      <c r="I243" s="202" t="s">
        <v>144</v>
      </c>
      <c r="J243" s="203">
        <v>750</v>
      </c>
      <c r="K243" s="204">
        <f t="shared" si="85"/>
        <v>151500</v>
      </c>
      <c r="L243" s="205" t="s">
        <v>578</v>
      </c>
      <c r="M243" s="206"/>
      <c r="N243" s="206"/>
      <c r="O243" s="207"/>
      <c r="P243" s="193">
        <f t="shared" ref="P243:P244" si="86">K243-SUM(R243:U243)</f>
        <v>0</v>
      </c>
      <c r="Q243" s="156" t="s">
        <v>363</v>
      </c>
      <c r="R243" s="194">
        <f t="shared" si="80"/>
        <v>151500</v>
      </c>
      <c r="S243" s="194" t="str">
        <f t="shared" si="80"/>
        <v/>
      </c>
      <c r="T243" s="194" t="str">
        <f t="shared" si="80"/>
        <v/>
      </c>
      <c r="U243" s="194" t="str">
        <f t="shared" si="80"/>
        <v/>
      </c>
      <c r="W243" s="280">
        <v>1</v>
      </c>
      <c r="X243" s="252">
        <v>1</v>
      </c>
      <c r="Y243" s="252">
        <v>202</v>
      </c>
      <c r="Z243" s="311">
        <v>1.1000000000000001</v>
      </c>
      <c r="AA243" s="252">
        <v>0.3</v>
      </c>
      <c r="AB243" s="253">
        <f t="shared" ref="AB243:AB244" si="87">W243*X243*Y243*Z243*AA243</f>
        <v>66.66</v>
      </c>
    </row>
    <row r="244" spans="1:28" s="156" customFormat="1" ht="15" x14ac:dyDescent="0.25">
      <c r="A244" s="197"/>
      <c r="B244" s="198" t="s">
        <v>64</v>
      </c>
      <c r="C244" s="1004" t="s">
        <v>572</v>
      </c>
      <c r="D244" s="1005" t="s">
        <v>572</v>
      </c>
      <c r="E244" s="1005" t="s">
        <v>572</v>
      </c>
      <c r="F244" s="1005" t="s">
        <v>572</v>
      </c>
      <c r="G244" s="1006" t="s">
        <v>572</v>
      </c>
      <c r="H244" s="202">
        <f>(310/3)/5</f>
        <v>20.666666666666664</v>
      </c>
      <c r="I244" s="202" t="s">
        <v>510</v>
      </c>
      <c r="J244" s="203">
        <v>5460</v>
      </c>
      <c r="K244" s="204">
        <f t="shared" si="85"/>
        <v>112839.99999999999</v>
      </c>
      <c r="L244" s="205" t="s">
        <v>578</v>
      </c>
      <c r="M244" s="206"/>
      <c r="N244" s="206"/>
      <c r="O244" s="207"/>
      <c r="P244" s="193">
        <f t="shared" si="86"/>
        <v>0</v>
      </c>
      <c r="Q244" s="156" t="s">
        <v>363</v>
      </c>
      <c r="R244" s="194">
        <f t="shared" si="80"/>
        <v>112839.99999999999</v>
      </c>
      <c r="S244" s="194" t="str">
        <f t="shared" si="80"/>
        <v/>
      </c>
      <c r="T244" s="194" t="str">
        <f t="shared" si="80"/>
        <v/>
      </c>
      <c r="U244" s="194" t="str">
        <f t="shared" si="80"/>
        <v/>
      </c>
      <c r="W244" s="280">
        <v>1</v>
      </c>
      <c r="X244" s="252">
        <v>1</v>
      </c>
      <c r="Y244" s="252">
        <v>202</v>
      </c>
      <c r="Z244" s="311">
        <v>1.1000000000000001</v>
      </c>
      <c r="AA244" s="252">
        <v>0.3</v>
      </c>
      <c r="AB244" s="253">
        <f t="shared" si="87"/>
        <v>66.66</v>
      </c>
    </row>
    <row r="245" spans="1:28" s="156" customFormat="1" ht="15" x14ac:dyDescent="0.25">
      <c r="A245" s="197"/>
      <c r="B245" s="198" t="s">
        <v>64</v>
      </c>
      <c r="C245" s="1004" t="s">
        <v>588</v>
      </c>
      <c r="D245" s="1005"/>
      <c r="E245" s="1005"/>
      <c r="F245" s="1005"/>
      <c r="G245" s="1006"/>
      <c r="H245" s="202">
        <v>66.66</v>
      </c>
      <c r="I245" s="202" t="s">
        <v>285</v>
      </c>
      <c r="J245" s="203">
        <v>1450</v>
      </c>
      <c r="K245" s="204">
        <f t="shared" si="85"/>
        <v>96657</v>
      </c>
      <c r="L245" s="205" t="s">
        <v>589</v>
      </c>
      <c r="M245" s="206"/>
      <c r="N245" s="206"/>
      <c r="O245" s="207"/>
      <c r="P245" s="193">
        <f t="shared" si="73"/>
        <v>0</v>
      </c>
      <c r="Q245" s="156" t="s">
        <v>363</v>
      </c>
      <c r="R245" s="194">
        <f t="shared" si="80"/>
        <v>96657</v>
      </c>
      <c r="S245" s="194" t="str">
        <f t="shared" si="80"/>
        <v/>
      </c>
      <c r="T245" s="194" t="str">
        <f t="shared" si="80"/>
        <v/>
      </c>
      <c r="U245" s="194" t="str">
        <f t="shared" si="80"/>
        <v/>
      </c>
      <c r="W245" s="280">
        <v>1</v>
      </c>
      <c r="X245" s="252">
        <v>1</v>
      </c>
      <c r="Y245" s="252">
        <v>202</v>
      </c>
      <c r="Z245" s="311">
        <v>1.1000000000000001</v>
      </c>
      <c r="AA245" s="252">
        <v>0.3</v>
      </c>
      <c r="AB245" s="253">
        <f>W245*X245*Y245*Z245*AA245</f>
        <v>66.66</v>
      </c>
    </row>
    <row r="246" spans="1:28" s="156" customFormat="1" ht="19.5" customHeight="1" x14ac:dyDescent="0.25">
      <c r="A246" s="197"/>
      <c r="B246" s="198" t="s">
        <v>64</v>
      </c>
      <c r="C246" s="199" t="s">
        <v>579</v>
      </c>
      <c r="D246" s="200"/>
      <c r="E246" s="200"/>
      <c r="F246" s="200"/>
      <c r="G246" s="201"/>
      <c r="H246" s="202">
        <v>727.2</v>
      </c>
      <c r="I246" s="202" t="s">
        <v>285</v>
      </c>
      <c r="J246" s="203">
        <v>1067.78</v>
      </c>
      <c r="K246" s="204">
        <f t="shared" si="85"/>
        <v>776489.61600000004</v>
      </c>
      <c r="L246" s="205" t="s">
        <v>589</v>
      </c>
      <c r="M246" s="206"/>
      <c r="N246" s="206"/>
      <c r="O246" s="207"/>
      <c r="P246" s="193">
        <f t="shared" si="73"/>
        <v>0</v>
      </c>
      <c r="Q246" s="156" t="s">
        <v>363</v>
      </c>
      <c r="R246" s="194">
        <f t="shared" si="80"/>
        <v>776489.61600000004</v>
      </c>
      <c r="S246" s="194" t="str">
        <f t="shared" si="80"/>
        <v/>
      </c>
      <c r="T246" s="194" t="str">
        <f t="shared" si="80"/>
        <v/>
      </c>
      <c r="U246" s="194" t="str">
        <f t="shared" si="80"/>
        <v/>
      </c>
      <c r="W246" s="280">
        <v>1</v>
      </c>
      <c r="X246" s="252">
        <f>AB242</f>
        <v>3636</v>
      </c>
      <c r="Y246" s="252">
        <v>1</v>
      </c>
      <c r="Z246" s="280">
        <v>0.2</v>
      </c>
      <c r="AA246" s="252">
        <v>1</v>
      </c>
      <c r="AB246" s="253">
        <f>W246*X246*Y246*Z246*AA246</f>
        <v>727.2</v>
      </c>
    </row>
    <row r="247" spans="1:28" s="156" customFormat="1" ht="19.5" customHeight="1" x14ac:dyDescent="0.25">
      <c r="A247" s="197"/>
      <c r="B247" s="198" t="s">
        <v>64</v>
      </c>
      <c r="C247" s="199" t="s">
        <v>579</v>
      </c>
      <c r="D247" s="200"/>
      <c r="E247" s="200"/>
      <c r="F247" s="200"/>
      <c r="G247" s="201"/>
      <c r="H247" s="202">
        <v>1298.8000000000002</v>
      </c>
      <c r="I247" s="202" t="s">
        <v>285</v>
      </c>
      <c r="J247" s="203">
        <v>1068</v>
      </c>
      <c r="K247" s="204">
        <f t="shared" si="85"/>
        <v>1387118.4000000001</v>
      </c>
      <c r="L247" s="205" t="s">
        <v>589</v>
      </c>
      <c r="M247" s="206"/>
      <c r="N247" s="206"/>
      <c r="O247" s="207"/>
      <c r="P247" s="193">
        <f>K247-SUM(R247:U247)</f>
        <v>0</v>
      </c>
      <c r="Q247" s="156" t="s">
        <v>363</v>
      </c>
      <c r="R247" s="194">
        <f t="shared" si="80"/>
        <v>1387118.4000000001</v>
      </c>
      <c r="S247" s="194" t="str">
        <f t="shared" si="80"/>
        <v/>
      </c>
      <c r="T247" s="194" t="str">
        <f t="shared" si="80"/>
        <v/>
      </c>
      <c r="U247" s="194" t="str">
        <f t="shared" si="80"/>
        <v/>
      </c>
      <c r="W247" s="280">
        <v>1</v>
      </c>
      <c r="X247" s="252">
        <f>AB186</f>
        <v>6494</v>
      </c>
      <c r="Y247" s="252">
        <v>1</v>
      </c>
      <c r="Z247" s="280">
        <v>0.2</v>
      </c>
      <c r="AA247" s="280">
        <v>1</v>
      </c>
      <c r="AB247" s="253">
        <f t="shared" ref="AB247:AB248" si="88">W247*X247*Y247*Z247*AA247</f>
        <v>1298.8000000000002</v>
      </c>
    </row>
    <row r="248" spans="1:28" s="156" customFormat="1" ht="19.5" customHeight="1" x14ac:dyDescent="0.25">
      <c r="A248" s="197"/>
      <c r="B248" s="198" t="s">
        <v>64</v>
      </c>
      <c r="C248" s="199" t="s">
        <v>579</v>
      </c>
      <c r="D248" s="200"/>
      <c r="E248" s="200"/>
      <c r="F248" s="200"/>
      <c r="G248" s="201"/>
      <c r="H248" s="202">
        <v>1041.2</v>
      </c>
      <c r="I248" s="202" t="s">
        <v>285</v>
      </c>
      <c r="J248" s="203">
        <v>1068</v>
      </c>
      <c r="K248" s="204">
        <f t="shared" si="85"/>
        <v>1112001.6000000001</v>
      </c>
      <c r="L248" s="205" t="s">
        <v>589</v>
      </c>
      <c r="M248" s="206"/>
      <c r="N248" s="206"/>
      <c r="O248" s="207"/>
      <c r="P248" s="193">
        <f>K248-SUM(R248:U248)</f>
        <v>0</v>
      </c>
      <c r="Q248" s="156" t="s">
        <v>363</v>
      </c>
      <c r="R248" s="194">
        <f t="shared" si="80"/>
        <v>1112001.6000000001</v>
      </c>
      <c r="S248" s="194" t="str">
        <f t="shared" si="80"/>
        <v/>
      </c>
      <c r="T248" s="194" t="str">
        <f t="shared" si="80"/>
        <v/>
      </c>
      <c r="U248" s="194" t="str">
        <f t="shared" si="80"/>
        <v/>
      </c>
      <c r="W248" s="280">
        <v>1</v>
      </c>
      <c r="X248" s="252">
        <f>AB431</f>
        <v>5206</v>
      </c>
      <c r="Y248" s="252">
        <v>1</v>
      </c>
      <c r="Z248" s="280">
        <v>0.2</v>
      </c>
      <c r="AA248" s="280">
        <v>1</v>
      </c>
      <c r="AB248" s="253">
        <f t="shared" si="88"/>
        <v>1041.2</v>
      </c>
    </row>
    <row r="249" spans="1:28" s="156" customFormat="1" ht="19.5" customHeight="1" x14ac:dyDescent="0.25">
      <c r="A249" s="197"/>
      <c r="B249" s="198" t="s">
        <v>64</v>
      </c>
      <c r="C249" s="199" t="s">
        <v>477</v>
      </c>
      <c r="D249" s="200"/>
      <c r="E249" s="200"/>
      <c r="F249" s="200"/>
      <c r="G249" s="201"/>
      <c r="H249" s="202">
        <v>306.72000000000003</v>
      </c>
      <c r="I249" s="202" t="s">
        <v>478</v>
      </c>
      <c r="J249" s="283">
        <v>1729.78</v>
      </c>
      <c r="K249" s="204">
        <f t="shared" si="85"/>
        <v>530558.12160000007</v>
      </c>
      <c r="L249" s="205" t="s">
        <v>578</v>
      </c>
      <c r="M249" s="206"/>
      <c r="N249" s="206"/>
      <c r="O249" s="207"/>
      <c r="P249" s="193">
        <f t="shared" si="73"/>
        <v>0</v>
      </c>
      <c r="Q249" s="156" t="s">
        <v>363</v>
      </c>
      <c r="R249" s="194">
        <f t="shared" si="80"/>
        <v>530558.12160000007</v>
      </c>
      <c r="S249" s="194" t="str">
        <f t="shared" si="80"/>
        <v/>
      </c>
      <c r="T249" s="194" t="str">
        <f t="shared" si="80"/>
        <v/>
      </c>
      <c r="U249" s="194" t="str">
        <f t="shared" si="80"/>
        <v/>
      </c>
      <c r="W249" s="281">
        <v>0.1</v>
      </c>
      <c r="X249" s="252">
        <f>AB246+AB247+AB248</f>
        <v>3067.2000000000003</v>
      </c>
      <c r="Y249" s="252">
        <v>1</v>
      </c>
      <c r="Z249" s="252">
        <v>1</v>
      </c>
      <c r="AA249" s="280">
        <v>1</v>
      </c>
      <c r="AB249" s="253">
        <f>W249*X249*Y249*Z249*AA249</f>
        <v>306.72000000000003</v>
      </c>
    </row>
    <row r="250" spans="1:28" s="285" customFormat="1" ht="19.5" customHeight="1" x14ac:dyDescent="0.25">
      <c r="A250" s="284"/>
      <c r="B250" s="198"/>
      <c r="C250" s="199"/>
      <c r="D250" s="200"/>
      <c r="E250" s="200"/>
      <c r="F250" s="200"/>
      <c r="G250" s="201"/>
      <c r="H250" s="202"/>
      <c r="I250" s="202"/>
      <c r="J250" s="203"/>
      <c r="K250" s="204"/>
      <c r="L250" s="205"/>
      <c r="M250" s="206"/>
      <c r="N250" s="206"/>
      <c r="O250" s="207"/>
      <c r="P250" s="193">
        <f t="shared" si="73"/>
        <v>0</v>
      </c>
      <c r="Q250" s="156" t="s">
        <v>363</v>
      </c>
      <c r="R250" s="194">
        <f t="shared" si="80"/>
        <v>0</v>
      </c>
      <c r="S250" s="194" t="str">
        <f t="shared" si="80"/>
        <v/>
      </c>
      <c r="T250" s="194" t="str">
        <f t="shared" si="80"/>
        <v/>
      </c>
      <c r="U250" s="194" t="str">
        <f t="shared" si="80"/>
        <v/>
      </c>
      <c r="W250" s="287"/>
      <c r="X250" s="287"/>
      <c r="Y250" s="287"/>
      <c r="Z250" s="287"/>
      <c r="AA250" s="287"/>
      <c r="AB250" s="289"/>
    </row>
    <row r="251" spans="1:28" s="156" customFormat="1" ht="19.5" customHeight="1" x14ac:dyDescent="0.25">
      <c r="A251" s="197"/>
      <c r="B251" s="198" t="s">
        <v>64</v>
      </c>
      <c r="C251" s="199" t="s">
        <v>590</v>
      </c>
      <c r="D251" s="200"/>
      <c r="E251" s="200"/>
      <c r="F251" s="200"/>
      <c r="G251" s="201"/>
      <c r="H251" s="202">
        <v>2</v>
      </c>
      <c r="I251" s="202" t="s">
        <v>147</v>
      </c>
      <c r="J251" s="203">
        <v>17050</v>
      </c>
      <c r="K251" s="204">
        <f>H251*J251</f>
        <v>34100</v>
      </c>
      <c r="L251" s="205" t="s">
        <v>578</v>
      </c>
      <c r="M251" s="206"/>
      <c r="N251" s="206"/>
      <c r="O251" s="207"/>
      <c r="P251" s="193">
        <f t="shared" si="73"/>
        <v>0</v>
      </c>
      <c r="Q251" s="156" t="s">
        <v>363</v>
      </c>
      <c r="R251" s="194">
        <f t="shared" si="80"/>
        <v>34100</v>
      </c>
      <c r="S251" s="194" t="str">
        <f t="shared" si="80"/>
        <v/>
      </c>
      <c r="T251" s="194" t="str">
        <f t="shared" si="80"/>
        <v/>
      </c>
      <c r="U251" s="194" t="str">
        <f t="shared" si="80"/>
        <v/>
      </c>
      <c r="W251" s="252"/>
      <c r="X251" s="252"/>
      <c r="Y251" s="252"/>
      <c r="Z251" s="252"/>
      <c r="AA251" s="252"/>
      <c r="AB251" s="253"/>
    </row>
    <row r="252" spans="1:28" s="156" customFormat="1" ht="19.5" customHeight="1" x14ac:dyDescent="0.25">
      <c r="A252" s="197"/>
      <c r="B252" s="198" t="s">
        <v>64</v>
      </c>
      <c r="C252" s="199" t="s">
        <v>591</v>
      </c>
      <c r="D252" s="200"/>
      <c r="E252" s="200"/>
      <c r="F252" s="200"/>
      <c r="G252" s="201"/>
      <c r="H252" s="202">
        <v>1</v>
      </c>
      <c r="I252" s="202" t="s">
        <v>147</v>
      </c>
      <c r="J252" s="203">
        <v>17050</v>
      </c>
      <c r="K252" s="204">
        <f>H252*J252</f>
        <v>17050</v>
      </c>
      <c r="L252" s="205" t="s">
        <v>578</v>
      </c>
      <c r="M252" s="206"/>
      <c r="N252" s="206"/>
      <c r="O252" s="207"/>
      <c r="P252" s="193">
        <f t="shared" si="73"/>
        <v>0</v>
      </c>
      <c r="Q252" s="156" t="s">
        <v>363</v>
      </c>
      <c r="R252" s="194">
        <f t="shared" si="80"/>
        <v>17050</v>
      </c>
      <c r="S252" s="194" t="str">
        <f t="shared" si="80"/>
        <v/>
      </c>
      <c r="T252" s="194" t="str">
        <f t="shared" si="80"/>
        <v/>
      </c>
      <c r="U252" s="194" t="str">
        <f t="shared" si="80"/>
        <v/>
      </c>
      <c r="W252" s="252"/>
      <c r="X252" s="252"/>
      <c r="Y252" s="252"/>
      <c r="Z252" s="252"/>
      <c r="AA252" s="252"/>
      <c r="AB252" s="253"/>
    </row>
    <row r="253" spans="1:28" s="156" customFormat="1" ht="19.5" customHeight="1" x14ac:dyDescent="0.25">
      <c r="A253" s="197"/>
      <c r="B253" s="198" t="s">
        <v>64</v>
      </c>
      <c r="C253" s="199" t="s">
        <v>592</v>
      </c>
      <c r="D253" s="200"/>
      <c r="E253" s="200"/>
      <c r="F253" s="200"/>
      <c r="G253" s="201"/>
      <c r="H253" s="202">
        <v>4</v>
      </c>
      <c r="I253" s="202" t="s">
        <v>147</v>
      </c>
      <c r="J253" s="203">
        <v>17050</v>
      </c>
      <c r="K253" s="204">
        <f>H253*J253</f>
        <v>68200</v>
      </c>
      <c r="L253" s="205" t="s">
        <v>578</v>
      </c>
      <c r="M253" s="206"/>
      <c r="N253" s="206"/>
      <c r="O253" s="207"/>
      <c r="P253" s="193">
        <f t="shared" si="73"/>
        <v>0</v>
      </c>
      <c r="Q253" s="156" t="s">
        <v>363</v>
      </c>
      <c r="R253" s="194">
        <f t="shared" si="80"/>
        <v>68200</v>
      </c>
      <c r="S253" s="194" t="str">
        <f t="shared" si="80"/>
        <v/>
      </c>
      <c r="T253" s="194" t="str">
        <f t="shared" si="80"/>
        <v/>
      </c>
      <c r="U253" s="194" t="str">
        <f t="shared" si="80"/>
        <v/>
      </c>
      <c r="W253" s="252"/>
      <c r="X253" s="252"/>
      <c r="Y253" s="252"/>
      <c r="Z253" s="252"/>
      <c r="AA253" s="252"/>
      <c r="AB253" s="253"/>
    </row>
    <row r="254" spans="1:28" s="156" customFormat="1" ht="19.5" customHeight="1" x14ac:dyDescent="0.25">
      <c r="A254" s="197"/>
      <c r="B254" s="198" t="s">
        <v>64</v>
      </c>
      <c r="C254" s="199" t="s">
        <v>485</v>
      </c>
      <c r="D254" s="200"/>
      <c r="E254" s="200"/>
      <c r="F254" s="200"/>
      <c r="G254" s="201"/>
      <c r="H254" s="290">
        <v>0.25</v>
      </c>
      <c r="I254" s="202"/>
      <c r="J254" s="203">
        <f>SUM(K242:K253)</f>
        <v>8321664.7376000006</v>
      </c>
      <c r="K254" s="204">
        <f>H254*J254</f>
        <v>2080416.1844000001</v>
      </c>
      <c r="L254" s="205"/>
      <c r="M254" s="206"/>
      <c r="N254" s="206"/>
      <c r="O254" s="207"/>
      <c r="P254" s="193">
        <f t="shared" si="73"/>
        <v>0</v>
      </c>
      <c r="Q254" s="156" t="s">
        <v>363</v>
      </c>
      <c r="R254" s="194">
        <f t="shared" si="80"/>
        <v>2080416.1844000001</v>
      </c>
      <c r="S254" s="194" t="str">
        <f t="shared" si="80"/>
        <v/>
      </c>
      <c r="T254" s="194" t="str">
        <f t="shared" si="80"/>
        <v/>
      </c>
      <c r="U254" s="194" t="str">
        <f t="shared" si="80"/>
        <v/>
      </c>
      <c r="W254" s="252"/>
      <c r="X254" s="252"/>
      <c r="Y254" s="252"/>
      <c r="Z254" s="252"/>
      <c r="AA254" s="252"/>
      <c r="AB254" s="253"/>
    </row>
    <row r="255" spans="1:28" s="156" customFormat="1" ht="19.5" customHeight="1" x14ac:dyDescent="0.25">
      <c r="A255" s="197"/>
      <c r="B255" s="198"/>
      <c r="C255" s="199"/>
      <c r="D255" s="200"/>
      <c r="E255" s="200"/>
      <c r="F255" s="200"/>
      <c r="G255" s="201"/>
      <c r="H255" s="290"/>
      <c r="I255" s="202"/>
      <c r="J255" s="203"/>
      <c r="K255" s="204"/>
      <c r="L255" s="205"/>
      <c r="M255" s="206"/>
      <c r="N255" s="206"/>
      <c r="O255" s="207"/>
      <c r="P255" s="193">
        <f t="shared" si="73"/>
        <v>0</v>
      </c>
      <c r="R255" s="194"/>
      <c r="S255" s="194"/>
      <c r="T255" s="194"/>
      <c r="U255" s="194"/>
      <c r="W255" s="252"/>
      <c r="X255" s="252"/>
      <c r="Y255" s="252"/>
      <c r="Z255" s="252"/>
      <c r="AA255" s="252"/>
      <c r="AB255" s="253"/>
    </row>
    <row r="256" spans="1:28" s="156" customFormat="1" ht="19.5" customHeight="1" x14ac:dyDescent="0.25">
      <c r="A256" s="197"/>
      <c r="B256" s="198" t="s">
        <v>64</v>
      </c>
      <c r="C256" s="199" t="s">
        <v>593</v>
      </c>
      <c r="D256" s="200"/>
      <c r="E256" s="200"/>
      <c r="F256" s="200"/>
      <c r="G256" s="201"/>
      <c r="H256" s="202"/>
      <c r="I256" s="202"/>
      <c r="J256" s="203"/>
      <c r="K256" s="204"/>
      <c r="L256" s="205" t="s">
        <v>594</v>
      </c>
      <c r="M256" s="206"/>
      <c r="N256" s="206"/>
      <c r="O256" s="207"/>
      <c r="P256" s="193">
        <f t="shared" si="73"/>
        <v>0</v>
      </c>
      <c r="Q256" s="156" t="s">
        <v>363</v>
      </c>
      <c r="R256" s="194">
        <f t="shared" si="80"/>
        <v>0</v>
      </c>
      <c r="S256" s="194" t="str">
        <f t="shared" si="80"/>
        <v/>
      </c>
      <c r="T256" s="194" t="str">
        <f>IF($Q256=T$8,$K256,"")</f>
        <v/>
      </c>
      <c r="U256" s="194" t="str">
        <f>IF($Q256=U$8,$K256,"")</f>
        <v/>
      </c>
      <c r="W256" s="252"/>
      <c r="X256" s="252"/>
      <c r="Y256" s="252"/>
      <c r="Z256" s="252"/>
      <c r="AA256" s="280"/>
      <c r="AB256" s="253"/>
    </row>
    <row r="257" spans="1:28" s="156" customFormat="1" ht="19.5" customHeight="1" x14ac:dyDescent="0.25">
      <c r="A257" s="197"/>
      <c r="B257" s="211"/>
      <c r="C257" s="212"/>
      <c r="D257" s="213"/>
      <c r="E257" s="213"/>
      <c r="F257" s="213"/>
      <c r="G257" s="214"/>
      <c r="H257" s="215"/>
      <c r="I257" s="215"/>
      <c r="J257" s="216"/>
      <c r="K257" s="217"/>
      <c r="L257" s="218"/>
      <c r="M257" s="219"/>
      <c r="N257" s="219"/>
      <c r="O257" s="220"/>
      <c r="P257" s="193">
        <f t="shared" si="73"/>
        <v>0</v>
      </c>
      <c r="R257" s="194"/>
      <c r="S257" s="194"/>
      <c r="T257" s="194"/>
      <c r="U257" s="194"/>
      <c r="V257" s="208"/>
      <c r="W257" s="209"/>
      <c r="X257" s="209"/>
      <c r="Y257" s="209"/>
      <c r="Z257" s="209"/>
      <c r="AA257" s="209"/>
      <c r="AB257" s="210"/>
    </row>
    <row r="258" spans="1:28" s="156" customFormat="1" ht="19.5" customHeight="1" x14ac:dyDescent="0.25">
      <c r="A258" s="197"/>
      <c r="B258" s="221"/>
      <c r="C258" s="222"/>
      <c r="D258" s="223"/>
      <c r="E258" s="223"/>
      <c r="F258" s="223"/>
      <c r="G258" s="224" t="str">
        <f>C219</f>
        <v>Basement Retaining Wall</v>
      </c>
      <c r="H258" s="225"/>
      <c r="I258" s="225"/>
      <c r="J258" s="226"/>
      <c r="K258" s="227">
        <f>SUBTOTAL(9,K219:K257)</f>
        <v>16194823.324000001</v>
      </c>
      <c r="L258" s="228"/>
      <c r="M258" s="229"/>
      <c r="N258" s="229"/>
      <c r="O258" s="230"/>
      <c r="P258" s="193">
        <f t="shared" si="73"/>
        <v>0</v>
      </c>
      <c r="R258" s="227">
        <f>SUBTOTAL(9,R219:R257)</f>
        <v>10402080.922</v>
      </c>
      <c r="S258" s="227">
        <f>SUBTOTAL(9,S219:S257)</f>
        <v>5792742.4020000007</v>
      </c>
      <c r="T258" s="227">
        <f>SUBTOTAL(9,T219:T257)</f>
        <v>0</v>
      </c>
      <c r="U258" s="227">
        <f>SUBTOTAL(9,U219:U257)</f>
        <v>0</v>
      </c>
      <c r="V258" s="208"/>
      <c r="W258" s="209"/>
      <c r="X258" s="209"/>
      <c r="Y258" s="209"/>
      <c r="Z258" s="209"/>
      <c r="AA258" s="209"/>
      <c r="AB258" s="210"/>
    </row>
    <row r="259" spans="1:28" s="156" customFormat="1" ht="19.5" customHeight="1" x14ac:dyDescent="0.25">
      <c r="B259" s="174"/>
      <c r="C259" s="175"/>
      <c r="D259" s="176"/>
      <c r="E259" s="176"/>
      <c r="F259" s="176"/>
      <c r="G259" s="177"/>
      <c r="H259" s="178"/>
      <c r="I259" s="179"/>
      <c r="J259" s="180"/>
      <c r="K259" s="180"/>
      <c r="L259" s="181"/>
      <c r="M259" s="182"/>
      <c r="N259" s="182"/>
      <c r="O259" s="183"/>
      <c r="P259" s="193">
        <f t="shared" si="73"/>
        <v>0</v>
      </c>
      <c r="Q259" s="170"/>
      <c r="R259" s="194" t="str">
        <f>IF($Q259=R$8,$K259,"")</f>
        <v/>
      </c>
      <c r="S259" s="194"/>
      <c r="T259" s="194" t="str">
        <f>IF($Q259=T$8,$K259,"")</f>
        <v/>
      </c>
      <c r="U259" s="194" t="str">
        <f>IF($Q259=U$8,$K259,"")</f>
        <v/>
      </c>
      <c r="V259" s="170"/>
      <c r="W259" s="186"/>
      <c r="X259" s="186"/>
      <c r="Y259" s="186"/>
      <c r="Z259" s="186"/>
      <c r="AA259" s="186"/>
      <c r="AB259" s="187"/>
    </row>
    <row r="260" spans="1:28" s="156" customFormat="1" ht="19.5" customHeight="1" x14ac:dyDescent="0.25">
      <c r="B260" s="231"/>
      <c r="C260" s="232"/>
      <c r="D260" s="233"/>
      <c r="E260" s="233"/>
      <c r="F260" s="233"/>
      <c r="G260" s="234" t="str">
        <f>C108</f>
        <v>Substructure</v>
      </c>
      <c r="H260" s="235"/>
      <c r="I260" s="236"/>
      <c r="J260" s="236"/>
      <c r="K260" s="237">
        <f>SUBTOTAL(9,K108:K259)</f>
        <v>36390154.289099999</v>
      </c>
      <c r="L260" s="238"/>
      <c r="M260" s="239"/>
      <c r="N260" s="239"/>
      <c r="O260" s="240"/>
      <c r="P260" s="193">
        <f t="shared" si="73"/>
        <v>0</v>
      </c>
      <c r="Q260" s="237">
        <f>SUBTOTAL(9,Q108:Q259)</f>
        <v>0</v>
      </c>
      <c r="R260" s="237">
        <f>SUBTOTAL(9,R108:R259)</f>
        <v>27247914.755099997</v>
      </c>
      <c r="S260" s="237">
        <f>SUBTOTAL(9,S108:S259)</f>
        <v>6322531.4855000004</v>
      </c>
      <c r="T260" s="237">
        <f>SUBTOTAL(9,T108:T259)</f>
        <v>2819708.0485</v>
      </c>
      <c r="U260" s="237">
        <f>SUBTOTAL(9,U108:U259)</f>
        <v>0</v>
      </c>
      <c r="V260" s="170"/>
      <c r="W260" s="186"/>
      <c r="X260" s="186"/>
      <c r="Y260" s="186"/>
      <c r="Z260" s="186"/>
      <c r="AA260" s="186"/>
      <c r="AB260" s="187"/>
    </row>
    <row r="261" spans="1:28" s="156" customFormat="1" ht="19.5" customHeight="1" x14ac:dyDescent="0.25">
      <c r="B261" s="174"/>
      <c r="C261" s="175"/>
      <c r="D261" s="176"/>
      <c r="E261" s="176"/>
      <c r="F261" s="176"/>
      <c r="G261" s="177"/>
      <c r="H261" s="178"/>
      <c r="I261" s="179"/>
      <c r="J261" s="180"/>
      <c r="K261" s="180"/>
      <c r="L261" s="181"/>
      <c r="M261" s="182"/>
      <c r="N261" s="182"/>
      <c r="O261" s="183"/>
      <c r="P261" s="193">
        <f t="shared" si="73"/>
        <v>0</v>
      </c>
      <c r="Q261" s="170"/>
      <c r="R261" s="194" t="str">
        <f>IF($Q261=R$8,$K261,"")</f>
        <v/>
      </c>
      <c r="S261" s="194" t="str">
        <f>IF($Q261=S$8,$K261,"")</f>
        <v/>
      </c>
      <c r="T261" s="194" t="str">
        <f>IF($Q261=T$8,$K261,"")</f>
        <v/>
      </c>
      <c r="U261" s="194" t="str">
        <f>IF($Q261=U$8,$K261,"")</f>
        <v/>
      </c>
      <c r="V261" s="170"/>
      <c r="W261" s="186"/>
      <c r="X261" s="186"/>
      <c r="Y261" s="186"/>
      <c r="Z261" s="186"/>
      <c r="AA261" s="186"/>
      <c r="AB261" s="187"/>
    </row>
    <row r="262" spans="1:28" s="156" customFormat="1" ht="19.5" customHeight="1" x14ac:dyDescent="0.25">
      <c r="B262" s="320"/>
      <c r="C262" s="270"/>
      <c r="D262" s="271"/>
      <c r="E262" s="271"/>
      <c r="F262" s="271"/>
      <c r="G262" s="321" t="str">
        <f>C107</f>
        <v>Substructure</v>
      </c>
      <c r="H262" s="273"/>
      <c r="I262" s="274"/>
      <c r="J262" s="274"/>
      <c r="K262" s="322">
        <f>SUBTOTAL(9,K106:K261)</f>
        <v>36390154.289099999</v>
      </c>
      <c r="L262" s="276"/>
      <c r="M262" s="277"/>
      <c r="N262" s="277"/>
      <c r="O262" s="193"/>
      <c r="P262" s="193">
        <f t="shared" si="73"/>
        <v>0</v>
      </c>
      <c r="Q262" s="322">
        <f>SUBTOTAL(9,Q106:Q261)</f>
        <v>0</v>
      </c>
      <c r="R262" s="322">
        <f>SUBTOTAL(9,R106:R261)</f>
        <v>27247914.755099997</v>
      </c>
      <c r="S262" s="322">
        <f>SUBTOTAL(9,S106:S261)</f>
        <v>6322531.4855000004</v>
      </c>
      <c r="T262" s="322">
        <f>SUBTOTAL(9,T106:T261)</f>
        <v>2819708.0485</v>
      </c>
      <c r="U262" s="322">
        <f>SUBTOTAL(9,U106:U261)</f>
        <v>0</v>
      </c>
      <c r="V262" s="170"/>
      <c r="W262" s="186"/>
      <c r="X262" s="186"/>
      <c r="Y262" s="186"/>
      <c r="Z262" s="186"/>
      <c r="AA262" s="186"/>
      <c r="AB262" s="187"/>
    </row>
    <row r="263" spans="1:28" s="156" customFormat="1" ht="19.5" customHeight="1" x14ac:dyDescent="0.25">
      <c r="B263" s="174"/>
      <c r="C263" s="175"/>
      <c r="D263" s="176"/>
      <c r="E263" s="176"/>
      <c r="F263" s="176"/>
      <c r="G263" s="177"/>
      <c r="H263" s="178"/>
      <c r="I263" s="179"/>
      <c r="J263" s="180"/>
      <c r="K263" s="180"/>
      <c r="L263" s="181"/>
      <c r="M263" s="182"/>
      <c r="N263" s="182"/>
      <c r="O263" s="183"/>
      <c r="P263" s="193">
        <f t="shared" si="73"/>
        <v>0</v>
      </c>
      <c r="Q263" s="170"/>
      <c r="R263" s="194" t="str">
        <f>IF($Q263=R$8,$K263,"")</f>
        <v/>
      </c>
      <c r="S263" s="194"/>
      <c r="T263" s="194" t="str">
        <f t="shared" ref="T263:U265" si="89">IF($Q263=T$8,$K263,"")</f>
        <v/>
      </c>
      <c r="U263" s="194" t="str">
        <f t="shared" si="89"/>
        <v/>
      </c>
      <c r="V263" s="170"/>
      <c r="W263" s="186"/>
      <c r="X263" s="186"/>
      <c r="Y263" s="186"/>
      <c r="Z263" s="186"/>
      <c r="AA263" s="186"/>
      <c r="AB263" s="187"/>
    </row>
    <row r="264" spans="1:28" s="156" customFormat="1" ht="19.5" customHeight="1" x14ac:dyDescent="0.25">
      <c r="B264" s="189" t="s">
        <v>595</v>
      </c>
      <c r="C264" s="190" t="s">
        <v>20</v>
      </c>
      <c r="D264" s="191"/>
      <c r="E264" s="191"/>
      <c r="F264" s="191"/>
      <c r="G264" s="192"/>
      <c r="H264" s="178"/>
      <c r="I264" s="179"/>
      <c r="J264" s="180"/>
      <c r="K264" s="180"/>
      <c r="L264" s="181"/>
      <c r="M264" s="182"/>
      <c r="N264" s="182"/>
      <c r="O264" s="183"/>
      <c r="P264" s="193">
        <f t="shared" si="73"/>
        <v>0</v>
      </c>
      <c r="Q264" s="170"/>
      <c r="R264" s="194" t="str">
        <f>IF($Q264=R$8,$K264,"")</f>
        <v/>
      </c>
      <c r="S264" s="194"/>
      <c r="T264" s="194" t="str">
        <f t="shared" si="89"/>
        <v/>
      </c>
      <c r="U264" s="194" t="str">
        <f t="shared" si="89"/>
        <v/>
      </c>
      <c r="V264" s="170"/>
      <c r="W264" s="186"/>
      <c r="X264" s="186"/>
      <c r="Y264" s="186"/>
      <c r="Z264" s="186"/>
      <c r="AA264" s="186"/>
      <c r="AB264" s="187"/>
    </row>
    <row r="265" spans="1:28" s="156" customFormat="1" ht="19.5" customHeight="1" x14ac:dyDescent="0.25">
      <c r="B265" s="189" t="s">
        <v>596</v>
      </c>
      <c r="C265" s="190" t="s">
        <v>116</v>
      </c>
      <c r="D265" s="191"/>
      <c r="E265" s="191"/>
      <c r="F265" s="191"/>
      <c r="G265" s="192"/>
      <c r="H265" s="178"/>
      <c r="I265" s="179"/>
      <c r="J265" s="180"/>
      <c r="K265" s="180"/>
      <c r="L265" s="181"/>
      <c r="M265" s="182"/>
      <c r="N265" s="182"/>
      <c r="O265" s="183"/>
      <c r="P265" s="193">
        <f t="shared" si="73"/>
        <v>0</v>
      </c>
      <c r="Q265" s="170"/>
      <c r="R265" s="194" t="str">
        <f>IF($Q265=R$8,$K265,"")</f>
        <v/>
      </c>
      <c r="S265" s="194"/>
      <c r="T265" s="194" t="str">
        <f t="shared" si="89"/>
        <v/>
      </c>
      <c r="U265" s="194" t="str">
        <f t="shared" si="89"/>
        <v/>
      </c>
      <c r="V265" s="170"/>
      <c r="W265" s="186"/>
      <c r="X265" s="186"/>
      <c r="Y265" s="186"/>
      <c r="Z265" s="186"/>
      <c r="AA265" s="186"/>
      <c r="AB265" s="187"/>
    </row>
    <row r="266" spans="1:28" s="156" customFormat="1" ht="19.5" customHeight="1" x14ac:dyDescent="0.25">
      <c r="B266" s="195" t="s">
        <v>597</v>
      </c>
      <c r="C266" s="196" t="s">
        <v>598</v>
      </c>
      <c r="D266" s="191"/>
      <c r="E266" s="191"/>
      <c r="F266" s="191"/>
      <c r="G266" s="192"/>
      <c r="H266" s="178"/>
      <c r="I266" s="179"/>
      <c r="J266" s="180"/>
      <c r="K266" s="180"/>
      <c r="L266" s="181"/>
      <c r="M266" s="182"/>
      <c r="N266" s="182"/>
      <c r="O266" s="183"/>
      <c r="P266" s="193">
        <f t="shared" si="73"/>
        <v>0</v>
      </c>
      <c r="Q266" s="170"/>
      <c r="R266" s="194"/>
      <c r="S266" s="194"/>
      <c r="T266" s="194"/>
      <c r="U266" s="194"/>
      <c r="V266" s="170"/>
      <c r="W266" s="186"/>
      <c r="X266" s="186"/>
      <c r="Y266" s="186"/>
      <c r="Z266" s="186"/>
      <c r="AA266" s="186"/>
      <c r="AB266" s="187"/>
    </row>
    <row r="267" spans="1:28" s="156" customFormat="1" ht="19.5" customHeight="1" x14ac:dyDescent="0.25">
      <c r="B267" s="195"/>
      <c r="C267" s="196" t="s">
        <v>466</v>
      </c>
      <c r="D267" s="191"/>
      <c r="E267" s="191"/>
      <c r="F267" s="191"/>
      <c r="G267" s="192"/>
      <c r="H267" s="178"/>
      <c r="I267" s="179"/>
      <c r="J267" s="180"/>
      <c r="K267" s="180"/>
      <c r="L267" s="181"/>
      <c r="M267" s="182"/>
      <c r="N267" s="182"/>
      <c r="O267" s="183"/>
      <c r="P267" s="193">
        <f t="shared" si="73"/>
        <v>0</v>
      </c>
      <c r="Q267" s="170"/>
      <c r="R267" s="194"/>
      <c r="S267" s="194"/>
      <c r="T267" s="194"/>
      <c r="U267" s="194"/>
      <c r="V267" s="170"/>
      <c r="W267" s="186"/>
      <c r="X267" s="186"/>
      <c r="Y267" s="186"/>
      <c r="Z267" s="186"/>
      <c r="AA267" s="186"/>
      <c r="AB267" s="187"/>
    </row>
    <row r="268" spans="1:28" s="156" customFormat="1" ht="19.5" customHeight="1" x14ac:dyDescent="0.25">
      <c r="A268" s="197"/>
      <c r="B268" s="198" t="s">
        <v>64</v>
      </c>
      <c r="C268" s="199" t="s">
        <v>599</v>
      </c>
      <c r="D268" s="200"/>
      <c r="E268" s="200"/>
      <c r="F268" s="200"/>
      <c r="G268" s="201"/>
      <c r="H268" s="202">
        <v>1</v>
      </c>
      <c r="I268" s="202" t="s">
        <v>57</v>
      </c>
      <c r="J268" s="203">
        <v>250000</v>
      </c>
      <c r="K268" s="204">
        <f>H268*J268</f>
        <v>250000</v>
      </c>
      <c r="L268" s="205"/>
      <c r="M268" s="206"/>
      <c r="N268" s="206"/>
      <c r="O268" s="207"/>
      <c r="P268" s="193">
        <f t="shared" si="73"/>
        <v>0</v>
      </c>
      <c r="Q268" s="156" t="s">
        <v>364</v>
      </c>
      <c r="R268" s="194" t="str">
        <f t="shared" ref="R268:U283" si="90">IF($Q268=R$8,$K268,"")</f>
        <v/>
      </c>
      <c r="S268" s="194">
        <f t="shared" si="90"/>
        <v>250000</v>
      </c>
      <c r="T268" s="194" t="str">
        <f t="shared" si="90"/>
        <v/>
      </c>
      <c r="U268" s="194" t="str">
        <f t="shared" si="90"/>
        <v/>
      </c>
      <c r="W268" s="252"/>
      <c r="X268" s="252"/>
      <c r="Y268" s="252"/>
      <c r="Z268" s="252"/>
      <c r="AA268" s="252"/>
      <c r="AB268" s="253"/>
    </row>
    <row r="269" spans="1:28" s="285" customFormat="1" ht="19.5" customHeight="1" x14ac:dyDescent="0.25">
      <c r="A269" s="284"/>
      <c r="B269" s="198" t="s">
        <v>64</v>
      </c>
      <c r="C269" s="314" t="s">
        <v>600</v>
      </c>
      <c r="D269" s="200"/>
      <c r="E269" s="200"/>
      <c r="F269" s="200"/>
      <c r="G269" s="201"/>
      <c r="H269" s="323">
        <f>AB269/1000</f>
        <v>68.319999999999993</v>
      </c>
      <c r="I269" s="202" t="s">
        <v>119</v>
      </c>
      <c r="J269" s="203">
        <v>5000</v>
      </c>
      <c r="K269" s="204">
        <f t="shared" ref="K269:K272" si="91">H269*J269</f>
        <v>341599.99999999994</v>
      </c>
      <c r="L269" s="205" t="s">
        <v>601</v>
      </c>
      <c r="M269" s="206"/>
      <c r="N269" s="206"/>
      <c r="O269" s="207"/>
      <c r="P269" s="193">
        <f t="shared" si="73"/>
        <v>0</v>
      </c>
      <c r="Q269" s="156" t="s">
        <v>364</v>
      </c>
      <c r="R269" s="194" t="str">
        <f t="shared" si="90"/>
        <v/>
      </c>
      <c r="S269" s="194">
        <f t="shared" si="90"/>
        <v>341599.99999999994</v>
      </c>
      <c r="T269" s="194" t="str">
        <f t="shared" si="90"/>
        <v/>
      </c>
      <c r="U269" s="194" t="str">
        <f t="shared" si="90"/>
        <v/>
      </c>
      <c r="W269" s="287">
        <v>1</v>
      </c>
      <c r="X269" s="287">
        <v>854</v>
      </c>
      <c r="Y269" s="287">
        <v>80</v>
      </c>
      <c r="Z269" s="287">
        <v>1</v>
      </c>
      <c r="AA269" s="287">
        <v>1</v>
      </c>
      <c r="AB269" s="289">
        <f>W269*X269*Y269*Z269*AA269</f>
        <v>68320</v>
      </c>
    </row>
    <row r="270" spans="1:28" s="285" customFormat="1" ht="19.5" customHeight="1" x14ac:dyDescent="0.25">
      <c r="A270" s="284"/>
      <c r="B270" s="198" t="s">
        <v>64</v>
      </c>
      <c r="C270" s="199" t="s">
        <v>602</v>
      </c>
      <c r="D270" s="200"/>
      <c r="E270" s="200"/>
      <c r="F270" s="200"/>
      <c r="G270" s="201"/>
      <c r="H270" s="290">
        <v>0.25</v>
      </c>
      <c r="I270" s="202"/>
      <c r="J270" s="203">
        <f>SUM(K269)</f>
        <v>341599.99999999994</v>
      </c>
      <c r="K270" s="204">
        <f t="shared" si="91"/>
        <v>85399.999999999985</v>
      </c>
      <c r="L270" s="205"/>
      <c r="M270" s="206"/>
      <c r="N270" s="206"/>
      <c r="O270" s="207"/>
      <c r="P270" s="193">
        <f t="shared" si="73"/>
        <v>0</v>
      </c>
      <c r="Q270" s="156" t="s">
        <v>363</v>
      </c>
      <c r="R270" s="194">
        <f t="shared" si="90"/>
        <v>85399.999999999985</v>
      </c>
      <c r="S270" s="194" t="str">
        <f t="shared" si="90"/>
        <v/>
      </c>
      <c r="T270" s="194" t="str">
        <f t="shared" si="90"/>
        <v/>
      </c>
      <c r="U270" s="194" t="str">
        <f t="shared" si="90"/>
        <v/>
      </c>
      <c r="W270" s="287"/>
      <c r="X270" s="287"/>
      <c r="Y270" s="287"/>
      <c r="Z270" s="287"/>
      <c r="AA270" s="287"/>
      <c r="AB270" s="289"/>
    </row>
    <row r="271" spans="1:28" s="285" customFormat="1" ht="19.5" customHeight="1" x14ac:dyDescent="0.25">
      <c r="A271" s="284"/>
      <c r="B271" s="198" t="s">
        <v>64</v>
      </c>
      <c r="C271" s="199" t="s">
        <v>603</v>
      </c>
      <c r="D271" s="200"/>
      <c r="E271" s="200"/>
      <c r="F271" s="200"/>
      <c r="G271" s="201"/>
      <c r="H271" s="202">
        <f>X269</f>
        <v>854</v>
      </c>
      <c r="I271" s="202" t="s">
        <v>66</v>
      </c>
      <c r="J271" s="203">
        <v>50</v>
      </c>
      <c r="K271" s="204">
        <f t="shared" si="91"/>
        <v>42700</v>
      </c>
      <c r="L271" s="205"/>
      <c r="M271" s="206"/>
      <c r="N271" s="206"/>
      <c r="O271" s="207"/>
      <c r="P271" s="193">
        <f t="shared" si="73"/>
        <v>0</v>
      </c>
      <c r="Q271" s="156" t="s">
        <v>363</v>
      </c>
      <c r="R271" s="194">
        <f t="shared" si="90"/>
        <v>42700</v>
      </c>
      <c r="S271" s="194" t="str">
        <f t="shared" si="90"/>
        <v/>
      </c>
      <c r="T271" s="194" t="str">
        <f t="shared" si="90"/>
        <v/>
      </c>
      <c r="U271" s="194" t="str">
        <f t="shared" si="90"/>
        <v/>
      </c>
      <c r="W271" s="287"/>
      <c r="X271" s="287"/>
      <c r="Y271" s="287"/>
      <c r="Z271" s="287"/>
      <c r="AA271" s="287"/>
      <c r="AB271" s="289"/>
    </row>
    <row r="272" spans="1:28" s="285" customFormat="1" ht="19.5" customHeight="1" x14ac:dyDescent="0.25">
      <c r="A272" s="284"/>
      <c r="B272" s="198" t="s">
        <v>64</v>
      </c>
      <c r="C272" s="199" t="s">
        <v>604</v>
      </c>
      <c r="D272" s="200"/>
      <c r="E272" s="200"/>
      <c r="F272" s="200"/>
      <c r="G272" s="201"/>
      <c r="H272" s="290">
        <v>0.25</v>
      </c>
      <c r="I272" s="202"/>
      <c r="J272" s="203">
        <f>SUM(K267:K271)</f>
        <v>719700</v>
      </c>
      <c r="K272" s="204">
        <f t="shared" si="91"/>
        <v>179925</v>
      </c>
      <c r="L272" s="205" t="s">
        <v>605</v>
      </c>
      <c r="M272" s="206"/>
      <c r="N272" s="206"/>
      <c r="O272" s="207"/>
      <c r="P272" s="193"/>
      <c r="Q272" s="156" t="s">
        <v>363</v>
      </c>
      <c r="R272" s="194">
        <f t="shared" si="90"/>
        <v>179925</v>
      </c>
      <c r="S272" s="194" t="str">
        <f t="shared" si="90"/>
        <v/>
      </c>
      <c r="T272" s="194" t="str">
        <f t="shared" si="90"/>
        <v/>
      </c>
      <c r="U272" s="194" t="str">
        <f t="shared" si="90"/>
        <v/>
      </c>
      <c r="W272" s="287"/>
      <c r="X272" s="287"/>
      <c r="Y272" s="287"/>
      <c r="Z272" s="287"/>
      <c r="AA272" s="287"/>
      <c r="AB272" s="289"/>
    </row>
    <row r="273" spans="1:28" s="156" customFormat="1" ht="19.5" customHeight="1" x14ac:dyDescent="0.25">
      <c r="B273" s="195"/>
      <c r="C273" s="175"/>
      <c r="D273" s="191"/>
      <c r="E273" s="191"/>
      <c r="F273" s="191"/>
      <c r="G273" s="192"/>
      <c r="H273" s="178"/>
      <c r="I273" s="179"/>
      <c r="J273" s="180"/>
      <c r="K273" s="180"/>
      <c r="L273" s="181"/>
      <c r="M273" s="182"/>
      <c r="N273" s="182"/>
      <c r="O273" s="183"/>
      <c r="P273" s="193">
        <f t="shared" si="73"/>
        <v>0</v>
      </c>
      <c r="Q273" s="170"/>
      <c r="R273" s="194" t="str">
        <f t="shared" si="90"/>
        <v/>
      </c>
      <c r="S273" s="194" t="str">
        <f t="shared" si="90"/>
        <v/>
      </c>
      <c r="T273" s="194" t="str">
        <f t="shared" si="90"/>
        <v/>
      </c>
      <c r="U273" s="194" t="str">
        <f t="shared" si="90"/>
        <v/>
      </c>
      <c r="V273" s="170"/>
      <c r="W273" s="186"/>
      <c r="X273" s="186"/>
      <c r="Y273" s="186"/>
      <c r="Z273" s="186"/>
      <c r="AA273" s="186"/>
      <c r="AB273" s="187"/>
    </row>
    <row r="274" spans="1:28" s="156" customFormat="1" ht="19.5" customHeight="1" x14ac:dyDescent="0.25">
      <c r="B274" s="279"/>
      <c r="C274" s="196" t="s">
        <v>538</v>
      </c>
      <c r="D274" s="191"/>
      <c r="E274" s="191"/>
      <c r="F274" s="191"/>
      <c r="G274" s="192"/>
      <c r="H274" s="178"/>
      <c r="I274" s="179"/>
      <c r="J274" s="180"/>
      <c r="K274" s="180"/>
      <c r="L274" s="181"/>
      <c r="M274" s="182"/>
      <c r="N274" s="182"/>
      <c r="O274" s="183"/>
      <c r="P274" s="193">
        <f t="shared" si="73"/>
        <v>0</v>
      </c>
      <c r="Q274" s="170"/>
      <c r="R274" s="194" t="str">
        <f t="shared" si="90"/>
        <v/>
      </c>
      <c r="S274" s="194" t="str">
        <f t="shared" si="90"/>
        <v/>
      </c>
      <c r="T274" s="194" t="str">
        <f t="shared" si="90"/>
        <v/>
      </c>
      <c r="U274" s="194" t="str">
        <f t="shared" si="90"/>
        <v/>
      </c>
      <c r="V274" s="170"/>
      <c r="W274" s="186"/>
      <c r="X274" s="186"/>
      <c r="Y274" s="186"/>
      <c r="Z274" s="186"/>
      <c r="AA274" s="186"/>
      <c r="AB274" s="187"/>
    </row>
    <row r="275" spans="1:28" s="285" customFormat="1" ht="19.5" customHeight="1" x14ac:dyDescent="0.25">
      <c r="A275" s="284"/>
      <c r="B275" s="198" t="s">
        <v>64</v>
      </c>
      <c r="C275" s="314" t="s">
        <v>606</v>
      </c>
      <c r="D275" s="200"/>
      <c r="E275" s="200"/>
      <c r="F275" s="200"/>
      <c r="G275" s="201"/>
      <c r="H275" s="323">
        <f>AB275/1000</f>
        <v>44</v>
      </c>
      <c r="I275" s="202" t="s">
        <v>119</v>
      </c>
      <c r="J275" s="203">
        <v>5000</v>
      </c>
      <c r="K275" s="204">
        <f>H275*J275</f>
        <v>220000</v>
      </c>
      <c r="L275" s="205" t="s">
        <v>601</v>
      </c>
      <c r="M275" s="206"/>
      <c r="N275" s="206"/>
      <c r="O275" s="207"/>
      <c r="P275" s="193">
        <f t="shared" si="73"/>
        <v>0</v>
      </c>
      <c r="Q275" s="156" t="s">
        <v>363</v>
      </c>
      <c r="R275" s="194">
        <f t="shared" si="90"/>
        <v>220000</v>
      </c>
      <c r="S275" s="194" t="str">
        <f t="shared" si="90"/>
        <v/>
      </c>
      <c r="T275" s="194" t="str">
        <f t="shared" si="90"/>
        <v/>
      </c>
      <c r="U275" s="194" t="str">
        <f t="shared" si="90"/>
        <v/>
      </c>
      <c r="W275" s="287">
        <v>1</v>
      </c>
      <c r="X275" s="287">
        <v>550</v>
      </c>
      <c r="Y275" s="287">
        <v>80</v>
      </c>
      <c r="Z275" s="287">
        <v>1</v>
      </c>
      <c r="AA275" s="287">
        <v>1</v>
      </c>
      <c r="AB275" s="289">
        <f>W275*X275*Y275*Z275*AA275</f>
        <v>44000</v>
      </c>
    </row>
    <row r="276" spans="1:28" s="285" customFormat="1" ht="19.5" customHeight="1" x14ac:dyDescent="0.25">
      <c r="A276" s="284"/>
      <c r="B276" s="198" t="s">
        <v>64</v>
      </c>
      <c r="C276" s="199" t="s">
        <v>602</v>
      </c>
      <c r="D276" s="200"/>
      <c r="E276" s="200"/>
      <c r="F276" s="200"/>
      <c r="G276" s="201"/>
      <c r="H276" s="290">
        <v>0.25</v>
      </c>
      <c r="I276" s="202"/>
      <c r="J276" s="203">
        <f>SUM(K275)</f>
        <v>220000</v>
      </c>
      <c r="K276" s="204">
        <f t="shared" ref="K276:K278" si="92">H276*J276</f>
        <v>55000</v>
      </c>
      <c r="L276" s="205"/>
      <c r="M276" s="206"/>
      <c r="N276" s="206"/>
      <c r="O276" s="207"/>
      <c r="P276" s="193">
        <f t="shared" si="73"/>
        <v>0</v>
      </c>
      <c r="Q276" s="156" t="s">
        <v>363</v>
      </c>
      <c r="R276" s="194">
        <f t="shared" si="90"/>
        <v>55000</v>
      </c>
      <c r="S276" s="194" t="str">
        <f t="shared" si="90"/>
        <v/>
      </c>
      <c r="T276" s="194" t="str">
        <f t="shared" si="90"/>
        <v/>
      </c>
      <c r="U276" s="194" t="str">
        <f t="shared" si="90"/>
        <v/>
      </c>
      <c r="W276" s="287"/>
      <c r="X276" s="287"/>
      <c r="Y276" s="287"/>
      <c r="Z276" s="287"/>
      <c r="AA276" s="287"/>
      <c r="AB276" s="289"/>
    </row>
    <row r="277" spans="1:28" s="285" customFormat="1" ht="19.5" customHeight="1" x14ac:dyDescent="0.25">
      <c r="A277" s="284"/>
      <c r="B277" s="198" t="s">
        <v>64</v>
      </c>
      <c r="C277" s="199" t="s">
        <v>603</v>
      </c>
      <c r="D277" s="200"/>
      <c r="E277" s="200"/>
      <c r="F277" s="200"/>
      <c r="G277" s="201"/>
      <c r="H277" s="202">
        <f>X275</f>
        <v>550</v>
      </c>
      <c r="I277" s="202" t="s">
        <v>66</v>
      </c>
      <c r="J277" s="203">
        <v>50</v>
      </c>
      <c r="K277" s="204">
        <f t="shared" si="92"/>
        <v>27500</v>
      </c>
      <c r="L277" s="205"/>
      <c r="M277" s="206"/>
      <c r="N277" s="206"/>
      <c r="O277" s="207"/>
      <c r="P277" s="193">
        <f t="shared" si="73"/>
        <v>0</v>
      </c>
      <c r="Q277" s="156" t="s">
        <v>363</v>
      </c>
      <c r="R277" s="194">
        <f t="shared" si="90"/>
        <v>27500</v>
      </c>
      <c r="S277" s="194" t="str">
        <f t="shared" si="90"/>
        <v/>
      </c>
      <c r="T277" s="194" t="str">
        <f t="shared" si="90"/>
        <v/>
      </c>
      <c r="U277" s="194" t="str">
        <f t="shared" si="90"/>
        <v/>
      </c>
      <c r="W277" s="287"/>
      <c r="X277" s="287"/>
      <c r="Y277" s="287"/>
      <c r="Z277" s="287"/>
      <c r="AA277" s="287"/>
      <c r="AB277" s="289"/>
    </row>
    <row r="278" spans="1:28" s="285" customFormat="1" ht="19.5" customHeight="1" x14ac:dyDescent="0.25">
      <c r="A278" s="284"/>
      <c r="B278" s="198" t="s">
        <v>64</v>
      </c>
      <c r="C278" s="199" t="s">
        <v>604</v>
      </c>
      <c r="D278" s="200"/>
      <c r="E278" s="200"/>
      <c r="F278" s="200"/>
      <c r="G278" s="201"/>
      <c r="H278" s="290">
        <v>0.25</v>
      </c>
      <c r="I278" s="202"/>
      <c r="J278" s="203">
        <f>SUM(K273:K277)</f>
        <v>302500</v>
      </c>
      <c r="K278" s="204">
        <f t="shared" si="92"/>
        <v>75625</v>
      </c>
      <c r="L278" s="205" t="s">
        <v>605</v>
      </c>
      <c r="M278" s="206"/>
      <c r="N278" s="206"/>
      <c r="O278" s="207"/>
      <c r="P278" s="193"/>
      <c r="Q278" s="156" t="s">
        <v>363</v>
      </c>
      <c r="R278" s="194">
        <f t="shared" si="90"/>
        <v>75625</v>
      </c>
      <c r="S278" s="194" t="str">
        <f t="shared" si="90"/>
        <v/>
      </c>
      <c r="T278" s="194" t="str">
        <f t="shared" si="90"/>
        <v/>
      </c>
      <c r="U278" s="194" t="str">
        <f t="shared" si="90"/>
        <v/>
      </c>
      <c r="W278" s="287"/>
      <c r="X278" s="287"/>
      <c r="Y278" s="287"/>
      <c r="Z278" s="287"/>
      <c r="AA278" s="287"/>
      <c r="AB278" s="289"/>
    </row>
    <row r="279" spans="1:28" s="285" customFormat="1" ht="19.5" customHeight="1" x14ac:dyDescent="0.25">
      <c r="B279" s="324"/>
      <c r="C279" s="325"/>
      <c r="D279" s="292"/>
      <c r="E279" s="292"/>
      <c r="F279" s="292"/>
      <c r="G279" s="293"/>
      <c r="H279" s="294"/>
      <c r="I279" s="204"/>
      <c r="J279" s="295"/>
      <c r="K279" s="295"/>
      <c r="L279" s="205"/>
      <c r="M279" s="206"/>
      <c r="N279" s="206"/>
      <c r="O279" s="207"/>
      <c r="P279" s="193">
        <f t="shared" si="73"/>
        <v>0</v>
      </c>
      <c r="Q279" s="326"/>
      <c r="R279" s="194" t="str">
        <f t="shared" si="90"/>
        <v/>
      </c>
      <c r="S279" s="194" t="str">
        <f t="shared" si="90"/>
        <v/>
      </c>
      <c r="T279" s="194" t="str">
        <f t="shared" si="90"/>
        <v/>
      </c>
      <c r="U279" s="194" t="str">
        <f t="shared" si="90"/>
        <v/>
      </c>
      <c r="V279" s="326"/>
      <c r="W279" s="327"/>
      <c r="X279" s="327"/>
      <c r="Y279" s="327"/>
      <c r="Z279" s="327"/>
      <c r="AA279" s="327"/>
      <c r="AB279" s="328"/>
    </row>
    <row r="280" spans="1:28" s="156" customFormat="1" ht="19.5" customHeight="1" x14ac:dyDescent="0.25">
      <c r="A280" s="197"/>
      <c r="B280" s="211"/>
      <c r="C280" s="212"/>
      <c r="D280" s="213"/>
      <c r="E280" s="213"/>
      <c r="F280" s="213"/>
      <c r="G280" s="214"/>
      <c r="H280" s="215"/>
      <c r="I280" s="215"/>
      <c r="J280" s="216"/>
      <c r="K280" s="217"/>
      <c r="L280" s="218"/>
      <c r="M280" s="219"/>
      <c r="N280" s="219"/>
      <c r="O280" s="220"/>
      <c r="P280" s="193">
        <f t="shared" si="73"/>
        <v>0</v>
      </c>
      <c r="R280" s="194" t="str">
        <f t="shared" si="90"/>
        <v/>
      </c>
      <c r="S280" s="194" t="str">
        <f t="shared" si="90"/>
        <v/>
      </c>
      <c r="T280" s="194" t="str">
        <f t="shared" si="90"/>
        <v/>
      </c>
      <c r="U280" s="194" t="str">
        <f t="shared" si="90"/>
        <v/>
      </c>
      <c r="V280" s="208"/>
      <c r="W280" s="209"/>
      <c r="X280" s="209"/>
      <c r="Y280" s="209"/>
      <c r="Z280" s="209"/>
      <c r="AA280" s="209"/>
      <c r="AB280" s="210"/>
    </row>
    <row r="281" spans="1:28" s="156" customFormat="1" ht="19.5" customHeight="1" x14ac:dyDescent="0.25">
      <c r="A281" s="197"/>
      <c r="B281" s="221"/>
      <c r="C281" s="222"/>
      <c r="D281" s="223"/>
      <c r="E281" s="223"/>
      <c r="F281" s="223"/>
      <c r="G281" s="224" t="str">
        <f>C266</f>
        <v>Steel Frame</v>
      </c>
      <c r="H281" s="225"/>
      <c r="I281" s="225"/>
      <c r="J281" s="226"/>
      <c r="K281" s="227">
        <f>SUBTOTAL(9,K266:K280)</f>
        <v>1277750</v>
      </c>
      <c r="L281" s="228"/>
      <c r="M281" s="229"/>
      <c r="N281" s="229"/>
      <c r="O281" s="230"/>
      <c r="P281" s="193">
        <f t="shared" si="73"/>
        <v>1277750</v>
      </c>
      <c r="R281" s="194" t="str">
        <f t="shared" si="90"/>
        <v/>
      </c>
      <c r="S281" s="194" t="str">
        <f t="shared" si="90"/>
        <v/>
      </c>
      <c r="T281" s="194" t="str">
        <f t="shared" si="90"/>
        <v/>
      </c>
      <c r="U281" s="194" t="str">
        <f t="shared" si="90"/>
        <v/>
      </c>
      <c r="V281" s="208"/>
      <c r="W281" s="209"/>
      <c r="X281" s="209"/>
      <c r="Y281" s="209"/>
      <c r="Z281" s="209"/>
      <c r="AA281" s="209"/>
      <c r="AB281" s="210"/>
    </row>
    <row r="282" spans="1:28" s="156" customFormat="1" ht="19.5" customHeight="1" x14ac:dyDescent="0.25">
      <c r="A282" s="197"/>
      <c r="B282" s="296"/>
      <c r="C282" s="297"/>
      <c r="D282" s="298"/>
      <c r="E282" s="298"/>
      <c r="F282" s="298"/>
      <c r="G282" s="299"/>
      <c r="H282" s="300"/>
      <c r="I282" s="300"/>
      <c r="J282" s="301"/>
      <c r="K282" s="302"/>
      <c r="L282" s="303"/>
      <c r="M282" s="304"/>
      <c r="N282" s="304"/>
      <c r="O282" s="305"/>
      <c r="P282" s="193">
        <f t="shared" si="73"/>
        <v>0</v>
      </c>
      <c r="R282" s="194" t="str">
        <f t="shared" si="90"/>
        <v/>
      </c>
      <c r="S282" s="194" t="str">
        <f t="shared" si="90"/>
        <v/>
      </c>
      <c r="T282" s="194" t="str">
        <f t="shared" si="90"/>
        <v/>
      </c>
      <c r="U282" s="194" t="str">
        <f t="shared" si="90"/>
        <v/>
      </c>
      <c r="V282" s="208"/>
      <c r="W282" s="209"/>
      <c r="X282" s="209"/>
      <c r="Y282" s="209"/>
      <c r="Z282" s="209"/>
      <c r="AA282" s="209"/>
      <c r="AB282" s="210"/>
    </row>
    <row r="283" spans="1:28" s="156" customFormat="1" ht="19.5" customHeight="1" x14ac:dyDescent="0.25">
      <c r="B283" s="195" t="s">
        <v>607</v>
      </c>
      <c r="C283" s="196" t="s">
        <v>608</v>
      </c>
      <c r="D283" s="191"/>
      <c r="E283" s="191"/>
      <c r="F283" s="191"/>
      <c r="G283" s="192"/>
      <c r="H283" s="178"/>
      <c r="I283" s="179"/>
      <c r="J283" s="180"/>
      <c r="K283" s="180"/>
      <c r="L283" s="181"/>
      <c r="M283" s="182"/>
      <c r="N283" s="182"/>
      <c r="O283" s="183"/>
      <c r="P283" s="193">
        <f t="shared" si="73"/>
        <v>0</v>
      </c>
      <c r="Q283" s="170"/>
      <c r="R283" s="194" t="str">
        <f t="shared" si="90"/>
        <v/>
      </c>
      <c r="S283" s="194" t="str">
        <f t="shared" si="90"/>
        <v/>
      </c>
      <c r="T283" s="194" t="str">
        <f t="shared" si="90"/>
        <v/>
      </c>
      <c r="U283" s="194" t="str">
        <f t="shared" si="90"/>
        <v/>
      </c>
      <c r="V283" s="170"/>
      <c r="W283" s="186"/>
      <c r="X283" s="186"/>
      <c r="Y283" s="186"/>
      <c r="Z283" s="186"/>
      <c r="AA283" s="186"/>
      <c r="AB283" s="187"/>
    </row>
    <row r="284" spans="1:28" s="156" customFormat="1" ht="19.5" customHeight="1" x14ac:dyDescent="0.25">
      <c r="A284" s="197"/>
      <c r="B284" s="198" t="s">
        <v>64</v>
      </c>
      <c r="C284" s="199"/>
      <c r="D284" s="200"/>
      <c r="E284" s="200"/>
      <c r="F284" s="200"/>
      <c r="G284" s="201"/>
      <c r="H284" s="202"/>
      <c r="I284" s="202"/>
      <c r="J284" s="203"/>
      <c r="K284" s="204"/>
      <c r="L284" s="205"/>
      <c r="M284" s="206"/>
      <c r="N284" s="206"/>
      <c r="O284" s="207"/>
      <c r="P284" s="193">
        <f t="shared" si="73"/>
        <v>0</v>
      </c>
      <c r="R284" s="194" t="str">
        <f t="shared" ref="R284:U347" si="93">IF($Q284=R$8,$K284,"")</f>
        <v/>
      </c>
      <c r="S284" s="194" t="str">
        <f t="shared" si="93"/>
        <v/>
      </c>
      <c r="T284" s="194" t="str">
        <f t="shared" si="93"/>
        <v/>
      </c>
      <c r="U284" s="194" t="str">
        <f t="shared" si="93"/>
        <v/>
      </c>
      <c r="V284" s="208"/>
      <c r="W284" s="209"/>
      <c r="X284" s="209"/>
      <c r="Y284" s="209"/>
      <c r="Z284" s="209"/>
      <c r="AA284" s="209"/>
      <c r="AB284" s="210"/>
    </row>
    <row r="285" spans="1:28" s="156" customFormat="1" ht="19.5" customHeight="1" x14ac:dyDescent="0.25">
      <c r="A285" s="197"/>
      <c r="B285" s="198" t="s">
        <v>64</v>
      </c>
      <c r="C285" s="199"/>
      <c r="D285" s="200"/>
      <c r="E285" s="200"/>
      <c r="F285" s="200"/>
      <c r="G285" s="201"/>
      <c r="H285" s="202"/>
      <c r="I285" s="202"/>
      <c r="J285" s="203"/>
      <c r="K285" s="204"/>
      <c r="L285" s="205"/>
      <c r="M285" s="206"/>
      <c r="N285" s="206"/>
      <c r="O285" s="207"/>
      <c r="P285" s="193">
        <f t="shared" si="73"/>
        <v>0</v>
      </c>
      <c r="R285" s="194" t="str">
        <f t="shared" si="93"/>
        <v/>
      </c>
      <c r="S285" s="194" t="str">
        <f t="shared" si="93"/>
        <v/>
      </c>
      <c r="T285" s="194" t="str">
        <f t="shared" si="93"/>
        <v/>
      </c>
      <c r="U285" s="194" t="str">
        <f t="shared" si="93"/>
        <v/>
      </c>
      <c r="V285" s="208"/>
      <c r="W285" s="209"/>
      <c r="X285" s="209"/>
      <c r="Y285" s="209"/>
      <c r="Z285" s="209"/>
      <c r="AA285" s="209"/>
      <c r="AB285" s="210"/>
    </row>
    <row r="286" spans="1:28" s="156" customFormat="1" ht="19.5" customHeight="1" x14ac:dyDescent="0.25">
      <c r="A286" s="197"/>
      <c r="B286" s="198" t="s">
        <v>64</v>
      </c>
      <c r="C286" s="212"/>
      <c r="D286" s="213"/>
      <c r="E286" s="213"/>
      <c r="F286" s="213"/>
      <c r="G286" s="214"/>
      <c r="H286" s="215"/>
      <c r="I286" s="215"/>
      <c r="J286" s="216"/>
      <c r="K286" s="217"/>
      <c r="L286" s="218"/>
      <c r="M286" s="219"/>
      <c r="N286" s="219"/>
      <c r="O286" s="220"/>
      <c r="P286" s="193">
        <f t="shared" si="73"/>
        <v>0</v>
      </c>
      <c r="R286" s="194" t="str">
        <f t="shared" si="93"/>
        <v/>
      </c>
      <c r="S286" s="194" t="str">
        <f t="shared" si="93"/>
        <v/>
      </c>
      <c r="T286" s="194" t="str">
        <f t="shared" si="93"/>
        <v/>
      </c>
      <c r="U286" s="194" t="str">
        <f t="shared" si="93"/>
        <v/>
      </c>
      <c r="V286" s="208"/>
      <c r="W286" s="209"/>
      <c r="X286" s="209"/>
      <c r="Y286" s="209"/>
      <c r="Z286" s="209"/>
      <c r="AA286" s="209"/>
      <c r="AB286" s="210"/>
    </row>
    <row r="287" spans="1:28" s="156" customFormat="1" ht="19.5" customHeight="1" x14ac:dyDescent="0.25">
      <c r="A287" s="197"/>
      <c r="B287" s="211"/>
      <c r="C287" s="212"/>
      <c r="D287" s="213"/>
      <c r="E287" s="213"/>
      <c r="F287" s="213"/>
      <c r="G287" s="214"/>
      <c r="H287" s="215"/>
      <c r="I287" s="215"/>
      <c r="J287" s="216"/>
      <c r="K287" s="217"/>
      <c r="L287" s="218"/>
      <c r="M287" s="219"/>
      <c r="N287" s="219"/>
      <c r="O287" s="220"/>
      <c r="P287" s="193">
        <f t="shared" si="73"/>
        <v>0</v>
      </c>
      <c r="R287" s="194" t="str">
        <f t="shared" si="93"/>
        <v/>
      </c>
      <c r="S287" s="194" t="str">
        <f t="shared" si="93"/>
        <v/>
      </c>
      <c r="T287" s="194" t="str">
        <f t="shared" si="93"/>
        <v/>
      </c>
      <c r="U287" s="194" t="str">
        <f t="shared" si="93"/>
        <v/>
      </c>
      <c r="V287" s="208"/>
      <c r="W287" s="209"/>
      <c r="X287" s="209"/>
      <c r="Y287" s="209"/>
      <c r="Z287" s="209"/>
      <c r="AA287" s="209"/>
      <c r="AB287" s="210"/>
    </row>
    <row r="288" spans="1:28" s="156" customFormat="1" ht="19.5" customHeight="1" x14ac:dyDescent="0.25">
      <c r="A288" s="197"/>
      <c r="B288" s="221"/>
      <c r="C288" s="222"/>
      <c r="D288" s="223"/>
      <c r="E288" s="223"/>
      <c r="F288" s="223"/>
      <c r="G288" s="224" t="str">
        <f>C283</f>
        <v>Space frames/decks</v>
      </c>
      <c r="H288" s="225"/>
      <c r="I288" s="225"/>
      <c r="J288" s="226"/>
      <c r="K288" s="227">
        <f>SUBTOTAL(9,K283:K287)</f>
        <v>0</v>
      </c>
      <c r="L288" s="228"/>
      <c r="M288" s="229"/>
      <c r="N288" s="229"/>
      <c r="O288" s="230"/>
      <c r="P288" s="193">
        <f t="shared" si="73"/>
        <v>0</v>
      </c>
      <c r="R288" s="194" t="str">
        <f t="shared" si="93"/>
        <v/>
      </c>
      <c r="S288" s="194" t="str">
        <f t="shared" si="93"/>
        <v/>
      </c>
      <c r="T288" s="194" t="str">
        <f t="shared" si="93"/>
        <v/>
      </c>
      <c r="U288" s="194" t="str">
        <f t="shared" si="93"/>
        <v/>
      </c>
      <c r="V288" s="208"/>
      <c r="W288" s="209"/>
      <c r="X288" s="209"/>
      <c r="Y288" s="209"/>
      <c r="Z288" s="209"/>
      <c r="AA288" s="209"/>
      <c r="AB288" s="210"/>
    </row>
    <row r="289" spans="1:28" s="156" customFormat="1" ht="19.5" customHeight="1" x14ac:dyDescent="0.25">
      <c r="A289" s="197"/>
      <c r="B289" s="296"/>
      <c r="C289" s="297"/>
      <c r="D289" s="298"/>
      <c r="E289" s="298"/>
      <c r="F289" s="298"/>
      <c r="G289" s="299"/>
      <c r="H289" s="300"/>
      <c r="I289" s="300"/>
      <c r="J289" s="301"/>
      <c r="K289" s="302"/>
      <c r="L289" s="303"/>
      <c r="M289" s="304"/>
      <c r="N289" s="304"/>
      <c r="O289" s="305"/>
      <c r="P289" s="193">
        <f t="shared" si="73"/>
        <v>0</v>
      </c>
      <c r="R289" s="194" t="str">
        <f t="shared" si="93"/>
        <v/>
      </c>
      <c r="S289" s="194" t="str">
        <f t="shared" si="93"/>
        <v/>
      </c>
      <c r="T289" s="194" t="str">
        <f t="shared" si="93"/>
        <v/>
      </c>
      <c r="U289" s="194" t="str">
        <f t="shared" si="93"/>
        <v/>
      </c>
      <c r="V289" s="208"/>
      <c r="W289" s="209"/>
      <c r="X289" s="209"/>
      <c r="Y289" s="209"/>
      <c r="Z289" s="209"/>
      <c r="AA289" s="209"/>
      <c r="AB289" s="210"/>
    </row>
    <row r="290" spans="1:28" s="156" customFormat="1" ht="19.5" customHeight="1" x14ac:dyDescent="0.25">
      <c r="B290" s="195" t="s">
        <v>609</v>
      </c>
      <c r="C290" s="196" t="s">
        <v>610</v>
      </c>
      <c r="D290" s="191"/>
      <c r="E290" s="191"/>
      <c r="F290" s="191"/>
      <c r="G290" s="192"/>
      <c r="H290" s="178"/>
      <c r="I290" s="179"/>
      <c r="J290" s="180"/>
      <c r="K290" s="180"/>
      <c r="L290" s="181"/>
      <c r="M290" s="182"/>
      <c r="N290" s="182"/>
      <c r="O290" s="183"/>
      <c r="P290" s="193">
        <f t="shared" si="73"/>
        <v>0</v>
      </c>
      <c r="Q290" s="170"/>
      <c r="R290" s="194" t="str">
        <f t="shared" si="93"/>
        <v/>
      </c>
      <c r="S290" s="194" t="str">
        <f t="shared" si="93"/>
        <v/>
      </c>
      <c r="T290" s="194" t="str">
        <f t="shared" si="93"/>
        <v/>
      </c>
      <c r="U290" s="194" t="str">
        <f t="shared" si="93"/>
        <v/>
      </c>
      <c r="V290" s="170"/>
      <c r="W290" s="186"/>
      <c r="X290" s="186"/>
      <c r="Y290" s="186"/>
      <c r="Z290" s="186"/>
      <c r="AA290" s="186"/>
      <c r="AB290" s="187"/>
    </row>
    <row r="291" spans="1:28" s="156" customFormat="1" ht="19.5" customHeight="1" x14ac:dyDescent="0.25">
      <c r="A291" s="197"/>
      <c r="B291" s="198" t="s">
        <v>64</v>
      </c>
      <c r="C291" s="199"/>
      <c r="D291" s="200"/>
      <c r="E291" s="200"/>
      <c r="F291" s="200"/>
      <c r="G291" s="201"/>
      <c r="H291" s="202"/>
      <c r="I291" s="202"/>
      <c r="J291" s="203"/>
      <c r="K291" s="204"/>
      <c r="L291" s="205"/>
      <c r="M291" s="206"/>
      <c r="N291" s="206"/>
      <c r="O291" s="207"/>
      <c r="P291" s="193">
        <f t="shared" si="73"/>
        <v>0</v>
      </c>
      <c r="R291" s="194" t="str">
        <f t="shared" si="93"/>
        <v/>
      </c>
      <c r="S291" s="194" t="str">
        <f t="shared" si="93"/>
        <v/>
      </c>
      <c r="T291" s="194" t="str">
        <f t="shared" si="93"/>
        <v/>
      </c>
      <c r="U291" s="194" t="str">
        <f t="shared" si="93"/>
        <v/>
      </c>
      <c r="V291" s="208"/>
      <c r="W291" s="209"/>
      <c r="X291" s="209"/>
      <c r="Y291" s="209"/>
      <c r="Z291" s="209"/>
      <c r="AA291" s="209"/>
      <c r="AB291" s="210"/>
    </row>
    <row r="292" spans="1:28" s="156" customFormat="1" ht="19.5" customHeight="1" x14ac:dyDescent="0.25">
      <c r="A292" s="197"/>
      <c r="B292" s="198" t="s">
        <v>64</v>
      </c>
      <c r="C292" s="199"/>
      <c r="D292" s="200"/>
      <c r="E292" s="200"/>
      <c r="F292" s="200"/>
      <c r="G292" s="201"/>
      <c r="H292" s="202"/>
      <c r="I292" s="202"/>
      <c r="J292" s="203"/>
      <c r="K292" s="204"/>
      <c r="L292" s="205"/>
      <c r="M292" s="206"/>
      <c r="N292" s="206"/>
      <c r="O292" s="207"/>
      <c r="P292" s="193">
        <f t="shared" si="73"/>
        <v>0</v>
      </c>
      <c r="R292" s="194" t="str">
        <f t="shared" si="93"/>
        <v/>
      </c>
      <c r="S292" s="194" t="str">
        <f t="shared" si="93"/>
        <v/>
      </c>
      <c r="T292" s="194" t="str">
        <f t="shared" si="93"/>
        <v/>
      </c>
      <c r="U292" s="194" t="str">
        <f t="shared" si="93"/>
        <v/>
      </c>
      <c r="V292" s="208"/>
      <c r="W292" s="209"/>
      <c r="X292" s="209"/>
      <c r="Y292" s="209"/>
      <c r="Z292" s="209"/>
      <c r="AA292" s="209"/>
      <c r="AB292" s="210"/>
    </row>
    <row r="293" spans="1:28" s="156" customFormat="1" ht="19.5" customHeight="1" x14ac:dyDescent="0.25">
      <c r="A293" s="197"/>
      <c r="B293" s="198" t="s">
        <v>64</v>
      </c>
      <c r="C293" s="212"/>
      <c r="D293" s="213"/>
      <c r="E293" s="213"/>
      <c r="F293" s="213"/>
      <c r="G293" s="214"/>
      <c r="H293" s="215"/>
      <c r="I293" s="215"/>
      <c r="J293" s="216"/>
      <c r="K293" s="217"/>
      <c r="L293" s="218"/>
      <c r="M293" s="219"/>
      <c r="N293" s="219"/>
      <c r="O293" s="220"/>
      <c r="P293" s="193">
        <f t="shared" si="73"/>
        <v>0</v>
      </c>
      <c r="R293" s="194" t="str">
        <f t="shared" si="93"/>
        <v/>
      </c>
      <c r="S293" s="194" t="str">
        <f t="shared" si="93"/>
        <v/>
      </c>
      <c r="T293" s="194" t="str">
        <f t="shared" si="93"/>
        <v/>
      </c>
      <c r="U293" s="194" t="str">
        <f t="shared" si="93"/>
        <v/>
      </c>
      <c r="V293" s="208"/>
      <c r="W293" s="209"/>
      <c r="X293" s="209"/>
      <c r="Y293" s="209"/>
      <c r="Z293" s="209"/>
      <c r="AA293" s="209"/>
      <c r="AB293" s="210"/>
    </row>
    <row r="294" spans="1:28" s="156" customFormat="1" ht="19.5" customHeight="1" x14ac:dyDescent="0.25">
      <c r="A294" s="197"/>
      <c r="B294" s="211"/>
      <c r="C294" s="212"/>
      <c r="D294" s="213"/>
      <c r="E294" s="213"/>
      <c r="F294" s="213"/>
      <c r="G294" s="214"/>
      <c r="H294" s="215"/>
      <c r="I294" s="215"/>
      <c r="J294" s="216"/>
      <c r="K294" s="217"/>
      <c r="L294" s="218"/>
      <c r="M294" s="219"/>
      <c r="N294" s="219"/>
      <c r="O294" s="220"/>
      <c r="P294" s="193">
        <f t="shared" si="73"/>
        <v>0</v>
      </c>
      <c r="R294" s="194" t="str">
        <f t="shared" si="93"/>
        <v/>
      </c>
      <c r="S294" s="194" t="str">
        <f t="shared" si="93"/>
        <v/>
      </c>
      <c r="T294" s="194" t="str">
        <f t="shared" si="93"/>
        <v/>
      </c>
      <c r="U294" s="194" t="str">
        <f t="shared" si="93"/>
        <v/>
      </c>
      <c r="V294" s="208"/>
      <c r="W294" s="209"/>
      <c r="X294" s="209"/>
      <c r="Y294" s="209"/>
      <c r="Z294" s="209"/>
      <c r="AA294" s="209"/>
      <c r="AB294" s="210"/>
    </row>
    <row r="295" spans="1:28" s="156" customFormat="1" ht="19.5" customHeight="1" x14ac:dyDescent="0.25">
      <c r="A295" s="197"/>
      <c r="B295" s="221"/>
      <c r="C295" s="222"/>
      <c r="D295" s="223"/>
      <c r="E295" s="223"/>
      <c r="F295" s="223"/>
      <c r="G295" s="224" t="str">
        <f>C290</f>
        <v>Concrete casings to steel frames</v>
      </c>
      <c r="H295" s="225"/>
      <c r="I295" s="225"/>
      <c r="J295" s="226"/>
      <c r="K295" s="227">
        <f>SUBTOTAL(9,K290:K294)</f>
        <v>0</v>
      </c>
      <c r="L295" s="228"/>
      <c r="M295" s="229"/>
      <c r="N295" s="229"/>
      <c r="O295" s="230"/>
      <c r="P295" s="193">
        <f t="shared" si="73"/>
        <v>0</v>
      </c>
      <c r="R295" s="194" t="str">
        <f t="shared" si="93"/>
        <v/>
      </c>
      <c r="S295" s="194" t="str">
        <f t="shared" si="93"/>
        <v/>
      </c>
      <c r="T295" s="194" t="str">
        <f t="shared" si="93"/>
        <v/>
      </c>
      <c r="U295" s="194" t="str">
        <f t="shared" si="93"/>
        <v/>
      </c>
      <c r="V295" s="208"/>
      <c r="W295" s="209"/>
      <c r="X295" s="209"/>
      <c r="Y295" s="209"/>
      <c r="Z295" s="209"/>
      <c r="AA295" s="209"/>
      <c r="AB295" s="210"/>
    </row>
    <row r="296" spans="1:28" s="156" customFormat="1" ht="19.5" customHeight="1" x14ac:dyDescent="0.25">
      <c r="A296" s="197"/>
      <c r="B296" s="296"/>
      <c r="C296" s="297"/>
      <c r="D296" s="298"/>
      <c r="E296" s="298"/>
      <c r="F296" s="298"/>
      <c r="G296" s="299"/>
      <c r="H296" s="300"/>
      <c r="I296" s="300"/>
      <c r="J296" s="301"/>
      <c r="K296" s="302"/>
      <c r="L296" s="303"/>
      <c r="M296" s="304"/>
      <c r="N296" s="304"/>
      <c r="O296" s="305"/>
      <c r="P296" s="193">
        <f t="shared" si="73"/>
        <v>0</v>
      </c>
      <c r="R296" s="194" t="str">
        <f t="shared" si="93"/>
        <v/>
      </c>
      <c r="S296" s="194" t="str">
        <f t="shared" si="93"/>
        <v/>
      </c>
      <c r="T296" s="194" t="str">
        <f t="shared" si="93"/>
        <v/>
      </c>
      <c r="U296" s="194" t="str">
        <f t="shared" si="93"/>
        <v/>
      </c>
      <c r="V296" s="208"/>
      <c r="W296" s="209"/>
      <c r="X296" s="209"/>
      <c r="Y296" s="209"/>
      <c r="Z296" s="209"/>
      <c r="AA296" s="209"/>
      <c r="AB296" s="210"/>
    </row>
    <row r="297" spans="1:28" s="156" customFormat="1" ht="19.5" customHeight="1" x14ac:dyDescent="0.25">
      <c r="B297" s="195" t="s">
        <v>611</v>
      </c>
      <c r="C297" s="196" t="s">
        <v>612</v>
      </c>
      <c r="D297" s="191"/>
      <c r="E297" s="191"/>
      <c r="F297" s="191"/>
      <c r="G297" s="192"/>
      <c r="H297" s="178"/>
      <c r="I297" s="179"/>
      <c r="J297" s="180"/>
      <c r="K297" s="180"/>
      <c r="L297" s="181"/>
      <c r="M297" s="182"/>
      <c r="N297" s="182"/>
      <c r="O297" s="183"/>
      <c r="P297" s="193">
        <f t="shared" si="73"/>
        <v>0</v>
      </c>
      <c r="Q297" s="170"/>
      <c r="R297" s="194" t="str">
        <f t="shared" si="93"/>
        <v/>
      </c>
      <c r="S297" s="194" t="str">
        <f t="shared" si="93"/>
        <v/>
      </c>
      <c r="T297" s="194" t="str">
        <f t="shared" si="93"/>
        <v/>
      </c>
      <c r="U297" s="194" t="str">
        <f t="shared" si="93"/>
        <v/>
      </c>
      <c r="V297" s="170"/>
      <c r="W297" s="186"/>
      <c r="X297" s="186"/>
      <c r="Y297" s="186"/>
      <c r="Z297" s="186"/>
      <c r="AA297" s="186"/>
      <c r="AB297" s="187"/>
    </row>
    <row r="298" spans="1:28" s="156" customFormat="1" ht="19.5" customHeight="1" x14ac:dyDescent="0.25">
      <c r="B298" s="279"/>
      <c r="C298" s="196" t="s">
        <v>538</v>
      </c>
      <c r="D298" s="191"/>
      <c r="E298" s="191"/>
      <c r="F298" s="191"/>
      <c r="G298" s="192"/>
      <c r="H298" s="178"/>
      <c r="I298" s="179"/>
      <c r="J298" s="180"/>
      <c r="K298" s="180"/>
      <c r="L298" s="181"/>
      <c r="M298" s="182"/>
      <c r="N298" s="182"/>
      <c r="O298" s="183"/>
      <c r="P298" s="193">
        <f t="shared" ref="P298:P360" si="94">K298-SUM(R298:U298)</f>
        <v>0</v>
      </c>
      <c r="Q298" s="170"/>
      <c r="R298" s="194" t="str">
        <f t="shared" si="93"/>
        <v/>
      </c>
      <c r="S298" s="194" t="str">
        <f t="shared" si="93"/>
        <v/>
      </c>
      <c r="T298" s="194" t="str">
        <f t="shared" si="93"/>
        <v/>
      </c>
      <c r="U298" s="194" t="str">
        <f t="shared" si="93"/>
        <v/>
      </c>
      <c r="V298" s="170"/>
      <c r="W298" s="186"/>
      <c r="X298" s="186"/>
      <c r="Y298" s="186"/>
      <c r="Z298" s="186"/>
      <c r="AA298" s="186"/>
      <c r="AB298" s="187"/>
    </row>
    <row r="299" spans="1:28" s="156" customFormat="1" ht="19.5" customHeight="1" x14ac:dyDescent="0.25">
      <c r="B299" s="279"/>
      <c r="C299" s="325" t="s">
        <v>613</v>
      </c>
      <c r="D299" s="292"/>
      <c r="E299" s="292"/>
      <c r="F299" s="292"/>
      <c r="G299" s="293"/>
      <c r="H299" s="294"/>
      <c r="I299" s="204"/>
      <c r="J299" s="295"/>
      <c r="K299" s="295"/>
      <c r="L299" s="181" t="s">
        <v>614</v>
      </c>
      <c r="M299" s="182"/>
      <c r="N299" s="182"/>
      <c r="O299" s="183"/>
      <c r="P299" s="193">
        <f t="shared" si="94"/>
        <v>0</v>
      </c>
      <c r="Q299" s="170"/>
      <c r="R299" s="194" t="str">
        <f t="shared" si="93"/>
        <v/>
      </c>
      <c r="S299" s="194" t="str">
        <f t="shared" si="93"/>
        <v/>
      </c>
      <c r="T299" s="194" t="str">
        <f t="shared" si="93"/>
        <v/>
      </c>
      <c r="U299" s="194" t="str">
        <f t="shared" si="93"/>
        <v/>
      </c>
      <c r="V299" s="170"/>
      <c r="W299" s="186"/>
      <c r="X299" s="186"/>
      <c r="Y299" s="186"/>
      <c r="Z299" s="186"/>
      <c r="AA299" s="186"/>
      <c r="AB299" s="187"/>
    </row>
    <row r="300" spans="1:28" s="156" customFormat="1" ht="19.5" customHeight="1" x14ac:dyDescent="0.25">
      <c r="B300" s="198" t="s">
        <v>64</v>
      </c>
      <c r="C300" s="282" t="s">
        <v>615</v>
      </c>
      <c r="D300" s="200"/>
      <c r="E300" s="200"/>
      <c r="F300" s="200"/>
      <c r="G300" s="201"/>
      <c r="H300" s="202">
        <f>AB300</f>
        <v>55.357500000000016</v>
      </c>
      <c r="I300" s="202" t="s">
        <v>285</v>
      </c>
      <c r="J300" s="203">
        <v>250.28</v>
      </c>
      <c r="K300" s="204">
        <f>H300*J300</f>
        <v>13854.875100000005</v>
      </c>
      <c r="L300" s="205" t="s">
        <v>578</v>
      </c>
      <c r="M300" s="206"/>
      <c r="N300" s="206"/>
      <c r="O300" s="183"/>
      <c r="P300" s="193">
        <f t="shared" si="94"/>
        <v>0</v>
      </c>
      <c r="Q300" s="156" t="s">
        <v>363</v>
      </c>
      <c r="R300" s="194">
        <f t="shared" si="93"/>
        <v>13854.875100000005</v>
      </c>
      <c r="S300" s="194" t="str">
        <f t="shared" si="93"/>
        <v/>
      </c>
      <c r="T300" s="194" t="str">
        <f t="shared" si="93"/>
        <v/>
      </c>
      <c r="U300" s="194" t="str">
        <f t="shared" si="93"/>
        <v/>
      </c>
      <c r="V300" s="170"/>
      <c r="W300" s="252">
        <v>1</v>
      </c>
      <c r="X300" s="252">
        <v>61</v>
      </c>
      <c r="Y300" s="280">
        <f>0.55</f>
        <v>0.55000000000000004</v>
      </c>
      <c r="Z300" s="280">
        <v>0.55000000000000004</v>
      </c>
      <c r="AA300" s="311">
        <v>3</v>
      </c>
      <c r="AB300" s="253">
        <f>W300*X300*Y300*Z300*AA300</f>
        <v>55.357500000000016</v>
      </c>
    </row>
    <row r="301" spans="1:28" s="156" customFormat="1" ht="19.5" customHeight="1" x14ac:dyDescent="0.25">
      <c r="B301" s="198" t="s">
        <v>64</v>
      </c>
      <c r="C301" s="282" t="s">
        <v>616</v>
      </c>
      <c r="D301" s="200"/>
      <c r="E301" s="200"/>
      <c r="F301" s="200"/>
      <c r="G301" s="201"/>
      <c r="H301" s="202">
        <f>AB301</f>
        <v>58.987500000000004</v>
      </c>
      <c r="I301" s="202" t="s">
        <v>285</v>
      </c>
      <c r="J301" s="203">
        <v>250.28</v>
      </c>
      <c r="K301" s="204">
        <f>H301*J301</f>
        <v>14763.391500000002</v>
      </c>
      <c r="L301" s="205" t="s">
        <v>578</v>
      </c>
      <c r="M301" s="206"/>
      <c r="N301" s="206"/>
      <c r="O301" s="183"/>
      <c r="P301" s="193">
        <f t="shared" si="94"/>
        <v>0</v>
      </c>
      <c r="Q301" s="156" t="s">
        <v>363</v>
      </c>
      <c r="R301" s="194">
        <f t="shared" si="93"/>
        <v>14763.391500000002</v>
      </c>
      <c r="S301" s="194" t="str">
        <f t="shared" si="93"/>
        <v/>
      </c>
      <c r="T301" s="194" t="str">
        <f t="shared" si="93"/>
        <v/>
      </c>
      <c r="U301" s="194" t="str">
        <f t="shared" si="93"/>
        <v/>
      </c>
      <c r="V301" s="170"/>
      <c r="W301" s="252">
        <v>1</v>
      </c>
      <c r="X301" s="252">
        <v>65</v>
      </c>
      <c r="Y301" s="280">
        <f>0.55</f>
        <v>0.55000000000000004</v>
      </c>
      <c r="Z301" s="280">
        <v>0.55000000000000004</v>
      </c>
      <c r="AA301" s="311">
        <v>3</v>
      </c>
      <c r="AB301" s="253">
        <f>W301*X301*Y301*Z301*AA301</f>
        <v>58.987500000000004</v>
      </c>
    </row>
    <row r="302" spans="1:28" s="156" customFormat="1" ht="19.5" customHeight="1" x14ac:dyDescent="0.25">
      <c r="B302" s="198" t="s">
        <v>64</v>
      </c>
      <c r="C302" s="282" t="s">
        <v>617</v>
      </c>
      <c r="D302" s="200"/>
      <c r="E302" s="200"/>
      <c r="F302" s="200"/>
      <c r="G302" s="201"/>
      <c r="H302" s="202">
        <f>AB302</f>
        <v>75.625000000000014</v>
      </c>
      <c r="I302" s="202" t="s">
        <v>285</v>
      </c>
      <c r="J302" s="203">
        <v>250.28</v>
      </c>
      <c r="K302" s="204">
        <f>H302*J302</f>
        <v>18927.425000000003</v>
      </c>
      <c r="L302" s="205" t="s">
        <v>578</v>
      </c>
      <c r="M302" s="206"/>
      <c r="N302" s="206"/>
      <c r="O302" s="183"/>
      <c r="P302" s="193">
        <f t="shared" si="94"/>
        <v>0</v>
      </c>
      <c r="Q302" s="156" t="s">
        <v>363</v>
      </c>
      <c r="R302" s="194">
        <f t="shared" si="93"/>
        <v>18927.425000000003</v>
      </c>
      <c r="S302" s="194" t="str">
        <f t="shared" si="93"/>
        <v/>
      </c>
      <c r="T302" s="194" t="str">
        <f t="shared" si="93"/>
        <v/>
      </c>
      <c r="U302" s="194" t="str">
        <f t="shared" si="93"/>
        <v/>
      </c>
      <c r="V302" s="170"/>
      <c r="W302" s="252">
        <v>1</v>
      </c>
      <c r="X302" s="252">
        <v>50</v>
      </c>
      <c r="Y302" s="280">
        <f>0.55</f>
        <v>0.55000000000000004</v>
      </c>
      <c r="Z302" s="280">
        <v>0.55000000000000004</v>
      </c>
      <c r="AA302" s="311">
        <v>5</v>
      </c>
      <c r="AB302" s="253">
        <f>W302*X302*Y302*Z302*AA302</f>
        <v>75.625000000000014</v>
      </c>
    </row>
    <row r="303" spans="1:28" s="156" customFormat="1" ht="19.5" customHeight="1" x14ac:dyDescent="0.25">
      <c r="B303" s="198" t="s">
        <v>64</v>
      </c>
      <c r="C303" s="282" t="s">
        <v>618</v>
      </c>
      <c r="D303" s="200"/>
      <c r="E303" s="200"/>
      <c r="F303" s="200"/>
      <c r="G303" s="201"/>
      <c r="H303" s="202">
        <f t="shared" ref="H303" si="95">AB303</f>
        <v>75.625000000000014</v>
      </c>
      <c r="I303" s="202" t="s">
        <v>285</v>
      </c>
      <c r="J303" s="203">
        <v>250.28</v>
      </c>
      <c r="K303" s="204">
        <f>H303*J303</f>
        <v>18927.425000000003</v>
      </c>
      <c r="L303" s="205" t="s">
        <v>578</v>
      </c>
      <c r="M303" s="206"/>
      <c r="N303" s="206"/>
      <c r="O303" s="183"/>
      <c r="P303" s="193">
        <f t="shared" si="94"/>
        <v>0</v>
      </c>
      <c r="Q303" s="156" t="s">
        <v>363</v>
      </c>
      <c r="R303" s="194">
        <f t="shared" si="93"/>
        <v>18927.425000000003</v>
      </c>
      <c r="S303" s="194" t="str">
        <f t="shared" si="93"/>
        <v/>
      </c>
      <c r="T303" s="194" t="str">
        <f t="shared" si="93"/>
        <v/>
      </c>
      <c r="U303" s="194" t="str">
        <f t="shared" si="93"/>
        <v/>
      </c>
      <c r="V303" s="170"/>
      <c r="W303" s="252">
        <v>1</v>
      </c>
      <c r="X303" s="252">
        <v>50</v>
      </c>
      <c r="Y303" s="280">
        <f>0.55</f>
        <v>0.55000000000000004</v>
      </c>
      <c r="Z303" s="280">
        <v>0.55000000000000004</v>
      </c>
      <c r="AA303" s="311">
        <v>5</v>
      </c>
      <c r="AB303" s="253">
        <f t="shared" ref="AB303" si="96">W303*X303*Y303*Z303*AA303</f>
        <v>75.625000000000014</v>
      </c>
    </row>
    <row r="304" spans="1:28" s="156" customFormat="1" ht="19.5" customHeight="1" x14ac:dyDescent="0.25">
      <c r="B304" s="198"/>
      <c r="C304" s="325" t="s">
        <v>619</v>
      </c>
      <c r="D304" s="200"/>
      <c r="E304" s="200"/>
      <c r="F304" s="200"/>
      <c r="G304" s="201"/>
      <c r="H304" s="202"/>
      <c r="I304" s="202"/>
      <c r="J304" s="203"/>
      <c r="K304" s="204"/>
      <c r="L304" s="205"/>
      <c r="M304" s="206"/>
      <c r="N304" s="206"/>
      <c r="O304" s="183"/>
      <c r="P304" s="193">
        <f t="shared" si="94"/>
        <v>0</v>
      </c>
      <c r="Q304" s="156" t="s">
        <v>363</v>
      </c>
      <c r="R304" s="194">
        <f t="shared" si="93"/>
        <v>0</v>
      </c>
      <c r="S304" s="194" t="str">
        <f t="shared" si="93"/>
        <v/>
      </c>
      <c r="T304" s="194" t="str">
        <f t="shared" si="93"/>
        <v/>
      </c>
      <c r="U304" s="194" t="str">
        <f t="shared" si="93"/>
        <v/>
      </c>
      <c r="V304" s="170"/>
      <c r="W304" s="186"/>
      <c r="X304" s="186"/>
      <c r="Y304" s="329"/>
      <c r="Z304" s="329"/>
      <c r="AA304" s="329"/>
      <c r="AB304" s="187"/>
    </row>
    <row r="305" spans="2:28" s="156" customFormat="1" ht="19.5" customHeight="1" x14ac:dyDescent="0.25">
      <c r="B305" s="198" t="s">
        <v>64</v>
      </c>
      <c r="C305" s="282" t="s">
        <v>620</v>
      </c>
      <c r="D305" s="200"/>
      <c r="E305" s="200"/>
      <c r="F305" s="200"/>
      <c r="G305" s="201"/>
      <c r="H305" s="202">
        <f>AB305/1000</f>
        <v>16.607250000000004</v>
      </c>
      <c r="I305" s="202" t="s">
        <v>119</v>
      </c>
      <c r="J305" s="283">
        <v>1918.98</v>
      </c>
      <c r="K305" s="204">
        <f>H305*J305</f>
        <v>31868.980605000008</v>
      </c>
      <c r="L305" s="205" t="s">
        <v>578</v>
      </c>
      <c r="M305" s="206"/>
      <c r="N305" s="206"/>
      <c r="O305" s="183"/>
      <c r="P305" s="193">
        <f t="shared" si="94"/>
        <v>0</v>
      </c>
      <c r="Q305" s="156" t="s">
        <v>363</v>
      </c>
      <c r="R305" s="194">
        <f t="shared" si="93"/>
        <v>31868.980605000008</v>
      </c>
      <c r="S305" s="194" t="str">
        <f t="shared" si="93"/>
        <v/>
      </c>
      <c r="T305" s="194" t="str">
        <f t="shared" si="93"/>
        <v/>
      </c>
      <c r="U305" s="194" t="str">
        <f t="shared" si="93"/>
        <v/>
      </c>
      <c r="V305" s="170"/>
      <c r="W305" s="252">
        <v>1</v>
      </c>
      <c r="X305" s="252">
        <f>AB300</f>
        <v>55.357500000000016</v>
      </c>
      <c r="Y305" s="311">
        <v>300</v>
      </c>
      <c r="Z305" s="311">
        <v>1</v>
      </c>
      <c r="AA305" s="311">
        <v>1</v>
      </c>
      <c r="AB305" s="253">
        <f t="shared" ref="AB305:AB308" si="97">W305*X305*Y305*Z305*AA305</f>
        <v>16607.250000000004</v>
      </c>
    </row>
    <row r="306" spans="2:28" s="156" customFormat="1" ht="19.5" customHeight="1" x14ac:dyDescent="0.25">
      <c r="B306" s="198" t="s">
        <v>64</v>
      </c>
      <c r="C306" s="282" t="s">
        <v>621</v>
      </c>
      <c r="D306" s="200"/>
      <c r="E306" s="200"/>
      <c r="F306" s="200"/>
      <c r="G306" s="201"/>
      <c r="H306" s="202">
        <f>AB306/1000</f>
        <v>17.696249999999999</v>
      </c>
      <c r="I306" s="202" t="s">
        <v>119</v>
      </c>
      <c r="J306" s="283">
        <v>1918.98</v>
      </c>
      <c r="K306" s="204">
        <f>H306*J306</f>
        <v>33958.749824999999</v>
      </c>
      <c r="L306" s="205" t="s">
        <v>578</v>
      </c>
      <c r="M306" s="206"/>
      <c r="N306" s="206"/>
      <c r="O306" s="183"/>
      <c r="P306" s="193">
        <f t="shared" si="94"/>
        <v>0</v>
      </c>
      <c r="Q306" s="156" t="s">
        <v>363</v>
      </c>
      <c r="R306" s="194">
        <f t="shared" si="93"/>
        <v>33958.749824999999</v>
      </c>
      <c r="S306" s="194" t="str">
        <f t="shared" si="93"/>
        <v/>
      </c>
      <c r="T306" s="194" t="str">
        <f t="shared" si="93"/>
        <v/>
      </c>
      <c r="U306" s="194" t="str">
        <f t="shared" si="93"/>
        <v/>
      </c>
      <c r="V306" s="170"/>
      <c r="W306" s="252">
        <v>1</v>
      </c>
      <c r="X306" s="252">
        <f>AB301</f>
        <v>58.987500000000004</v>
      </c>
      <c r="Y306" s="311">
        <v>300</v>
      </c>
      <c r="Z306" s="311">
        <v>1</v>
      </c>
      <c r="AA306" s="311">
        <v>1</v>
      </c>
      <c r="AB306" s="253">
        <f t="shared" si="97"/>
        <v>17696.25</v>
      </c>
    </row>
    <row r="307" spans="2:28" s="156" customFormat="1" ht="19.5" customHeight="1" x14ac:dyDescent="0.25">
      <c r="B307" s="198" t="s">
        <v>64</v>
      </c>
      <c r="C307" s="282" t="s">
        <v>622</v>
      </c>
      <c r="D307" s="200"/>
      <c r="E307" s="200"/>
      <c r="F307" s="200"/>
      <c r="G307" s="201"/>
      <c r="H307" s="202">
        <f>AB307/1000</f>
        <v>22.687500000000004</v>
      </c>
      <c r="I307" s="202" t="s">
        <v>119</v>
      </c>
      <c r="J307" s="283">
        <v>1918.98</v>
      </c>
      <c r="K307" s="204">
        <f>H307*J307</f>
        <v>43536.858750000007</v>
      </c>
      <c r="L307" s="205" t="s">
        <v>578</v>
      </c>
      <c r="M307" s="206"/>
      <c r="N307" s="206"/>
      <c r="O307" s="183"/>
      <c r="P307" s="193">
        <f t="shared" si="94"/>
        <v>0</v>
      </c>
      <c r="Q307" s="156" t="s">
        <v>363</v>
      </c>
      <c r="R307" s="194">
        <f t="shared" si="93"/>
        <v>43536.858750000007</v>
      </c>
      <c r="S307" s="194" t="str">
        <f t="shared" si="93"/>
        <v/>
      </c>
      <c r="T307" s="194" t="str">
        <f t="shared" si="93"/>
        <v/>
      </c>
      <c r="U307" s="194" t="str">
        <f t="shared" si="93"/>
        <v/>
      </c>
      <c r="V307" s="170"/>
      <c r="W307" s="252">
        <v>1</v>
      </c>
      <c r="X307" s="252">
        <f>AB302</f>
        <v>75.625000000000014</v>
      </c>
      <c r="Y307" s="311">
        <v>300</v>
      </c>
      <c r="Z307" s="311">
        <v>1</v>
      </c>
      <c r="AA307" s="311">
        <v>1</v>
      </c>
      <c r="AB307" s="253">
        <f t="shared" si="97"/>
        <v>22687.500000000004</v>
      </c>
    </row>
    <row r="308" spans="2:28" s="156" customFormat="1" ht="19.5" customHeight="1" x14ac:dyDescent="0.25">
      <c r="B308" s="198" t="s">
        <v>64</v>
      </c>
      <c r="C308" s="282" t="s">
        <v>623</v>
      </c>
      <c r="D308" s="200"/>
      <c r="E308" s="200"/>
      <c r="F308" s="200"/>
      <c r="G308" s="201"/>
      <c r="H308" s="202">
        <f t="shared" ref="H308" si="98">AB308/1000</f>
        <v>22.687500000000004</v>
      </c>
      <c r="I308" s="202" t="s">
        <v>119</v>
      </c>
      <c r="J308" s="283">
        <v>1918.98</v>
      </c>
      <c r="K308" s="204">
        <f>H308*J308</f>
        <v>43536.858750000007</v>
      </c>
      <c r="L308" s="205" t="s">
        <v>578</v>
      </c>
      <c r="M308" s="206"/>
      <c r="N308" s="206"/>
      <c r="O308" s="183"/>
      <c r="P308" s="193">
        <f t="shared" si="94"/>
        <v>0</v>
      </c>
      <c r="Q308" s="156" t="s">
        <v>363</v>
      </c>
      <c r="R308" s="194">
        <f t="shared" si="93"/>
        <v>43536.858750000007</v>
      </c>
      <c r="S308" s="194" t="str">
        <f t="shared" si="93"/>
        <v/>
      </c>
      <c r="T308" s="194" t="str">
        <f t="shared" si="93"/>
        <v/>
      </c>
      <c r="U308" s="194" t="str">
        <f t="shared" si="93"/>
        <v/>
      </c>
      <c r="V308" s="170"/>
      <c r="W308" s="252">
        <v>1</v>
      </c>
      <c r="X308" s="252">
        <f>AB303</f>
        <v>75.625000000000014</v>
      </c>
      <c r="Y308" s="311">
        <v>300</v>
      </c>
      <c r="Z308" s="311">
        <v>1</v>
      </c>
      <c r="AA308" s="311">
        <v>1</v>
      </c>
      <c r="AB308" s="253">
        <f t="shared" si="97"/>
        <v>22687.500000000004</v>
      </c>
    </row>
    <row r="309" spans="2:28" s="156" customFormat="1" ht="19.5" customHeight="1" x14ac:dyDescent="0.25">
      <c r="B309" s="198"/>
      <c r="C309" s="325" t="s">
        <v>624</v>
      </c>
      <c r="D309" s="200"/>
      <c r="E309" s="200"/>
      <c r="F309" s="200"/>
      <c r="G309" s="201"/>
      <c r="H309" s="202"/>
      <c r="I309" s="202"/>
      <c r="J309" s="203"/>
      <c r="K309" s="204"/>
      <c r="L309" s="205"/>
      <c r="M309" s="206"/>
      <c r="N309" s="206"/>
      <c r="O309" s="183"/>
      <c r="P309" s="193">
        <f t="shared" si="94"/>
        <v>0</v>
      </c>
      <c r="Q309" s="156" t="s">
        <v>363</v>
      </c>
      <c r="R309" s="194">
        <f t="shared" si="93"/>
        <v>0</v>
      </c>
      <c r="S309" s="194" t="str">
        <f t="shared" si="93"/>
        <v/>
      </c>
      <c r="T309" s="194" t="str">
        <f t="shared" si="93"/>
        <v/>
      </c>
      <c r="U309" s="194" t="str">
        <f t="shared" si="93"/>
        <v/>
      </c>
      <c r="V309" s="170"/>
      <c r="W309" s="186"/>
      <c r="X309" s="186"/>
      <c r="Y309" s="329"/>
      <c r="Z309" s="329"/>
      <c r="AA309" s="329"/>
      <c r="AB309" s="187"/>
    </row>
    <row r="310" spans="2:28" s="156" customFormat="1" ht="19.5" customHeight="1" x14ac:dyDescent="0.25">
      <c r="B310" s="198" t="s">
        <v>64</v>
      </c>
      <c r="C310" s="282" t="s">
        <v>615</v>
      </c>
      <c r="D310" s="200"/>
      <c r="E310" s="200"/>
      <c r="F310" s="200"/>
      <c r="G310" s="201"/>
      <c r="H310" s="202">
        <f>AB310</f>
        <v>402.6</v>
      </c>
      <c r="I310" s="202" t="s">
        <v>66</v>
      </c>
      <c r="J310" s="203">
        <v>71.19</v>
      </c>
      <c r="K310" s="204">
        <f>H310*J310</f>
        <v>28661.094000000001</v>
      </c>
      <c r="L310" s="205" t="s">
        <v>578</v>
      </c>
      <c r="M310" s="206"/>
      <c r="N310" s="206"/>
      <c r="O310" s="183"/>
      <c r="P310" s="193">
        <f t="shared" si="94"/>
        <v>0</v>
      </c>
      <c r="Q310" s="156" t="s">
        <v>363</v>
      </c>
      <c r="R310" s="194">
        <f t="shared" si="93"/>
        <v>28661.094000000001</v>
      </c>
      <c r="S310" s="194" t="str">
        <f t="shared" si="93"/>
        <v/>
      </c>
      <c r="T310" s="194" t="str">
        <f t="shared" si="93"/>
        <v/>
      </c>
      <c r="U310" s="194" t="str">
        <f t="shared" si="93"/>
        <v/>
      </c>
      <c r="V310" s="170"/>
      <c r="W310" s="252">
        <v>1</v>
      </c>
      <c r="X310" s="252">
        <v>61</v>
      </c>
      <c r="Y310" s="311">
        <f>0.55+0.55+0.55+0.55</f>
        <v>2.2000000000000002</v>
      </c>
      <c r="Z310" s="311">
        <v>1</v>
      </c>
      <c r="AA310" s="311">
        <v>3</v>
      </c>
      <c r="AB310" s="253">
        <f>W310*X310*Y310*Z310*AA310</f>
        <v>402.6</v>
      </c>
    </row>
    <row r="311" spans="2:28" s="156" customFormat="1" ht="19.5" customHeight="1" x14ac:dyDescent="0.25">
      <c r="B311" s="198" t="s">
        <v>64</v>
      </c>
      <c r="C311" s="282" t="s">
        <v>616</v>
      </c>
      <c r="D311" s="200"/>
      <c r="E311" s="200"/>
      <c r="F311" s="200"/>
      <c r="G311" s="201"/>
      <c r="H311" s="202">
        <f>AB311</f>
        <v>429</v>
      </c>
      <c r="I311" s="202" t="s">
        <v>66</v>
      </c>
      <c r="J311" s="203">
        <v>71.19</v>
      </c>
      <c r="K311" s="204">
        <f>H311*J311</f>
        <v>30540.51</v>
      </c>
      <c r="L311" s="205" t="s">
        <v>578</v>
      </c>
      <c r="M311" s="206"/>
      <c r="N311" s="206"/>
      <c r="O311" s="183"/>
      <c r="P311" s="193">
        <f t="shared" si="94"/>
        <v>0</v>
      </c>
      <c r="Q311" s="156" t="s">
        <v>363</v>
      </c>
      <c r="R311" s="194">
        <f t="shared" si="93"/>
        <v>30540.51</v>
      </c>
      <c r="S311" s="194" t="str">
        <f t="shared" si="93"/>
        <v/>
      </c>
      <c r="T311" s="194" t="str">
        <f t="shared" si="93"/>
        <v/>
      </c>
      <c r="U311" s="194" t="str">
        <f t="shared" si="93"/>
        <v/>
      </c>
      <c r="V311" s="170"/>
      <c r="W311" s="252">
        <v>1</v>
      </c>
      <c r="X311" s="252">
        <v>65</v>
      </c>
      <c r="Y311" s="311">
        <f>0.55+0.55+0.55+0.55</f>
        <v>2.2000000000000002</v>
      </c>
      <c r="Z311" s="311">
        <v>1</v>
      </c>
      <c r="AA311" s="311">
        <v>3</v>
      </c>
      <c r="AB311" s="253">
        <f>W311*X311*Y311*Z311*AA311</f>
        <v>429</v>
      </c>
    </row>
    <row r="312" spans="2:28" s="156" customFormat="1" ht="19.5" customHeight="1" x14ac:dyDescent="0.25">
      <c r="B312" s="198" t="s">
        <v>64</v>
      </c>
      <c r="C312" s="282" t="s">
        <v>617</v>
      </c>
      <c r="D312" s="200"/>
      <c r="E312" s="200"/>
      <c r="F312" s="200"/>
      <c r="G312" s="201"/>
      <c r="H312" s="202">
        <f>AB312</f>
        <v>550.00000000000011</v>
      </c>
      <c r="I312" s="202" t="s">
        <v>66</v>
      </c>
      <c r="J312" s="203">
        <v>71.19</v>
      </c>
      <c r="K312" s="204">
        <f>H312*J312</f>
        <v>39154.500000000007</v>
      </c>
      <c r="L312" s="205" t="s">
        <v>578</v>
      </c>
      <c r="M312" s="206"/>
      <c r="N312" s="206"/>
      <c r="O312" s="183"/>
      <c r="P312" s="193">
        <f t="shared" si="94"/>
        <v>0</v>
      </c>
      <c r="Q312" s="156" t="s">
        <v>363</v>
      </c>
      <c r="R312" s="194">
        <f t="shared" si="93"/>
        <v>39154.500000000007</v>
      </c>
      <c r="S312" s="194" t="str">
        <f t="shared" si="93"/>
        <v/>
      </c>
      <c r="T312" s="194" t="str">
        <f t="shared" si="93"/>
        <v/>
      </c>
      <c r="U312" s="194" t="str">
        <f t="shared" si="93"/>
        <v/>
      </c>
      <c r="V312" s="170"/>
      <c r="W312" s="252">
        <v>1</v>
      </c>
      <c r="X312" s="252">
        <v>50</v>
      </c>
      <c r="Y312" s="311">
        <f>0.55+0.55+0.55+0.55</f>
        <v>2.2000000000000002</v>
      </c>
      <c r="Z312" s="311">
        <v>1</v>
      </c>
      <c r="AA312" s="311">
        <v>5</v>
      </c>
      <c r="AB312" s="253">
        <f>W312*X312*Y312*Z312*AA312</f>
        <v>550.00000000000011</v>
      </c>
    </row>
    <row r="313" spans="2:28" s="156" customFormat="1" ht="19.5" customHeight="1" x14ac:dyDescent="0.25">
      <c r="B313" s="198" t="s">
        <v>64</v>
      </c>
      <c r="C313" s="282" t="s">
        <v>618</v>
      </c>
      <c r="D313" s="200"/>
      <c r="E313" s="200"/>
      <c r="F313" s="200"/>
      <c r="G313" s="201"/>
      <c r="H313" s="202">
        <f>AB313</f>
        <v>550.00000000000011</v>
      </c>
      <c r="I313" s="202" t="s">
        <v>66</v>
      </c>
      <c r="J313" s="203">
        <v>71.19</v>
      </c>
      <c r="K313" s="204">
        <f>H313*J313</f>
        <v>39154.500000000007</v>
      </c>
      <c r="L313" s="205" t="s">
        <v>578</v>
      </c>
      <c r="M313" s="206"/>
      <c r="N313" s="206"/>
      <c r="O313" s="183"/>
      <c r="P313" s="193">
        <f t="shared" si="94"/>
        <v>0</v>
      </c>
      <c r="Q313" s="156" t="s">
        <v>363</v>
      </c>
      <c r="R313" s="194">
        <f t="shared" si="93"/>
        <v>39154.500000000007</v>
      </c>
      <c r="S313" s="194" t="str">
        <f t="shared" si="93"/>
        <v/>
      </c>
      <c r="T313" s="194" t="str">
        <f t="shared" si="93"/>
        <v/>
      </c>
      <c r="U313" s="194" t="str">
        <f t="shared" si="93"/>
        <v/>
      </c>
      <c r="V313" s="170"/>
      <c r="W313" s="252">
        <v>1</v>
      </c>
      <c r="X313" s="252">
        <v>50</v>
      </c>
      <c r="Y313" s="311">
        <f>0.55+0.55+0.55+0.55</f>
        <v>2.2000000000000002</v>
      </c>
      <c r="Z313" s="311">
        <v>1</v>
      </c>
      <c r="AA313" s="311">
        <v>5</v>
      </c>
      <c r="AB313" s="253">
        <f>W313*X313*Y313*Z313*AA313</f>
        <v>550.00000000000011</v>
      </c>
    </row>
    <row r="314" spans="2:28" s="156" customFormat="1" ht="19.5" customHeight="1" x14ac:dyDescent="0.25">
      <c r="B314" s="198"/>
      <c r="C314" s="325" t="s">
        <v>625</v>
      </c>
      <c r="D314" s="200"/>
      <c r="E314" s="200"/>
      <c r="F314" s="200"/>
      <c r="G314" s="201"/>
      <c r="H314" s="202"/>
      <c r="I314" s="202"/>
      <c r="J314" s="203"/>
      <c r="K314" s="204"/>
      <c r="L314" s="205"/>
      <c r="M314" s="206"/>
      <c r="N314" s="206"/>
      <c r="O314" s="183"/>
      <c r="P314" s="193">
        <f t="shared" si="94"/>
        <v>0</v>
      </c>
      <c r="Q314" s="156" t="s">
        <v>363</v>
      </c>
      <c r="R314" s="194">
        <f t="shared" si="93"/>
        <v>0</v>
      </c>
      <c r="S314" s="194" t="str">
        <f t="shared" si="93"/>
        <v/>
      </c>
      <c r="T314" s="194" t="str">
        <f t="shared" si="93"/>
        <v/>
      </c>
      <c r="U314" s="194" t="str">
        <f t="shared" si="93"/>
        <v/>
      </c>
      <c r="V314" s="170"/>
      <c r="W314" s="186"/>
      <c r="X314" s="186"/>
      <c r="Y314" s="329"/>
      <c r="Z314" s="329"/>
      <c r="AA314" s="329"/>
      <c r="AB314" s="187"/>
    </row>
    <row r="315" spans="2:28" s="156" customFormat="1" ht="19.5" customHeight="1" x14ac:dyDescent="0.25">
      <c r="B315" s="198" t="s">
        <v>64</v>
      </c>
      <c r="C315" s="282" t="s">
        <v>620</v>
      </c>
      <c r="D315" s="200"/>
      <c r="E315" s="200"/>
      <c r="F315" s="200"/>
      <c r="G315" s="201"/>
      <c r="H315" s="202">
        <f>AB315</f>
        <v>133.5</v>
      </c>
      <c r="I315" s="202" t="s">
        <v>285</v>
      </c>
      <c r="J315" s="203">
        <v>237.66</v>
      </c>
      <c r="K315" s="204">
        <f>H315*J315</f>
        <v>31727.61</v>
      </c>
      <c r="L315" s="205" t="s">
        <v>578</v>
      </c>
      <c r="M315" s="206"/>
      <c r="N315" s="206"/>
      <c r="O315" s="183"/>
      <c r="P315" s="193">
        <f t="shared" si="94"/>
        <v>0</v>
      </c>
      <c r="Q315" s="156" t="s">
        <v>363</v>
      </c>
      <c r="R315" s="194">
        <f t="shared" si="93"/>
        <v>31727.61</v>
      </c>
      <c r="S315" s="194" t="str">
        <f t="shared" si="93"/>
        <v/>
      </c>
      <c r="T315" s="194" t="str">
        <f t="shared" si="93"/>
        <v/>
      </c>
      <c r="U315" s="194" t="str">
        <f t="shared" si="93"/>
        <v/>
      </c>
      <c r="V315" s="170"/>
      <c r="W315" s="252">
        <v>1</v>
      </c>
      <c r="X315" s="252">
        <v>178</v>
      </c>
      <c r="Y315" s="311">
        <v>3</v>
      </c>
      <c r="Z315" s="311">
        <v>1</v>
      </c>
      <c r="AA315" s="281">
        <v>0.25</v>
      </c>
      <c r="AB315" s="253">
        <f>W315*X315*Y315*Z315*AA315</f>
        <v>133.5</v>
      </c>
    </row>
    <row r="316" spans="2:28" s="156" customFormat="1" ht="19.5" customHeight="1" x14ac:dyDescent="0.25">
      <c r="B316" s="198" t="s">
        <v>64</v>
      </c>
      <c r="C316" s="282" t="s">
        <v>621</v>
      </c>
      <c r="D316" s="200"/>
      <c r="E316" s="200"/>
      <c r="F316" s="200"/>
      <c r="G316" s="201"/>
      <c r="H316" s="202">
        <f>AB316</f>
        <v>133.5</v>
      </c>
      <c r="I316" s="202" t="s">
        <v>285</v>
      </c>
      <c r="J316" s="203">
        <v>237.66</v>
      </c>
      <c r="K316" s="204">
        <f>H316*J316</f>
        <v>31727.61</v>
      </c>
      <c r="L316" s="205" t="s">
        <v>578</v>
      </c>
      <c r="M316" s="206"/>
      <c r="N316" s="206"/>
      <c r="O316" s="183"/>
      <c r="P316" s="193">
        <f t="shared" si="94"/>
        <v>0</v>
      </c>
      <c r="Q316" s="156" t="s">
        <v>363</v>
      </c>
      <c r="R316" s="194">
        <f t="shared" si="93"/>
        <v>31727.61</v>
      </c>
      <c r="S316" s="194" t="str">
        <f t="shared" si="93"/>
        <v/>
      </c>
      <c r="T316" s="194" t="str">
        <f t="shared" si="93"/>
        <v/>
      </c>
      <c r="U316" s="194" t="str">
        <f t="shared" si="93"/>
        <v/>
      </c>
      <c r="V316" s="170"/>
      <c r="W316" s="252">
        <v>1</v>
      </c>
      <c r="X316" s="252">
        <v>178</v>
      </c>
      <c r="Y316" s="311">
        <v>3</v>
      </c>
      <c r="Z316" s="311">
        <v>1</v>
      </c>
      <c r="AA316" s="281">
        <v>0.25</v>
      </c>
      <c r="AB316" s="253">
        <f>W316*X316*Y316*Z316*AA316</f>
        <v>133.5</v>
      </c>
    </row>
    <row r="317" spans="2:28" s="156" customFormat="1" ht="19.5" customHeight="1" x14ac:dyDescent="0.25">
      <c r="B317" s="198" t="s">
        <v>64</v>
      </c>
      <c r="C317" s="282" t="s">
        <v>617</v>
      </c>
      <c r="D317" s="200"/>
      <c r="E317" s="200"/>
      <c r="F317" s="200"/>
      <c r="G317" s="201"/>
      <c r="H317" s="202">
        <f>AB317</f>
        <v>222.5</v>
      </c>
      <c r="I317" s="202" t="s">
        <v>285</v>
      </c>
      <c r="J317" s="203">
        <v>237.66</v>
      </c>
      <c r="K317" s="204">
        <f>H317*J317</f>
        <v>52879.35</v>
      </c>
      <c r="L317" s="205" t="s">
        <v>578</v>
      </c>
      <c r="M317" s="206"/>
      <c r="N317" s="206"/>
      <c r="O317" s="183"/>
      <c r="P317" s="193">
        <f t="shared" si="94"/>
        <v>0</v>
      </c>
      <c r="Q317" s="156" t="s">
        <v>363</v>
      </c>
      <c r="R317" s="194">
        <f t="shared" si="93"/>
        <v>52879.35</v>
      </c>
      <c r="S317" s="194" t="str">
        <f t="shared" si="93"/>
        <v/>
      </c>
      <c r="T317" s="194" t="str">
        <f t="shared" si="93"/>
        <v/>
      </c>
      <c r="U317" s="194" t="str">
        <f t="shared" si="93"/>
        <v/>
      </c>
      <c r="V317" s="170"/>
      <c r="W317" s="252">
        <v>1</v>
      </c>
      <c r="X317" s="252">
        <v>178</v>
      </c>
      <c r="Y317" s="311">
        <v>5</v>
      </c>
      <c r="Z317" s="311">
        <v>1</v>
      </c>
      <c r="AA317" s="281">
        <v>0.25</v>
      </c>
      <c r="AB317" s="253">
        <f>W317*X317*Y317*Z317*AA317</f>
        <v>222.5</v>
      </c>
    </row>
    <row r="318" spans="2:28" s="156" customFormat="1" ht="19.5" customHeight="1" x14ac:dyDescent="0.25">
      <c r="B318" s="198" t="s">
        <v>64</v>
      </c>
      <c r="C318" s="282" t="s">
        <v>618</v>
      </c>
      <c r="D318" s="200"/>
      <c r="E318" s="200"/>
      <c r="F318" s="200"/>
      <c r="G318" s="201"/>
      <c r="H318" s="202">
        <f>AB318</f>
        <v>222.5</v>
      </c>
      <c r="I318" s="202" t="s">
        <v>285</v>
      </c>
      <c r="J318" s="203">
        <v>237.66</v>
      </c>
      <c r="K318" s="204">
        <f>H318*J318</f>
        <v>52879.35</v>
      </c>
      <c r="L318" s="205" t="s">
        <v>578</v>
      </c>
      <c r="M318" s="206"/>
      <c r="N318" s="206"/>
      <c r="O318" s="183"/>
      <c r="P318" s="193">
        <f t="shared" si="94"/>
        <v>0</v>
      </c>
      <c r="Q318" s="156" t="s">
        <v>363</v>
      </c>
      <c r="R318" s="194">
        <f t="shared" si="93"/>
        <v>52879.35</v>
      </c>
      <c r="S318" s="194" t="str">
        <f t="shared" si="93"/>
        <v/>
      </c>
      <c r="T318" s="194" t="str">
        <f t="shared" si="93"/>
        <v/>
      </c>
      <c r="U318" s="194" t="str">
        <f t="shared" si="93"/>
        <v/>
      </c>
      <c r="V318" s="170"/>
      <c r="W318" s="252">
        <v>1</v>
      </c>
      <c r="X318" s="252">
        <v>178</v>
      </c>
      <c r="Y318" s="311">
        <v>5</v>
      </c>
      <c r="Z318" s="311">
        <v>1</v>
      </c>
      <c r="AA318" s="281">
        <v>0.25</v>
      </c>
      <c r="AB318" s="253">
        <f>W318*X318*Y318*Z318*AA318</f>
        <v>222.5</v>
      </c>
    </row>
    <row r="319" spans="2:28" s="343" customFormat="1" ht="19.5" customHeight="1" x14ac:dyDescent="0.25">
      <c r="B319" s="330"/>
      <c r="C319" s="325" t="s">
        <v>619</v>
      </c>
      <c r="D319" s="331"/>
      <c r="E319" s="331"/>
      <c r="F319" s="331"/>
      <c r="G319" s="332"/>
      <c r="H319" s="333"/>
      <c r="I319" s="333"/>
      <c r="J319" s="334"/>
      <c r="K319" s="335"/>
      <c r="L319" s="336"/>
      <c r="M319" s="337"/>
      <c r="N319" s="337"/>
      <c r="O319" s="338"/>
      <c r="P319" s="193">
        <f t="shared" si="94"/>
        <v>0</v>
      </c>
      <c r="Q319" s="156" t="s">
        <v>363</v>
      </c>
      <c r="R319" s="194">
        <f t="shared" si="93"/>
        <v>0</v>
      </c>
      <c r="S319" s="194" t="str">
        <f t="shared" si="93"/>
        <v/>
      </c>
      <c r="T319" s="194" t="str">
        <f t="shared" si="93"/>
        <v/>
      </c>
      <c r="U319" s="194" t="str">
        <f t="shared" si="93"/>
        <v/>
      </c>
      <c r="V319" s="339"/>
      <c r="W319" s="340"/>
      <c r="X319" s="340"/>
      <c r="Y319" s="341"/>
      <c r="Z319" s="341"/>
      <c r="AA319" s="341"/>
      <c r="AB319" s="342"/>
    </row>
    <row r="320" spans="2:28" s="156" customFormat="1" ht="19.5" customHeight="1" x14ac:dyDescent="0.25">
      <c r="B320" s="198" t="s">
        <v>64</v>
      </c>
      <c r="C320" s="282" t="s">
        <v>626</v>
      </c>
      <c r="D320" s="200"/>
      <c r="E320" s="200"/>
      <c r="F320" s="200"/>
      <c r="G320" s="201"/>
      <c r="H320" s="202">
        <f>AB320/1000</f>
        <v>33.375</v>
      </c>
      <c r="I320" s="202" t="s">
        <v>119</v>
      </c>
      <c r="J320" s="283">
        <v>1900.3</v>
      </c>
      <c r="K320" s="204">
        <f>H320*J320</f>
        <v>63422.512499999997</v>
      </c>
      <c r="L320" s="205" t="s">
        <v>578</v>
      </c>
      <c r="M320" s="206"/>
      <c r="N320" s="206"/>
      <c r="O320" s="183"/>
      <c r="P320" s="193">
        <f t="shared" si="94"/>
        <v>0</v>
      </c>
      <c r="Q320" s="156" t="s">
        <v>363</v>
      </c>
      <c r="R320" s="194">
        <f t="shared" si="93"/>
        <v>63422.512499999997</v>
      </c>
      <c r="S320" s="194" t="str">
        <f t="shared" si="93"/>
        <v/>
      </c>
      <c r="T320" s="194" t="str">
        <f t="shared" si="93"/>
        <v/>
      </c>
      <c r="U320" s="194" t="str">
        <f t="shared" si="93"/>
        <v/>
      </c>
      <c r="V320" s="170"/>
      <c r="W320" s="252">
        <v>1</v>
      </c>
      <c r="X320" s="252">
        <f>AB315</f>
        <v>133.5</v>
      </c>
      <c r="Y320" s="311">
        <v>250</v>
      </c>
      <c r="Z320" s="311">
        <v>1</v>
      </c>
      <c r="AA320" s="311">
        <v>1</v>
      </c>
      <c r="AB320" s="253">
        <f>W320*X320*Y320*Z320*AA320</f>
        <v>33375</v>
      </c>
    </row>
    <row r="321" spans="2:28" s="156" customFormat="1" ht="19.5" customHeight="1" x14ac:dyDescent="0.25">
      <c r="B321" s="198" t="s">
        <v>64</v>
      </c>
      <c r="C321" s="282" t="s">
        <v>627</v>
      </c>
      <c r="D321" s="200"/>
      <c r="E321" s="200"/>
      <c r="F321" s="200"/>
      <c r="G321" s="201"/>
      <c r="H321" s="202">
        <f>AB321/1000</f>
        <v>33.375</v>
      </c>
      <c r="I321" s="202" t="s">
        <v>119</v>
      </c>
      <c r="J321" s="283">
        <v>1900.3</v>
      </c>
      <c r="K321" s="204">
        <f>H321*J321</f>
        <v>63422.512499999997</v>
      </c>
      <c r="L321" s="205" t="s">
        <v>578</v>
      </c>
      <c r="M321" s="206"/>
      <c r="N321" s="206"/>
      <c r="O321" s="183"/>
      <c r="P321" s="193">
        <f t="shared" si="94"/>
        <v>0</v>
      </c>
      <c r="Q321" s="156" t="s">
        <v>363</v>
      </c>
      <c r="R321" s="194">
        <f t="shared" si="93"/>
        <v>63422.512499999997</v>
      </c>
      <c r="S321" s="194" t="str">
        <f t="shared" si="93"/>
        <v/>
      </c>
      <c r="T321" s="194" t="str">
        <f t="shared" si="93"/>
        <v/>
      </c>
      <c r="U321" s="194" t="str">
        <f t="shared" si="93"/>
        <v/>
      </c>
      <c r="V321" s="170"/>
      <c r="W321" s="252">
        <v>1</v>
      </c>
      <c r="X321" s="252">
        <f>AB316</f>
        <v>133.5</v>
      </c>
      <c r="Y321" s="311">
        <v>250</v>
      </c>
      <c r="Z321" s="311">
        <v>1</v>
      </c>
      <c r="AA321" s="311">
        <v>1</v>
      </c>
      <c r="AB321" s="253">
        <f>W321*X321*Y321*Z321*AA321</f>
        <v>33375</v>
      </c>
    </row>
    <row r="322" spans="2:28" s="156" customFormat="1" ht="19.5" customHeight="1" x14ac:dyDescent="0.25">
      <c r="B322" s="198" t="s">
        <v>64</v>
      </c>
      <c r="C322" s="282" t="s">
        <v>628</v>
      </c>
      <c r="D322" s="200"/>
      <c r="E322" s="200"/>
      <c r="F322" s="200"/>
      <c r="G322" s="201"/>
      <c r="H322" s="202">
        <f>AB322/1000</f>
        <v>55.625</v>
      </c>
      <c r="I322" s="202" t="s">
        <v>119</v>
      </c>
      <c r="J322" s="283">
        <v>1900.3</v>
      </c>
      <c r="K322" s="204">
        <f>H322*J322</f>
        <v>105704.1875</v>
      </c>
      <c r="L322" s="205" t="s">
        <v>578</v>
      </c>
      <c r="M322" s="206"/>
      <c r="N322" s="206"/>
      <c r="O322" s="183"/>
      <c r="P322" s="193">
        <f t="shared" si="94"/>
        <v>0</v>
      </c>
      <c r="Q322" s="156" t="s">
        <v>363</v>
      </c>
      <c r="R322" s="194">
        <f t="shared" si="93"/>
        <v>105704.1875</v>
      </c>
      <c r="S322" s="194" t="str">
        <f t="shared" si="93"/>
        <v/>
      </c>
      <c r="T322" s="194" t="str">
        <f t="shared" si="93"/>
        <v/>
      </c>
      <c r="U322" s="194" t="str">
        <f t="shared" si="93"/>
        <v/>
      </c>
      <c r="V322" s="170"/>
      <c r="W322" s="252">
        <v>1</v>
      </c>
      <c r="X322" s="252">
        <f>AB317</f>
        <v>222.5</v>
      </c>
      <c r="Y322" s="311">
        <v>250</v>
      </c>
      <c r="Z322" s="311">
        <v>1</v>
      </c>
      <c r="AA322" s="311">
        <v>1</v>
      </c>
      <c r="AB322" s="253">
        <f>W322*X322*Y322*Z322*AA322</f>
        <v>55625</v>
      </c>
    </row>
    <row r="323" spans="2:28" s="156" customFormat="1" ht="19.5" customHeight="1" x14ac:dyDescent="0.25">
      <c r="B323" s="198" t="s">
        <v>64</v>
      </c>
      <c r="C323" s="282" t="s">
        <v>629</v>
      </c>
      <c r="D323" s="200"/>
      <c r="E323" s="200"/>
      <c r="F323" s="200"/>
      <c r="G323" s="201"/>
      <c r="H323" s="202">
        <f>AB323/1000</f>
        <v>55.625</v>
      </c>
      <c r="I323" s="202" t="s">
        <v>119</v>
      </c>
      <c r="J323" s="283">
        <v>1900.3</v>
      </c>
      <c r="K323" s="204">
        <f>H323*J323</f>
        <v>105704.1875</v>
      </c>
      <c r="L323" s="205" t="s">
        <v>578</v>
      </c>
      <c r="M323" s="206"/>
      <c r="N323" s="206"/>
      <c r="O323" s="183"/>
      <c r="P323" s="193">
        <f t="shared" si="94"/>
        <v>0</v>
      </c>
      <c r="Q323" s="156" t="s">
        <v>363</v>
      </c>
      <c r="R323" s="194">
        <f t="shared" si="93"/>
        <v>105704.1875</v>
      </c>
      <c r="S323" s="194" t="str">
        <f t="shared" si="93"/>
        <v/>
      </c>
      <c r="T323" s="194" t="str">
        <f t="shared" si="93"/>
        <v/>
      </c>
      <c r="U323" s="194" t="str">
        <f t="shared" si="93"/>
        <v/>
      </c>
      <c r="V323" s="170"/>
      <c r="W323" s="252">
        <v>1</v>
      </c>
      <c r="X323" s="252">
        <f>AB318</f>
        <v>222.5</v>
      </c>
      <c r="Y323" s="311">
        <v>250</v>
      </c>
      <c r="Z323" s="311">
        <v>1</v>
      </c>
      <c r="AA323" s="311">
        <v>1</v>
      </c>
      <c r="AB323" s="253">
        <f>W323*X323*Y323*Z323*AA323</f>
        <v>55625</v>
      </c>
    </row>
    <row r="324" spans="2:28" s="156" customFormat="1" ht="19.5" customHeight="1" x14ac:dyDescent="0.25">
      <c r="B324" s="198"/>
      <c r="C324" s="291" t="s">
        <v>624</v>
      </c>
      <c r="D324" s="200"/>
      <c r="E324" s="200"/>
      <c r="F324" s="200"/>
      <c r="G324" s="201"/>
      <c r="H324" s="202"/>
      <c r="I324" s="202"/>
      <c r="J324" s="203"/>
      <c r="K324" s="204"/>
      <c r="L324" s="205"/>
      <c r="M324" s="206"/>
      <c r="N324" s="206"/>
      <c r="O324" s="183"/>
      <c r="P324" s="193">
        <f t="shared" si="94"/>
        <v>0</v>
      </c>
      <c r="Q324" s="156" t="s">
        <v>363</v>
      </c>
      <c r="R324" s="194">
        <f t="shared" si="93"/>
        <v>0</v>
      </c>
      <c r="S324" s="194" t="str">
        <f t="shared" si="93"/>
        <v/>
      </c>
      <c r="T324" s="194" t="str">
        <f t="shared" si="93"/>
        <v/>
      </c>
      <c r="U324" s="194" t="str">
        <f t="shared" si="93"/>
        <v/>
      </c>
      <c r="V324" s="170"/>
      <c r="W324" s="186"/>
      <c r="X324" s="186"/>
      <c r="Y324" s="329"/>
      <c r="Z324" s="329"/>
      <c r="AA324" s="329"/>
      <c r="AB324" s="187"/>
    </row>
    <row r="325" spans="2:28" s="156" customFormat="1" ht="19.5" customHeight="1" x14ac:dyDescent="0.25">
      <c r="B325" s="198" t="s">
        <v>64</v>
      </c>
      <c r="C325" s="282" t="s">
        <v>615</v>
      </c>
      <c r="D325" s="200"/>
      <c r="E325" s="200"/>
      <c r="F325" s="200"/>
      <c r="G325" s="201"/>
      <c r="H325" s="202">
        <f>AB325</f>
        <v>1068</v>
      </c>
      <c r="I325" s="202" t="s">
        <v>66</v>
      </c>
      <c r="J325" s="203">
        <v>100.13</v>
      </c>
      <c r="K325" s="204">
        <f>H325*J325</f>
        <v>106938.84</v>
      </c>
      <c r="L325" s="205" t="s">
        <v>578</v>
      </c>
      <c r="M325" s="206"/>
      <c r="N325" s="206"/>
      <c r="O325" s="183"/>
      <c r="P325" s="193">
        <f t="shared" si="94"/>
        <v>0</v>
      </c>
      <c r="Q325" s="156" t="s">
        <v>363</v>
      </c>
      <c r="R325" s="194">
        <f t="shared" si="93"/>
        <v>106938.84</v>
      </c>
      <c r="S325" s="194" t="str">
        <f t="shared" si="93"/>
        <v/>
      </c>
      <c r="T325" s="194" t="str">
        <f t="shared" si="93"/>
        <v/>
      </c>
      <c r="U325" s="194" t="str">
        <f t="shared" si="93"/>
        <v/>
      </c>
      <c r="V325" s="170"/>
      <c r="W325" s="252">
        <v>1</v>
      </c>
      <c r="X325" s="252">
        <f>X315</f>
        <v>178</v>
      </c>
      <c r="Y325" s="311">
        <v>3</v>
      </c>
      <c r="Z325" s="311">
        <v>2</v>
      </c>
      <c r="AA325" s="311">
        <v>1</v>
      </c>
      <c r="AB325" s="253">
        <f>W325*X325*Y325*Z325*AA325</f>
        <v>1068</v>
      </c>
    </row>
    <row r="326" spans="2:28" s="156" customFormat="1" ht="19.5" customHeight="1" x14ac:dyDescent="0.25">
      <c r="B326" s="198" t="s">
        <v>64</v>
      </c>
      <c r="C326" s="282" t="s">
        <v>616</v>
      </c>
      <c r="D326" s="200"/>
      <c r="E326" s="200"/>
      <c r="F326" s="200"/>
      <c r="G326" s="201"/>
      <c r="H326" s="202">
        <f>AB326</f>
        <v>1068</v>
      </c>
      <c r="I326" s="202" t="s">
        <v>66</v>
      </c>
      <c r="J326" s="203">
        <v>100.13</v>
      </c>
      <c r="K326" s="204">
        <f>H326*J326</f>
        <v>106938.84</v>
      </c>
      <c r="L326" s="205" t="s">
        <v>578</v>
      </c>
      <c r="M326" s="206"/>
      <c r="N326" s="206"/>
      <c r="O326" s="183"/>
      <c r="P326" s="193">
        <f t="shared" si="94"/>
        <v>0</v>
      </c>
      <c r="Q326" s="156" t="s">
        <v>363</v>
      </c>
      <c r="R326" s="194">
        <f t="shared" si="93"/>
        <v>106938.84</v>
      </c>
      <c r="S326" s="194" t="str">
        <f t="shared" si="93"/>
        <v/>
      </c>
      <c r="T326" s="194" t="str">
        <f t="shared" si="93"/>
        <v/>
      </c>
      <c r="U326" s="194" t="str">
        <f t="shared" si="93"/>
        <v/>
      </c>
      <c r="V326" s="170"/>
      <c r="W326" s="252">
        <v>1</v>
      </c>
      <c r="X326" s="252">
        <f>X316</f>
        <v>178</v>
      </c>
      <c r="Y326" s="311">
        <v>3</v>
      </c>
      <c r="Z326" s="311">
        <v>2</v>
      </c>
      <c r="AA326" s="311">
        <v>1</v>
      </c>
      <c r="AB326" s="253">
        <f>W326*X326*Y326*Z326*AA326</f>
        <v>1068</v>
      </c>
    </row>
    <row r="327" spans="2:28" s="156" customFormat="1" ht="19.5" customHeight="1" x14ac:dyDescent="0.25">
      <c r="B327" s="198" t="s">
        <v>64</v>
      </c>
      <c r="C327" s="282" t="s">
        <v>617</v>
      </c>
      <c r="D327" s="200"/>
      <c r="E327" s="200"/>
      <c r="F327" s="200"/>
      <c r="G327" s="201"/>
      <c r="H327" s="202">
        <f>AB327</f>
        <v>1780</v>
      </c>
      <c r="I327" s="202" t="s">
        <v>66</v>
      </c>
      <c r="J327" s="203">
        <v>100.13</v>
      </c>
      <c r="K327" s="204">
        <f>H327*J327</f>
        <v>178231.4</v>
      </c>
      <c r="L327" s="205" t="s">
        <v>578</v>
      </c>
      <c r="M327" s="206"/>
      <c r="N327" s="206"/>
      <c r="O327" s="183"/>
      <c r="P327" s="193">
        <f t="shared" si="94"/>
        <v>0</v>
      </c>
      <c r="Q327" s="156" t="s">
        <v>363</v>
      </c>
      <c r="R327" s="194">
        <f t="shared" si="93"/>
        <v>178231.4</v>
      </c>
      <c r="S327" s="194" t="str">
        <f t="shared" si="93"/>
        <v/>
      </c>
      <c r="T327" s="194" t="str">
        <f t="shared" si="93"/>
        <v/>
      </c>
      <c r="U327" s="194" t="str">
        <f t="shared" si="93"/>
        <v/>
      </c>
      <c r="V327" s="170"/>
      <c r="W327" s="252">
        <v>1</v>
      </c>
      <c r="X327" s="252">
        <f>X317</f>
        <v>178</v>
      </c>
      <c r="Y327" s="311">
        <v>5</v>
      </c>
      <c r="Z327" s="311">
        <v>2</v>
      </c>
      <c r="AA327" s="311">
        <v>1</v>
      </c>
      <c r="AB327" s="253">
        <f>W327*X327*Y327*Z327*AA327</f>
        <v>1780</v>
      </c>
    </row>
    <row r="328" spans="2:28" s="156" customFormat="1" ht="19.5" customHeight="1" x14ac:dyDescent="0.25">
      <c r="B328" s="198" t="s">
        <v>64</v>
      </c>
      <c r="C328" s="282" t="s">
        <v>618</v>
      </c>
      <c r="D328" s="200"/>
      <c r="E328" s="200"/>
      <c r="F328" s="200"/>
      <c r="G328" s="201"/>
      <c r="H328" s="202">
        <f>AB328</f>
        <v>1780</v>
      </c>
      <c r="I328" s="202" t="s">
        <v>66</v>
      </c>
      <c r="J328" s="203">
        <v>100.13</v>
      </c>
      <c r="K328" s="204">
        <f>H328*J328</f>
        <v>178231.4</v>
      </c>
      <c r="L328" s="205" t="s">
        <v>578</v>
      </c>
      <c r="M328" s="206"/>
      <c r="N328" s="206"/>
      <c r="O328" s="183"/>
      <c r="P328" s="193">
        <f t="shared" si="94"/>
        <v>0</v>
      </c>
      <c r="Q328" s="156" t="s">
        <v>363</v>
      </c>
      <c r="R328" s="194">
        <f t="shared" si="93"/>
        <v>178231.4</v>
      </c>
      <c r="S328" s="194" t="str">
        <f t="shared" si="93"/>
        <v/>
      </c>
      <c r="T328" s="194" t="str">
        <f t="shared" si="93"/>
        <v/>
      </c>
      <c r="U328" s="194" t="str">
        <f t="shared" si="93"/>
        <v/>
      </c>
      <c r="V328" s="170"/>
      <c r="W328" s="252">
        <v>1</v>
      </c>
      <c r="X328" s="252">
        <f>X318</f>
        <v>178</v>
      </c>
      <c r="Y328" s="311">
        <v>5</v>
      </c>
      <c r="Z328" s="311">
        <v>2</v>
      </c>
      <c r="AA328" s="311">
        <v>1</v>
      </c>
      <c r="AB328" s="253">
        <f>W328*X328*Y328*Z328*AA328</f>
        <v>1780</v>
      </c>
    </row>
    <row r="329" spans="2:28" s="156" customFormat="1" ht="19.5" customHeight="1" x14ac:dyDescent="0.25">
      <c r="B329" s="198" t="s">
        <v>64</v>
      </c>
      <c r="C329" s="314" t="s">
        <v>630</v>
      </c>
      <c r="D329" s="200"/>
      <c r="E329" s="200"/>
      <c r="F329" s="200"/>
      <c r="G329" s="201"/>
      <c r="H329" s="202">
        <v>1</v>
      </c>
      <c r="I329" s="202" t="s">
        <v>57</v>
      </c>
      <c r="J329" s="203">
        <v>500000</v>
      </c>
      <c r="K329" s="204">
        <f>H329*J329</f>
        <v>500000</v>
      </c>
      <c r="L329" s="205"/>
      <c r="M329" s="206"/>
      <c r="N329" s="206"/>
      <c r="O329" s="183"/>
      <c r="P329" s="193"/>
      <c r="Q329" s="156" t="s">
        <v>363</v>
      </c>
      <c r="R329" s="194">
        <f t="shared" si="93"/>
        <v>500000</v>
      </c>
      <c r="S329" s="194" t="str">
        <f t="shared" si="93"/>
        <v/>
      </c>
      <c r="T329" s="194" t="str">
        <f t="shared" si="93"/>
        <v/>
      </c>
      <c r="U329" s="194" t="str">
        <f t="shared" si="93"/>
        <v/>
      </c>
      <c r="V329" s="170"/>
      <c r="W329" s="252"/>
      <c r="X329" s="252"/>
      <c r="Y329" s="311"/>
      <c r="Z329" s="311"/>
      <c r="AA329" s="311"/>
      <c r="AB329" s="253"/>
    </row>
    <row r="330" spans="2:28" s="156" customFormat="1" ht="19.5" customHeight="1" x14ac:dyDescent="0.25">
      <c r="B330" s="198"/>
      <c r="C330" s="282" t="s">
        <v>631</v>
      </c>
      <c r="D330" s="200"/>
      <c r="E330" s="200"/>
      <c r="F330" s="200"/>
      <c r="G330" s="201"/>
      <c r="H330" s="290">
        <v>0.25</v>
      </c>
      <c r="I330" s="202"/>
      <c r="J330" s="203">
        <f>SUM(K298:K329)</f>
        <v>1934692.9685299997</v>
      </c>
      <c r="K330" s="204">
        <f t="shared" ref="K330" si="99">H330*J330</f>
        <v>483673.24213249993</v>
      </c>
      <c r="L330" s="205" t="s">
        <v>632</v>
      </c>
      <c r="M330" s="206"/>
      <c r="N330" s="206"/>
      <c r="O330" s="183"/>
      <c r="P330" s="193"/>
      <c r="Q330" s="156" t="s">
        <v>363</v>
      </c>
      <c r="R330" s="194">
        <f t="shared" si="93"/>
        <v>483673.24213249993</v>
      </c>
      <c r="S330" s="194" t="str">
        <f t="shared" si="93"/>
        <v/>
      </c>
      <c r="T330" s="194" t="str">
        <f t="shared" si="93"/>
        <v/>
      </c>
      <c r="U330" s="194" t="str">
        <f t="shared" si="93"/>
        <v/>
      </c>
      <c r="V330" s="170"/>
      <c r="W330" s="252"/>
      <c r="X330" s="252"/>
      <c r="Y330" s="311"/>
      <c r="Z330" s="311"/>
      <c r="AA330" s="311"/>
      <c r="AB330" s="253"/>
    </row>
    <row r="331" spans="2:28" s="156" customFormat="1" ht="19.5" customHeight="1" x14ac:dyDescent="0.25">
      <c r="B331" s="198"/>
      <c r="C331" s="282"/>
      <c r="D331" s="200"/>
      <c r="E331" s="200"/>
      <c r="F331" s="200"/>
      <c r="G331" s="201"/>
      <c r="H331" s="202"/>
      <c r="I331" s="202"/>
      <c r="J331" s="203"/>
      <c r="K331" s="204"/>
      <c r="L331" s="205"/>
      <c r="M331" s="206"/>
      <c r="N331" s="206"/>
      <c r="O331" s="183"/>
      <c r="P331" s="193"/>
      <c r="R331" s="194" t="str">
        <f t="shared" si="93"/>
        <v/>
      </c>
      <c r="S331" s="194" t="str">
        <f t="shared" si="93"/>
        <v/>
      </c>
      <c r="T331" s="194" t="str">
        <f t="shared" si="93"/>
        <v/>
      </c>
      <c r="U331" s="194" t="str">
        <f t="shared" si="93"/>
        <v/>
      </c>
      <c r="V331" s="170"/>
      <c r="W331" s="252"/>
      <c r="X331" s="252"/>
      <c r="Y331" s="311"/>
      <c r="Z331" s="311"/>
      <c r="AA331" s="311"/>
      <c r="AB331" s="253"/>
    </row>
    <row r="332" spans="2:28" s="156" customFormat="1" ht="19.5" customHeight="1" x14ac:dyDescent="0.25">
      <c r="B332" s="195"/>
      <c r="C332" s="291"/>
      <c r="D332" s="292"/>
      <c r="E332" s="292"/>
      <c r="F332" s="292"/>
      <c r="G332" s="293"/>
      <c r="H332" s="294"/>
      <c r="I332" s="204"/>
      <c r="J332" s="295"/>
      <c r="K332" s="295"/>
      <c r="L332" s="181"/>
      <c r="M332" s="182"/>
      <c r="N332" s="182"/>
      <c r="O332" s="183"/>
      <c r="P332" s="193">
        <f t="shared" si="94"/>
        <v>0</v>
      </c>
      <c r="Q332" s="170"/>
      <c r="R332" s="194" t="str">
        <f t="shared" si="93"/>
        <v/>
      </c>
      <c r="S332" s="194" t="str">
        <f t="shared" si="93"/>
        <v/>
      </c>
      <c r="T332" s="194" t="str">
        <f t="shared" si="93"/>
        <v/>
      </c>
      <c r="U332" s="194" t="str">
        <f t="shared" si="93"/>
        <v/>
      </c>
      <c r="V332" s="170"/>
      <c r="W332" s="186"/>
      <c r="X332" s="186"/>
      <c r="Y332" s="186"/>
      <c r="Z332" s="186"/>
      <c r="AA332" s="186"/>
      <c r="AB332" s="187"/>
    </row>
    <row r="333" spans="2:28" s="156" customFormat="1" ht="19.5" customHeight="1" x14ac:dyDescent="0.25">
      <c r="B333" s="279"/>
      <c r="C333" s="291" t="s">
        <v>356</v>
      </c>
      <c r="D333" s="292"/>
      <c r="E333" s="292"/>
      <c r="F333" s="292"/>
      <c r="G333" s="293"/>
      <c r="H333" s="294"/>
      <c r="I333" s="204"/>
      <c r="J333" s="295"/>
      <c r="K333" s="295"/>
      <c r="L333" s="181"/>
      <c r="M333" s="182"/>
      <c r="N333" s="182"/>
      <c r="O333" s="183"/>
      <c r="P333" s="193">
        <f t="shared" si="94"/>
        <v>0</v>
      </c>
      <c r="Q333" s="170"/>
      <c r="R333" s="194" t="str">
        <f t="shared" si="93"/>
        <v/>
      </c>
      <c r="S333" s="194" t="str">
        <f t="shared" si="93"/>
        <v/>
      </c>
      <c r="T333" s="194" t="str">
        <f t="shared" si="93"/>
        <v/>
      </c>
      <c r="U333" s="194" t="str">
        <f t="shared" si="93"/>
        <v/>
      </c>
      <c r="V333" s="170"/>
      <c r="W333" s="186"/>
      <c r="X333" s="186"/>
      <c r="Y333" s="186"/>
      <c r="Z333" s="186"/>
      <c r="AA333" s="186"/>
      <c r="AB333" s="187"/>
    </row>
    <row r="334" spans="2:28" s="156" customFormat="1" ht="19.5" customHeight="1" x14ac:dyDescent="0.25">
      <c r="B334" s="279"/>
      <c r="C334" s="325" t="s">
        <v>613</v>
      </c>
      <c r="D334" s="292"/>
      <c r="E334" s="292"/>
      <c r="F334" s="292"/>
      <c r="G334" s="293"/>
      <c r="H334" s="294"/>
      <c r="I334" s="204"/>
      <c r="J334" s="295"/>
      <c r="K334" s="295"/>
      <c r="L334" s="181"/>
      <c r="M334" s="182"/>
      <c r="N334" s="182"/>
      <c r="O334" s="183"/>
      <c r="P334" s="193">
        <f t="shared" si="94"/>
        <v>0</v>
      </c>
      <c r="Q334" s="170"/>
      <c r="R334" s="194" t="str">
        <f t="shared" si="93"/>
        <v/>
      </c>
      <c r="S334" s="194" t="str">
        <f t="shared" si="93"/>
        <v/>
      </c>
      <c r="T334" s="194" t="str">
        <f t="shared" si="93"/>
        <v/>
      </c>
      <c r="U334" s="194" t="str">
        <f t="shared" si="93"/>
        <v/>
      </c>
      <c r="V334" s="170"/>
      <c r="W334" s="186"/>
      <c r="X334" s="186"/>
      <c r="Y334" s="186"/>
      <c r="Z334" s="186"/>
      <c r="AA334" s="186"/>
      <c r="AB334" s="187"/>
    </row>
    <row r="335" spans="2:28" s="156" customFormat="1" ht="19.5" customHeight="1" x14ac:dyDescent="0.25">
      <c r="B335" s="198" t="s">
        <v>64</v>
      </c>
      <c r="C335" s="282" t="s">
        <v>633</v>
      </c>
      <c r="D335" s="200"/>
      <c r="E335" s="200"/>
      <c r="F335" s="200"/>
      <c r="G335" s="201"/>
      <c r="H335" s="202">
        <f>AB335</f>
        <v>63.888000000000005</v>
      </c>
      <c r="I335" s="202" t="s">
        <v>285</v>
      </c>
      <c r="J335" s="203">
        <v>250.28</v>
      </c>
      <c r="K335" s="204">
        <f>H335*J335</f>
        <v>15989.888640000001</v>
      </c>
      <c r="L335" s="205"/>
      <c r="M335" s="206"/>
      <c r="N335" s="206"/>
      <c r="O335" s="183"/>
      <c r="P335" s="193">
        <f t="shared" si="94"/>
        <v>0</v>
      </c>
      <c r="Q335" s="156" t="s">
        <v>356</v>
      </c>
      <c r="R335" s="194" t="str">
        <f t="shared" si="93"/>
        <v/>
      </c>
      <c r="S335" s="194" t="str">
        <f t="shared" si="93"/>
        <v/>
      </c>
      <c r="T335" s="194">
        <f t="shared" si="93"/>
        <v>15989.888640000001</v>
      </c>
      <c r="U335" s="194" t="str">
        <f t="shared" si="93"/>
        <v/>
      </c>
      <c r="V335" s="170"/>
      <c r="W335" s="252">
        <v>1</v>
      </c>
      <c r="X335" s="252">
        <v>32</v>
      </c>
      <c r="Y335" s="280">
        <f>0.55</f>
        <v>0.55000000000000004</v>
      </c>
      <c r="Z335" s="280">
        <v>0.55000000000000004</v>
      </c>
      <c r="AA335" s="311">
        <v>6.6</v>
      </c>
      <c r="AB335" s="253">
        <f>W335*X335*Y335*Z335*AA335</f>
        <v>63.888000000000005</v>
      </c>
    </row>
    <row r="336" spans="2:28" s="156" customFormat="1" ht="19.5" customHeight="1" x14ac:dyDescent="0.25">
      <c r="B336" s="198" t="s">
        <v>64</v>
      </c>
      <c r="C336" s="282" t="s">
        <v>634</v>
      </c>
      <c r="D336" s="200"/>
      <c r="E336" s="200"/>
      <c r="F336" s="200"/>
      <c r="G336" s="201"/>
      <c r="H336" s="202">
        <f t="shared" ref="H336:H337" si="100">AB336</f>
        <v>48.400000000000006</v>
      </c>
      <c r="I336" s="202" t="s">
        <v>285</v>
      </c>
      <c r="J336" s="203">
        <v>250.28</v>
      </c>
      <c r="K336" s="204">
        <f t="shared" ref="K336:K345" si="101">H336*J336</f>
        <v>12113.552000000001</v>
      </c>
      <c r="L336" s="205"/>
      <c r="M336" s="206"/>
      <c r="N336" s="206"/>
      <c r="O336" s="183"/>
      <c r="P336" s="193">
        <f t="shared" si="94"/>
        <v>0</v>
      </c>
      <c r="Q336" s="156" t="s">
        <v>356</v>
      </c>
      <c r="R336" s="194" t="str">
        <f t="shared" si="93"/>
        <v/>
      </c>
      <c r="S336" s="194" t="str">
        <f t="shared" si="93"/>
        <v/>
      </c>
      <c r="T336" s="194">
        <f t="shared" si="93"/>
        <v>12113.552000000001</v>
      </c>
      <c r="U336" s="194" t="str">
        <f t="shared" si="93"/>
        <v/>
      </c>
      <c r="V336" s="170"/>
      <c r="W336" s="252">
        <v>1</v>
      </c>
      <c r="X336" s="252">
        <v>32</v>
      </c>
      <c r="Y336" s="280">
        <f>0.55</f>
        <v>0.55000000000000004</v>
      </c>
      <c r="Z336" s="280">
        <v>0.55000000000000004</v>
      </c>
      <c r="AA336" s="311">
        <v>5</v>
      </c>
      <c r="AB336" s="253">
        <f t="shared" ref="AB336:AB337" si="102">W336*X336*Y336*Z336*AA336</f>
        <v>48.400000000000006</v>
      </c>
    </row>
    <row r="337" spans="2:28" s="156" customFormat="1" ht="19.5" customHeight="1" x14ac:dyDescent="0.25">
      <c r="B337" s="198" t="s">
        <v>64</v>
      </c>
      <c r="C337" s="282" t="s">
        <v>635</v>
      </c>
      <c r="D337" s="200"/>
      <c r="E337" s="200"/>
      <c r="F337" s="200"/>
      <c r="G337" s="201"/>
      <c r="H337" s="202">
        <f t="shared" si="100"/>
        <v>43.862500000000004</v>
      </c>
      <c r="I337" s="202" t="s">
        <v>285</v>
      </c>
      <c r="J337" s="203">
        <v>250.28</v>
      </c>
      <c r="K337" s="204">
        <f t="shared" si="101"/>
        <v>10977.906500000001</v>
      </c>
      <c r="L337" s="205"/>
      <c r="M337" s="206"/>
      <c r="N337" s="206"/>
      <c r="O337" s="183"/>
      <c r="P337" s="193">
        <f t="shared" si="94"/>
        <v>0</v>
      </c>
      <c r="Q337" s="156" t="s">
        <v>356</v>
      </c>
      <c r="R337" s="194" t="str">
        <f t="shared" si="93"/>
        <v/>
      </c>
      <c r="S337" s="194" t="str">
        <f t="shared" si="93"/>
        <v/>
      </c>
      <c r="T337" s="194">
        <f t="shared" si="93"/>
        <v>10977.906500000001</v>
      </c>
      <c r="U337" s="194" t="str">
        <f t="shared" si="93"/>
        <v/>
      </c>
      <c r="V337" s="170"/>
      <c r="W337" s="252">
        <v>1</v>
      </c>
      <c r="X337" s="252">
        <v>29</v>
      </c>
      <c r="Y337" s="280">
        <f>0.55</f>
        <v>0.55000000000000004</v>
      </c>
      <c r="Z337" s="280">
        <v>0.55000000000000004</v>
      </c>
      <c r="AA337" s="311">
        <v>5</v>
      </c>
      <c r="AB337" s="253">
        <f t="shared" si="102"/>
        <v>43.862500000000004</v>
      </c>
    </row>
    <row r="338" spans="2:28" s="156" customFormat="1" ht="19.5" customHeight="1" x14ac:dyDescent="0.25">
      <c r="B338" s="198"/>
      <c r="C338" s="325" t="s">
        <v>619</v>
      </c>
      <c r="D338" s="200"/>
      <c r="E338" s="200"/>
      <c r="F338" s="200"/>
      <c r="G338" s="201"/>
      <c r="H338" s="202"/>
      <c r="I338" s="202"/>
      <c r="J338" s="203"/>
      <c r="K338" s="204"/>
      <c r="L338" s="205"/>
      <c r="M338" s="206"/>
      <c r="N338" s="206"/>
      <c r="O338" s="183"/>
      <c r="P338" s="193">
        <f t="shared" si="94"/>
        <v>0</v>
      </c>
      <c r="R338" s="194" t="str">
        <f t="shared" si="93"/>
        <v/>
      </c>
      <c r="S338" s="194" t="str">
        <f t="shared" si="93"/>
        <v/>
      </c>
      <c r="T338" s="194" t="str">
        <f t="shared" si="93"/>
        <v/>
      </c>
      <c r="U338" s="194" t="str">
        <f t="shared" si="93"/>
        <v/>
      </c>
      <c r="V338" s="170"/>
      <c r="W338" s="186"/>
      <c r="X338" s="186"/>
      <c r="Y338" s="329"/>
      <c r="Z338" s="329"/>
      <c r="AA338" s="329"/>
      <c r="AB338" s="187"/>
    </row>
    <row r="339" spans="2:28" s="156" customFormat="1" ht="19.5" customHeight="1" x14ac:dyDescent="0.25">
      <c r="B339" s="198" t="s">
        <v>64</v>
      </c>
      <c r="C339" s="282" t="s">
        <v>636</v>
      </c>
      <c r="D339" s="200"/>
      <c r="E339" s="200"/>
      <c r="F339" s="200"/>
      <c r="G339" s="201"/>
      <c r="H339" s="202">
        <f>AB339/1000</f>
        <v>19.166400000000003</v>
      </c>
      <c r="I339" s="202" t="s">
        <v>119</v>
      </c>
      <c r="J339" s="283">
        <v>1918.98</v>
      </c>
      <c r="K339" s="204">
        <f t="shared" si="101"/>
        <v>36779.938272000007</v>
      </c>
      <c r="L339" s="205"/>
      <c r="M339" s="206"/>
      <c r="N339" s="206"/>
      <c r="O339" s="183"/>
      <c r="P339" s="193">
        <f t="shared" si="94"/>
        <v>0</v>
      </c>
      <c r="Q339" s="156" t="s">
        <v>356</v>
      </c>
      <c r="R339" s="194" t="str">
        <f t="shared" si="93"/>
        <v/>
      </c>
      <c r="S339" s="194" t="str">
        <f t="shared" si="93"/>
        <v/>
      </c>
      <c r="T339" s="194">
        <f t="shared" si="93"/>
        <v>36779.938272000007</v>
      </c>
      <c r="U339" s="194" t="str">
        <f t="shared" si="93"/>
        <v/>
      </c>
      <c r="V339" s="170"/>
      <c r="W339" s="252">
        <v>1</v>
      </c>
      <c r="X339" s="252">
        <f>AB335</f>
        <v>63.888000000000005</v>
      </c>
      <c r="Y339" s="311">
        <v>300</v>
      </c>
      <c r="Z339" s="311">
        <v>1</v>
      </c>
      <c r="AA339" s="311">
        <v>1</v>
      </c>
      <c r="AB339" s="253">
        <f t="shared" ref="AB339:AB341" si="103">W339*X339*Y339*Z339*AA339</f>
        <v>19166.400000000001</v>
      </c>
    </row>
    <row r="340" spans="2:28" s="156" customFormat="1" ht="19.5" customHeight="1" x14ac:dyDescent="0.25">
      <c r="B340" s="198" t="s">
        <v>64</v>
      </c>
      <c r="C340" s="282" t="s">
        <v>637</v>
      </c>
      <c r="D340" s="200"/>
      <c r="E340" s="200"/>
      <c r="F340" s="200"/>
      <c r="G340" s="201"/>
      <c r="H340" s="202">
        <f t="shared" ref="H340:H341" si="104">AB340/1000</f>
        <v>14.520000000000001</v>
      </c>
      <c r="I340" s="202" t="s">
        <v>119</v>
      </c>
      <c r="J340" s="283">
        <v>1918.98</v>
      </c>
      <c r="K340" s="204">
        <f t="shared" si="101"/>
        <v>27863.589600000003</v>
      </c>
      <c r="L340" s="205"/>
      <c r="M340" s="206"/>
      <c r="N340" s="206"/>
      <c r="O340" s="183"/>
      <c r="P340" s="193">
        <f t="shared" si="94"/>
        <v>0</v>
      </c>
      <c r="Q340" s="156" t="s">
        <v>356</v>
      </c>
      <c r="R340" s="194" t="str">
        <f t="shared" si="93"/>
        <v/>
      </c>
      <c r="S340" s="194" t="str">
        <f t="shared" si="93"/>
        <v/>
      </c>
      <c r="T340" s="194">
        <f t="shared" si="93"/>
        <v>27863.589600000003</v>
      </c>
      <c r="U340" s="194" t="str">
        <f t="shared" si="93"/>
        <v/>
      </c>
      <c r="V340" s="170"/>
      <c r="W340" s="252">
        <v>1</v>
      </c>
      <c r="X340" s="252">
        <f>AB336</f>
        <v>48.400000000000006</v>
      </c>
      <c r="Y340" s="311">
        <v>300</v>
      </c>
      <c r="Z340" s="311">
        <v>1</v>
      </c>
      <c r="AA340" s="311">
        <v>1</v>
      </c>
      <c r="AB340" s="253">
        <f t="shared" si="103"/>
        <v>14520.000000000002</v>
      </c>
    </row>
    <row r="341" spans="2:28" s="156" customFormat="1" ht="19.5" customHeight="1" x14ac:dyDescent="0.25">
      <c r="B341" s="198" t="s">
        <v>64</v>
      </c>
      <c r="C341" s="282" t="s">
        <v>638</v>
      </c>
      <c r="D341" s="200"/>
      <c r="E341" s="200"/>
      <c r="F341" s="200"/>
      <c r="G341" s="201"/>
      <c r="H341" s="202">
        <f t="shared" si="104"/>
        <v>13.158750000000001</v>
      </c>
      <c r="I341" s="202" t="s">
        <v>119</v>
      </c>
      <c r="J341" s="283">
        <v>1918.98</v>
      </c>
      <c r="K341" s="204">
        <f t="shared" si="101"/>
        <v>25251.378075000004</v>
      </c>
      <c r="L341" s="205"/>
      <c r="M341" s="206"/>
      <c r="N341" s="206"/>
      <c r="O341" s="183"/>
      <c r="P341" s="193">
        <f t="shared" si="94"/>
        <v>0</v>
      </c>
      <c r="Q341" s="156" t="s">
        <v>356</v>
      </c>
      <c r="R341" s="194" t="str">
        <f t="shared" si="93"/>
        <v/>
      </c>
      <c r="S341" s="194" t="str">
        <f t="shared" si="93"/>
        <v/>
      </c>
      <c r="T341" s="194">
        <f t="shared" si="93"/>
        <v>25251.378075000004</v>
      </c>
      <c r="U341" s="194" t="str">
        <f t="shared" si="93"/>
        <v/>
      </c>
      <c r="V341" s="170"/>
      <c r="W341" s="252">
        <v>1</v>
      </c>
      <c r="X341" s="252">
        <f>AB337</f>
        <v>43.862500000000004</v>
      </c>
      <c r="Y341" s="311">
        <v>300</v>
      </c>
      <c r="Z341" s="311">
        <v>1</v>
      </c>
      <c r="AA341" s="311">
        <v>1</v>
      </c>
      <c r="AB341" s="253">
        <f t="shared" si="103"/>
        <v>13158.750000000002</v>
      </c>
    </row>
    <row r="342" spans="2:28" s="156" customFormat="1" ht="19.5" customHeight="1" x14ac:dyDescent="0.25">
      <c r="B342" s="198"/>
      <c r="C342" s="325" t="s">
        <v>624</v>
      </c>
      <c r="D342" s="200"/>
      <c r="E342" s="200"/>
      <c r="F342" s="200"/>
      <c r="G342" s="201"/>
      <c r="H342" s="202"/>
      <c r="I342" s="202"/>
      <c r="J342" s="203"/>
      <c r="K342" s="204"/>
      <c r="L342" s="205"/>
      <c r="M342" s="206"/>
      <c r="N342" s="206"/>
      <c r="O342" s="183"/>
      <c r="P342" s="193">
        <f t="shared" si="94"/>
        <v>0</v>
      </c>
      <c r="R342" s="194" t="str">
        <f t="shared" si="93"/>
        <v/>
      </c>
      <c r="S342" s="194" t="str">
        <f t="shared" si="93"/>
        <v/>
      </c>
      <c r="T342" s="194" t="str">
        <f t="shared" si="93"/>
        <v/>
      </c>
      <c r="U342" s="194" t="str">
        <f t="shared" si="93"/>
        <v/>
      </c>
      <c r="V342" s="170"/>
      <c r="W342" s="186"/>
      <c r="X342" s="186"/>
      <c r="Y342" s="329"/>
      <c r="Z342" s="329"/>
      <c r="AA342" s="329"/>
      <c r="AB342" s="187"/>
    </row>
    <row r="343" spans="2:28" s="156" customFormat="1" ht="19.5" customHeight="1" x14ac:dyDescent="0.25">
      <c r="B343" s="198" t="s">
        <v>64</v>
      </c>
      <c r="C343" s="282" t="s">
        <v>633</v>
      </c>
      <c r="D343" s="200"/>
      <c r="E343" s="200"/>
      <c r="F343" s="200"/>
      <c r="G343" s="201"/>
      <c r="H343" s="202">
        <f>AB343</f>
        <v>464.64</v>
      </c>
      <c r="I343" s="202" t="s">
        <v>66</v>
      </c>
      <c r="J343" s="203">
        <v>71.19</v>
      </c>
      <c r="K343" s="204">
        <f t="shared" si="101"/>
        <v>33077.721599999997</v>
      </c>
      <c r="L343" s="205"/>
      <c r="M343" s="206"/>
      <c r="N343" s="206"/>
      <c r="O343" s="183"/>
      <c r="P343" s="193">
        <f t="shared" si="94"/>
        <v>0</v>
      </c>
      <c r="Q343" s="156" t="s">
        <v>356</v>
      </c>
      <c r="R343" s="194" t="str">
        <f t="shared" si="93"/>
        <v/>
      </c>
      <c r="S343" s="194" t="str">
        <f t="shared" si="93"/>
        <v/>
      </c>
      <c r="T343" s="194">
        <f t="shared" si="93"/>
        <v>33077.721599999997</v>
      </c>
      <c r="U343" s="194" t="str">
        <f t="shared" si="93"/>
        <v/>
      </c>
      <c r="V343" s="170"/>
      <c r="W343" s="252">
        <v>1</v>
      </c>
      <c r="X343" s="252">
        <v>32</v>
      </c>
      <c r="Y343" s="311">
        <f>0.55+0.55+0.55+0.55</f>
        <v>2.2000000000000002</v>
      </c>
      <c r="Z343" s="311">
        <v>1</v>
      </c>
      <c r="AA343" s="311">
        <v>6.6</v>
      </c>
      <c r="AB343" s="253">
        <f>W343*X343*Y343*Z343*AA343</f>
        <v>464.64</v>
      </c>
    </row>
    <row r="344" spans="2:28" s="156" customFormat="1" ht="19.5" customHeight="1" x14ac:dyDescent="0.25">
      <c r="B344" s="198" t="s">
        <v>64</v>
      </c>
      <c r="C344" s="282" t="s">
        <v>634</v>
      </c>
      <c r="D344" s="200"/>
      <c r="E344" s="200"/>
      <c r="F344" s="200"/>
      <c r="G344" s="201"/>
      <c r="H344" s="202">
        <f>AB344</f>
        <v>352</v>
      </c>
      <c r="I344" s="202" t="s">
        <v>66</v>
      </c>
      <c r="J344" s="203">
        <v>71.19</v>
      </c>
      <c r="K344" s="204">
        <f t="shared" si="101"/>
        <v>25058.879999999997</v>
      </c>
      <c r="L344" s="205"/>
      <c r="M344" s="206"/>
      <c r="N344" s="206"/>
      <c r="O344" s="183"/>
      <c r="P344" s="193">
        <f t="shared" si="94"/>
        <v>0</v>
      </c>
      <c r="Q344" s="156" t="s">
        <v>356</v>
      </c>
      <c r="R344" s="194" t="str">
        <f t="shared" si="93"/>
        <v/>
      </c>
      <c r="S344" s="194" t="str">
        <f t="shared" si="93"/>
        <v/>
      </c>
      <c r="T344" s="194">
        <f t="shared" si="93"/>
        <v>25058.879999999997</v>
      </c>
      <c r="U344" s="194" t="str">
        <f t="shared" si="93"/>
        <v/>
      </c>
      <c r="V344" s="170"/>
      <c r="W344" s="252">
        <v>1</v>
      </c>
      <c r="X344" s="252">
        <v>32</v>
      </c>
      <c r="Y344" s="311">
        <f>0.55+0.55+0.55+0.55</f>
        <v>2.2000000000000002</v>
      </c>
      <c r="Z344" s="311">
        <v>1</v>
      </c>
      <c r="AA344" s="311">
        <v>5</v>
      </c>
      <c r="AB344" s="253">
        <f>W344*X344*Y344*Z344*AA344</f>
        <v>352</v>
      </c>
    </row>
    <row r="345" spans="2:28" s="156" customFormat="1" ht="19.5" customHeight="1" x14ac:dyDescent="0.25">
      <c r="B345" s="198" t="s">
        <v>64</v>
      </c>
      <c r="C345" s="282" t="s">
        <v>635</v>
      </c>
      <c r="D345" s="200"/>
      <c r="E345" s="200"/>
      <c r="F345" s="200"/>
      <c r="G345" s="201"/>
      <c r="H345" s="202">
        <f>AB345</f>
        <v>352</v>
      </c>
      <c r="I345" s="202" t="s">
        <v>66</v>
      </c>
      <c r="J345" s="203">
        <v>71.19</v>
      </c>
      <c r="K345" s="204">
        <f t="shared" si="101"/>
        <v>25058.879999999997</v>
      </c>
      <c r="L345" s="205"/>
      <c r="M345" s="206"/>
      <c r="N345" s="206"/>
      <c r="O345" s="183"/>
      <c r="P345" s="193">
        <f t="shared" si="94"/>
        <v>0</v>
      </c>
      <c r="Q345" s="156" t="s">
        <v>356</v>
      </c>
      <c r="R345" s="194" t="str">
        <f t="shared" si="93"/>
        <v/>
      </c>
      <c r="S345" s="194" t="str">
        <f t="shared" si="93"/>
        <v/>
      </c>
      <c r="T345" s="194">
        <f t="shared" si="93"/>
        <v>25058.879999999997</v>
      </c>
      <c r="U345" s="194" t="str">
        <f t="shared" si="93"/>
        <v/>
      </c>
      <c r="V345" s="170"/>
      <c r="W345" s="252">
        <v>1</v>
      </c>
      <c r="X345" s="252">
        <v>32</v>
      </c>
      <c r="Y345" s="311">
        <f>0.55+0.55+0.55+0.55</f>
        <v>2.2000000000000002</v>
      </c>
      <c r="Z345" s="311">
        <v>1</v>
      </c>
      <c r="AA345" s="311">
        <v>5</v>
      </c>
      <c r="AB345" s="253">
        <f>W345*X345*Y345*Z345*AA345</f>
        <v>352</v>
      </c>
    </row>
    <row r="346" spans="2:28" s="156" customFormat="1" ht="19.5" customHeight="1" x14ac:dyDescent="0.25">
      <c r="B346" s="198"/>
      <c r="C346" s="325" t="s">
        <v>625</v>
      </c>
      <c r="D346" s="200"/>
      <c r="E346" s="200"/>
      <c r="F346" s="200"/>
      <c r="G346" s="201"/>
      <c r="H346" s="202"/>
      <c r="I346" s="202"/>
      <c r="J346" s="203"/>
      <c r="K346" s="204"/>
      <c r="L346" s="205"/>
      <c r="M346" s="206"/>
      <c r="N346" s="206"/>
      <c r="O346" s="183"/>
      <c r="P346" s="193">
        <f t="shared" si="94"/>
        <v>0</v>
      </c>
      <c r="R346" s="194" t="str">
        <f t="shared" si="93"/>
        <v/>
      </c>
      <c r="S346" s="194" t="str">
        <f t="shared" si="93"/>
        <v/>
      </c>
      <c r="T346" s="194" t="str">
        <f t="shared" si="93"/>
        <v/>
      </c>
      <c r="U346" s="194" t="str">
        <f t="shared" si="93"/>
        <v/>
      </c>
      <c r="V346" s="170"/>
      <c r="W346" s="186"/>
      <c r="X346" s="186"/>
      <c r="Y346" s="329"/>
      <c r="Z346" s="329"/>
      <c r="AA346" s="329"/>
      <c r="AB346" s="187"/>
    </row>
    <row r="347" spans="2:28" s="156" customFormat="1" ht="19.5" customHeight="1" x14ac:dyDescent="0.25">
      <c r="B347" s="198" t="s">
        <v>64</v>
      </c>
      <c r="C347" s="282" t="s">
        <v>639</v>
      </c>
      <c r="D347" s="200"/>
      <c r="E347" s="200"/>
      <c r="F347" s="200"/>
      <c r="G347" s="201"/>
      <c r="H347" s="202">
        <f>AB347</f>
        <v>1456.65</v>
      </c>
      <c r="I347" s="202" t="s">
        <v>285</v>
      </c>
      <c r="J347" s="203">
        <v>237.66</v>
      </c>
      <c r="K347" s="204">
        <f t="shared" ref="K347" si="105">H347*J347</f>
        <v>346187.43900000001</v>
      </c>
      <c r="L347" s="205"/>
      <c r="M347" s="206"/>
      <c r="N347" s="206"/>
      <c r="O347" s="183"/>
      <c r="P347" s="193">
        <f t="shared" si="94"/>
        <v>0</v>
      </c>
      <c r="Q347" s="156" t="s">
        <v>356</v>
      </c>
      <c r="R347" s="194" t="str">
        <f t="shared" si="93"/>
        <v/>
      </c>
      <c r="S347" s="194" t="str">
        <f t="shared" si="93"/>
        <v/>
      </c>
      <c r="T347" s="194">
        <f t="shared" si="93"/>
        <v>346187.43900000001</v>
      </c>
      <c r="U347" s="194" t="str">
        <f t="shared" ref="T347:U405" si="106">IF($Q347=U$8,$K347,"")</f>
        <v/>
      </c>
      <c r="V347" s="170"/>
      <c r="W347" s="252">
        <v>1</v>
      </c>
      <c r="X347" s="252">
        <v>351</v>
      </c>
      <c r="Y347" s="311">
        <f>6.6+5+5</f>
        <v>16.600000000000001</v>
      </c>
      <c r="Z347" s="311">
        <v>1</v>
      </c>
      <c r="AA347" s="311">
        <v>0.25</v>
      </c>
      <c r="AB347" s="253">
        <f>W347*X347*Y347*Z347*AA347</f>
        <v>1456.65</v>
      </c>
    </row>
    <row r="348" spans="2:28" s="343" customFormat="1" ht="19.5" customHeight="1" x14ac:dyDescent="0.25">
      <c r="B348" s="330"/>
      <c r="C348" s="325" t="s">
        <v>619</v>
      </c>
      <c r="D348" s="331"/>
      <c r="E348" s="331"/>
      <c r="F348" s="331"/>
      <c r="G348" s="332"/>
      <c r="H348" s="333"/>
      <c r="I348" s="333"/>
      <c r="J348" s="334"/>
      <c r="K348" s="335"/>
      <c r="L348" s="336"/>
      <c r="M348" s="337"/>
      <c r="N348" s="337"/>
      <c r="O348" s="338"/>
      <c r="P348" s="193">
        <f t="shared" si="94"/>
        <v>0</v>
      </c>
      <c r="R348" s="194" t="str">
        <f t="shared" ref="R348:S405" si="107">IF($Q348=R$8,$K348,"")</f>
        <v/>
      </c>
      <c r="S348" s="194" t="str">
        <f t="shared" si="107"/>
        <v/>
      </c>
      <c r="T348" s="194" t="str">
        <f t="shared" si="106"/>
        <v/>
      </c>
      <c r="U348" s="194" t="str">
        <f t="shared" si="106"/>
        <v/>
      </c>
      <c r="V348" s="339"/>
      <c r="W348" s="340"/>
      <c r="X348" s="340"/>
      <c r="Y348" s="341"/>
      <c r="Z348" s="341"/>
      <c r="AA348" s="341"/>
      <c r="AB348" s="342"/>
    </row>
    <row r="349" spans="2:28" s="156" customFormat="1" ht="19.5" customHeight="1" x14ac:dyDescent="0.25">
      <c r="B349" s="198" t="s">
        <v>64</v>
      </c>
      <c r="C349" s="282" t="s">
        <v>639</v>
      </c>
      <c r="D349" s="200"/>
      <c r="E349" s="200"/>
      <c r="F349" s="200"/>
      <c r="G349" s="201"/>
      <c r="H349" s="202">
        <f>AB349/1000</f>
        <v>364.16250000000002</v>
      </c>
      <c r="I349" s="202" t="s">
        <v>119</v>
      </c>
      <c r="J349" s="283">
        <v>1900.3</v>
      </c>
      <c r="K349" s="204">
        <f t="shared" ref="K349" si="108">H349*J349</f>
        <v>692017.99875000003</v>
      </c>
      <c r="L349" s="205"/>
      <c r="M349" s="206"/>
      <c r="N349" s="206"/>
      <c r="O349" s="183"/>
      <c r="P349" s="193">
        <f t="shared" si="94"/>
        <v>0</v>
      </c>
      <c r="Q349" s="156" t="s">
        <v>356</v>
      </c>
      <c r="R349" s="194" t="str">
        <f t="shared" si="107"/>
        <v/>
      </c>
      <c r="S349" s="194" t="str">
        <f t="shared" si="107"/>
        <v/>
      </c>
      <c r="T349" s="194">
        <f t="shared" si="106"/>
        <v>692017.99875000003</v>
      </c>
      <c r="U349" s="194" t="str">
        <f t="shared" si="106"/>
        <v/>
      </c>
      <c r="V349" s="170"/>
      <c r="W349" s="252">
        <v>1</v>
      </c>
      <c r="X349" s="252">
        <f>AB347</f>
        <v>1456.65</v>
      </c>
      <c r="Y349" s="311">
        <v>250</v>
      </c>
      <c r="Z349" s="311">
        <v>1</v>
      </c>
      <c r="AA349" s="311">
        <v>1</v>
      </c>
      <c r="AB349" s="253">
        <f>W349*X349*Y349*Z349*AA349</f>
        <v>364162.5</v>
      </c>
    </row>
    <row r="350" spans="2:28" s="156" customFormat="1" ht="19.5" customHeight="1" x14ac:dyDescent="0.25">
      <c r="B350" s="198"/>
      <c r="C350" s="291" t="s">
        <v>624</v>
      </c>
      <c r="D350" s="200"/>
      <c r="E350" s="200"/>
      <c r="F350" s="200"/>
      <c r="G350" s="201"/>
      <c r="H350" s="202"/>
      <c r="I350" s="202"/>
      <c r="J350" s="203"/>
      <c r="K350" s="204"/>
      <c r="L350" s="205"/>
      <c r="M350" s="206"/>
      <c r="N350" s="206"/>
      <c r="O350" s="183"/>
      <c r="P350" s="193">
        <f t="shared" si="94"/>
        <v>0</v>
      </c>
      <c r="R350" s="194" t="str">
        <f t="shared" si="107"/>
        <v/>
      </c>
      <c r="S350" s="194" t="str">
        <f t="shared" si="107"/>
        <v/>
      </c>
      <c r="T350" s="194" t="str">
        <f t="shared" si="106"/>
        <v/>
      </c>
      <c r="U350" s="194" t="str">
        <f t="shared" si="106"/>
        <v/>
      </c>
      <c r="V350" s="170"/>
      <c r="W350" s="186"/>
      <c r="X350" s="186"/>
      <c r="Y350" s="329"/>
      <c r="Z350" s="329"/>
      <c r="AA350" s="329"/>
      <c r="AB350" s="187"/>
    </row>
    <row r="351" spans="2:28" s="156" customFormat="1" ht="19.5" customHeight="1" x14ac:dyDescent="0.25">
      <c r="B351" s="198" t="s">
        <v>64</v>
      </c>
      <c r="C351" s="282" t="s">
        <v>639</v>
      </c>
      <c r="D351" s="200"/>
      <c r="E351" s="200"/>
      <c r="F351" s="200"/>
      <c r="G351" s="201"/>
      <c r="H351" s="202">
        <f>AB351</f>
        <v>11653.2</v>
      </c>
      <c r="I351" s="202" t="s">
        <v>66</v>
      </c>
      <c r="J351" s="203">
        <v>100.13</v>
      </c>
      <c r="K351" s="204">
        <f t="shared" ref="K351" si="109">H351*J351</f>
        <v>1166834.916</v>
      </c>
      <c r="L351" s="205"/>
      <c r="M351" s="206"/>
      <c r="N351" s="206"/>
      <c r="O351" s="183"/>
      <c r="P351" s="193">
        <f t="shared" si="94"/>
        <v>0</v>
      </c>
      <c r="Q351" s="156" t="s">
        <v>356</v>
      </c>
      <c r="R351" s="194" t="str">
        <f t="shared" si="107"/>
        <v/>
      </c>
      <c r="S351" s="194" t="str">
        <f t="shared" si="107"/>
        <v/>
      </c>
      <c r="T351" s="194">
        <f t="shared" si="106"/>
        <v>1166834.916</v>
      </c>
      <c r="U351" s="194" t="str">
        <f t="shared" si="106"/>
        <v/>
      </c>
      <c r="V351" s="170"/>
      <c r="W351" s="252">
        <v>1</v>
      </c>
      <c r="X351" s="252">
        <f>X347</f>
        <v>351</v>
      </c>
      <c r="Y351" s="311">
        <f>6.6+5+5</f>
        <v>16.600000000000001</v>
      </c>
      <c r="Z351" s="311">
        <v>2</v>
      </c>
      <c r="AA351" s="311">
        <v>1</v>
      </c>
      <c r="AB351" s="253">
        <f>W351*X351*Y351*Z351*AA351</f>
        <v>11653.2</v>
      </c>
    </row>
    <row r="352" spans="2:28" s="156" customFormat="1" ht="19.5" customHeight="1" x14ac:dyDescent="0.25">
      <c r="B352" s="198" t="s">
        <v>64</v>
      </c>
      <c r="C352" s="325" t="s">
        <v>640</v>
      </c>
      <c r="D352" s="292"/>
      <c r="E352" s="292"/>
      <c r="F352" s="292"/>
      <c r="G352" s="293"/>
      <c r="H352" s="344">
        <v>0.2</v>
      </c>
      <c r="I352" s="204"/>
      <c r="J352" s="295">
        <f>SUM(K334:K351)</f>
        <v>2417212.0884370003</v>
      </c>
      <c r="K352" s="204">
        <f>H352*J352</f>
        <v>483442.41768740007</v>
      </c>
      <c r="L352" s="205" t="s">
        <v>641</v>
      </c>
      <c r="M352" s="206"/>
      <c r="N352" s="206"/>
      <c r="O352" s="207"/>
      <c r="P352" s="193">
        <f t="shared" si="94"/>
        <v>0</v>
      </c>
      <c r="Q352" s="156" t="s">
        <v>356</v>
      </c>
      <c r="R352" s="194" t="str">
        <f t="shared" si="107"/>
        <v/>
      </c>
      <c r="S352" s="194" t="str">
        <f t="shared" si="107"/>
        <v/>
      </c>
      <c r="T352" s="194">
        <f t="shared" si="106"/>
        <v>483442.41768740007</v>
      </c>
      <c r="U352" s="194" t="str">
        <f t="shared" si="106"/>
        <v/>
      </c>
      <c r="V352" s="170"/>
      <c r="W352" s="186"/>
      <c r="X352" s="186"/>
      <c r="Y352" s="186"/>
      <c r="Z352" s="186"/>
      <c r="AA352" s="186"/>
      <c r="AB352" s="187"/>
    </row>
    <row r="353" spans="1:28" s="156" customFormat="1" ht="19.5" customHeight="1" x14ac:dyDescent="0.25">
      <c r="A353" s="197"/>
      <c r="B353" s="198"/>
      <c r="C353" s="282" t="s">
        <v>631</v>
      </c>
      <c r="D353" s="200"/>
      <c r="E353" s="200"/>
      <c r="F353" s="200"/>
      <c r="G353" s="201"/>
      <c r="H353" s="290">
        <v>0.25</v>
      </c>
      <c r="I353" s="202"/>
      <c r="J353" s="203">
        <f>SUM(K333:K352)</f>
        <v>2900654.5061244005</v>
      </c>
      <c r="K353" s="204">
        <f t="shared" ref="K353" si="110">H353*J353</f>
        <v>725163.62653110013</v>
      </c>
      <c r="L353" s="205" t="s">
        <v>632</v>
      </c>
      <c r="M353" s="206"/>
      <c r="N353" s="206"/>
      <c r="O353" s="207"/>
      <c r="P353" s="193">
        <f t="shared" si="94"/>
        <v>0</v>
      </c>
      <c r="Q353" s="156" t="s">
        <v>356</v>
      </c>
      <c r="R353" s="194" t="str">
        <f t="shared" si="107"/>
        <v/>
      </c>
      <c r="S353" s="194" t="str">
        <f t="shared" si="107"/>
        <v/>
      </c>
      <c r="T353" s="194">
        <f t="shared" si="106"/>
        <v>725163.62653110013</v>
      </c>
      <c r="U353" s="194" t="str">
        <f t="shared" si="106"/>
        <v/>
      </c>
      <c r="V353" s="208"/>
      <c r="W353" s="209"/>
      <c r="X353" s="209"/>
      <c r="Y353" s="209"/>
      <c r="Z353" s="209"/>
      <c r="AA353" s="209"/>
      <c r="AB353" s="210"/>
    </row>
    <row r="354" spans="1:28" s="156" customFormat="1" ht="19.5" customHeight="1" x14ac:dyDescent="0.25">
      <c r="A354" s="197"/>
      <c r="B354" s="198"/>
      <c r="C354" s="199"/>
      <c r="D354" s="200"/>
      <c r="E354" s="200"/>
      <c r="F354" s="200"/>
      <c r="G354" s="201"/>
      <c r="H354" s="202"/>
      <c r="I354" s="202"/>
      <c r="J354" s="203"/>
      <c r="K354" s="204"/>
      <c r="L354" s="205"/>
      <c r="M354" s="206"/>
      <c r="N354" s="206"/>
      <c r="O354" s="207"/>
      <c r="P354" s="193">
        <f t="shared" si="94"/>
        <v>0</v>
      </c>
      <c r="R354" s="194" t="str">
        <f t="shared" si="107"/>
        <v/>
      </c>
      <c r="S354" s="194" t="str">
        <f t="shared" si="107"/>
        <v/>
      </c>
      <c r="T354" s="194" t="str">
        <f t="shared" si="106"/>
        <v/>
      </c>
      <c r="U354" s="194" t="str">
        <f t="shared" si="106"/>
        <v/>
      </c>
      <c r="V354" s="208"/>
      <c r="W354" s="209"/>
      <c r="X354" s="209"/>
      <c r="Y354" s="209"/>
      <c r="Z354" s="209"/>
      <c r="AA354" s="209"/>
      <c r="AB354" s="210"/>
    </row>
    <row r="355" spans="1:28" s="156" customFormat="1" ht="19.5" customHeight="1" x14ac:dyDescent="0.25">
      <c r="A355" s="197"/>
      <c r="B355" s="198"/>
      <c r="C355" s="212"/>
      <c r="D355" s="213"/>
      <c r="E355" s="213"/>
      <c r="F355" s="213"/>
      <c r="G355" s="214"/>
      <c r="H355" s="215"/>
      <c r="I355" s="215"/>
      <c r="J355" s="216"/>
      <c r="K355" s="217"/>
      <c r="L355" s="218"/>
      <c r="M355" s="219"/>
      <c r="N355" s="219"/>
      <c r="O355" s="220"/>
      <c r="P355" s="193">
        <f t="shared" si="94"/>
        <v>0</v>
      </c>
      <c r="R355" s="194" t="str">
        <f t="shared" si="107"/>
        <v/>
      </c>
      <c r="S355" s="194" t="str">
        <f t="shared" si="107"/>
        <v/>
      </c>
      <c r="T355" s="194" t="str">
        <f t="shared" si="106"/>
        <v/>
      </c>
      <c r="U355" s="194" t="str">
        <f t="shared" si="106"/>
        <v/>
      </c>
      <c r="V355" s="208"/>
      <c r="W355" s="209"/>
      <c r="X355" s="209"/>
      <c r="Y355" s="209"/>
      <c r="Z355" s="209"/>
      <c r="AA355" s="209"/>
      <c r="AB355" s="210"/>
    </row>
    <row r="356" spans="1:28" s="156" customFormat="1" ht="19.5" customHeight="1" x14ac:dyDescent="0.25">
      <c r="A356" s="197"/>
      <c r="B356" s="211"/>
      <c r="C356" s="212"/>
      <c r="D356" s="213"/>
      <c r="E356" s="213"/>
      <c r="F356" s="213"/>
      <c r="G356" s="214"/>
      <c r="H356" s="215"/>
      <c r="I356" s="215"/>
      <c r="J356" s="216"/>
      <c r="K356" s="217"/>
      <c r="L356" s="218"/>
      <c r="M356" s="219"/>
      <c r="N356" s="219"/>
      <c r="O356" s="220"/>
      <c r="P356" s="193">
        <f t="shared" si="94"/>
        <v>0</v>
      </c>
      <c r="R356" s="194" t="str">
        <f t="shared" si="107"/>
        <v/>
      </c>
      <c r="S356" s="194" t="str">
        <f t="shared" si="107"/>
        <v/>
      </c>
      <c r="T356" s="194" t="str">
        <f t="shared" si="106"/>
        <v/>
      </c>
      <c r="U356" s="194" t="str">
        <f t="shared" si="106"/>
        <v/>
      </c>
      <c r="V356" s="208"/>
      <c r="W356" s="209"/>
      <c r="X356" s="209"/>
      <c r="Y356" s="209"/>
      <c r="Z356" s="209"/>
      <c r="AA356" s="209"/>
      <c r="AB356" s="210"/>
    </row>
    <row r="357" spans="1:28" s="156" customFormat="1" ht="19.5" customHeight="1" x14ac:dyDescent="0.25">
      <c r="A357" s="197"/>
      <c r="B357" s="221"/>
      <c r="C357" s="222"/>
      <c r="D357" s="223"/>
      <c r="E357" s="223"/>
      <c r="F357" s="223"/>
      <c r="G357" s="224" t="str">
        <f>C297</f>
        <v>Concrete frames</v>
      </c>
      <c r="H357" s="225"/>
      <c r="I357" s="225"/>
      <c r="J357" s="226"/>
      <c r="K357" s="227">
        <f>SUBTOTAL(9,K297:K356)</f>
        <v>6044184.3433179995</v>
      </c>
      <c r="L357" s="228"/>
      <c r="M357" s="229"/>
      <c r="N357" s="229"/>
      <c r="O357" s="230"/>
      <c r="P357" s="193">
        <f t="shared" si="94"/>
        <v>6044184.3433179995</v>
      </c>
      <c r="R357" s="194" t="str">
        <f t="shared" si="107"/>
        <v/>
      </c>
      <c r="S357" s="194" t="str">
        <f t="shared" si="107"/>
        <v/>
      </c>
      <c r="T357" s="194" t="str">
        <f t="shared" si="106"/>
        <v/>
      </c>
      <c r="U357" s="194" t="str">
        <f t="shared" si="106"/>
        <v/>
      </c>
      <c r="V357" s="208"/>
      <c r="W357" s="209"/>
      <c r="X357" s="209"/>
      <c r="Y357" s="209"/>
      <c r="Z357" s="209"/>
      <c r="AA357" s="209"/>
      <c r="AB357" s="210"/>
    </row>
    <row r="358" spans="1:28" s="156" customFormat="1" ht="19.5" customHeight="1" x14ac:dyDescent="0.25">
      <c r="A358" s="197"/>
      <c r="B358" s="296"/>
      <c r="C358" s="297"/>
      <c r="D358" s="298"/>
      <c r="E358" s="298"/>
      <c r="F358" s="298"/>
      <c r="G358" s="299"/>
      <c r="H358" s="300"/>
      <c r="I358" s="300"/>
      <c r="J358" s="301"/>
      <c r="K358" s="302"/>
      <c r="L358" s="303"/>
      <c r="M358" s="304"/>
      <c r="N358" s="304"/>
      <c r="O358" s="305"/>
      <c r="P358" s="193">
        <f t="shared" si="94"/>
        <v>0</v>
      </c>
      <c r="R358" s="194" t="str">
        <f t="shared" si="107"/>
        <v/>
      </c>
      <c r="S358" s="194" t="str">
        <f t="shared" si="107"/>
        <v/>
      </c>
      <c r="T358" s="194" t="str">
        <f t="shared" si="106"/>
        <v/>
      </c>
      <c r="U358" s="194" t="str">
        <f t="shared" si="106"/>
        <v/>
      </c>
      <c r="V358" s="208"/>
      <c r="W358" s="209"/>
      <c r="X358" s="209"/>
      <c r="Y358" s="209"/>
      <c r="Z358" s="209"/>
      <c r="AA358" s="209"/>
      <c r="AB358" s="210"/>
    </row>
    <row r="359" spans="1:28" s="156" customFormat="1" ht="19.5" customHeight="1" x14ac:dyDescent="0.25">
      <c r="B359" s="195" t="s">
        <v>642</v>
      </c>
      <c r="C359" s="196" t="s">
        <v>643</v>
      </c>
      <c r="D359" s="191"/>
      <c r="E359" s="191"/>
      <c r="F359" s="191"/>
      <c r="G359" s="192"/>
      <c r="H359" s="178"/>
      <c r="I359" s="179"/>
      <c r="J359" s="180"/>
      <c r="K359" s="180"/>
      <c r="L359" s="181"/>
      <c r="M359" s="182"/>
      <c r="N359" s="182"/>
      <c r="O359" s="183"/>
      <c r="P359" s="193">
        <f t="shared" si="94"/>
        <v>0</v>
      </c>
      <c r="Q359" s="170"/>
      <c r="R359" s="194" t="str">
        <f t="shared" si="107"/>
        <v/>
      </c>
      <c r="S359" s="194" t="str">
        <f t="shared" si="107"/>
        <v/>
      </c>
      <c r="T359" s="194" t="str">
        <f t="shared" si="106"/>
        <v/>
      </c>
      <c r="U359" s="194" t="str">
        <f t="shared" si="106"/>
        <v/>
      </c>
      <c r="V359" s="170"/>
      <c r="W359" s="186"/>
      <c r="X359" s="186"/>
      <c r="Y359" s="186"/>
      <c r="Z359" s="186"/>
      <c r="AA359" s="186"/>
      <c r="AB359" s="187"/>
    </row>
    <row r="360" spans="1:28" s="156" customFormat="1" ht="19.5" customHeight="1" x14ac:dyDescent="0.25">
      <c r="A360" s="197"/>
      <c r="B360" s="198" t="s">
        <v>64</v>
      </c>
      <c r="C360" s="199"/>
      <c r="D360" s="200"/>
      <c r="E360" s="200"/>
      <c r="F360" s="200"/>
      <c r="G360" s="201"/>
      <c r="H360" s="202"/>
      <c r="I360" s="202"/>
      <c r="J360" s="203"/>
      <c r="K360" s="204"/>
      <c r="L360" s="205"/>
      <c r="M360" s="206"/>
      <c r="N360" s="206"/>
      <c r="O360" s="207"/>
      <c r="P360" s="193">
        <f t="shared" si="94"/>
        <v>0</v>
      </c>
      <c r="R360" s="194" t="str">
        <f t="shared" si="107"/>
        <v/>
      </c>
      <c r="S360" s="194" t="str">
        <f t="shared" si="107"/>
        <v/>
      </c>
      <c r="T360" s="194" t="str">
        <f t="shared" si="106"/>
        <v/>
      </c>
      <c r="U360" s="194" t="str">
        <f t="shared" si="106"/>
        <v/>
      </c>
      <c r="V360" s="208"/>
      <c r="W360" s="209"/>
      <c r="X360" s="209"/>
      <c r="Y360" s="209"/>
      <c r="Z360" s="209"/>
      <c r="AA360" s="209"/>
      <c r="AB360" s="210"/>
    </row>
    <row r="361" spans="1:28" s="156" customFormat="1" ht="19.5" customHeight="1" x14ac:dyDescent="0.25">
      <c r="A361" s="197"/>
      <c r="B361" s="198" t="s">
        <v>64</v>
      </c>
      <c r="C361" s="199"/>
      <c r="D361" s="200"/>
      <c r="E361" s="200"/>
      <c r="F361" s="200"/>
      <c r="G361" s="201"/>
      <c r="H361" s="202"/>
      <c r="I361" s="202"/>
      <c r="J361" s="203"/>
      <c r="K361" s="204"/>
      <c r="L361" s="205"/>
      <c r="M361" s="206"/>
      <c r="N361" s="206"/>
      <c r="O361" s="207"/>
      <c r="P361" s="193">
        <f t="shared" ref="P361:P409" si="111">K361-SUM(R361:U361)</f>
        <v>0</v>
      </c>
      <c r="R361" s="194" t="str">
        <f t="shared" si="107"/>
        <v/>
      </c>
      <c r="S361" s="194" t="str">
        <f t="shared" si="107"/>
        <v/>
      </c>
      <c r="T361" s="194" t="str">
        <f t="shared" si="106"/>
        <v/>
      </c>
      <c r="U361" s="194" t="str">
        <f t="shared" si="106"/>
        <v/>
      </c>
      <c r="V361" s="208"/>
      <c r="W361" s="209"/>
      <c r="X361" s="209"/>
      <c r="Y361" s="209"/>
      <c r="Z361" s="209"/>
      <c r="AA361" s="209"/>
      <c r="AB361" s="210"/>
    </row>
    <row r="362" spans="1:28" s="156" customFormat="1" ht="19.5" customHeight="1" x14ac:dyDescent="0.25">
      <c r="A362" s="197"/>
      <c r="B362" s="198" t="s">
        <v>64</v>
      </c>
      <c r="C362" s="212"/>
      <c r="D362" s="213"/>
      <c r="E362" s="213"/>
      <c r="F362" s="213"/>
      <c r="G362" s="214"/>
      <c r="H362" s="215"/>
      <c r="I362" s="215"/>
      <c r="J362" s="216"/>
      <c r="K362" s="217"/>
      <c r="L362" s="218"/>
      <c r="M362" s="219"/>
      <c r="N362" s="219"/>
      <c r="O362" s="220"/>
      <c r="P362" s="193">
        <f t="shared" si="111"/>
        <v>0</v>
      </c>
      <c r="R362" s="194" t="str">
        <f t="shared" si="107"/>
        <v/>
      </c>
      <c r="S362" s="194" t="str">
        <f t="shared" si="107"/>
        <v/>
      </c>
      <c r="T362" s="194" t="str">
        <f t="shared" si="106"/>
        <v/>
      </c>
      <c r="U362" s="194" t="str">
        <f t="shared" si="106"/>
        <v/>
      </c>
      <c r="V362" s="208"/>
      <c r="W362" s="209"/>
      <c r="X362" s="209"/>
      <c r="Y362" s="209"/>
      <c r="Z362" s="209"/>
      <c r="AA362" s="209"/>
      <c r="AB362" s="210"/>
    </row>
    <row r="363" spans="1:28" s="156" customFormat="1" ht="19.5" customHeight="1" x14ac:dyDescent="0.25">
      <c r="A363" s="197"/>
      <c r="B363" s="211"/>
      <c r="C363" s="212"/>
      <c r="D363" s="213"/>
      <c r="E363" s="213"/>
      <c r="F363" s="213"/>
      <c r="G363" s="214"/>
      <c r="H363" s="215"/>
      <c r="I363" s="215"/>
      <c r="J363" s="216"/>
      <c r="K363" s="217"/>
      <c r="L363" s="218"/>
      <c r="M363" s="219"/>
      <c r="N363" s="219"/>
      <c r="O363" s="220"/>
      <c r="P363" s="193">
        <f t="shared" si="111"/>
        <v>0</v>
      </c>
      <c r="R363" s="194" t="str">
        <f t="shared" si="107"/>
        <v/>
      </c>
      <c r="S363" s="194" t="str">
        <f t="shared" si="107"/>
        <v/>
      </c>
      <c r="T363" s="194" t="str">
        <f t="shared" si="106"/>
        <v/>
      </c>
      <c r="U363" s="194" t="str">
        <f t="shared" si="106"/>
        <v/>
      </c>
      <c r="V363" s="208"/>
      <c r="W363" s="209"/>
      <c r="X363" s="209"/>
      <c r="Y363" s="209"/>
      <c r="Z363" s="209"/>
      <c r="AA363" s="209"/>
      <c r="AB363" s="210"/>
    </row>
    <row r="364" spans="1:28" s="156" customFormat="1" ht="19.5" customHeight="1" x14ac:dyDescent="0.25">
      <c r="A364" s="197"/>
      <c r="B364" s="221"/>
      <c r="C364" s="222"/>
      <c r="D364" s="223"/>
      <c r="E364" s="223"/>
      <c r="F364" s="223"/>
      <c r="G364" s="224" t="str">
        <f>C359</f>
        <v>Timber frames</v>
      </c>
      <c r="H364" s="225"/>
      <c r="I364" s="225"/>
      <c r="J364" s="226"/>
      <c r="K364" s="227">
        <f>SUBTOTAL(9,K359:K363)</f>
        <v>0</v>
      </c>
      <c r="L364" s="228"/>
      <c r="M364" s="229"/>
      <c r="N364" s="229"/>
      <c r="O364" s="230"/>
      <c r="P364" s="193">
        <f t="shared" si="111"/>
        <v>0</v>
      </c>
      <c r="R364" s="194" t="str">
        <f t="shared" si="107"/>
        <v/>
      </c>
      <c r="S364" s="194" t="str">
        <f t="shared" si="107"/>
        <v/>
      </c>
      <c r="T364" s="194" t="str">
        <f t="shared" si="106"/>
        <v/>
      </c>
      <c r="U364" s="194" t="str">
        <f t="shared" si="106"/>
        <v/>
      </c>
      <c r="V364" s="208"/>
      <c r="W364" s="209"/>
      <c r="X364" s="209"/>
      <c r="Y364" s="209"/>
      <c r="Z364" s="209"/>
      <c r="AA364" s="209"/>
      <c r="AB364" s="210"/>
    </row>
    <row r="365" spans="1:28" s="156" customFormat="1" ht="19.5" customHeight="1" x14ac:dyDescent="0.25">
      <c r="A365" s="197"/>
      <c r="B365" s="296"/>
      <c r="C365" s="297"/>
      <c r="D365" s="298"/>
      <c r="E365" s="298"/>
      <c r="F365" s="298"/>
      <c r="G365" s="299"/>
      <c r="H365" s="300"/>
      <c r="I365" s="300"/>
      <c r="J365" s="301"/>
      <c r="K365" s="302"/>
      <c r="L365" s="303"/>
      <c r="M365" s="304"/>
      <c r="N365" s="304"/>
      <c r="O365" s="305"/>
      <c r="P365" s="193">
        <f t="shared" si="111"/>
        <v>0</v>
      </c>
      <c r="R365" s="194" t="str">
        <f t="shared" si="107"/>
        <v/>
      </c>
      <c r="S365" s="194" t="str">
        <f t="shared" si="107"/>
        <v/>
      </c>
      <c r="T365" s="194" t="str">
        <f t="shared" si="106"/>
        <v/>
      </c>
      <c r="U365" s="194" t="str">
        <f t="shared" si="106"/>
        <v/>
      </c>
      <c r="V365" s="208"/>
      <c r="W365" s="209"/>
      <c r="X365" s="209"/>
      <c r="Y365" s="209"/>
      <c r="Z365" s="209"/>
      <c r="AA365" s="209"/>
      <c r="AB365" s="210"/>
    </row>
    <row r="366" spans="1:28" s="156" customFormat="1" ht="19.5" customHeight="1" x14ac:dyDescent="0.25">
      <c r="B366" s="195" t="s">
        <v>644</v>
      </c>
      <c r="C366" s="196" t="s">
        <v>645</v>
      </c>
      <c r="D366" s="191"/>
      <c r="E366" s="191"/>
      <c r="F366" s="191"/>
      <c r="G366" s="192"/>
      <c r="H366" s="178"/>
      <c r="I366" s="179"/>
      <c r="J366" s="180"/>
      <c r="K366" s="180"/>
      <c r="L366" s="181"/>
      <c r="M366" s="182"/>
      <c r="N366" s="182"/>
      <c r="O366" s="183"/>
      <c r="P366" s="193">
        <f t="shared" si="111"/>
        <v>0</v>
      </c>
      <c r="Q366" s="170"/>
      <c r="R366" s="194" t="str">
        <f t="shared" si="107"/>
        <v/>
      </c>
      <c r="S366" s="194" t="str">
        <f t="shared" si="107"/>
        <v/>
      </c>
      <c r="T366" s="194" t="str">
        <f t="shared" si="106"/>
        <v/>
      </c>
      <c r="U366" s="194" t="str">
        <f t="shared" si="106"/>
        <v/>
      </c>
      <c r="V366" s="170"/>
      <c r="W366" s="186"/>
      <c r="X366" s="186"/>
      <c r="Y366" s="186"/>
      <c r="Z366" s="186"/>
      <c r="AA366" s="186"/>
      <c r="AB366" s="187"/>
    </row>
    <row r="367" spans="1:28" s="285" customFormat="1" ht="19.5" customHeight="1" x14ac:dyDescent="0.25">
      <c r="B367" s="345"/>
      <c r="C367" s="291" t="s">
        <v>356</v>
      </c>
      <c r="D367" s="292"/>
      <c r="E367" s="292"/>
      <c r="F367" s="292"/>
      <c r="G367" s="293"/>
      <c r="H367" s="294"/>
      <c r="I367" s="204"/>
      <c r="J367" s="295"/>
      <c r="K367" s="295"/>
      <c r="L367" s="205"/>
      <c r="M367" s="206"/>
      <c r="N367" s="206"/>
      <c r="O367" s="207"/>
      <c r="P367" s="193">
        <f t="shared" si="111"/>
        <v>0</v>
      </c>
      <c r="Q367" s="326"/>
      <c r="R367" s="194" t="str">
        <f t="shared" si="107"/>
        <v/>
      </c>
      <c r="S367" s="194" t="str">
        <f t="shared" si="107"/>
        <v/>
      </c>
      <c r="T367" s="194" t="str">
        <f t="shared" si="106"/>
        <v/>
      </c>
      <c r="U367" s="194" t="str">
        <f t="shared" si="106"/>
        <v/>
      </c>
      <c r="V367" s="326"/>
      <c r="W367" s="327"/>
      <c r="X367" s="327"/>
      <c r="Y367" s="327"/>
      <c r="Z367" s="327"/>
      <c r="AA367" s="327"/>
      <c r="AB367" s="328"/>
    </row>
    <row r="368" spans="1:28" s="251" customFormat="1" ht="19.5" customHeight="1" x14ac:dyDescent="0.25">
      <c r="A368" s="241"/>
      <c r="B368" s="254" t="s">
        <v>64</v>
      </c>
      <c r="C368" s="199" t="s">
        <v>646</v>
      </c>
      <c r="D368" s="255"/>
      <c r="E368" s="255"/>
      <c r="F368" s="255"/>
      <c r="G368" s="256" t="s">
        <v>647</v>
      </c>
      <c r="H368" s="257">
        <v>130</v>
      </c>
      <c r="I368" s="242" t="s">
        <v>66</v>
      </c>
      <c r="J368" s="179"/>
      <c r="K368" s="244"/>
      <c r="L368" s="990" t="s">
        <v>648</v>
      </c>
      <c r="M368" s="991"/>
      <c r="N368" s="991"/>
      <c r="O368" s="992"/>
      <c r="P368" s="193">
        <f t="shared" si="111"/>
        <v>0</v>
      </c>
      <c r="Q368" s="156" t="s">
        <v>356</v>
      </c>
      <c r="R368" s="194" t="str">
        <f t="shared" si="107"/>
        <v/>
      </c>
      <c r="S368" s="194" t="str">
        <f t="shared" si="107"/>
        <v/>
      </c>
      <c r="T368" s="194">
        <f t="shared" si="106"/>
        <v>0</v>
      </c>
      <c r="U368" s="194" t="str">
        <f t="shared" si="106"/>
        <v/>
      </c>
      <c r="V368" s="248"/>
      <c r="W368" s="249"/>
      <c r="X368" s="249"/>
      <c r="Y368" s="249"/>
      <c r="Z368" s="249"/>
      <c r="AA368" s="249"/>
      <c r="AB368" s="250"/>
    </row>
    <row r="369" spans="1:32" s="251" customFormat="1" ht="19.5" customHeight="1" x14ac:dyDescent="0.25">
      <c r="A369" s="241"/>
      <c r="B369" s="254"/>
      <c r="C369" s="199"/>
      <c r="D369" s="255"/>
      <c r="E369" s="255"/>
      <c r="F369" s="255"/>
      <c r="G369" s="256" t="s">
        <v>649</v>
      </c>
      <c r="H369" s="257">
        <v>531</v>
      </c>
      <c r="I369" s="242" t="s">
        <v>66</v>
      </c>
      <c r="J369" s="179"/>
      <c r="K369" s="244"/>
      <c r="L369" s="245"/>
      <c r="M369" s="246"/>
      <c r="N369" s="246"/>
      <c r="O369" s="247"/>
      <c r="P369" s="193">
        <f t="shared" si="111"/>
        <v>0</v>
      </c>
      <c r="Q369" s="156" t="s">
        <v>356</v>
      </c>
      <c r="R369" s="194" t="str">
        <f t="shared" si="107"/>
        <v/>
      </c>
      <c r="S369" s="194" t="str">
        <f t="shared" si="107"/>
        <v/>
      </c>
      <c r="T369" s="194">
        <f t="shared" si="106"/>
        <v>0</v>
      </c>
      <c r="U369" s="194" t="str">
        <f t="shared" si="106"/>
        <v/>
      </c>
      <c r="V369" s="248"/>
      <c r="W369" s="249"/>
      <c r="X369" s="249"/>
      <c r="Y369" s="249"/>
      <c r="Z369" s="249"/>
      <c r="AA369" s="249"/>
      <c r="AB369" s="250"/>
      <c r="AC369" s="248"/>
      <c r="AD369" s="188"/>
      <c r="AE369" s="188"/>
      <c r="AF369" s="188"/>
    </row>
    <row r="370" spans="1:32" s="251" customFormat="1" ht="19.5" customHeight="1" x14ac:dyDescent="0.25">
      <c r="A370" s="241"/>
      <c r="B370" s="254"/>
      <c r="C370" s="199"/>
      <c r="D370" s="255"/>
      <c r="E370" s="255"/>
      <c r="F370" s="255"/>
      <c r="G370" s="256"/>
      <c r="H370" s="257"/>
      <c r="I370" s="242"/>
      <c r="J370" s="179"/>
      <c r="K370" s="244"/>
      <c r="L370" s="245"/>
      <c r="M370" s="246"/>
      <c r="N370" s="246"/>
      <c r="O370" s="247"/>
      <c r="P370" s="193">
        <f t="shared" si="111"/>
        <v>0</v>
      </c>
      <c r="Q370" s="156" t="s">
        <v>356</v>
      </c>
      <c r="R370" s="194" t="str">
        <f t="shared" si="107"/>
        <v/>
      </c>
      <c r="S370" s="194" t="str">
        <f t="shared" si="107"/>
        <v/>
      </c>
      <c r="T370" s="194">
        <f t="shared" si="106"/>
        <v>0</v>
      </c>
      <c r="U370" s="194" t="str">
        <f t="shared" si="106"/>
        <v/>
      </c>
      <c r="V370" s="248"/>
      <c r="W370" s="249"/>
      <c r="X370" s="249"/>
      <c r="Y370" s="249"/>
      <c r="Z370" s="249"/>
      <c r="AA370" s="249"/>
      <c r="AB370" s="250"/>
      <c r="AC370" s="248"/>
      <c r="AD370" s="188"/>
      <c r="AE370" s="188"/>
      <c r="AF370" s="188"/>
    </row>
    <row r="371" spans="1:32" s="156" customFormat="1" ht="19.5" customHeight="1" x14ac:dyDescent="0.25">
      <c r="B371" s="346"/>
      <c r="C371" s="347" t="s">
        <v>650</v>
      </c>
      <c r="D371" s="348"/>
      <c r="E371" s="348"/>
      <c r="F371" s="348"/>
      <c r="G371" s="349"/>
      <c r="H371" s="202"/>
      <c r="I371" s="204"/>
      <c r="J371" s="295"/>
      <c r="K371" s="204"/>
      <c r="L371" s="996" t="s">
        <v>651</v>
      </c>
      <c r="M371" s="997"/>
      <c r="N371" s="997"/>
      <c r="O371" s="998"/>
      <c r="P371" s="193">
        <f t="shared" si="111"/>
        <v>0</v>
      </c>
      <c r="R371" s="194" t="str">
        <f t="shared" si="107"/>
        <v/>
      </c>
      <c r="S371" s="194" t="str">
        <f t="shared" si="107"/>
        <v/>
      </c>
      <c r="T371" s="194" t="str">
        <f t="shared" si="106"/>
        <v/>
      </c>
      <c r="U371" s="194" t="str">
        <f t="shared" si="106"/>
        <v/>
      </c>
      <c r="V371" s="170"/>
      <c r="W371" s="186"/>
      <c r="X371" s="186"/>
      <c r="Y371" s="186"/>
      <c r="Z371" s="186"/>
      <c r="AA371" s="186"/>
      <c r="AB371" s="187"/>
      <c r="AC371" s="170"/>
      <c r="AD371" s="188"/>
      <c r="AE371" s="188"/>
      <c r="AF371" s="188"/>
    </row>
    <row r="372" spans="1:32" s="251" customFormat="1" ht="19.5" customHeight="1" x14ac:dyDescent="0.25">
      <c r="A372" s="241"/>
      <c r="B372" s="346" t="s">
        <v>64</v>
      </c>
      <c r="C372" s="199"/>
      <c r="D372" s="255" t="s">
        <v>19</v>
      </c>
      <c r="E372" s="255"/>
      <c r="F372" s="255"/>
      <c r="G372" s="256"/>
      <c r="H372" s="257">
        <f>H368</f>
        <v>130</v>
      </c>
      <c r="I372" s="242" t="s">
        <v>66</v>
      </c>
      <c r="J372" s="179">
        <v>750</v>
      </c>
      <c r="K372" s="244">
        <f>H372*J372</f>
        <v>97500</v>
      </c>
      <c r="L372" s="245"/>
      <c r="M372" s="246"/>
      <c r="N372" s="246"/>
      <c r="O372" s="247"/>
      <c r="P372" s="193">
        <f t="shared" si="111"/>
        <v>0</v>
      </c>
      <c r="Q372" s="156" t="s">
        <v>356</v>
      </c>
      <c r="R372" s="194" t="str">
        <f t="shared" si="107"/>
        <v/>
      </c>
      <c r="S372" s="194" t="str">
        <f t="shared" si="107"/>
        <v/>
      </c>
      <c r="T372" s="194">
        <f t="shared" si="106"/>
        <v>97500</v>
      </c>
      <c r="U372" s="194" t="str">
        <f t="shared" si="106"/>
        <v/>
      </c>
      <c r="V372" s="248"/>
      <c r="W372" s="249"/>
      <c r="X372" s="249"/>
      <c r="Y372" s="249"/>
      <c r="Z372" s="249"/>
      <c r="AA372" s="249"/>
      <c r="AB372" s="250"/>
      <c r="AC372" s="248"/>
      <c r="AD372" s="188"/>
      <c r="AE372" s="188"/>
      <c r="AF372" s="188"/>
    </row>
    <row r="373" spans="1:32" s="156" customFormat="1" ht="19.5" customHeight="1" x14ac:dyDescent="0.25">
      <c r="B373" s="346" t="s">
        <v>64</v>
      </c>
      <c r="C373" s="353" t="s">
        <v>652</v>
      </c>
      <c r="D373" s="348"/>
      <c r="E373" s="348"/>
      <c r="F373" s="348"/>
      <c r="G373" s="349"/>
      <c r="H373" s="202">
        <f>H369</f>
        <v>531</v>
      </c>
      <c r="I373" s="204" t="s">
        <v>66</v>
      </c>
      <c r="J373" s="295">
        <f>500*1.5</f>
        <v>750</v>
      </c>
      <c r="K373" s="204">
        <f>H373*J373</f>
        <v>398250</v>
      </c>
      <c r="L373" s="996" t="s">
        <v>653</v>
      </c>
      <c r="M373" s="997"/>
      <c r="N373" s="997"/>
      <c r="O373" s="998"/>
      <c r="P373" s="193">
        <f t="shared" si="111"/>
        <v>0</v>
      </c>
      <c r="Q373" s="156" t="s">
        <v>356</v>
      </c>
      <c r="R373" s="194" t="str">
        <f t="shared" si="107"/>
        <v/>
      </c>
      <c r="S373" s="194" t="str">
        <f t="shared" si="107"/>
        <v/>
      </c>
      <c r="T373" s="194">
        <f t="shared" si="106"/>
        <v>398250</v>
      </c>
      <c r="U373" s="194" t="str">
        <f t="shared" si="106"/>
        <v/>
      </c>
      <c r="V373" s="170"/>
      <c r="W373" s="252">
        <v>1</v>
      </c>
      <c r="X373" s="252">
        <v>531</v>
      </c>
      <c r="Y373" s="311">
        <v>1</v>
      </c>
      <c r="Z373" s="311">
        <v>1</v>
      </c>
      <c r="AA373" s="311">
        <v>1</v>
      </c>
      <c r="AB373" s="253">
        <f>W373*X373*Y373*Z373*AA373</f>
        <v>531</v>
      </c>
      <c r="AC373" s="170"/>
      <c r="AD373" s="188"/>
      <c r="AE373" s="188"/>
      <c r="AF373" s="188"/>
    </row>
    <row r="374" spans="1:32" s="156" customFormat="1" ht="19.5" customHeight="1" x14ac:dyDescent="0.25">
      <c r="B374" s="346" t="s">
        <v>64</v>
      </c>
      <c r="C374" s="353" t="s">
        <v>654</v>
      </c>
      <c r="D374" s="348"/>
      <c r="E374" s="348"/>
      <c r="F374" s="348"/>
      <c r="G374" s="349"/>
      <c r="H374" s="202">
        <f>H369</f>
        <v>531</v>
      </c>
      <c r="I374" s="204" t="s">
        <v>66</v>
      </c>
      <c r="J374" s="295">
        <v>3500</v>
      </c>
      <c r="K374" s="204">
        <f>H374*J374</f>
        <v>1858500</v>
      </c>
      <c r="L374" s="996"/>
      <c r="M374" s="997"/>
      <c r="N374" s="997"/>
      <c r="O374" s="998"/>
      <c r="P374" s="193">
        <f t="shared" si="111"/>
        <v>0</v>
      </c>
      <c r="Q374" s="156" t="s">
        <v>356</v>
      </c>
      <c r="R374" s="194" t="str">
        <f t="shared" si="107"/>
        <v/>
      </c>
      <c r="S374" s="194" t="str">
        <f t="shared" si="107"/>
        <v/>
      </c>
      <c r="T374" s="194">
        <f t="shared" si="106"/>
        <v>1858500</v>
      </c>
      <c r="U374" s="194" t="str">
        <f t="shared" si="106"/>
        <v/>
      </c>
      <c r="V374" s="170"/>
      <c r="W374" s="252">
        <v>1</v>
      </c>
      <c r="X374" s="252">
        <v>531</v>
      </c>
      <c r="Y374" s="311">
        <v>1</v>
      </c>
      <c r="Z374" s="311">
        <v>1</v>
      </c>
      <c r="AA374" s="311">
        <v>1</v>
      </c>
      <c r="AB374" s="253">
        <f>W374*X374*Y374*Z374*AA374</f>
        <v>531</v>
      </c>
      <c r="AC374" s="170"/>
      <c r="AD374" s="188"/>
      <c r="AE374" s="188"/>
      <c r="AF374" s="188"/>
    </row>
    <row r="375" spans="1:32" s="156" customFormat="1" ht="19.5" customHeight="1" x14ac:dyDescent="0.25">
      <c r="B375" s="346" t="s">
        <v>64</v>
      </c>
      <c r="C375" s="353" t="s">
        <v>655</v>
      </c>
      <c r="D375" s="348"/>
      <c r="E375" s="348"/>
      <c r="F375" s="348"/>
      <c r="G375" s="349"/>
      <c r="H375" s="202">
        <v>1</v>
      </c>
      <c r="I375" s="204" t="s">
        <v>57</v>
      </c>
      <c r="J375" s="295">
        <v>500000</v>
      </c>
      <c r="K375" s="204">
        <f>H375*J375</f>
        <v>500000</v>
      </c>
      <c r="L375" s="996" t="s">
        <v>585</v>
      </c>
      <c r="M375" s="997"/>
      <c r="N375" s="997"/>
      <c r="O375" s="998"/>
      <c r="P375" s="193">
        <f t="shared" si="111"/>
        <v>0</v>
      </c>
      <c r="Q375" s="156" t="s">
        <v>356</v>
      </c>
      <c r="R375" s="194" t="str">
        <f t="shared" si="107"/>
        <v/>
      </c>
      <c r="S375" s="194" t="str">
        <f t="shared" si="107"/>
        <v/>
      </c>
      <c r="T375" s="194">
        <f t="shared" si="106"/>
        <v>500000</v>
      </c>
      <c r="U375" s="194" t="str">
        <f t="shared" si="106"/>
        <v/>
      </c>
      <c r="V375" s="170"/>
      <c r="W375" s="252">
        <v>1</v>
      </c>
      <c r="X375" s="252">
        <v>1</v>
      </c>
      <c r="Y375" s="311">
        <v>1</v>
      </c>
      <c r="Z375" s="311">
        <v>1</v>
      </c>
      <c r="AA375" s="311">
        <v>1</v>
      </c>
      <c r="AB375" s="253">
        <f>W375*X375*Y375*Z375*AA375</f>
        <v>1</v>
      </c>
      <c r="AC375" s="170"/>
      <c r="AD375" s="188"/>
      <c r="AE375" s="188"/>
      <c r="AF375" s="188"/>
    </row>
    <row r="376" spans="1:32" s="156" customFormat="1" ht="19.5" customHeight="1" x14ac:dyDescent="0.25">
      <c r="B376" s="346" t="s">
        <v>64</v>
      </c>
      <c r="C376" s="353"/>
      <c r="D376" s="255" t="s">
        <v>94</v>
      </c>
      <c r="E376" s="348"/>
      <c r="F376" s="348"/>
      <c r="G376" s="349"/>
      <c r="H376" s="202">
        <f>H372</f>
        <v>130</v>
      </c>
      <c r="I376" s="204" t="s">
        <v>66</v>
      </c>
      <c r="J376" s="295">
        <v>500</v>
      </c>
      <c r="K376" s="204">
        <f>H376*J376</f>
        <v>65000</v>
      </c>
      <c r="L376" s="350"/>
      <c r="M376" s="351"/>
      <c r="N376" s="351"/>
      <c r="O376" s="352"/>
      <c r="P376" s="193">
        <f t="shared" si="111"/>
        <v>0</v>
      </c>
      <c r="Q376" s="156" t="s">
        <v>356</v>
      </c>
      <c r="R376" s="194" t="str">
        <f t="shared" si="107"/>
        <v/>
      </c>
      <c r="S376" s="194" t="str">
        <f t="shared" si="107"/>
        <v/>
      </c>
      <c r="T376" s="194">
        <f t="shared" si="106"/>
        <v>65000</v>
      </c>
      <c r="U376" s="194" t="str">
        <f t="shared" si="106"/>
        <v/>
      </c>
      <c r="V376" s="170"/>
      <c r="W376" s="252"/>
      <c r="X376" s="252"/>
      <c r="Y376" s="311"/>
      <c r="Z376" s="311"/>
      <c r="AA376" s="311"/>
      <c r="AB376" s="253"/>
      <c r="AC376" s="170"/>
      <c r="AD376" s="188"/>
      <c r="AE376" s="188"/>
      <c r="AF376" s="188"/>
    </row>
    <row r="377" spans="1:32" s="251" customFormat="1" ht="19.5" customHeight="1" x14ac:dyDescent="0.25">
      <c r="A377" s="241"/>
      <c r="B377" s="254"/>
      <c r="C377" s="199"/>
      <c r="D377" s="255" t="s">
        <v>656</v>
      </c>
      <c r="E377" s="255"/>
      <c r="F377" s="255"/>
      <c r="G377" s="256"/>
      <c r="H377" s="257"/>
      <c r="I377" s="242"/>
      <c r="J377" s="179"/>
      <c r="K377" s="244" t="s">
        <v>657</v>
      </c>
      <c r="L377" s="245"/>
      <c r="M377" s="246"/>
      <c r="N377" s="246"/>
      <c r="O377" s="247"/>
      <c r="P377" s="193" t="e">
        <f t="shared" si="111"/>
        <v>#VALUE!</v>
      </c>
      <c r="Q377" s="156" t="s">
        <v>356</v>
      </c>
      <c r="R377" s="194" t="str">
        <f t="shared" si="107"/>
        <v/>
      </c>
      <c r="S377" s="194" t="str">
        <f t="shared" si="107"/>
        <v/>
      </c>
      <c r="T377" s="194" t="str">
        <f t="shared" si="106"/>
        <v>Incl Section 4</v>
      </c>
      <c r="U377" s="194" t="str">
        <f t="shared" si="106"/>
        <v/>
      </c>
      <c r="V377" s="248"/>
      <c r="W377" s="249"/>
      <c r="X377" s="249"/>
      <c r="Y377" s="249"/>
      <c r="Z377" s="249"/>
      <c r="AA377" s="249"/>
      <c r="AB377" s="250"/>
      <c r="AC377" s="248"/>
      <c r="AD377" s="188"/>
      <c r="AE377" s="188"/>
      <c r="AF377" s="188"/>
    </row>
    <row r="378" spans="1:32" s="251" customFormat="1" ht="19.5" customHeight="1" x14ac:dyDescent="0.25">
      <c r="A378" s="241"/>
      <c r="B378" s="254"/>
      <c r="C378" s="199"/>
      <c r="D378" s="255" t="s">
        <v>658</v>
      </c>
      <c r="E378" s="255"/>
      <c r="F378" s="255"/>
      <c r="G378" s="256"/>
      <c r="H378" s="257"/>
      <c r="I378" s="242"/>
      <c r="J378" s="179"/>
      <c r="K378" s="244" t="s">
        <v>659</v>
      </c>
      <c r="L378" s="245"/>
      <c r="M378" s="246"/>
      <c r="N378" s="246"/>
      <c r="O378" s="247"/>
      <c r="P378" s="193" t="e">
        <f t="shared" si="111"/>
        <v>#VALUE!</v>
      </c>
      <c r="Q378" s="156" t="s">
        <v>356</v>
      </c>
      <c r="R378" s="194" t="str">
        <f t="shared" si="107"/>
        <v/>
      </c>
      <c r="S378" s="194" t="str">
        <f t="shared" si="107"/>
        <v/>
      </c>
      <c r="T378" s="194" t="str">
        <f t="shared" si="106"/>
        <v>Incl Section 5</v>
      </c>
      <c r="U378" s="194" t="str">
        <f t="shared" si="106"/>
        <v/>
      </c>
      <c r="V378" s="248"/>
      <c r="W378" s="249"/>
      <c r="X378" s="249"/>
      <c r="Y378" s="249"/>
      <c r="Z378" s="249"/>
      <c r="AA378" s="249"/>
      <c r="AB378" s="250"/>
      <c r="AC378" s="248"/>
      <c r="AD378" s="188"/>
      <c r="AE378" s="188"/>
      <c r="AF378" s="188"/>
    </row>
    <row r="379" spans="1:32" s="251" customFormat="1" ht="19.5" customHeight="1" x14ac:dyDescent="0.25">
      <c r="A379" s="241"/>
      <c r="B379" s="254"/>
      <c r="C379" s="199"/>
      <c r="D379" s="255" t="s">
        <v>660</v>
      </c>
      <c r="E379" s="255"/>
      <c r="F379" s="255"/>
      <c r="G379" s="256"/>
      <c r="H379" s="354">
        <v>0.2</v>
      </c>
      <c r="I379" s="242"/>
      <c r="J379" s="179">
        <f>SUM(K372:K378)</f>
        <v>2919250</v>
      </c>
      <c r="K379" s="244">
        <f t="shared" ref="K379" si="112">H379*J379</f>
        <v>583850</v>
      </c>
      <c r="L379" s="245"/>
      <c r="M379" s="246"/>
      <c r="N379" s="246"/>
      <c r="O379" s="247"/>
      <c r="P379" s="193">
        <f t="shared" si="111"/>
        <v>0</v>
      </c>
      <c r="Q379" s="156" t="s">
        <v>356</v>
      </c>
      <c r="R379" s="194" t="str">
        <f t="shared" si="107"/>
        <v/>
      </c>
      <c r="S379" s="194" t="str">
        <f t="shared" si="107"/>
        <v/>
      </c>
      <c r="T379" s="194">
        <f t="shared" si="106"/>
        <v>583850</v>
      </c>
      <c r="U379" s="194" t="str">
        <f t="shared" si="106"/>
        <v/>
      </c>
      <c r="V379" s="248"/>
      <c r="W379" s="249"/>
      <c r="X379" s="249"/>
      <c r="Y379" s="249"/>
      <c r="Z379" s="249"/>
      <c r="AA379" s="249"/>
      <c r="AB379" s="250"/>
      <c r="AC379" s="248"/>
      <c r="AD379" s="188"/>
      <c r="AE379" s="188"/>
      <c r="AF379" s="188"/>
    </row>
    <row r="380" spans="1:32" s="156" customFormat="1" ht="19.5" customHeight="1" x14ac:dyDescent="0.25">
      <c r="A380" s="197"/>
      <c r="B380" s="198" t="s">
        <v>64</v>
      </c>
      <c r="C380" s="355"/>
      <c r="D380" s="356" t="s">
        <v>661</v>
      </c>
      <c r="E380" s="356"/>
      <c r="F380" s="356"/>
      <c r="G380" s="357"/>
      <c r="H380" s="315">
        <v>1</v>
      </c>
      <c r="I380" s="315" t="s">
        <v>57</v>
      </c>
      <c r="J380" s="358">
        <v>3500000</v>
      </c>
      <c r="K380" s="359">
        <f>H380*J380</f>
        <v>3500000</v>
      </c>
      <c r="L380" s="205"/>
      <c r="M380" s="206"/>
      <c r="N380" s="206"/>
      <c r="O380" s="207"/>
      <c r="P380" s="193">
        <f t="shared" si="111"/>
        <v>0</v>
      </c>
      <c r="Q380" s="156" t="s">
        <v>356</v>
      </c>
      <c r="R380" s="194" t="str">
        <f t="shared" si="107"/>
        <v/>
      </c>
      <c r="S380" s="194" t="str">
        <f t="shared" si="107"/>
        <v/>
      </c>
      <c r="T380" s="194">
        <f t="shared" si="106"/>
        <v>3500000</v>
      </c>
      <c r="U380" s="194" t="str">
        <f t="shared" si="106"/>
        <v/>
      </c>
      <c r="V380" s="208"/>
      <c r="W380" s="209"/>
      <c r="X380" s="209"/>
      <c r="Y380" s="209"/>
      <c r="Z380" s="209"/>
      <c r="AA380" s="209"/>
      <c r="AB380" s="210"/>
      <c r="AC380" s="208"/>
      <c r="AD380" s="188"/>
      <c r="AE380" s="188"/>
      <c r="AF380" s="188"/>
    </row>
    <row r="381" spans="1:32" s="156" customFormat="1" ht="19.5" customHeight="1" x14ac:dyDescent="0.25">
      <c r="A381" s="197"/>
      <c r="B381" s="198"/>
      <c r="C381" s="199"/>
      <c r="D381" s="200"/>
      <c r="E381" s="200"/>
      <c r="F381" s="200"/>
      <c r="G381" s="201"/>
      <c r="H381" s="202"/>
      <c r="I381" s="202"/>
      <c r="J381" s="203"/>
      <c r="K381" s="204"/>
      <c r="L381" s="205"/>
      <c r="M381" s="206"/>
      <c r="N381" s="206"/>
      <c r="O381" s="207"/>
      <c r="P381" s="193"/>
      <c r="R381" s="194" t="str">
        <f t="shared" si="107"/>
        <v/>
      </c>
      <c r="S381" s="194" t="str">
        <f t="shared" si="107"/>
        <v/>
      </c>
      <c r="T381" s="194" t="str">
        <f t="shared" si="106"/>
        <v/>
      </c>
      <c r="U381" s="194" t="str">
        <f t="shared" si="106"/>
        <v/>
      </c>
      <c r="V381" s="208"/>
      <c r="W381" s="209"/>
      <c r="X381" s="209"/>
      <c r="Y381" s="209"/>
      <c r="Z381" s="209"/>
      <c r="AA381" s="209"/>
      <c r="AB381" s="210"/>
      <c r="AC381" s="208"/>
      <c r="AD381" s="188"/>
      <c r="AE381" s="188"/>
      <c r="AF381" s="188"/>
    </row>
    <row r="382" spans="1:32" s="285" customFormat="1" ht="19.5" customHeight="1" x14ac:dyDescent="0.25">
      <c r="B382" s="345"/>
      <c r="C382" s="291" t="s">
        <v>662</v>
      </c>
      <c r="D382" s="292"/>
      <c r="E382" s="292"/>
      <c r="F382" s="292"/>
      <c r="G382" s="293"/>
      <c r="H382" s="294"/>
      <c r="I382" s="204"/>
      <c r="J382" s="295"/>
      <c r="K382" s="295"/>
      <c r="L382" s="205"/>
      <c r="M382" s="206"/>
      <c r="N382" s="206"/>
      <c r="O382" s="207"/>
      <c r="P382" s="193">
        <f t="shared" si="111"/>
        <v>0</v>
      </c>
      <c r="Q382" s="326"/>
      <c r="R382" s="194" t="str">
        <f t="shared" si="107"/>
        <v/>
      </c>
      <c r="S382" s="194" t="str">
        <f t="shared" si="107"/>
        <v/>
      </c>
      <c r="T382" s="194" t="str">
        <f t="shared" si="106"/>
        <v/>
      </c>
      <c r="U382" s="194" t="str">
        <f t="shared" si="106"/>
        <v/>
      </c>
      <c r="V382" s="326"/>
      <c r="W382" s="327"/>
      <c r="X382" s="327"/>
      <c r="Y382" s="327"/>
      <c r="Z382" s="327"/>
      <c r="AA382" s="327"/>
      <c r="AB382" s="328"/>
      <c r="AC382" s="326"/>
      <c r="AD382" s="188"/>
      <c r="AE382" s="188"/>
      <c r="AF382" s="188"/>
    </row>
    <row r="383" spans="1:32" s="251" customFormat="1" ht="19.5" customHeight="1" x14ac:dyDescent="0.25">
      <c r="A383" s="241"/>
      <c r="B383" s="254" t="s">
        <v>64</v>
      </c>
      <c r="C383" s="360" t="s">
        <v>663</v>
      </c>
      <c r="D383" s="361"/>
      <c r="E383" s="361"/>
      <c r="F383" s="361"/>
      <c r="G383" s="362"/>
      <c r="H383" s="363"/>
      <c r="I383" s="364"/>
      <c r="J383" s="365"/>
      <c r="K383" s="365"/>
      <c r="L383" s="307" t="s">
        <v>664</v>
      </c>
      <c r="M383" s="246"/>
      <c r="N383" s="246"/>
      <c r="O383" s="247"/>
      <c r="P383" s="193">
        <f t="shared" si="111"/>
        <v>0</v>
      </c>
      <c r="Q383" s="156"/>
      <c r="R383" s="194" t="str">
        <f t="shared" si="107"/>
        <v/>
      </c>
      <c r="S383" s="194" t="str">
        <f t="shared" si="107"/>
        <v/>
      </c>
      <c r="T383" s="194" t="str">
        <f t="shared" si="106"/>
        <v/>
      </c>
      <c r="U383" s="194" t="str">
        <f t="shared" si="106"/>
        <v/>
      </c>
      <c r="V383" s="252"/>
      <c r="W383" s="280"/>
      <c r="X383" s="253"/>
      <c r="Y383" s="248"/>
      <c r="AD383" s="194" t="str">
        <f t="shared" ref="AD383:AF396" si="113">IF($Q383=AD$8,$K383,"")</f>
        <v/>
      </c>
      <c r="AE383" s="194" t="str">
        <f t="shared" si="113"/>
        <v/>
      </c>
      <c r="AF383" s="194" t="str">
        <f t="shared" si="113"/>
        <v/>
      </c>
    </row>
    <row r="384" spans="1:32" s="251" customFormat="1" ht="19.5" customHeight="1" x14ac:dyDescent="0.25">
      <c r="A384" s="241"/>
      <c r="B384" s="254"/>
      <c r="C384" s="360"/>
      <c r="D384" s="361"/>
      <c r="E384" s="361"/>
      <c r="F384" s="361"/>
      <c r="G384" s="362" t="s">
        <v>647</v>
      </c>
      <c r="H384" s="363">
        <v>451</v>
      </c>
      <c r="I384" s="364" t="s">
        <v>66</v>
      </c>
      <c r="J384" s="365"/>
      <c r="K384" s="366"/>
      <c r="L384" s="990"/>
      <c r="M384" s="991"/>
      <c r="N384" s="991"/>
      <c r="O384" s="992"/>
      <c r="P384" s="193">
        <f t="shared" si="111"/>
        <v>0</v>
      </c>
      <c r="Q384" s="156"/>
      <c r="R384" s="194" t="str">
        <f t="shared" si="107"/>
        <v/>
      </c>
      <c r="S384" s="194" t="str">
        <f t="shared" si="107"/>
        <v/>
      </c>
      <c r="T384" s="194" t="str">
        <f t="shared" si="106"/>
        <v/>
      </c>
      <c r="U384" s="194" t="str">
        <f t="shared" si="106"/>
        <v/>
      </c>
      <c r="V384" s="249"/>
      <c r="W384" s="249"/>
      <c r="X384" s="250"/>
      <c r="Y384" s="248"/>
      <c r="AD384" s="194" t="str">
        <f t="shared" si="113"/>
        <v/>
      </c>
      <c r="AE384" s="194" t="str">
        <f t="shared" si="113"/>
        <v/>
      </c>
      <c r="AF384" s="194" t="str">
        <f t="shared" si="113"/>
        <v/>
      </c>
    </row>
    <row r="385" spans="1:32" s="251" customFormat="1" ht="19.5" customHeight="1" x14ac:dyDescent="0.25">
      <c r="A385" s="241"/>
      <c r="B385" s="254"/>
      <c r="C385" s="360"/>
      <c r="D385" s="361" t="s">
        <v>19</v>
      </c>
      <c r="E385" s="361"/>
      <c r="F385" s="361"/>
      <c r="G385" s="362"/>
      <c r="H385" s="363"/>
      <c r="I385" s="364"/>
      <c r="J385" s="365"/>
      <c r="K385" s="366"/>
      <c r="L385" s="245"/>
      <c r="M385" s="246"/>
      <c r="N385" s="246"/>
      <c r="O385" s="247"/>
      <c r="P385" s="193">
        <f t="shared" si="111"/>
        <v>0</v>
      </c>
      <c r="Q385" s="156"/>
      <c r="R385" s="194" t="str">
        <f t="shared" si="107"/>
        <v/>
      </c>
      <c r="S385" s="194" t="str">
        <f t="shared" si="107"/>
        <v/>
      </c>
      <c r="T385" s="194" t="str">
        <f t="shared" si="106"/>
        <v/>
      </c>
      <c r="U385" s="194" t="str">
        <f t="shared" si="106"/>
        <v/>
      </c>
      <c r="V385" s="252"/>
      <c r="W385" s="280"/>
      <c r="X385" s="253"/>
      <c r="Y385" s="248"/>
      <c r="AD385" s="194" t="str">
        <f t="shared" si="113"/>
        <v/>
      </c>
      <c r="AE385" s="194" t="str">
        <f t="shared" si="113"/>
        <v/>
      </c>
      <c r="AF385" s="194" t="str">
        <f t="shared" si="113"/>
        <v/>
      </c>
    </row>
    <row r="386" spans="1:32" s="251" customFormat="1" ht="19.5" customHeight="1" x14ac:dyDescent="0.25">
      <c r="A386" s="241"/>
      <c r="B386" s="198" t="s">
        <v>64</v>
      </c>
      <c r="C386" s="360"/>
      <c r="D386" s="367" t="s">
        <v>500</v>
      </c>
      <c r="E386" s="361"/>
      <c r="F386" s="361"/>
      <c r="G386" s="362"/>
      <c r="H386" s="363">
        <v>1</v>
      </c>
      <c r="I386" s="364" t="s">
        <v>57</v>
      </c>
      <c r="J386" s="365">
        <v>20000</v>
      </c>
      <c r="K386" s="366">
        <f t="shared" ref="K386:K400" si="114">H386*J386</f>
        <v>20000</v>
      </c>
      <c r="L386" s="245"/>
      <c r="M386" s="246"/>
      <c r="N386" s="246"/>
      <c r="O386" s="247"/>
      <c r="P386" s="193">
        <f t="shared" si="111"/>
        <v>0</v>
      </c>
      <c r="Q386" s="156" t="s">
        <v>365</v>
      </c>
      <c r="R386" s="194" t="str">
        <f t="shared" si="107"/>
        <v/>
      </c>
      <c r="S386" s="194" t="str">
        <f t="shared" si="107"/>
        <v/>
      </c>
      <c r="T386" s="194" t="str">
        <f t="shared" si="106"/>
        <v/>
      </c>
      <c r="U386" s="194">
        <f t="shared" si="106"/>
        <v>20000</v>
      </c>
      <c r="V386" s="252"/>
      <c r="W386" s="280"/>
      <c r="X386" s="253"/>
      <c r="Y386" s="248"/>
      <c r="AD386" s="194" t="str">
        <f t="shared" si="113"/>
        <v/>
      </c>
      <c r="AE386" s="194" t="str">
        <f t="shared" si="113"/>
        <v/>
      </c>
      <c r="AF386" s="194" t="str">
        <f t="shared" si="113"/>
        <v/>
      </c>
    </row>
    <row r="387" spans="1:32" s="251" customFormat="1" ht="19.5" customHeight="1" x14ac:dyDescent="0.25">
      <c r="A387" s="241"/>
      <c r="B387" s="198" t="s">
        <v>64</v>
      </c>
      <c r="C387" s="360"/>
      <c r="D387" s="367" t="s">
        <v>502</v>
      </c>
      <c r="E387" s="361"/>
      <c r="F387" s="361"/>
      <c r="G387" s="362"/>
      <c r="H387" s="363">
        <v>56</v>
      </c>
      <c r="I387" s="364" t="s">
        <v>147</v>
      </c>
      <c r="J387" s="365">
        <v>500</v>
      </c>
      <c r="K387" s="366">
        <f t="shared" si="114"/>
        <v>28000</v>
      </c>
      <c r="L387" s="245"/>
      <c r="M387" s="246"/>
      <c r="N387" s="246"/>
      <c r="O387" s="247"/>
      <c r="P387" s="193">
        <f t="shared" si="111"/>
        <v>0</v>
      </c>
      <c r="Q387" s="156" t="s">
        <v>365</v>
      </c>
      <c r="R387" s="194" t="str">
        <f t="shared" si="107"/>
        <v/>
      </c>
      <c r="S387" s="194" t="str">
        <f t="shared" si="107"/>
        <v/>
      </c>
      <c r="T387" s="194" t="str">
        <f t="shared" si="106"/>
        <v/>
      </c>
      <c r="U387" s="194">
        <f t="shared" si="106"/>
        <v>28000</v>
      </c>
      <c r="V387" s="252"/>
      <c r="W387" s="280"/>
      <c r="X387" s="253"/>
      <c r="Y387" s="248"/>
      <c r="AD387" s="194" t="str">
        <f t="shared" si="113"/>
        <v/>
      </c>
      <c r="AE387" s="194" t="str">
        <f t="shared" si="113"/>
        <v/>
      </c>
      <c r="AF387" s="194" t="str">
        <f t="shared" si="113"/>
        <v/>
      </c>
    </row>
    <row r="388" spans="1:32" s="251" customFormat="1" ht="19.5" customHeight="1" x14ac:dyDescent="0.25">
      <c r="A388" s="241"/>
      <c r="B388" s="198" t="s">
        <v>64</v>
      </c>
      <c r="C388" s="360"/>
      <c r="D388" s="367" t="s">
        <v>503</v>
      </c>
      <c r="E388" s="361"/>
      <c r="F388" s="361"/>
      <c r="G388" s="362"/>
      <c r="H388" s="363">
        <v>56</v>
      </c>
      <c r="I388" s="364" t="s">
        <v>147</v>
      </c>
      <c r="J388" s="203">
        <v>1750</v>
      </c>
      <c r="K388" s="366">
        <f t="shared" si="114"/>
        <v>98000</v>
      </c>
      <c r="L388" s="245"/>
      <c r="M388" s="246">
        <f>J388/N388</f>
        <v>87.5</v>
      </c>
      <c r="N388" s="246">
        <v>20</v>
      </c>
      <c r="O388" s="247"/>
      <c r="P388" s="193">
        <f t="shared" si="111"/>
        <v>0</v>
      </c>
      <c r="Q388" s="156" t="s">
        <v>365</v>
      </c>
      <c r="R388" s="194" t="str">
        <f t="shared" si="107"/>
        <v/>
      </c>
      <c r="S388" s="194" t="str">
        <f t="shared" si="107"/>
        <v/>
      </c>
      <c r="T388" s="194" t="str">
        <f t="shared" si="106"/>
        <v/>
      </c>
      <c r="U388" s="194">
        <f t="shared" si="106"/>
        <v>98000</v>
      </c>
      <c r="V388" s="252"/>
      <c r="W388" s="280"/>
      <c r="X388" s="253"/>
      <c r="Y388" s="248"/>
      <c r="AD388" s="194" t="str">
        <f t="shared" si="113"/>
        <v/>
      </c>
      <c r="AE388" s="194" t="str">
        <f t="shared" si="113"/>
        <v/>
      </c>
      <c r="AF388" s="194" t="str">
        <f t="shared" si="113"/>
        <v/>
      </c>
    </row>
    <row r="389" spans="1:32" s="251" customFormat="1" ht="19.5" customHeight="1" x14ac:dyDescent="0.25">
      <c r="A389" s="241"/>
      <c r="B389" s="198" t="s">
        <v>64</v>
      </c>
      <c r="C389" s="360"/>
      <c r="D389" s="367" t="s">
        <v>505</v>
      </c>
      <c r="E389" s="361"/>
      <c r="F389" s="361"/>
      <c r="G389" s="362"/>
      <c r="H389" s="363">
        <v>35.840000000000003</v>
      </c>
      <c r="I389" s="364" t="s">
        <v>119</v>
      </c>
      <c r="J389" s="283">
        <v>2440</v>
      </c>
      <c r="K389" s="366">
        <f t="shared" si="114"/>
        <v>87449.600000000006</v>
      </c>
      <c r="L389" s="245"/>
      <c r="M389" s="246"/>
      <c r="N389" s="246"/>
      <c r="O389" s="247"/>
      <c r="P389" s="193">
        <f t="shared" si="111"/>
        <v>0</v>
      </c>
      <c r="Q389" s="156" t="s">
        <v>365</v>
      </c>
      <c r="R389" s="194" t="str">
        <f t="shared" si="107"/>
        <v/>
      </c>
      <c r="S389" s="194" t="str">
        <f t="shared" si="107"/>
        <v/>
      </c>
      <c r="T389" s="194" t="str">
        <f t="shared" si="106"/>
        <v/>
      </c>
      <c r="U389" s="194">
        <f t="shared" si="106"/>
        <v>87449.600000000006</v>
      </c>
      <c r="V389" s="252"/>
      <c r="W389" s="281"/>
      <c r="X389" s="253"/>
      <c r="Y389" s="248"/>
      <c r="AD389" s="194" t="str">
        <f t="shared" si="113"/>
        <v/>
      </c>
      <c r="AE389" s="194" t="str">
        <f t="shared" si="113"/>
        <v/>
      </c>
      <c r="AF389" s="194" t="str">
        <f t="shared" si="113"/>
        <v/>
      </c>
    </row>
    <row r="390" spans="1:32" s="251" customFormat="1" ht="19.5" customHeight="1" x14ac:dyDescent="0.25">
      <c r="A390" s="241"/>
      <c r="B390" s="198" t="s">
        <v>64</v>
      </c>
      <c r="C390" s="360"/>
      <c r="D390" s="367" t="s">
        <v>512</v>
      </c>
      <c r="E390" s="361"/>
      <c r="F390" s="361"/>
      <c r="G390" s="362"/>
      <c r="H390" s="363">
        <v>56</v>
      </c>
      <c r="I390" s="364" t="s">
        <v>147</v>
      </c>
      <c r="J390" s="365">
        <v>161</v>
      </c>
      <c r="K390" s="366">
        <f t="shared" si="114"/>
        <v>9016</v>
      </c>
      <c r="L390" s="245"/>
      <c r="M390" s="246"/>
      <c r="N390" s="246"/>
      <c r="O390" s="247"/>
      <c r="P390" s="193">
        <f t="shared" si="111"/>
        <v>0</v>
      </c>
      <c r="Q390" s="156" t="s">
        <v>365</v>
      </c>
      <c r="R390" s="194" t="str">
        <f t="shared" si="107"/>
        <v/>
      </c>
      <c r="S390" s="194" t="str">
        <f t="shared" si="107"/>
        <v/>
      </c>
      <c r="T390" s="194" t="str">
        <f t="shared" si="106"/>
        <v/>
      </c>
      <c r="U390" s="194">
        <f t="shared" si="106"/>
        <v>9016</v>
      </c>
      <c r="V390" s="252"/>
      <c r="W390" s="280"/>
      <c r="X390" s="253"/>
      <c r="Y390" s="248"/>
      <c r="AD390" s="194" t="str">
        <f t="shared" si="113"/>
        <v/>
      </c>
      <c r="AE390" s="194" t="str">
        <f t="shared" si="113"/>
        <v/>
      </c>
      <c r="AF390" s="194" t="str">
        <f t="shared" si="113"/>
        <v/>
      </c>
    </row>
    <row r="391" spans="1:32" s="251" customFormat="1" ht="19.5" customHeight="1" x14ac:dyDescent="0.25">
      <c r="A391" s="241"/>
      <c r="B391" s="198" t="s">
        <v>64</v>
      </c>
      <c r="C391" s="360"/>
      <c r="D391" s="367" t="s">
        <v>665</v>
      </c>
      <c r="E391" s="361"/>
      <c r="F391" s="361"/>
      <c r="G391" s="362"/>
      <c r="H391" s="363">
        <v>1</v>
      </c>
      <c r="I391" s="364" t="s">
        <v>57</v>
      </c>
      <c r="J391" s="365">
        <v>40000</v>
      </c>
      <c r="K391" s="366">
        <f t="shared" si="114"/>
        <v>40000</v>
      </c>
      <c r="L391" s="245"/>
      <c r="M391" s="246">
        <f>K391/H388</f>
        <v>714.28571428571433</v>
      </c>
      <c r="N391" s="246">
        <f>M391/N388</f>
        <v>35.714285714285715</v>
      </c>
      <c r="O391" s="247"/>
      <c r="P391" s="193">
        <f t="shared" si="111"/>
        <v>0</v>
      </c>
      <c r="Q391" s="156" t="s">
        <v>365</v>
      </c>
      <c r="R391" s="194" t="str">
        <f t="shared" si="107"/>
        <v/>
      </c>
      <c r="S391" s="194" t="str">
        <f t="shared" si="107"/>
        <v/>
      </c>
      <c r="T391" s="194" t="str">
        <f t="shared" si="106"/>
        <v/>
      </c>
      <c r="U391" s="194">
        <f t="shared" si="106"/>
        <v>40000</v>
      </c>
      <c r="V391" s="252"/>
      <c r="W391" s="280"/>
      <c r="X391" s="253"/>
      <c r="Y391" s="248"/>
      <c r="AD391" s="194" t="str">
        <f t="shared" si="113"/>
        <v/>
      </c>
      <c r="AE391" s="194" t="str">
        <f t="shared" si="113"/>
        <v/>
      </c>
      <c r="AF391" s="194" t="str">
        <f t="shared" si="113"/>
        <v/>
      </c>
    </row>
    <row r="392" spans="1:32" s="251" customFormat="1" ht="19.5" customHeight="1" x14ac:dyDescent="0.25">
      <c r="A392" s="241"/>
      <c r="B392" s="198" t="s">
        <v>64</v>
      </c>
      <c r="C392" s="360"/>
      <c r="D392" s="361" t="s">
        <v>666</v>
      </c>
      <c r="E392" s="361"/>
      <c r="F392" s="361"/>
      <c r="G392" s="362"/>
      <c r="H392" s="368">
        <v>87</v>
      </c>
      <c r="I392" s="364" t="s">
        <v>119</v>
      </c>
      <c r="J392" s="365">
        <v>5000</v>
      </c>
      <c r="K392" s="366">
        <f t="shared" si="114"/>
        <v>435000</v>
      </c>
      <c r="L392" s="990" t="s">
        <v>667</v>
      </c>
      <c r="M392" s="991"/>
      <c r="N392" s="991"/>
      <c r="O392" s="992"/>
      <c r="P392" s="193">
        <f t="shared" si="111"/>
        <v>0</v>
      </c>
      <c r="Q392" s="156" t="s">
        <v>365</v>
      </c>
      <c r="R392" s="194" t="str">
        <f t="shared" si="107"/>
        <v/>
      </c>
      <c r="S392" s="194" t="str">
        <f t="shared" si="107"/>
        <v/>
      </c>
      <c r="T392" s="194" t="str">
        <f t="shared" si="106"/>
        <v/>
      </c>
      <c r="U392" s="194">
        <f t="shared" si="106"/>
        <v>435000</v>
      </c>
      <c r="V392" s="252"/>
      <c r="W392" s="280"/>
      <c r="X392" s="253"/>
      <c r="Y392" s="248"/>
      <c r="AD392" s="194" t="str">
        <f t="shared" si="113"/>
        <v/>
      </c>
      <c r="AE392" s="194" t="str">
        <f t="shared" si="113"/>
        <v/>
      </c>
      <c r="AF392" s="194" t="str">
        <f t="shared" si="113"/>
        <v/>
      </c>
    </row>
    <row r="393" spans="1:32" s="251" customFormat="1" ht="19.5" customHeight="1" x14ac:dyDescent="0.25">
      <c r="A393" s="241"/>
      <c r="B393" s="198" t="s">
        <v>64</v>
      </c>
      <c r="C393" s="360"/>
      <c r="D393" s="361" t="s">
        <v>668</v>
      </c>
      <c r="E393" s="361"/>
      <c r="F393" s="361"/>
      <c r="G393" s="362"/>
      <c r="H393" s="363">
        <v>847</v>
      </c>
      <c r="I393" s="364" t="s">
        <v>66</v>
      </c>
      <c r="J393" s="365">
        <v>350</v>
      </c>
      <c r="K393" s="365">
        <f t="shared" si="114"/>
        <v>296450</v>
      </c>
      <c r="L393" s="245"/>
      <c r="M393" s="246"/>
      <c r="N393" s="246"/>
      <c r="O393" s="247"/>
      <c r="P393" s="193">
        <f t="shared" si="111"/>
        <v>0</v>
      </c>
      <c r="Q393" s="156" t="s">
        <v>365</v>
      </c>
      <c r="R393" s="194" t="str">
        <f t="shared" si="107"/>
        <v/>
      </c>
      <c r="S393" s="194" t="str">
        <f t="shared" si="107"/>
        <v/>
      </c>
      <c r="T393" s="194" t="str">
        <f t="shared" si="106"/>
        <v/>
      </c>
      <c r="U393" s="194">
        <f t="shared" si="106"/>
        <v>296450</v>
      </c>
      <c r="V393" s="252"/>
      <c r="W393" s="280"/>
      <c r="X393" s="253"/>
      <c r="Y393" s="248"/>
      <c r="AD393" s="194" t="str">
        <f t="shared" si="113"/>
        <v/>
      </c>
      <c r="AE393" s="194" t="str">
        <f t="shared" si="113"/>
        <v/>
      </c>
      <c r="AF393" s="194" t="str">
        <f t="shared" si="113"/>
        <v/>
      </c>
    </row>
    <row r="394" spans="1:32" s="251" customFormat="1" ht="19.5" customHeight="1" x14ac:dyDescent="0.25">
      <c r="A394" s="241"/>
      <c r="B394" s="198" t="s">
        <v>64</v>
      </c>
      <c r="C394" s="360"/>
      <c r="D394" s="361" t="s">
        <v>669</v>
      </c>
      <c r="E394" s="361"/>
      <c r="F394" s="361"/>
      <c r="G394" s="362"/>
      <c r="H394" s="363">
        <v>414</v>
      </c>
      <c r="I394" s="364" t="s">
        <v>144</v>
      </c>
      <c r="J394" s="365">
        <v>250</v>
      </c>
      <c r="K394" s="365">
        <f t="shared" si="114"/>
        <v>103500</v>
      </c>
      <c r="L394" s="245"/>
      <c r="M394" s="246"/>
      <c r="N394" s="246"/>
      <c r="O394" s="247"/>
      <c r="P394" s="193">
        <f t="shared" si="111"/>
        <v>0</v>
      </c>
      <c r="Q394" s="156" t="s">
        <v>365</v>
      </c>
      <c r="R394" s="194" t="str">
        <f t="shared" si="107"/>
        <v/>
      </c>
      <c r="S394" s="194" t="str">
        <f t="shared" si="107"/>
        <v/>
      </c>
      <c r="T394" s="194" t="str">
        <f t="shared" si="106"/>
        <v/>
      </c>
      <c r="U394" s="194">
        <f t="shared" si="106"/>
        <v>103500</v>
      </c>
      <c r="V394" s="252"/>
      <c r="W394" s="280"/>
      <c r="X394" s="253"/>
      <c r="Y394" s="248"/>
      <c r="AD394" s="194" t="str">
        <f t="shared" si="113"/>
        <v/>
      </c>
      <c r="AE394" s="194" t="str">
        <f t="shared" si="113"/>
        <v/>
      </c>
      <c r="AF394" s="194" t="str">
        <f t="shared" si="113"/>
        <v/>
      </c>
    </row>
    <row r="395" spans="1:32" s="251" customFormat="1" ht="19.5" customHeight="1" x14ac:dyDescent="0.25">
      <c r="A395" s="241"/>
      <c r="B395" s="198" t="s">
        <v>64</v>
      </c>
      <c r="C395" s="360"/>
      <c r="D395" s="361" t="s">
        <v>670</v>
      </c>
      <c r="E395" s="361"/>
      <c r="F395" s="361"/>
      <c r="G395" s="362"/>
      <c r="H395" s="363">
        <v>496.1</v>
      </c>
      <c r="I395" s="364" t="s">
        <v>66</v>
      </c>
      <c r="J395" s="308">
        <v>4500</v>
      </c>
      <c r="K395" s="366">
        <f t="shared" si="114"/>
        <v>2232450</v>
      </c>
      <c r="L395" s="245"/>
      <c r="M395" s="246"/>
      <c r="N395" s="246"/>
      <c r="O395" s="247"/>
      <c r="P395" s="193">
        <f t="shared" si="111"/>
        <v>0</v>
      </c>
      <c r="Q395" s="156" t="s">
        <v>365</v>
      </c>
      <c r="R395" s="194" t="str">
        <f t="shared" si="107"/>
        <v/>
      </c>
      <c r="S395" s="194" t="str">
        <f t="shared" si="107"/>
        <v/>
      </c>
      <c r="T395" s="194" t="str">
        <f t="shared" si="106"/>
        <v/>
      </c>
      <c r="U395" s="194">
        <f t="shared" si="106"/>
        <v>2232450</v>
      </c>
      <c r="V395" s="252"/>
      <c r="W395" s="280"/>
      <c r="X395" s="253"/>
      <c r="Y395" s="248"/>
      <c r="AD395" s="194" t="str">
        <f t="shared" si="113"/>
        <v/>
      </c>
      <c r="AE395" s="194" t="str">
        <f t="shared" si="113"/>
        <v/>
      </c>
      <c r="AF395" s="194" t="str">
        <f t="shared" si="113"/>
        <v/>
      </c>
    </row>
    <row r="396" spans="1:32" s="251" customFormat="1" ht="19.5" customHeight="1" x14ac:dyDescent="0.25">
      <c r="A396" s="241"/>
      <c r="B396" s="198" t="s">
        <v>64</v>
      </c>
      <c r="C396" s="360"/>
      <c r="D396" s="361" t="s">
        <v>671</v>
      </c>
      <c r="E396" s="361"/>
      <c r="F396" s="361"/>
      <c r="G396" s="362"/>
      <c r="H396" s="363">
        <v>793.76</v>
      </c>
      <c r="I396" s="364" t="s">
        <v>66</v>
      </c>
      <c r="J396" s="204">
        <v>3000</v>
      </c>
      <c r="K396" s="366">
        <f t="shared" si="114"/>
        <v>2381280</v>
      </c>
      <c r="L396" s="245"/>
      <c r="M396" s="246"/>
      <c r="N396" s="246"/>
      <c r="O396" s="247"/>
      <c r="P396" s="193">
        <f t="shared" si="111"/>
        <v>0</v>
      </c>
      <c r="Q396" s="156" t="s">
        <v>365</v>
      </c>
      <c r="R396" s="194" t="str">
        <f t="shared" si="107"/>
        <v/>
      </c>
      <c r="S396" s="194" t="str">
        <f t="shared" si="107"/>
        <v/>
      </c>
      <c r="T396" s="194" t="str">
        <f t="shared" si="106"/>
        <v/>
      </c>
      <c r="U396" s="194">
        <f t="shared" si="106"/>
        <v>2381280</v>
      </c>
      <c r="V396" s="252"/>
      <c r="W396" s="280"/>
      <c r="X396" s="253"/>
      <c r="Y396" s="248"/>
      <c r="AD396" s="194" t="str">
        <f t="shared" si="113"/>
        <v/>
      </c>
      <c r="AE396" s="194" t="str">
        <f t="shared" si="113"/>
        <v/>
      </c>
      <c r="AF396" s="194" t="str">
        <f t="shared" si="113"/>
        <v/>
      </c>
    </row>
    <row r="397" spans="1:32" s="156" customFormat="1" ht="19.5" customHeight="1" x14ac:dyDescent="0.25">
      <c r="B397" s="346" t="s">
        <v>64</v>
      </c>
      <c r="C397" s="353"/>
      <c r="D397" s="255" t="s">
        <v>94</v>
      </c>
      <c r="E397" s="348"/>
      <c r="F397" s="348"/>
      <c r="G397" s="349"/>
      <c r="H397" s="202">
        <f>H384</f>
        <v>451</v>
      </c>
      <c r="I397" s="204" t="s">
        <v>66</v>
      </c>
      <c r="J397" s="295">
        <v>500</v>
      </c>
      <c r="K397" s="204">
        <f>H397*J397</f>
        <v>225500</v>
      </c>
      <c r="L397" s="350"/>
      <c r="M397" s="351"/>
      <c r="N397" s="351"/>
      <c r="O397" s="352"/>
      <c r="P397" s="193">
        <f t="shared" si="111"/>
        <v>0</v>
      </c>
      <c r="Q397" s="156" t="s">
        <v>365</v>
      </c>
      <c r="R397" s="194" t="str">
        <f t="shared" si="107"/>
        <v/>
      </c>
      <c r="S397" s="194" t="str">
        <f t="shared" si="107"/>
        <v/>
      </c>
      <c r="T397" s="194" t="str">
        <f t="shared" si="106"/>
        <v/>
      </c>
      <c r="U397" s="194">
        <f t="shared" si="106"/>
        <v>225500</v>
      </c>
      <c r="V397" s="170"/>
      <c r="W397" s="252"/>
      <c r="X397" s="252"/>
      <c r="Y397" s="311"/>
      <c r="Z397" s="311"/>
      <c r="AA397" s="311"/>
      <c r="AB397" s="253"/>
      <c r="AC397" s="170"/>
      <c r="AD397" s="188"/>
      <c r="AE397" s="188"/>
      <c r="AF397" s="188"/>
    </row>
    <row r="398" spans="1:32" s="251" customFormat="1" ht="19.5" customHeight="1" x14ac:dyDescent="0.25">
      <c r="A398" s="241"/>
      <c r="B398" s="198" t="s">
        <v>64</v>
      </c>
      <c r="C398" s="360"/>
      <c r="D398" s="255" t="s">
        <v>672</v>
      </c>
      <c r="E398" s="255"/>
      <c r="F398" s="255"/>
      <c r="G398" s="256"/>
      <c r="H398" s="257">
        <v>451</v>
      </c>
      <c r="I398" s="242" t="s">
        <v>66</v>
      </c>
      <c r="J398" s="204">
        <v>1000</v>
      </c>
      <c r="K398" s="244" t="s">
        <v>673</v>
      </c>
      <c r="L398" s="369"/>
      <c r="M398" s="246"/>
      <c r="N398" s="246"/>
      <c r="O398" s="247"/>
      <c r="P398" s="193" t="e">
        <f t="shared" si="111"/>
        <v>#VALUE!</v>
      </c>
      <c r="Q398" s="156" t="s">
        <v>365</v>
      </c>
      <c r="R398" s="194" t="str">
        <f t="shared" si="107"/>
        <v/>
      </c>
      <c r="S398" s="194" t="str">
        <f t="shared" si="107"/>
        <v/>
      </c>
      <c r="T398" s="194" t="str">
        <f t="shared" si="106"/>
        <v/>
      </c>
      <c r="U398" s="194" t="str">
        <f t="shared" si="106"/>
        <v>Incl. Section 5</v>
      </c>
      <c r="V398" s="252"/>
      <c r="W398" s="280"/>
      <c r="X398" s="253"/>
      <c r="Y398" s="248"/>
      <c r="AD398" s="194" t="str">
        <f>IF($Q398=AD$8,$K398,"")</f>
        <v/>
      </c>
      <c r="AE398" s="194" t="str">
        <f>IF($Q398=AE$8,$K398,"")</f>
        <v/>
      </c>
      <c r="AF398" s="194" t="str">
        <f>IF($Q398=AF$8,$K398,"")</f>
        <v/>
      </c>
    </row>
    <row r="399" spans="1:32" s="251" customFormat="1" ht="19.5" customHeight="1" x14ac:dyDescent="0.25">
      <c r="A399" s="241"/>
      <c r="B399" s="198" t="s">
        <v>64</v>
      </c>
      <c r="C399" s="360"/>
      <c r="D399" s="255" t="s">
        <v>674</v>
      </c>
      <c r="E399" s="255"/>
      <c r="F399" s="255"/>
      <c r="G399" s="256"/>
      <c r="H399" s="257">
        <v>378</v>
      </c>
      <c r="I399" s="242" t="s">
        <v>66</v>
      </c>
      <c r="J399" s="204">
        <v>350</v>
      </c>
      <c r="K399" s="244" t="s">
        <v>673</v>
      </c>
      <c r="L399" s="999"/>
      <c r="M399" s="1000"/>
      <c r="N399" s="1000"/>
      <c r="O399" s="247"/>
      <c r="P399" s="193" t="e">
        <f t="shared" si="111"/>
        <v>#VALUE!</v>
      </c>
      <c r="Q399" s="156" t="s">
        <v>365</v>
      </c>
      <c r="R399" s="194" t="str">
        <f t="shared" si="107"/>
        <v/>
      </c>
      <c r="S399" s="194" t="str">
        <f t="shared" si="107"/>
        <v/>
      </c>
      <c r="T399" s="194" t="str">
        <f t="shared" si="106"/>
        <v/>
      </c>
      <c r="U399" s="194" t="str">
        <f t="shared" si="106"/>
        <v>Incl. Section 5</v>
      </c>
      <c r="V399" s="252"/>
      <c r="W399" s="280"/>
      <c r="X399" s="253"/>
      <c r="Y399" s="248"/>
      <c r="AD399" s="194"/>
      <c r="AE399" s="194" t="str">
        <f>IF($Q399=AE$8,$K399,"")</f>
        <v/>
      </c>
      <c r="AF399" s="194"/>
    </row>
    <row r="400" spans="1:32" s="251" customFormat="1" ht="19.5" customHeight="1" x14ac:dyDescent="0.25">
      <c r="A400" s="241"/>
      <c r="B400" s="198" t="s">
        <v>64</v>
      </c>
      <c r="C400" s="360"/>
      <c r="D400" s="361" t="s">
        <v>660</v>
      </c>
      <c r="E400" s="361"/>
      <c r="F400" s="361"/>
      <c r="G400" s="362"/>
      <c r="H400" s="370">
        <v>0.4</v>
      </c>
      <c r="I400" s="364"/>
      <c r="J400" s="365">
        <f>SUM(K385:K399)</f>
        <v>5956645.5999999996</v>
      </c>
      <c r="K400" s="366">
        <f t="shared" si="114"/>
        <v>2382658.2399999998</v>
      </c>
      <c r="L400" s="245"/>
      <c r="M400" s="246"/>
      <c r="N400" s="246"/>
      <c r="O400" s="247"/>
      <c r="P400" s="193">
        <f t="shared" si="111"/>
        <v>0</v>
      </c>
      <c r="Q400" s="156" t="s">
        <v>365</v>
      </c>
      <c r="R400" s="194" t="str">
        <f t="shared" si="107"/>
        <v/>
      </c>
      <c r="S400" s="194" t="str">
        <f t="shared" si="107"/>
        <v/>
      </c>
      <c r="T400" s="194" t="str">
        <f t="shared" si="106"/>
        <v/>
      </c>
      <c r="U400" s="194">
        <f t="shared" si="106"/>
        <v>2382658.2399999998</v>
      </c>
      <c r="V400" s="252"/>
      <c r="W400" s="280"/>
      <c r="X400" s="253"/>
      <c r="Y400" s="248"/>
      <c r="AD400" s="194"/>
      <c r="AE400" s="194" t="str">
        <f>IF($Q400=AE$8,$K400,"")</f>
        <v/>
      </c>
      <c r="AF400" s="194"/>
    </row>
    <row r="401" spans="1:28" s="251" customFormat="1" ht="19.5" customHeight="1" x14ac:dyDescent="0.25">
      <c r="A401" s="241"/>
      <c r="B401" s="198"/>
      <c r="C401" s="360"/>
      <c r="D401" s="361"/>
      <c r="E401" s="361"/>
      <c r="F401" s="361"/>
      <c r="G401" s="362"/>
      <c r="H401" s="370"/>
      <c r="I401" s="364"/>
      <c r="J401" s="365"/>
      <c r="K401" s="366"/>
      <c r="L401" s="245"/>
      <c r="M401" s="246"/>
      <c r="N401" s="246"/>
      <c r="O401" s="247"/>
      <c r="P401" s="193">
        <f t="shared" si="111"/>
        <v>0</v>
      </c>
      <c r="Q401" s="156" t="s">
        <v>365</v>
      </c>
      <c r="R401" s="194" t="str">
        <f t="shared" si="107"/>
        <v/>
      </c>
      <c r="S401" s="194" t="str">
        <f t="shared" si="107"/>
        <v/>
      </c>
      <c r="T401" s="194" t="str">
        <f t="shared" si="106"/>
        <v/>
      </c>
      <c r="U401" s="194">
        <f t="shared" si="106"/>
        <v>0</v>
      </c>
      <c r="V401" s="371"/>
      <c r="W401" s="280"/>
      <c r="X401" s="253"/>
      <c r="Y401" s="248"/>
    </row>
    <row r="402" spans="1:28" s="251" customFormat="1" ht="19.5" customHeight="1" x14ac:dyDescent="0.25">
      <c r="A402" s="241"/>
      <c r="B402" s="211"/>
      <c r="C402" s="372"/>
      <c r="D402" s="373"/>
      <c r="E402" s="373"/>
      <c r="F402" s="373"/>
      <c r="G402" s="374"/>
      <c r="H402" s="375"/>
      <c r="I402" s="376"/>
      <c r="J402" s="377"/>
      <c r="K402" s="378"/>
      <c r="L402" s="263"/>
      <c r="M402" s="264"/>
      <c r="N402" s="264"/>
      <c r="O402" s="265"/>
      <c r="P402" s="193"/>
      <c r="Q402" s="156"/>
      <c r="R402" s="194" t="str">
        <f t="shared" si="107"/>
        <v/>
      </c>
      <c r="S402" s="194" t="str">
        <f t="shared" si="107"/>
        <v/>
      </c>
      <c r="T402" s="194" t="str">
        <f t="shared" si="106"/>
        <v/>
      </c>
      <c r="U402" s="194" t="str">
        <f t="shared" si="106"/>
        <v/>
      </c>
      <c r="V402" s="371"/>
      <c r="W402" s="280"/>
      <c r="X402" s="253"/>
      <c r="Y402" s="248"/>
    </row>
    <row r="403" spans="1:28" s="251" customFormat="1" ht="19.5" customHeight="1" x14ac:dyDescent="0.25">
      <c r="A403" s="241"/>
      <c r="B403" s="211"/>
      <c r="C403" s="372"/>
      <c r="D403" s="373"/>
      <c r="E403" s="373"/>
      <c r="F403" s="373"/>
      <c r="G403" s="374"/>
      <c r="H403" s="375"/>
      <c r="I403" s="376"/>
      <c r="J403" s="377"/>
      <c r="K403" s="378"/>
      <c r="L403" s="263"/>
      <c r="M403" s="264"/>
      <c r="N403" s="264"/>
      <c r="O403" s="265"/>
      <c r="P403" s="193"/>
      <c r="Q403" s="156"/>
      <c r="R403" s="194" t="str">
        <f t="shared" si="107"/>
        <v/>
      </c>
      <c r="S403" s="194" t="str">
        <f t="shared" si="107"/>
        <v/>
      </c>
      <c r="T403" s="194" t="str">
        <f t="shared" si="106"/>
        <v/>
      </c>
      <c r="U403" s="194" t="str">
        <f t="shared" si="106"/>
        <v/>
      </c>
      <c r="V403" s="371"/>
      <c r="W403" s="280"/>
      <c r="X403" s="253"/>
      <c r="Y403" s="248"/>
    </row>
    <row r="404" spans="1:28" s="156" customFormat="1" ht="19.5" customHeight="1" x14ac:dyDescent="0.25">
      <c r="A404" s="197"/>
      <c r="B404" s="211"/>
      <c r="C404" s="212"/>
      <c r="D404" s="213"/>
      <c r="E404" s="213"/>
      <c r="F404" s="213"/>
      <c r="G404" s="214"/>
      <c r="H404" s="215"/>
      <c r="I404" s="215"/>
      <c r="J404" s="216"/>
      <c r="K404" s="217"/>
      <c r="L404" s="218"/>
      <c r="M404" s="219"/>
      <c r="N404" s="219"/>
      <c r="O404" s="220"/>
      <c r="P404" s="193">
        <f t="shared" si="111"/>
        <v>0</v>
      </c>
      <c r="R404" s="194" t="str">
        <f t="shared" si="107"/>
        <v/>
      </c>
      <c r="S404" s="194" t="str">
        <f t="shared" si="107"/>
        <v/>
      </c>
      <c r="T404" s="194" t="str">
        <f t="shared" si="106"/>
        <v/>
      </c>
      <c r="U404" s="194" t="str">
        <f t="shared" si="106"/>
        <v/>
      </c>
      <c r="V404" s="208"/>
      <c r="W404" s="209"/>
      <c r="X404" s="209"/>
      <c r="Y404" s="209"/>
      <c r="Z404" s="209"/>
      <c r="AA404" s="209"/>
      <c r="AB404" s="210"/>
    </row>
    <row r="405" spans="1:28" s="156" customFormat="1" ht="19.5" customHeight="1" x14ac:dyDescent="0.25">
      <c r="A405" s="197"/>
      <c r="B405" s="221"/>
      <c r="C405" s="222"/>
      <c r="D405" s="223"/>
      <c r="E405" s="223"/>
      <c r="F405" s="223"/>
      <c r="G405" s="224" t="str">
        <f>C366</f>
        <v>Specialist frames</v>
      </c>
      <c r="H405" s="225"/>
      <c r="I405" s="225"/>
      <c r="J405" s="226"/>
      <c r="K405" s="227">
        <f>SUBTOTAL(9,K366:K404)</f>
        <v>15342403.84</v>
      </c>
      <c r="L405" s="228"/>
      <c r="M405" s="229"/>
      <c r="N405" s="229"/>
      <c r="O405" s="230"/>
      <c r="P405" s="193">
        <f t="shared" si="111"/>
        <v>15342403.84</v>
      </c>
      <c r="R405" s="194" t="str">
        <f t="shared" si="107"/>
        <v/>
      </c>
      <c r="S405" s="194" t="str">
        <f t="shared" si="107"/>
        <v/>
      </c>
      <c r="T405" s="194" t="str">
        <f t="shared" si="106"/>
        <v/>
      </c>
      <c r="U405" s="194" t="str">
        <f t="shared" si="106"/>
        <v/>
      </c>
      <c r="V405" s="208"/>
      <c r="W405" s="209"/>
      <c r="X405" s="209"/>
      <c r="Y405" s="209"/>
      <c r="Z405" s="209"/>
      <c r="AA405" s="209"/>
      <c r="AB405" s="210"/>
    </row>
    <row r="406" spans="1:28" s="156" customFormat="1" ht="19.5" customHeight="1" x14ac:dyDescent="0.25">
      <c r="B406" s="174"/>
      <c r="C406" s="175"/>
      <c r="D406" s="176"/>
      <c r="E406" s="176"/>
      <c r="F406" s="176"/>
      <c r="G406" s="177"/>
      <c r="H406" s="178"/>
      <c r="I406" s="179"/>
      <c r="J406" s="180"/>
      <c r="K406" s="180"/>
      <c r="L406" s="181"/>
      <c r="M406" s="182"/>
      <c r="N406" s="182"/>
      <c r="O406" s="183"/>
      <c r="P406" s="193">
        <f t="shared" si="111"/>
        <v>0</v>
      </c>
      <c r="Q406" s="170"/>
      <c r="R406" s="194" t="str">
        <f>IF($Q406=R$8,$K406,"")</f>
        <v/>
      </c>
      <c r="S406" s="194"/>
      <c r="T406" s="194" t="str">
        <f>IF($Q406=T$8,$K406,"")</f>
        <v/>
      </c>
      <c r="U406" s="194" t="str">
        <f>IF($Q406=U$8,$K406,"")</f>
        <v/>
      </c>
      <c r="V406" s="170"/>
      <c r="W406" s="186"/>
      <c r="X406" s="186"/>
      <c r="Y406" s="186"/>
      <c r="Z406" s="186"/>
      <c r="AA406" s="186"/>
      <c r="AB406" s="187"/>
    </row>
    <row r="407" spans="1:28" s="156" customFormat="1" ht="19.5" customHeight="1" x14ac:dyDescent="0.25">
      <c r="B407" s="231"/>
      <c r="C407" s="232"/>
      <c r="D407" s="233"/>
      <c r="E407" s="233"/>
      <c r="F407" s="233"/>
      <c r="G407" s="234" t="str">
        <f>C265</f>
        <v>Frame</v>
      </c>
      <c r="H407" s="235"/>
      <c r="I407" s="236"/>
      <c r="J407" s="236"/>
      <c r="K407" s="237">
        <f>SUBTOTAL(9,K265:K406)</f>
        <v>22664338.183318</v>
      </c>
      <c r="L407" s="238"/>
      <c r="M407" s="239"/>
      <c r="N407" s="239"/>
      <c r="O407" s="240"/>
      <c r="P407" s="193">
        <f t="shared" si="111"/>
        <v>0</v>
      </c>
      <c r="Q407" s="237">
        <f>SUBTOTAL(9,Q265:Q406)</f>
        <v>0</v>
      </c>
      <c r="R407" s="237">
        <f>SUBTOTAL(9,R265:R406)</f>
        <v>3104516.2106625005</v>
      </c>
      <c r="S407" s="237">
        <f>SUBTOTAL(9,S265:S406)</f>
        <v>591600</v>
      </c>
      <c r="T407" s="237">
        <f>SUBTOTAL(9,T265:T406)</f>
        <v>10628918.132655501</v>
      </c>
      <c r="U407" s="237">
        <f>SUBTOTAL(9,U265:U406)</f>
        <v>8339303.8399999999</v>
      </c>
      <c r="V407" s="170"/>
      <c r="W407" s="186"/>
      <c r="X407" s="186"/>
      <c r="Y407" s="186"/>
      <c r="Z407" s="186"/>
      <c r="AA407" s="186"/>
      <c r="AB407" s="187"/>
    </row>
    <row r="408" spans="1:28" s="156" customFormat="1" ht="19.5" customHeight="1" x14ac:dyDescent="0.25">
      <c r="B408" s="174"/>
      <c r="C408" s="175"/>
      <c r="D408" s="176"/>
      <c r="E408" s="176"/>
      <c r="F408" s="176"/>
      <c r="G408" s="177"/>
      <c r="H408" s="178"/>
      <c r="I408" s="179"/>
      <c r="J408" s="379"/>
      <c r="K408" s="380"/>
      <c r="L408" s="381"/>
      <c r="M408" s="382"/>
      <c r="N408" s="382"/>
      <c r="O408" s="383"/>
      <c r="P408" s="193">
        <f t="shared" si="111"/>
        <v>0</v>
      </c>
      <c r="Q408" s="170"/>
      <c r="R408" s="194" t="str">
        <f>IF($Q408=R$8,$K408,"")</f>
        <v/>
      </c>
      <c r="S408" s="194"/>
      <c r="T408" s="194" t="str">
        <f>IF($Q408=T$8,$K408,"")</f>
        <v/>
      </c>
      <c r="U408" s="194" t="str">
        <f>IF($Q408=U$8,$K408,"")</f>
        <v/>
      </c>
      <c r="V408" s="170"/>
      <c r="W408" s="186"/>
      <c r="X408" s="186"/>
      <c r="Y408" s="186"/>
      <c r="Z408" s="186"/>
      <c r="AA408" s="186"/>
      <c r="AB408" s="187"/>
    </row>
    <row r="409" spans="1:28" s="156" customFormat="1" ht="19.5" customHeight="1" x14ac:dyDescent="0.25">
      <c r="B409" s="189" t="s">
        <v>675</v>
      </c>
      <c r="C409" s="190" t="s">
        <v>676</v>
      </c>
      <c r="D409" s="191"/>
      <c r="E409" s="191"/>
      <c r="F409" s="191"/>
      <c r="G409" s="192"/>
      <c r="H409" s="178"/>
      <c r="I409" s="179"/>
      <c r="J409" s="180"/>
      <c r="K409" s="180"/>
      <c r="L409" s="181"/>
      <c r="M409" s="182"/>
      <c r="N409" s="182"/>
      <c r="O409" s="183"/>
      <c r="P409" s="193">
        <f t="shared" si="111"/>
        <v>0</v>
      </c>
      <c r="Q409" s="170"/>
      <c r="R409" s="194" t="str">
        <f>IF($Q409=R$8,$K409,"")</f>
        <v/>
      </c>
      <c r="S409" s="194"/>
      <c r="T409" s="194" t="str">
        <f>IF($Q409=T$8,$K409,"")</f>
        <v/>
      </c>
      <c r="U409" s="194" t="str">
        <f>IF($Q409=U$8,$K409,"")</f>
        <v/>
      </c>
      <c r="V409" s="170"/>
      <c r="W409" s="186"/>
      <c r="X409" s="186"/>
      <c r="Y409" s="186"/>
      <c r="Z409" s="186"/>
      <c r="AA409" s="186"/>
      <c r="AB409" s="187"/>
    </row>
    <row r="410" spans="1:28" s="156" customFormat="1" ht="19.5" customHeight="1" x14ac:dyDescent="0.25">
      <c r="B410" s="195" t="s">
        <v>677</v>
      </c>
      <c r="C410" s="196" t="s">
        <v>678</v>
      </c>
      <c r="D410" s="191"/>
      <c r="E410" s="191"/>
      <c r="F410" s="191"/>
      <c r="G410" s="192"/>
      <c r="H410" s="178"/>
      <c r="I410" s="179"/>
      <c r="J410" s="180"/>
      <c r="K410" s="180"/>
      <c r="L410" s="181"/>
      <c r="M410" s="182"/>
      <c r="N410" s="182"/>
      <c r="O410" s="183"/>
      <c r="P410" s="193">
        <f t="shared" ref="P410:P478" si="115">K410-SUM(R410:U410)</f>
        <v>0</v>
      </c>
      <c r="Q410" s="170"/>
      <c r="R410" s="194"/>
      <c r="S410" s="194"/>
      <c r="T410" s="194"/>
      <c r="U410" s="194"/>
      <c r="V410" s="170"/>
      <c r="W410" s="186"/>
      <c r="X410" s="186"/>
      <c r="Y410" s="186"/>
      <c r="Z410" s="186"/>
      <c r="AA410" s="186"/>
      <c r="AB410" s="187"/>
    </row>
    <row r="411" spans="1:28" s="156" customFormat="1" ht="19.5" customHeight="1" x14ac:dyDescent="0.25">
      <c r="B411" s="195"/>
      <c r="C411" s="196" t="s">
        <v>466</v>
      </c>
      <c r="D411" s="191"/>
      <c r="E411" s="191"/>
      <c r="F411" s="191"/>
      <c r="G411" s="192"/>
      <c r="H411" s="178"/>
      <c r="I411" s="179"/>
      <c r="J411" s="180"/>
      <c r="K411" s="180"/>
      <c r="L411" s="181"/>
      <c r="M411" s="182"/>
      <c r="N411" s="182"/>
      <c r="O411" s="183"/>
      <c r="P411" s="193">
        <f t="shared" si="115"/>
        <v>0</v>
      </c>
      <c r="Q411" s="170"/>
      <c r="R411" s="194"/>
      <c r="S411" s="194"/>
      <c r="T411" s="194"/>
      <c r="U411" s="194"/>
      <c r="V411" s="170"/>
      <c r="W411" s="186"/>
      <c r="X411" s="186"/>
      <c r="Y411" s="186"/>
      <c r="Z411" s="186"/>
      <c r="AA411" s="186"/>
      <c r="AB411" s="187"/>
    </row>
    <row r="412" spans="1:28" s="156" customFormat="1" ht="19.5" customHeight="1" x14ac:dyDescent="0.25">
      <c r="A412" s="197"/>
      <c r="B412" s="198" t="s">
        <v>64</v>
      </c>
      <c r="C412" s="199" t="s">
        <v>679</v>
      </c>
      <c r="D412" s="200"/>
      <c r="E412" s="200"/>
      <c r="F412" s="200"/>
      <c r="G412" s="201"/>
      <c r="H412" s="202">
        <f>AB412</f>
        <v>113</v>
      </c>
      <c r="I412" s="202" t="s">
        <v>66</v>
      </c>
      <c r="J412" s="283">
        <v>2000</v>
      </c>
      <c r="K412" s="204">
        <f t="shared" ref="K412:K419" si="116">H412*J412</f>
        <v>226000</v>
      </c>
      <c r="L412" s="205" t="s">
        <v>680</v>
      </c>
      <c r="M412" s="206"/>
      <c r="N412" s="206"/>
      <c r="O412" s="207"/>
      <c r="P412" s="193">
        <f t="shared" si="115"/>
        <v>0</v>
      </c>
      <c r="Q412" s="156" t="s">
        <v>364</v>
      </c>
      <c r="R412" s="194" t="str">
        <f t="shared" ref="R412:U429" si="117">IF($Q412=R$8,$K412,"")</f>
        <v/>
      </c>
      <c r="S412" s="194">
        <f t="shared" si="117"/>
        <v>226000</v>
      </c>
      <c r="T412" s="194" t="str">
        <f t="shared" si="117"/>
        <v/>
      </c>
      <c r="U412" s="194" t="str">
        <f t="shared" si="117"/>
        <v/>
      </c>
      <c r="W412" s="252">
        <v>1</v>
      </c>
      <c r="X412" s="252">
        <v>113</v>
      </c>
      <c r="Y412" s="252">
        <v>1</v>
      </c>
      <c r="Z412" s="252">
        <v>1</v>
      </c>
      <c r="AA412" s="252">
        <v>1</v>
      </c>
      <c r="AB412" s="253">
        <f t="shared" ref="AB412:AB417" si="118">W412*X412*Y412*Z412*AA412</f>
        <v>113</v>
      </c>
    </row>
    <row r="413" spans="1:28" s="156" customFormat="1" ht="19.5" customHeight="1" x14ac:dyDescent="0.25">
      <c r="A413" s="197"/>
      <c r="B413" s="198" t="s">
        <v>64</v>
      </c>
      <c r="C413" s="282" t="s">
        <v>681</v>
      </c>
      <c r="D413" s="200"/>
      <c r="E413" s="200"/>
      <c r="F413" s="200"/>
      <c r="G413" s="201"/>
      <c r="H413" s="202">
        <f>AB413</f>
        <v>40</v>
      </c>
      <c r="I413" s="202" t="s">
        <v>66</v>
      </c>
      <c r="J413" s="203">
        <v>1250</v>
      </c>
      <c r="K413" s="204">
        <f t="shared" si="116"/>
        <v>50000</v>
      </c>
      <c r="L413" s="205" t="s">
        <v>682</v>
      </c>
      <c r="M413" s="206"/>
      <c r="N413" s="206"/>
      <c r="O413" s="207"/>
      <c r="P413" s="193">
        <f t="shared" si="115"/>
        <v>0</v>
      </c>
      <c r="Q413" s="156" t="s">
        <v>364</v>
      </c>
      <c r="R413" s="194" t="str">
        <f t="shared" si="117"/>
        <v/>
      </c>
      <c r="S413" s="194">
        <f t="shared" si="117"/>
        <v>50000</v>
      </c>
      <c r="T413" s="194" t="str">
        <f t="shared" si="117"/>
        <v/>
      </c>
      <c r="U413" s="194" t="str">
        <f t="shared" si="117"/>
        <v/>
      </c>
      <c r="W413" s="252">
        <v>1</v>
      </c>
      <c r="X413" s="252">
        <v>40</v>
      </c>
      <c r="Y413" s="252">
        <v>1</v>
      </c>
      <c r="Z413" s="252">
        <v>1</v>
      </c>
      <c r="AA413" s="252">
        <v>1</v>
      </c>
      <c r="AB413" s="253">
        <f t="shared" si="118"/>
        <v>40</v>
      </c>
    </row>
    <row r="414" spans="1:28" s="156" customFormat="1" ht="19.5" customHeight="1" x14ac:dyDescent="0.25">
      <c r="A414" s="197"/>
      <c r="B414" s="198" t="s">
        <v>64</v>
      </c>
      <c r="C414" s="199" t="s">
        <v>683</v>
      </c>
      <c r="D414" s="200"/>
      <c r="E414" s="200"/>
      <c r="F414" s="200"/>
      <c r="G414" s="201"/>
      <c r="H414" s="202">
        <f>AB414</f>
        <v>584.29999999999995</v>
      </c>
      <c r="I414" s="202" t="s">
        <v>66</v>
      </c>
      <c r="J414" s="203">
        <v>89.7</v>
      </c>
      <c r="K414" s="204">
        <f t="shared" si="116"/>
        <v>52411.71</v>
      </c>
      <c r="L414" s="205" t="s">
        <v>578</v>
      </c>
      <c r="M414" s="206"/>
      <c r="N414" s="206"/>
      <c r="O414" s="207"/>
      <c r="P414" s="193">
        <f t="shared" si="115"/>
        <v>0</v>
      </c>
      <c r="Q414" s="156" t="s">
        <v>364</v>
      </c>
      <c r="R414" s="194" t="str">
        <f t="shared" si="117"/>
        <v/>
      </c>
      <c r="S414" s="194">
        <f t="shared" si="117"/>
        <v>52411.71</v>
      </c>
      <c r="T414" s="194" t="str">
        <f t="shared" si="117"/>
        <v/>
      </c>
      <c r="U414" s="194" t="str">
        <f t="shared" si="117"/>
        <v/>
      </c>
      <c r="W414" s="252">
        <v>1</v>
      </c>
      <c r="X414" s="252">
        <v>584.29999999999995</v>
      </c>
      <c r="Y414" s="252">
        <v>1</v>
      </c>
      <c r="Z414" s="252">
        <v>1</v>
      </c>
      <c r="AA414" s="252">
        <v>1</v>
      </c>
      <c r="AB414" s="253">
        <f t="shared" si="118"/>
        <v>584.29999999999995</v>
      </c>
    </row>
    <row r="415" spans="1:28" s="156" customFormat="1" ht="19.5" customHeight="1" x14ac:dyDescent="0.25">
      <c r="A415" s="197"/>
      <c r="B415" s="198" t="s">
        <v>64</v>
      </c>
      <c r="C415" s="199" t="s">
        <v>521</v>
      </c>
      <c r="D415" s="200"/>
      <c r="E415" s="200"/>
      <c r="F415" s="200"/>
      <c r="G415" s="201"/>
      <c r="H415" s="202">
        <f>AB415</f>
        <v>17.528999999999996</v>
      </c>
      <c r="I415" s="202" t="s">
        <v>478</v>
      </c>
      <c r="J415" s="283">
        <v>1679.85</v>
      </c>
      <c r="K415" s="204">
        <f t="shared" si="116"/>
        <v>29446.090649999991</v>
      </c>
      <c r="L415" s="205" t="s">
        <v>578</v>
      </c>
      <c r="M415" s="206"/>
      <c r="N415" s="206"/>
      <c r="O415" s="207"/>
      <c r="P415" s="193">
        <f t="shared" si="115"/>
        <v>0</v>
      </c>
      <c r="Q415" s="156" t="s">
        <v>364</v>
      </c>
      <c r="R415" s="194" t="str">
        <f t="shared" si="117"/>
        <v/>
      </c>
      <c r="S415" s="194">
        <f t="shared" si="117"/>
        <v>29446.090649999991</v>
      </c>
      <c r="T415" s="194" t="str">
        <f t="shared" si="117"/>
        <v/>
      </c>
      <c r="U415" s="194" t="str">
        <f t="shared" si="117"/>
        <v/>
      </c>
      <c r="W415" s="281">
        <v>0.12</v>
      </c>
      <c r="X415" s="252">
        <f>X414</f>
        <v>584.29999999999995</v>
      </c>
      <c r="Y415" s="252">
        <v>1</v>
      </c>
      <c r="Z415" s="252">
        <v>1</v>
      </c>
      <c r="AA415" s="281">
        <v>0.25</v>
      </c>
      <c r="AB415" s="253">
        <f t="shared" si="118"/>
        <v>17.528999999999996</v>
      </c>
    </row>
    <row r="416" spans="1:28" s="156" customFormat="1" ht="19.5" customHeight="1" x14ac:dyDescent="0.25">
      <c r="A416" s="197"/>
      <c r="B416" s="198" t="s">
        <v>64</v>
      </c>
      <c r="C416" s="199" t="s">
        <v>684</v>
      </c>
      <c r="D416" s="200"/>
      <c r="E416" s="200"/>
      <c r="F416" s="200"/>
      <c r="G416" s="201"/>
      <c r="H416" s="202">
        <f>AB416</f>
        <v>584.29999999999995</v>
      </c>
      <c r="I416" s="202" t="s">
        <v>66</v>
      </c>
      <c r="J416" s="203">
        <v>29.13</v>
      </c>
      <c r="K416" s="204">
        <f t="shared" si="116"/>
        <v>17020.659</v>
      </c>
      <c r="L416" s="205" t="s">
        <v>578</v>
      </c>
      <c r="M416" s="206"/>
      <c r="N416" s="206"/>
      <c r="O416" s="207"/>
      <c r="P416" s="193">
        <f t="shared" si="115"/>
        <v>0</v>
      </c>
      <c r="Q416" s="156" t="s">
        <v>364</v>
      </c>
      <c r="R416" s="194" t="str">
        <f t="shared" si="117"/>
        <v/>
      </c>
      <c r="S416" s="194">
        <f t="shared" si="117"/>
        <v>17020.659</v>
      </c>
      <c r="T416" s="194" t="str">
        <f t="shared" si="117"/>
        <v/>
      </c>
      <c r="U416" s="194" t="str">
        <f t="shared" si="117"/>
        <v/>
      </c>
      <c r="W416" s="252">
        <v>1</v>
      </c>
      <c r="X416" s="252">
        <f>X414</f>
        <v>584.29999999999995</v>
      </c>
      <c r="Y416" s="252">
        <v>1</v>
      </c>
      <c r="Z416" s="252">
        <v>1</v>
      </c>
      <c r="AA416" s="252">
        <v>1</v>
      </c>
      <c r="AB416" s="253">
        <f t="shared" si="118"/>
        <v>584.29999999999995</v>
      </c>
    </row>
    <row r="417" spans="1:28" s="156" customFormat="1" ht="19.5" customHeight="1" x14ac:dyDescent="0.25">
      <c r="A417" s="197"/>
      <c r="B417" s="198" t="s">
        <v>64</v>
      </c>
      <c r="C417" s="199" t="s">
        <v>485</v>
      </c>
      <c r="D417" s="200"/>
      <c r="E417" s="200"/>
      <c r="F417" s="200"/>
      <c r="G417" s="201"/>
      <c r="H417" s="290">
        <v>0.25</v>
      </c>
      <c r="I417" s="202"/>
      <c r="J417" s="203">
        <f>SUM(K414:K416)</f>
        <v>98878.45964999999</v>
      </c>
      <c r="K417" s="204">
        <f t="shared" si="116"/>
        <v>24719.614912499997</v>
      </c>
      <c r="L417" s="205" t="s">
        <v>632</v>
      </c>
      <c r="M417" s="206"/>
      <c r="N417" s="206"/>
      <c r="O417" s="207"/>
      <c r="P417" s="193">
        <f t="shared" ref="P417" si="119">K417-SUM(R417:U417)</f>
        <v>0</v>
      </c>
      <c r="Q417" s="156" t="s">
        <v>364</v>
      </c>
      <c r="R417" s="194" t="str">
        <f t="shared" si="117"/>
        <v/>
      </c>
      <c r="S417" s="194">
        <f t="shared" si="117"/>
        <v>24719.614912499997</v>
      </c>
      <c r="T417" s="194" t="str">
        <f t="shared" si="117"/>
        <v/>
      </c>
      <c r="U417" s="194" t="str">
        <f t="shared" si="117"/>
        <v/>
      </c>
      <c r="W417" s="252">
        <v>2</v>
      </c>
      <c r="X417" s="252">
        <f>X415</f>
        <v>584.29999999999995</v>
      </c>
      <c r="Y417" s="252">
        <v>1</v>
      </c>
      <c r="Z417" s="252">
        <v>1</v>
      </c>
      <c r="AA417" s="252">
        <v>1</v>
      </c>
      <c r="AB417" s="253">
        <f t="shared" si="118"/>
        <v>1168.5999999999999</v>
      </c>
    </row>
    <row r="418" spans="1:28" s="156" customFormat="1" ht="19.5" customHeight="1" x14ac:dyDescent="0.25">
      <c r="A418" s="197"/>
      <c r="B418" s="198" t="s">
        <v>64</v>
      </c>
      <c r="C418" s="199" t="s">
        <v>529</v>
      </c>
      <c r="D418" s="200"/>
      <c r="E418" s="200"/>
      <c r="F418" s="200"/>
      <c r="G418" s="201"/>
      <c r="H418" s="202">
        <v>1</v>
      </c>
      <c r="I418" s="202" t="s">
        <v>57</v>
      </c>
      <c r="J418" s="203">
        <v>100000</v>
      </c>
      <c r="K418" s="204">
        <f t="shared" si="116"/>
        <v>100000</v>
      </c>
      <c r="L418" s="205" t="s">
        <v>585</v>
      </c>
      <c r="M418" s="206"/>
      <c r="N418" s="206"/>
      <c r="O418" s="207"/>
      <c r="P418" s="193">
        <f t="shared" si="115"/>
        <v>0</v>
      </c>
      <c r="Q418" s="156" t="s">
        <v>364</v>
      </c>
      <c r="R418" s="194" t="str">
        <f t="shared" si="117"/>
        <v/>
      </c>
      <c r="S418" s="194">
        <f t="shared" si="117"/>
        <v>100000</v>
      </c>
      <c r="T418" s="194" t="str">
        <f t="shared" si="117"/>
        <v/>
      </c>
      <c r="U418" s="194" t="str">
        <f t="shared" si="117"/>
        <v/>
      </c>
      <c r="W418" s="252"/>
      <c r="X418" s="252"/>
      <c r="Y418" s="252"/>
      <c r="Z418" s="252"/>
      <c r="AA418" s="280"/>
      <c r="AB418" s="253"/>
    </row>
    <row r="419" spans="1:28" s="156" customFormat="1" ht="19.5" customHeight="1" x14ac:dyDescent="0.25">
      <c r="A419" s="197"/>
      <c r="B419" s="198" t="s">
        <v>64</v>
      </c>
      <c r="C419" s="199" t="s">
        <v>685</v>
      </c>
      <c r="D419" s="200"/>
      <c r="E419" s="200"/>
      <c r="F419" s="200"/>
      <c r="G419" s="201"/>
      <c r="H419" s="202">
        <v>1</v>
      </c>
      <c r="I419" s="202" t="s">
        <v>57</v>
      </c>
      <c r="J419" s="203">
        <v>150000</v>
      </c>
      <c r="K419" s="204">
        <f t="shared" si="116"/>
        <v>150000</v>
      </c>
      <c r="L419" s="205" t="s">
        <v>585</v>
      </c>
      <c r="M419" s="206"/>
      <c r="N419" s="206"/>
      <c r="O419" s="207"/>
      <c r="P419" s="193">
        <f t="shared" si="115"/>
        <v>0</v>
      </c>
      <c r="Q419" s="156" t="s">
        <v>364</v>
      </c>
      <c r="R419" s="194" t="str">
        <f t="shared" si="117"/>
        <v/>
      </c>
      <c r="S419" s="194">
        <f t="shared" si="117"/>
        <v>150000</v>
      </c>
      <c r="T419" s="194" t="str">
        <f t="shared" si="117"/>
        <v/>
      </c>
      <c r="U419" s="194" t="str">
        <f t="shared" si="117"/>
        <v/>
      </c>
      <c r="W419" s="252"/>
      <c r="X419" s="252"/>
      <c r="Y419" s="252"/>
      <c r="Z419" s="252"/>
      <c r="AA419" s="280"/>
      <c r="AB419" s="253"/>
    </row>
    <row r="420" spans="1:28" s="156" customFormat="1" ht="19.5" customHeight="1" x14ac:dyDescent="0.25">
      <c r="B420" s="195"/>
      <c r="C420" s="196"/>
      <c r="D420" s="191"/>
      <c r="E420" s="191"/>
      <c r="F420" s="191"/>
      <c r="G420" s="192"/>
      <c r="H420" s="178"/>
      <c r="I420" s="179"/>
      <c r="J420" s="180"/>
      <c r="K420" s="180"/>
      <c r="L420" s="181"/>
      <c r="M420" s="182"/>
      <c r="N420" s="182"/>
      <c r="O420" s="183"/>
      <c r="P420" s="193">
        <f t="shared" si="115"/>
        <v>0</v>
      </c>
      <c r="Q420" s="170"/>
      <c r="R420" s="194" t="str">
        <f t="shared" si="117"/>
        <v/>
      </c>
      <c r="S420" s="194" t="str">
        <f t="shared" si="117"/>
        <v/>
      </c>
      <c r="T420" s="194" t="str">
        <f t="shared" si="117"/>
        <v/>
      </c>
      <c r="U420" s="194" t="str">
        <f t="shared" si="117"/>
        <v/>
      </c>
      <c r="V420" s="170"/>
      <c r="W420" s="186"/>
      <c r="X420" s="186"/>
      <c r="Y420" s="186"/>
      <c r="Z420" s="186"/>
      <c r="AA420" s="186"/>
      <c r="AB420" s="187"/>
    </row>
    <row r="421" spans="1:28" s="156" customFormat="1" ht="19.5" customHeight="1" x14ac:dyDescent="0.25">
      <c r="B421" s="279"/>
      <c r="C421" s="196" t="s">
        <v>538</v>
      </c>
      <c r="D421" s="191"/>
      <c r="E421" s="191"/>
      <c r="F421" s="191"/>
      <c r="G421" s="192"/>
      <c r="H421" s="178"/>
      <c r="I421" s="179"/>
      <c r="J421" s="180"/>
      <c r="K421" s="180"/>
      <c r="L421" s="181"/>
      <c r="M421" s="182"/>
      <c r="N421" s="182"/>
      <c r="O421" s="183"/>
      <c r="P421" s="193">
        <f t="shared" si="115"/>
        <v>0</v>
      </c>
      <c r="Q421" s="170"/>
      <c r="R421" s="194" t="str">
        <f t="shared" si="117"/>
        <v/>
      </c>
      <c r="S421" s="194" t="str">
        <f t="shared" si="117"/>
        <v/>
      </c>
      <c r="T421" s="194" t="str">
        <f t="shared" si="117"/>
        <v/>
      </c>
      <c r="U421" s="194" t="str">
        <f t="shared" si="117"/>
        <v/>
      </c>
      <c r="V421" s="170"/>
      <c r="W421" s="186"/>
      <c r="X421" s="186"/>
      <c r="Y421" s="186"/>
      <c r="Z421" s="186"/>
      <c r="AA421" s="186"/>
      <c r="AB421" s="187"/>
    </row>
    <row r="422" spans="1:28" s="156" customFormat="1" ht="19.5" customHeight="1" x14ac:dyDescent="0.25">
      <c r="A422" s="197"/>
      <c r="B422" s="198" t="s">
        <v>64</v>
      </c>
      <c r="C422" s="199" t="s">
        <v>539</v>
      </c>
      <c r="D422" s="200"/>
      <c r="E422" s="200"/>
      <c r="F422" s="200"/>
      <c r="G422" s="201"/>
      <c r="H422" s="202">
        <f>AB422</f>
        <v>2091</v>
      </c>
      <c r="I422" s="202" t="s">
        <v>66</v>
      </c>
      <c r="J422" s="203">
        <v>236.14</v>
      </c>
      <c r="K422" s="204">
        <f t="shared" ref="K422" si="120">H422*J422</f>
        <v>493768.74</v>
      </c>
      <c r="L422" s="205" t="s">
        <v>578</v>
      </c>
      <c r="M422" s="206"/>
      <c r="N422" s="206"/>
      <c r="O422" s="207"/>
      <c r="P422" s="193">
        <f t="shared" ref="P422" si="121">K422-SUM(R422:U422)</f>
        <v>0</v>
      </c>
      <c r="Q422" s="156" t="s">
        <v>363</v>
      </c>
      <c r="R422" s="194">
        <f t="shared" si="117"/>
        <v>493768.74</v>
      </c>
      <c r="S422" s="194" t="str">
        <f t="shared" si="117"/>
        <v/>
      </c>
      <c r="T422" s="194" t="str">
        <f t="shared" si="117"/>
        <v/>
      </c>
      <c r="U422" s="194" t="str">
        <f t="shared" si="117"/>
        <v/>
      </c>
      <c r="W422" s="316">
        <f>0.8+0.2</f>
        <v>1</v>
      </c>
      <c r="X422" s="252">
        <v>4182</v>
      </c>
      <c r="Y422" s="280">
        <v>1</v>
      </c>
      <c r="Z422" s="280">
        <v>1</v>
      </c>
      <c r="AA422" s="280">
        <v>0.5</v>
      </c>
      <c r="AB422" s="253">
        <f>W422*X422*Y422*Z422*AA422</f>
        <v>2091</v>
      </c>
    </row>
    <row r="423" spans="1:28" s="156" customFormat="1" ht="19.5" customHeight="1" x14ac:dyDescent="0.25">
      <c r="A423" s="197"/>
      <c r="B423" s="198" t="s">
        <v>64</v>
      </c>
      <c r="C423" s="199" t="s">
        <v>686</v>
      </c>
      <c r="D423" s="200"/>
      <c r="E423" s="200"/>
      <c r="F423" s="200"/>
      <c r="G423" s="201"/>
      <c r="H423" s="202">
        <f>AB423</f>
        <v>2091</v>
      </c>
      <c r="I423" s="202" t="s">
        <v>285</v>
      </c>
      <c r="J423" s="203">
        <v>281.85000000000002</v>
      </c>
      <c r="K423" s="204">
        <f>H423*J423</f>
        <v>589348.35000000009</v>
      </c>
      <c r="L423" s="205" t="s">
        <v>578</v>
      </c>
      <c r="M423" s="206"/>
      <c r="N423" s="206"/>
      <c r="O423" s="207"/>
      <c r="P423" s="193">
        <f t="shared" si="115"/>
        <v>0</v>
      </c>
      <c r="Q423" s="156" t="s">
        <v>363</v>
      </c>
      <c r="R423" s="194">
        <f t="shared" si="117"/>
        <v>589348.35000000009</v>
      </c>
      <c r="S423" s="194" t="str">
        <f t="shared" si="117"/>
        <v/>
      </c>
      <c r="T423" s="194" t="str">
        <f t="shared" si="117"/>
        <v/>
      </c>
      <c r="U423" s="194" t="str">
        <f t="shared" si="117"/>
        <v/>
      </c>
      <c r="W423" s="316">
        <f>0.8+0.2</f>
        <v>1</v>
      </c>
      <c r="X423" s="252">
        <v>4182</v>
      </c>
      <c r="Y423" s="280">
        <v>1</v>
      </c>
      <c r="Z423" s="280">
        <v>1</v>
      </c>
      <c r="AA423" s="280">
        <v>0.5</v>
      </c>
      <c r="AB423" s="253">
        <f>W423*X423*Y423*Z423*AA423</f>
        <v>2091</v>
      </c>
    </row>
    <row r="424" spans="1:28" s="156" customFormat="1" ht="19.5" customHeight="1" x14ac:dyDescent="0.25">
      <c r="A424" s="197"/>
      <c r="B424" s="198" t="s">
        <v>64</v>
      </c>
      <c r="C424" s="199" t="s">
        <v>521</v>
      </c>
      <c r="D424" s="200"/>
      <c r="E424" s="200"/>
      <c r="F424" s="200"/>
      <c r="G424" s="201"/>
      <c r="H424" s="202">
        <f>AB424</f>
        <v>250.92</v>
      </c>
      <c r="I424" s="202" t="s">
        <v>478</v>
      </c>
      <c r="J424" s="283">
        <v>1575.73</v>
      </c>
      <c r="K424" s="204">
        <f>H424*J424</f>
        <v>395382.1716</v>
      </c>
      <c r="L424" s="313" t="s">
        <v>578</v>
      </c>
      <c r="M424" s="206"/>
      <c r="N424" s="206"/>
      <c r="O424" s="207"/>
      <c r="P424" s="193">
        <f t="shared" si="115"/>
        <v>0</v>
      </c>
      <c r="Q424" s="156" t="s">
        <v>363</v>
      </c>
      <c r="R424" s="194">
        <f t="shared" si="117"/>
        <v>395382.1716</v>
      </c>
      <c r="S424" s="194" t="str">
        <f t="shared" si="117"/>
        <v/>
      </c>
      <c r="T424" s="194" t="str">
        <f t="shared" si="117"/>
        <v/>
      </c>
      <c r="U424" s="194" t="str">
        <f t="shared" si="117"/>
        <v/>
      </c>
      <c r="W424" s="281">
        <v>0.12</v>
      </c>
      <c r="X424" s="252">
        <f>AB423</f>
        <v>2091</v>
      </c>
      <c r="Y424" s="252">
        <v>1</v>
      </c>
      <c r="Z424" s="252">
        <v>1</v>
      </c>
      <c r="AA424" s="280">
        <v>1</v>
      </c>
      <c r="AB424" s="253">
        <f t="shared" ref="AB424" si="122">W424*X424*Y424*Z424*AA424</f>
        <v>250.92</v>
      </c>
    </row>
    <row r="425" spans="1:28" s="156" customFormat="1" ht="19.5" customHeight="1" x14ac:dyDescent="0.25">
      <c r="A425" s="197"/>
      <c r="B425" s="198" t="s">
        <v>64</v>
      </c>
      <c r="C425" s="199" t="s">
        <v>476</v>
      </c>
      <c r="D425" s="200"/>
      <c r="E425" s="200"/>
      <c r="F425" s="200"/>
      <c r="G425" s="201"/>
      <c r="H425" s="202">
        <f>AB425</f>
        <v>4182</v>
      </c>
      <c r="I425" s="202" t="s">
        <v>66</v>
      </c>
      <c r="J425" s="203">
        <v>98.85</v>
      </c>
      <c r="K425" s="204">
        <f>H425*J425</f>
        <v>413390.69999999995</v>
      </c>
      <c r="L425" s="205" t="s">
        <v>578</v>
      </c>
      <c r="M425" s="206"/>
      <c r="N425" s="206"/>
      <c r="O425" s="207"/>
      <c r="P425" s="193">
        <f t="shared" si="115"/>
        <v>0</v>
      </c>
      <c r="Q425" s="156" t="s">
        <v>363</v>
      </c>
      <c r="R425" s="194">
        <f t="shared" si="117"/>
        <v>413390.69999999995</v>
      </c>
      <c r="S425" s="194" t="str">
        <f t="shared" si="117"/>
        <v/>
      </c>
      <c r="T425" s="194" t="str">
        <f t="shared" si="117"/>
        <v/>
      </c>
      <c r="U425" s="194" t="str">
        <f t="shared" si="117"/>
        <v/>
      </c>
      <c r="W425" s="312">
        <v>1</v>
      </c>
      <c r="X425" s="252">
        <f>X423</f>
        <v>4182</v>
      </c>
      <c r="Y425" s="252">
        <v>1</v>
      </c>
      <c r="Z425" s="252">
        <v>1</v>
      </c>
      <c r="AA425" s="280">
        <v>1</v>
      </c>
      <c r="AB425" s="253">
        <f>W425*X425*Y425*Z425*AA425</f>
        <v>4182</v>
      </c>
    </row>
    <row r="426" spans="1:28" s="156" customFormat="1" ht="19.5" customHeight="1" x14ac:dyDescent="0.25">
      <c r="A426" s="197"/>
      <c r="B426" s="198" t="s">
        <v>64</v>
      </c>
      <c r="C426" s="199" t="s">
        <v>579</v>
      </c>
      <c r="D426" s="200"/>
      <c r="E426" s="200"/>
      <c r="F426" s="200"/>
      <c r="G426" s="201"/>
      <c r="H426" s="202">
        <f>AB426</f>
        <v>836.40000000000009</v>
      </c>
      <c r="I426" s="202" t="s">
        <v>285</v>
      </c>
      <c r="J426" s="203">
        <v>1067.68</v>
      </c>
      <c r="K426" s="204">
        <f>H426*J426</f>
        <v>893007.55200000014</v>
      </c>
      <c r="L426" s="205" t="s">
        <v>578</v>
      </c>
      <c r="M426" s="206"/>
      <c r="N426" s="206"/>
      <c r="O426" s="207"/>
      <c r="P426" s="193">
        <f t="shared" si="115"/>
        <v>0</v>
      </c>
      <c r="Q426" s="156" t="s">
        <v>363</v>
      </c>
      <c r="R426" s="194">
        <f t="shared" si="117"/>
        <v>893007.55200000014</v>
      </c>
      <c r="S426" s="194" t="str">
        <f t="shared" si="117"/>
        <v/>
      </c>
      <c r="T426" s="194" t="str">
        <f t="shared" si="117"/>
        <v/>
      </c>
      <c r="U426" s="194" t="str">
        <f t="shared" si="117"/>
        <v/>
      </c>
      <c r="W426" s="280">
        <v>1</v>
      </c>
      <c r="X426" s="252">
        <f>AB425</f>
        <v>4182</v>
      </c>
      <c r="Y426" s="252">
        <v>1</v>
      </c>
      <c r="Z426" s="280">
        <v>0.2</v>
      </c>
      <c r="AA426" s="280">
        <v>1</v>
      </c>
      <c r="AB426" s="253">
        <f t="shared" ref="AB426" si="123">W426*X426*Y426*Z426*AA426</f>
        <v>836.40000000000009</v>
      </c>
    </row>
    <row r="427" spans="1:28" s="156" customFormat="1" ht="19.5" customHeight="1" x14ac:dyDescent="0.25">
      <c r="A427" s="197"/>
      <c r="B427" s="198"/>
      <c r="C427" s="199" t="s">
        <v>477</v>
      </c>
      <c r="D427" s="200"/>
      <c r="E427" s="200"/>
      <c r="F427" s="200"/>
      <c r="G427" s="201"/>
      <c r="H427" s="202"/>
      <c r="I427" s="202"/>
      <c r="J427" s="203">
        <v>1850</v>
      </c>
      <c r="K427" s="204">
        <f t="shared" ref="K427:K428" si="124">H427*J427</f>
        <v>0</v>
      </c>
      <c r="L427" s="205" t="s">
        <v>578</v>
      </c>
      <c r="M427" s="206"/>
      <c r="N427" s="206"/>
      <c r="O427" s="207"/>
      <c r="P427" s="193"/>
      <c r="Q427" s="156" t="s">
        <v>363</v>
      </c>
      <c r="R427" s="194">
        <f t="shared" si="117"/>
        <v>0</v>
      </c>
      <c r="S427" s="194" t="str">
        <f t="shared" si="117"/>
        <v/>
      </c>
      <c r="T427" s="194" t="str">
        <f t="shared" si="117"/>
        <v/>
      </c>
      <c r="U427" s="194" t="str">
        <f t="shared" si="117"/>
        <v/>
      </c>
      <c r="W427" s="280"/>
      <c r="X427" s="252"/>
      <c r="Y427" s="252"/>
      <c r="Z427" s="280"/>
      <c r="AA427" s="280"/>
      <c r="AB427" s="253"/>
    </row>
    <row r="428" spans="1:28" s="285" customFormat="1" ht="19.5" customHeight="1" x14ac:dyDescent="0.25">
      <c r="A428" s="284"/>
      <c r="B428" s="198"/>
      <c r="C428" s="199" t="s">
        <v>539</v>
      </c>
      <c r="D428" s="200"/>
      <c r="E428" s="200"/>
      <c r="F428" s="200"/>
      <c r="G428" s="201"/>
      <c r="H428" s="202"/>
      <c r="I428" s="202"/>
      <c r="J428" s="203">
        <v>236.14</v>
      </c>
      <c r="K428" s="204">
        <f t="shared" si="124"/>
        <v>0</v>
      </c>
      <c r="L428" s="313" t="s">
        <v>578</v>
      </c>
      <c r="M428" s="206"/>
      <c r="N428" s="206"/>
      <c r="O428" s="207"/>
      <c r="P428" s="193">
        <f t="shared" si="115"/>
        <v>0</v>
      </c>
      <c r="Q428" s="156" t="s">
        <v>363</v>
      </c>
      <c r="R428" s="194">
        <f t="shared" si="117"/>
        <v>0</v>
      </c>
      <c r="S428" s="194" t="str">
        <f t="shared" si="117"/>
        <v/>
      </c>
      <c r="T428" s="194" t="str">
        <f t="shared" si="117"/>
        <v/>
      </c>
      <c r="U428" s="194" t="str">
        <f t="shared" si="117"/>
        <v/>
      </c>
      <c r="W428" s="286"/>
      <c r="X428" s="287"/>
      <c r="Y428" s="287"/>
      <c r="Z428" s="287"/>
      <c r="AA428" s="288"/>
      <c r="AB428" s="289"/>
    </row>
    <row r="429" spans="1:28" s="156" customFormat="1" ht="19.5" customHeight="1" x14ac:dyDescent="0.25">
      <c r="A429" s="197"/>
      <c r="B429" s="198" t="s">
        <v>64</v>
      </c>
      <c r="C429" s="199" t="s">
        <v>687</v>
      </c>
      <c r="D429" s="200"/>
      <c r="E429" s="200"/>
      <c r="F429" s="200"/>
      <c r="G429" s="201"/>
      <c r="H429" s="202">
        <f>AB429</f>
        <v>1561.8</v>
      </c>
      <c r="I429" s="202" t="s">
        <v>285</v>
      </c>
      <c r="J429" s="203">
        <v>233.89</v>
      </c>
      <c r="K429" s="204">
        <f>H429*J429</f>
        <v>365289.40199999994</v>
      </c>
      <c r="L429" s="205" t="s">
        <v>578</v>
      </c>
      <c r="M429" s="206"/>
      <c r="N429" s="206"/>
      <c r="O429" s="207"/>
      <c r="P429" s="193">
        <f t="shared" si="115"/>
        <v>0</v>
      </c>
      <c r="Q429" s="156" t="s">
        <v>363</v>
      </c>
      <c r="R429" s="194">
        <f t="shared" si="117"/>
        <v>365289.40199999994</v>
      </c>
      <c r="S429" s="194" t="str">
        <f t="shared" si="117"/>
        <v/>
      </c>
      <c r="T429" s="194" t="str">
        <f t="shared" si="117"/>
        <v/>
      </c>
      <c r="U429" s="194" t="str">
        <f t="shared" si="117"/>
        <v/>
      </c>
      <c r="W429" s="316">
        <f>0.8+0.2</f>
        <v>1</v>
      </c>
      <c r="X429" s="252">
        <v>5206</v>
      </c>
      <c r="Y429" s="280">
        <v>1</v>
      </c>
      <c r="Z429" s="280">
        <v>1</v>
      </c>
      <c r="AA429" s="280">
        <v>0.3</v>
      </c>
      <c r="AB429" s="253">
        <f>W429*X429*Y429*Z429*AA429</f>
        <v>1561.8</v>
      </c>
    </row>
    <row r="430" spans="1:28" s="156" customFormat="1" ht="19.5" customHeight="1" x14ac:dyDescent="0.25">
      <c r="A430" s="197"/>
      <c r="B430" s="198" t="s">
        <v>64</v>
      </c>
      <c r="C430" s="199" t="s">
        <v>521</v>
      </c>
      <c r="D430" s="200"/>
      <c r="E430" s="200"/>
      <c r="F430" s="200"/>
      <c r="G430" s="201"/>
      <c r="H430" s="202">
        <f t="shared" ref="H430" si="125">AB430</f>
        <v>187.416</v>
      </c>
      <c r="I430" s="202" t="s">
        <v>478</v>
      </c>
      <c r="J430" s="283">
        <v>1679.85</v>
      </c>
      <c r="K430" s="204">
        <f>H430*J430</f>
        <v>314830.76759999996</v>
      </c>
      <c r="L430" s="313" t="s">
        <v>578</v>
      </c>
      <c r="M430" s="206"/>
      <c r="N430" s="206"/>
      <c r="O430" s="207"/>
      <c r="P430" s="193">
        <f t="shared" si="115"/>
        <v>0</v>
      </c>
      <c r="Q430" s="156" t="s">
        <v>363</v>
      </c>
      <c r="R430" s="194">
        <f t="shared" ref="R430:U482" si="126">IF($Q430=R$8,$K430,"")</f>
        <v>314830.76759999996</v>
      </c>
      <c r="S430" s="194" t="str">
        <f t="shared" si="126"/>
        <v/>
      </c>
      <c r="T430" s="194" t="str">
        <f t="shared" si="126"/>
        <v/>
      </c>
      <c r="U430" s="194" t="str">
        <f t="shared" si="126"/>
        <v/>
      </c>
      <c r="W430" s="281">
        <v>0.12</v>
      </c>
      <c r="X430" s="252">
        <f>AB429</f>
        <v>1561.8</v>
      </c>
      <c r="Y430" s="252">
        <v>1</v>
      </c>
      <c r="Z430" s="252">
        <v>1</v>
      </c>
      <c r="AA430" s="280">
        <v>1</v>
      </c>
      <c r="AB430" s="253">
        <f t="shared" ref="AB430" si="127">W430*X430*Y430*Z430*AA430</f>
        <v>187.416</v>
      </c>
    </row>
    <row r="431" spans="1:28" s="156" customFormat="1" ht="19.5" customHeight="1" x14ac:dyDescent="0.25">
      <c r="A431" s="197"/>
      <c r="B431" s="198" t="s">
        <v>64</v>
      </c>
      <c r="C431" s="199" t="s">
        <v>476</v>
      </c>
      <c r="D431" s="200"/>
      <c r="E431" s="200"/>
      <c r="F431" s="200"/>
      <c r="G431" s="201"/>
      <c r="H431" s="202">
        <f>AB431</f>
        <v>5206</v>
      </c>
      <c r="I431" s="202" t="s">
        <v>66</v>
      </c>
      <c r="J431" s="203">
        <v>98.85</v>
      </c>
      <c r="K431" s="204">
        <f>H431*J431</f>
        <v>514613.1</v>
      </c>
      <c r="L431" s="205" t="s">
        <v>578</v>
      </c>
      <c r="M431" s="206"/>
      <c r="N431" s="206"/>
      <c r="O431" s="207"/>
      <c r="P431" s="193">
        <f t="shared" si="115"/>
        <v>0</v>
      </c>
      <c r="Q431" s="156" t="s">
        <v>363</v>
      </c>
      <c r="R431" s="194">
        <f t="shared" si="126"/>
        <v>514613.1</v>
      </c>
      <c r="S431" s="194" t="str">
        <f t="shared" si="126"/>
        <v/>
      </c>
      <c r="T431" s="194" t="str">
        <f t="shared" si="126"/>
        <v/>
      </c>
      <c r="U431" s="194" t="str">
        <f t="shared" si="126"/>
        <v/>
      </c>
      <c r="W431" s="312">
        <v>1</v>
      </c>
      <c r="X431" s="252">
        <f>X429</f>
        <v>5206</v>
      </c>
      <c r="Y431" s="252">
        <v>1</v>
      </c>
      <c r="Z431" s="252">
        <v>1</v>
      </c>
      <c r="AA431" s="280">
        <v>1</v>
      </c>
      <c r="AB431" s="253">
        <f>W431*X431*Y431*Z431*AA431</f>
        <v>5206</v>
      </c>
    </row>
    <row r="432" spans="1:28" s="285" customFormat="1" ht="19.5" customHeight="1" x14ac:dyDescent="0.25">
      <c r="A432" s="284"/>
      <c r="B432" s="198"/>
      <c r="C432" s="199"/>
      <c r="D432" s="200"/>
      <c r="E432" s="200"/>
      <c r="F432" s="200"/>
      <c r="G432" s="201"/>
      <c r="H432" s="202"/>
      <c r="I432" s="202"/>
      <c r="J432" s="203"/>
      <c r="K432" s="204"/>
      <c r="L432" s="313"/>
      <c r="M432" s="206"/>
      <c r="N432" s="206"/>
      <c r="O432" s="207"/>
      <c r="P432" s="193">
        <f t="shared" si="115"/>
        <v>0</v>
      </c>
      <c r="Q432" s="156" t="s">
        <v>363</v>
      </c>
      <c r="R432" s="194">
        <f t="shared" si="126"/>
        <v>0</v>
      </c>
      <c r="S432" s="194" t="str">
        <f t="shared" si="126"/>
        <v/>
      </c>
      <c r="T432" s="194" t="str">
        <f t="shared" si="126"/>
        <v/>
      </c>
      <c r="U432" s="194" t="str">
        <f t="shared" si="126"/>
        <v/>
      </c>
      <c r="W432" s="286"/>
      <c r="X432" s="287"/>
      <c r="Y432" s="287"/>
      <c r="Z432" s="287"/>
      <c r="AA432" s="288"/>
      <c r="AB432" s="289"/>
    </row>
    <row r="433" spans="1:28" s="156" customFormat="1" ht="19.5" customHeight="1" x14ac:dyDescent="0.25">
      <c r="A433" s="197"/>
      <c r="B433" s="198" t="s">
        <v>64</v>
      </c>
      <c r="C433" s="199" t="s">
        <v>688</v>
      </c>
      <c r="D433" s="200"/>
      <c r="E433" s="200"/>
      <c r="F433" s="200"/>
      <c r="G433" s="201"/>
      <c r="H433" s="202">
        <v>1556.5</v>
      </c>
      <c r="I433" s="202" t="s">
        <v>285</v>
      </c>
      <c r="J433" s="203">
        <v>300</v>
      </c>
      <c r="K433" s="204">
        <f>H433*J433</f>
        <v>466950</v>
      </c>
      <c r="L433" s="218" t="s">
        <v>578</v>
      </c>
      <c r="M433" s="219"/>
      <c r="N433" s="219"/>
      <c r="O433" s="207"/>
      <c r="P433" s="193">
        <f t="shared" si="115"/>
        <v>0</v>
      </c>
      <c r="Q433" s="156" t="s">
        <v>363</v>
      </c>
      <c r="R433" s="194">
        <f t="shared" si="126"/>
        <v>466950</v>
      </c>
      <c r="S433" s="194" t="str">
        <f t="shared" si="126"/>
        <v/>
      </c>
      <c r="T433" s="194" t="str">
        <f t="shared" si="126"/>
        <v/>
      </c>
      <c r="U433" s="194" t="str">
        <f t="shared" si="126"/>
        <v/>
      </c>
      <c r="W433" s="252">
        <v>1</v>
      </c>
      <c r="X433" s="252">
        <f>3460-X437</f>
        <v>3113</v>
      </c>
      <c r="Y433" s="252">
        <v>1</v>
      </c>
      <c r="Z433" s="252">
        <v>1</v>
      </c>
      <c r="AA433" s="281">
        <v>0.5</v>
      </c>
      <c r="AB433" s="253">
        <f t="shared" ref="AB433:AB438" si="128">W433*X433*Y433*Z433*AA433</f>
        <v>1556.5</v>
      </c>
    </row>
    <row r="434" spans="1:28" s="156" customFormat="1" ht="19.5" customHeight="1" x14ac:dyDescent="0.25">
      <c r="A434" s="197"/>
      <c r="B434" s="198" t="s">
        <v>64</v>
      </c>
      <c r="C434" s="199" t="s">
        <v>539</v>
      </c>
      <c r="D434" s="200"/>
      <c r="E434" s="200"/>
      <c r="F434" s="200"/>
      <c r="G434" s="201"/>
      <c r="H434" s="202">
        <v>3114</v>
      </c>
      <c r="I434" s="202" t="s">
        <v>285</v>
      </c>
      <c r="J434" s="203">
        <v>80.37</v>
      </c>
      <c r="K434" s="204">
        <f t="shared" ref="K434" si="129">H434*J434</f>
        <v>250272.18000000002</v>
      </c>
      <c r="L434" s="218" t="s">
        <v>578</v>
      </c>
      <c r="M434" s="219"/>
      <c r="N434" s="219"/>
      <c r="O434" s="207"/>
      <c r="P434" s="193"/>
      <c r="Q434" s="156" t="s">
        <v>363</v>
      </c>
      <c r="R434" s="194">
        <f t="shared" si="126"/>
        <v>250272.18000000002</v>
      </c>
      <c r="S434" s="194" t="str">
        <f t="shared" si="126"/>
        <v/>
      </c>
      <c r="T434" s="194" t="str">
        <f t="shared" si="126"/>
        <v/>
      </c>
      <c r="U434" s="194" t="str">
        <f t="shared" si="126"/>
        <v/>
      </c>
      <c r="W434" s="252"/>
      <c r="X434" s="252"/>
      <c r="Y434" s="252"/>
      <c r="Z434" s="252"/>
      <c r="AA434" s="281"/>
      <c r="AB434" s="253"/>
    </row>
    <row r="435" spans="1:28" s="156" customFormat="1" ht="19.5" customHeight="1" x14ac:dyDescent="0.25">
      <c r="A435" s="197"/>
      <c r="B435" s="198" t="s">
        <v>64</v>
      </c>
      <c r="C435" s="199" t="s">
        <v>477</v>
      </c>
      <c r="D435" s="200"/>
      <c r="E435" s="200"/>
      <c r="F435" s="200"/>
      <c r="G435" s="201"/>
      <c r="H435" s="202">
        <f>AB435</f>
        <v>155.65</v>
      </c>
      <c r="I435" s="202" t="s">
        <v>478</v>
      </c>
      <c r="J435" s="283">
        <v>1850</v>
      </c>
      <c r="K435" s="204">
        <f>H435*J435</f>
        <v>287952.5</v>
      </c>
      <c r="L435" s="218" t="s">
        <v>578</v>
      </c>
      <c r="M435" s="219"/>
      <c r="N435" s="219"/>
      <c r="O435" s="207"/>
      <c r="P435" s="193">
        <f t="shared" si="115"/>
        <v>0</v>
      </c>
      <c r="Q435" s="156" t="s">
        <v>363</v>
      </c>
      <c r="R435" s="194">
        <f t="shared" si="126"/>
        <v>287952.5</v>
      </c>
      <c r="S435" s="194" t="str">
        <f t="shared" si="126"/>
        <v/>
      </c>
      <c r="T435" s="194" t="str">
        <f t="shared" si="126"/>
        <v/>
      </c>
      <c r="U435" s="194" t="str">
        <f t="shared" si="126"/>
        <v/>
      </c>
      <c r="W435" s="281">
        <v>0.1</v>
      </c>
      <c r="X435" s="252">
        <f>AB433</f>
        <v>1556.5</v>
      </c>
      <c r="Y435" s="252">
        <v>1</v>
      </c>
      <c r="Z435" s="252">
        <v>1</v>
      </c>
      <c r="AA435" s="281">
        <v>1</v>
      </c>
      <c r="AB435" s="253">
        <f>W435*X435*Y435*Z435*AA435</f>
        <v>155.65</v>
      </c>
    </row>
    <row r="436" spans="1:28" s="156" customFormat="1" ht="19.5" customHeight="1" x14ac:dyDescent="0.25">
      <c r="A436" s="197"/>
      <c r="B436" s="198" t="s">
        <v>64</v>
      </c>
      <c r="C436" s="199" t="s">
        <v>689</v>
      </c>
      <c r="D436" s="200"/>
      <c r="E436" s="200"/>
      <c r="F436" s="200"/>
      <c r="G436" s="201"/>
      <c r="H436" s="202">
        <f t="shared" ref="H436" si="130">AB436</f>
        <v>3113</v>
      </c>
      <c r="I436" s="202" t="s">
        <v>66</v>
      </c>
      <c r="J436" s="203">
        <v>110</v>
      </c>
      <c r="K436" s="204">
        <f t="shared" ref="K436" si="131">H436*J436</f>
        <v>342430</v>
      </c>
      <c r="L436" s="218"/>
      <c r="M436" s="219"/>
      <c r="N436" s="219"/>
      <c r="O436" s="207"/>
      <c r="P436" s="193">
        <f t="shared" si="115"/>
        <v>0</v>
      </c>
      <c r="Q436" s="156" t="s">
        <v>363</v>
      </c>
      <c r="R436" s="194">
        <f t="shared" si="126"/>
        <v>342430</v>
      </c>
      <c r="S436" s="194" t="str">
        <f t="shared" si="126"/>
        <v/>
      </c>
      <c r="T436" s="194" t="str">
        <f t="shared" si="126"/>
        <v/>
      </c>
      <c r="U436" s="194" t="str">
        <f t="shared" si="126"/>
        <v/>
      </c>
      <c r="W436" s="252">
        <v>1</v>
      </c>
      <c r="X436" s="252">
        <f>X433</f>
        <v>3113</v>
      </c>
      <c r="Y436" s="252">
        <v>1</v>
      </c>
      <c r="Z436" s="252">
        <v>1</v>
      </c>
      <c r="AA436" s="252">
        <v>1</v>
      </c>
      <c r="AB436" s="253">
        <f t="shared" si="128"/>
        <v>3113</v>
      </c>
    </row>
    <row r="437" spans="1:28" s="156" customFormat="1" ht="19.5" customHeight="1" x14ac:dyDescent="0.25">
      <c r="A437" s="197"/>
      <c r="B437" s="198" t="s">
        <v>64</v>
      </c>
      <c r="C437" s="199" t="s">
        <v>690</v>
      </c>
      <c r="D437" s="200"/>
      <c r="E437" s="200"/>
      <c r="F437" s="200"/>
      <c r="G437" s="201"/>
      <c r="H437" s="202">
        <f>AB437</f>
        <v>347</v>
      </c>
      <c r="I437" s="202" t="s">
        <v>66</v>
      </c>
      <c r="J437" s="203">
        <v>5000</v>
      </c>
      <c r="K437" s="204">
        <f>H437*J437</f>
        <v>1735000</v>
      </c>
      <c r="L437" s="205"/>
      <c r="M437" s="206"/>
      <c r="N437" s="206"/>
      <c r="O437" s="207"/>
      <c r="P437" s="193">
        <f t="shared" si="115"/>
        <v>0</v>
      </c>
      <c r="Q437" s="156" t="s">
        <v>363</v>
      </c>
      <c r="R437" s="194">
        <f t="shared" si="126"/>
        <v>1735000</v>
      </c>
      <c r="S437" s="194" t="str">
        <f t="shared" si="126"/>
        <v/>
      </c>
      <c r="T437" s="194" t="str">
        <f t="shared" si="126"/>
        <v/>
      </c>
      <c r="U437" s="194" t="str">
        <f t="shared" si="126"/>
        <v/>
      </c>
      <c r="W437" s="252">
        <v>1</v>
      </c>
      <c r="X437" s="252">
        <v>347</v>
      </c>
      <c r="Y437" s="252">
        <v>1</v>
      </c>
      <c r="Z437" s="252">
        <v>1</v>
      </c>
      <c r="AA437" s="252">
        <v>1</v>
      </c>
      <c r="AB437" s="253">
        <f t="shared" si="128"/>
        <v>347</v>
      </c>
    </row>
    <row r="438" spans="1:28" s="156" customFormat="1" ht="19.5" customHeight="1" x14ac:dyDescent="0.25">
      <c r="A438" s="197"/>
      <c r="B438" s="198" t="s">
        <v>64</v>
      </c>
      <c r="C438" s="199" t="s">
        <v>477</v>
      </c>
      <c r="D438" s="200"/>
      <c r="E438" s="200"/>
      <c r="F438" s="200"/>
      <c r="G438" s="201"/>
      <c r="H438" s="202">
        <f>AB438</f>
        <v>10.41</v>
      </c>
      <c r="I438" s="202" t="s">
        <v>478</v>
      </c>
      <c r="J438" s="283">
        <v>1850</v>
      </c>
      <c r="K438" s="204">
        <f>H438*J438</f>
        <v>19258.5</v>
      </c>
      <c r="L438" s="205" t="s">
        <v>578</v>
      </c>
      <c r="M438" s="206"/>
      <c r="N438" s="206"/>
      <c r="O438" s="207"/>
      <c r="P438" s="193">
        <f t="shared" si="115"/>
        <v>0</v>
      </c>
      <c r="Q438" s="156" t="s">
        <v>363</v>
      </c>
      <c r="R438" s="194">
        <f t="shared" si="126"/>
        <v>19258.5</v>
      </c>
      <c r="S438" s="194" t="str">
        <f t="shared" si="126"/>
        <v/>
      </c>
      <c r="T438" s="194" t="str">
        <f t="shared" si="126"/>
        <v/>
      </c>
      <c r="U438" s="194" t="str">
        <f t="shared" si="126"/>
        <v/>
      </c>
      <c r="W438" s="281">
        <v>0.1</v>
      </c>
      <c r="X438" s="252">
        <f>X437</f>
        <v>347</v>
      </c>
      <c r="Y438" s="252">
        <v>1</v>
      </c>
      <c r="Z438" s="252">
        <v>1</v>
      </c>
      <c r="AA438" s="252">
        <v>0.3</v>
      </c>
      <c r="AB438" s="253">
        <f t="shared" si="128"/>
        <v>10.41</v>
      </c>
    </row>
    <row r="439" spans="1:28" s="285" customFormat="1" ht="19.5" customHeight="1" x14ac:dyDescent="0.25">
      <c r="A439" s="284"/>
      <c r="B439" s="198"/>
      <c r="C439" s="199"/>
      <c r="D439" s="200"/>
      <c r="E439" s="200"/>
      <c r="F439" s="200"/>
      <c r="G439" s="201"/>
      <c r="H439" s="202"/>
      <c r="I439" s="202"/>
      <c r="J439" s="203"/>
      <c r="K439" s="204"/>
      <c r="L439" s="205"/>
      <c r="M439" s="206"/>
      <c r="N439" s="206"/>
      <c r="O439" s="207"/>
      <c r="P439" s="193">
        <f t="shared" si="115"/>
        <v>0</v>
      </c>
      <c r="Q439" s="156" t="s">
        <v>363</v>
      </c>
      <c r="R439" s="194">
        <f t="shared" si="126"/>
        <v>0</v>
      </c>
      <c r="S439" s="194" t="str">
        <f t="shared" si="126"/>
        <v/>
      </c>
      <c r="T439" s="194" t="str">
        <f t="shared" si="126"/>
        <v/>
      </c>
      <c r="U439" s="194" t="str">
        <f t="shared" si="126"/>
        <v/>
      </c>
      <c r="W439" s="286"/>
      <c r="X439" s="287"/>
      <c r="Y439" s="287"/>
      <c r="Z439" s="287"/>
      <c r="AA439" s="287"/>
      <c r="AB439" s="289"/>
    </row>
    <row r="440" spans="1:28" s="156" customFormat="1" ht="15" x14ac:dyDescent="0.25">
      <c r="A440" s="197"/>
      <c r="B440" s="198" t="s">
        <v>64</v>
      </c>
      <c r="C440" s="199" t="s">
        <v>543</v>
      </c>
      <c r="D440" s="200"/>
      <c r="E440" s="200"/>
      <c r="F440" s="200"/>
      <c r="G440" s="201"/>
      <c r="H440" s="202">
        <v>1</v>
      </c>
      <c r="I440" s="202" t="s">
        <v>57</v>
      </c>
      <c r="J440" s="203">
        <v>25000</v>
      </c>
      <c r="K440" s="204">
        <f t="shared" ref="K440:K441" si="132">H440*J440</f>
        <v>25000</v>
      </c>
      <c r="L440" s="205" t="s">
        <v>578</v>
      </c>
      <c r="M440" s="206"/>
      <c r="N440" s="206"/>
      <c r="O440" s="207"/>
      <c r="P440" s="193">
        <f t="shared" si="115"/>
        <v>0</v>
      </c>
      <c r="Q440" s="156" t="s">
        <v>363</v>
      </c>
      <c r="R440" s="194">
        <f t="shared" si="126"/>
        <v>25000</v>
      </c>
      <c r="S440" s="194" t="str">
        <f t="shared" si="126"/>
        <v/>
      </c>
      <c r="T440" s="194" t="str">
        <f t="shared" si="126"/>
        <v/>
      </c>
      <c r="U440" s="194" t="str">
        <f t="shared" si="126"/>
        <v/>
      </c>
      <c r="W440" s="252"/>
      <c r="X440" s="252"/>
      <c r="Y440" s="252"/>
      <c r="Z440" s="252"/>
      <c r="AA440" s="280"/>
      <c r="AB440" s="253"/>
    </row>
    <row r="441" spans="1:28" s="156" customFormat="1" ht="19.5" customHeight="1" x14ac:dyDescent="0.25">
      <c r="A441" s="197"/>
      <c r="B441" s="198" t="s">
        <v>64</v>
      </c>
      <c r="C441" s="199" t="s">
        <v>529</v>
      </c>
      <c r="D441" s="200"/>
      <c r="E441" s="200"/>
      <c r="F441" s="200"/>
      <c r="G441" s="201"/>
      <c r="H441" s="202">
        <v>1</v>
      </c>
      <c r="I441" s="202" t="s">
        <v>57</v>
      </c>
      <c r="J441" s="203">
        <v>150000</v>
      </c>
      <c r="K441" s="204">
        <f t="shared" si="132"/>
        <v>150000</v>
      </c>
      <c r="L441" s="205" t="s">
        <v>585</v>
      </c>
      <c r="M441" s="206"/>
      <c r="N441" s="206"/>
      <c r="O441" s="207"/>
      <c r="P441" s="193">
        <f t="shared" si="115"/>
        <v>0</v>
      </c>
      <c r="Q441" s="156" t="s">
        <v>363</v>
      </c>
      <c r="R441" s="194">
        <f t="shared" si="126"/>
        <v>150000</v>
      </c>
      <c r="S441" s="194" t="str">
        <f t="shared" si="126"/>
        <v/>
      </c>
      <c r="T441" s="194" t="str">
        <f t="shared" si="126"/>
        <v/>
      </c>
      <c r="U441" s="194" t="str">
        <f t="shared" si="126"/>
        <v/>
      </c>
      <c r="W441" s="252"/>
      <c r="X441" s="252"/>
      <c r="Y441" s="252"/>
      <c r="Z441" s="252"/>
      <c r="AA441" s="280"/>
      <c r="AB441" s="253"/>
    </row>
    <row r="442" spans="1:28" s="285" customFormat="1" ht="19.5" customHeight="1" x14ac:dyDescent="0.25">
      <c r="A442" s="284"/>
      <c r="B442" s="198"/>
      <c r="C442" s="199"/>
      <c r="D442" s="200"/>
      <c r="E442" s="200"/>
      <c r="F442" s="200"/>
      <c r="G442" s="201"/>
      <c r="H442" s="202"/>
      <c r="I442" s="202"/>
      <c r="J442" s="203"/>
      <c r="K442" s="204"/>
      <c r="L442" s="205"/>
      <c r="M442" s="206"/>
      <c r="N442" s="206"/>
      <c r="O442" s="207"/>
      <c r="P442" s="193">
        <f t="shared" si="115"/>
        <v>0</v>
      </c>
      <c r="Q442" s="156" t="s">
        <v>363</v>
      </c>
      <c r="R442" s="194">
        <f t="shared" si="126"/>
        <v>0</v>
      </c>
      <c r="S442" s="194" t="str">
        <f t="shared" si="126"/>
        <v/>
      </c>
      <c r="T442" s="194" t="str">
        <f t="shared" si="126"/>
        <v/>
      </c>
      <c r="U442" s="194" t="str">
        <f t="shared" si="126"/>
        <v/>
      </c>
      <c r="W442" s="287"/>
      <c r="X442" s="287"/>
      <c r="Y442" s="287"/>
      <c r="Z442" s="287"/>
      <c r="AA442" s="288"/>
      <c r="AB442" s="289"/>
    </row>
    <row r="443" spans="1:28" s="156" customFormat="1" ht="19.5" customHeight="1" x14ac:dyDescent="0.25">
      <c r="A443" s="197"/>
      <c r="B443" s="198" t="s">
        <v>64</v>
      </c>
      <c r="C443" s="199" t="s">
        <v>691</v>
      </c>
      <c r="D443" s="200"/>
      <c r="E443" s="200"/>
      <c r="F443" s="200"/>
      <c r="G443" s="201"/>
      <c r="H443" s="202">
        <v>2539.0700000000002</v>
      </c>
      <c r="I443" s="202" t="s">
        <v>66</v>
      </c>
      <c r="J443" s="203">
        <v>128.94999999999999</v>
      </c>
      <c r="K443" s="204">
        <f t="shared" ref="K443:K450" si="133">H443*J443</f>
        <v>327413.07649999997</v>
      </c>
      <c r="L443" s="205" t="s">
        <v>578</v>
      </c>
      <c r="M443" s="206"/>
      <c r="N443" s="206"/>
      <c r="O443" s="207"/>
      <c r="P443" s="193">
        <f t="shared" si="115"/>
        <v>0</v>
      </c>
      <c r="Q443" s="156" t="s">
        <v>363</v>
      </c>
      <c r="R443" s="194">
        <f t="shared" si="126"/>
        <v>327413.07649999997</v>
      </c>
      <c r="S443" s="194" t="str">
        <f t="shared" si="126"/>
        <v/>
      </c>
      <c r="T443" s="194" t="str">
        <f t="shared" si="126"/>
        <v/>
      </c>
      <c r="U443" s="194" t="str">
        <f t="shared" si="126"/>
        <v/>
      </c>
      <c r="W443" s="252">
        <v>1</v>
      </c>
      <c r="X443" s="252">
        <v>2539.0700000000002</v>
      </c>
      <c r="Y443" s="252">
        <v>1</v>
      </c>
      <c r="Z443" s="252">
        <v>1</v>
      </c>
      <c r="AA443" s="252">
        <v>1</v>
      </c>
      <c r="AB443" s="253">
        <f>W443*X443*Y443*Z443*AA443</f>
        <v>2539.0700000000002</v>
      </c>
    </row>
    <row r="444" spans="1:28" s="156" customFormat="1" ht="19.5" customHeight="1" x14ac:dyDescent="0.25">
      <c r="A444" s="197"/>
      <c r="B444" s="198" t="s">
        <v>64</v>
      </c>
      <c r="C444" s="199" t="s">
        <v>521</v>
      </c>
      <c r="D444" s="200"/>
      <c r="E444" s="200"/>
      <c r="F444" s="200"/>
      <c r="G444" s="201"/>
      <c r="H444" s="202">
        <v>137.10978</v>
      </c>
      <c r="I444" s="202" t="s">
        <v>478</v>
      </c>
      <c r="J444" s="283">
        <v>1679.85</v>
      </c>
      <c r="K444" s="204">
        <f t="shared" si="133"/>
        <v>230323.86393299999</v>
      </c>
      <c r="L444" s="205" t="s">
        <v>578</v>
      </c>
      <c r="M444" s="206"/>
      <c r="N444" s="206"/>
      <c r="O444" s="207"/>
      <c r="P444" s="193">
        <f t="shared" si="115"/>
        <v>0</v>
      </c>
      <c r="Q444" s="156" t="s">
        <v>363</v>
      </c>
      <c r="R444" s="194">
        <f t="shared" si="126"/>
        <v>230323.86393299999</v>
      </c>
      <c r="S444" s="194" t="str">
        <f t="shared" si="126"/>
        <v/>
      </c>
      <c r="T444" s="194" t="str">
        <f t="shared" si="126"/>
        <v/>
      </c>
      <c r="U444" s="194" t="str">
        <f t="shared" si="126"/>
        <v/>
      </c>
      <c r="W444" s="281">
        <v>0.12</v>
      </c>
      <c r="X444" s="252">
        <v>2539.0700000000002</v>
      </c>
      <c r="Y444" s="252">
        <v>1</v>
      </c>
      <c r="Z444" s="252">
        <v>1</v>
      </c>
      <c r="AA444" s="281">
        <v>0.45</v>
      </c>
      <c r="AB444" s="253">
        <f>W444*X444*Y444*Z444*AA444</f>
        <v>137.10978</v>
      </c>
    </row>
    <row r="445" spans="1:28" s="156" customFormat="1" ht="19.5" customHeight="1" x14ac:dyDescent="0.25">
      <c r="A445" s="197"/>
      <c r="B445" s="198" t="s">
        <v>64</v>
      </c>
      <c r="C445" s="199" t="s">
        <v>692</v>
      </c>
      <c r="D445" s="200"/>
      <c r="E445" s="200"/>
      <c r="F445" s="200"/>
      <c r="G445" s="201"/>
      <c r="H445" s="202">
        <v>2539.0700000000002</v>
      </c>
      <c r="I445" s="202" t="s">
        <v>66</v>
      </c>
      <c r="J445" s="203">
        <v>73.069999999999993</v>
      </c>
      <c r="K445" s="204">
        <f t="shared" si="133"/>
        <v>185529.8449</v>
      </c>
      <c r="L445" s="205" t="s">
        <v>578</v>
      </c>
      <c r="M445" s="206"/>
      <c r="N445" s="206"/>
      <c r="O445" s="207"/>
      <c r="P445" s="193">
        <f t="shared" si="115"/>
        <v>0</v>
      </c>
      <c r="Q445" s="156" t="s">
        <v>363</v>
      </c>
      <c r="R445" s="194">
        <f t="shared" si="126"/>
        <v>185529.8449</v>
      </c>
      <c r="S445" s="194" t="str">
        <f t="shared" si="126"/>
        <v/>
      </c>
      <c r="T445" s="194" t="str">
        <f t="shared" si="126"/>
        <v/>
      </c>
      <c r="U445" s="194" t="str">
        <f t="shared" si="126"/>
        <v/>
      </c>
      <c r="W445" s="252">
        <v>1</v>
      </c>
      <c r="X445" s="252">
        <v>2539.0700000000002</v>
      </c>
      <c r="Y445" s="252">
        <v>1</v>
      </c>
      <c r="Z445" s="252">
        <v>1</v>
      </c>
      <c r="AA445" s="252">
        <v>1</v>
      </c>
      <c r="AB445" s="253">
        <f>W445*X445*Y445*Z445*AA445</f>
        <v>2539.0700000000002</v>
      </c>
    </row>
    <row r="446" spans="1:28" s="156" customFormat="1" ht="19.5" customHeight="1" x14ac:dyDescent="0.25">
      <c r="A446" s="197"/>
      <c r="B446" s="198" t="s">
        <v>64</v>
      </c>
      <c r="C446" s="199" t="s">
        <v>693</v>
      </c>
      <c r="D446" s="200"/>
      <c r="E446" s="200"/>
      <c r="F446" s="200"/>
      <c r="G446" s="201"/>
      <c r="H446" s="202">
        <v>561</v>
      </c>
      <c r="I446" s="202" t="s">
        <v>144</v>
      </c>
      <c r="J446" s="203">
        <v>27.63</v>
      </c>
      <c r="K446" s="204">
        <f t="shared" si="133"/>
        <v>15500.43</v>
      </c>
      <c r="L446" s="205" t="s">
        <v>578</v>
      </c>
      <c r="M446" s="206"/>
      <c r="N446" s="206"/>
      <c r="O446" s="207"/>
      <c r="P446" s="193">
        <f t="shared" si="115"/>
        <v>0</v>
      </c>
      <c r="Q446" s="156" t="s">
        <v>363</v>
      </c>
      <c r="R446" s="194">
        <f t="shared" si="126"/>
        <v>15500.43</v>
      </c>
      <c r="S446" s="194" t="str">
        <f t="shared" si="126"/>
        <v/>
      </c>
      <c r="T446" s="194" t="str">
        <f t="shared" si="126"/>
        <v/>
      </c>
      <c r="U446" s="194" t="str">
        <f t="shared" si="126"/>
        <v/>
      </c>
      <c r="W446" s="252">
        <v>1</v>
      </c>
      <c r="X446" s="252">
        <v>561</v>
      </c>
      <c r="Y446" s="252">
        <v>1</v>
      </c>
      <c r="Z446" s="252">
        <v>1</v>
      </c>
      <c r="AA446" s="252">
        <v>1</v>
      </c>
      <c r="AB446" s="253">
        <f>W446*X446*Y446*Z446*AA446</f>
        <v>561</v>
      </c>
    </row>
    <row r="447" spans="1:28" s="156" customFormat="1" ht="19.5" customHeight="1" x14ac:dyDescent="0.25">
      <c r="A447" s="197"/>
      <c r="B447" s="198" t="s">
        <v>64</v>
      </c>
      <c r="C447" s="199" t="s">
        <v>694</v>
      </c>
      <c r="D447" s="200"/>
      <c r="E447" s="200"/>
      <c r="F447" s="200"/>
      <c r="G447" s="201"/>
      <c r="H447" s="202">
        <v>561</v>
      </c>
      <c r="I447" s="202" t="s">
        <v>144</v>
      </c>
      <c r="J447" s="203">
        <v>27.63</v>
      </c>
      <c r="K447" s="204">
        <f t="shared" si="133"/>
        <v>15500.43</v>
      </c>
      <c r="L447" s="205" t="s">
        <v>578</v>
      </c>
      <c r="M447" s="206"/>
      <c r="N447" s="206"/>
      <c r="O447" s="207"/>
      <c r="P447" s="193">
        <f t="shared" si="115"/>
        <v>0</v>
      </c>
      <c r="Q447" s="156" t="s">
        <v>363</v>
      </c>
      <c r="R447" s="194">
        <f t="shared" si="126"/>
        <v>15500.43</v>
      </c>
      <c r="S447" s="194" t="str">
        <f t="shared" si="126"/>
        <v/>
      </c>
      <c r="T447" s="194" t="str">
        <f t="shared" si="126"/>
        <v/>
      </c>
      <c r="U447" s="194" t="str">
        <f t="shared" si="126"/>
        <v/>
      </c>
      <c r="W447" s="252">
        <v>1</v>
      </c>
      <c r="X447" s="252">
        <v>561</v>
      </c>
      <c r="Y447" s="252">
        <v>1</v>
      </c>
      <c r="Z447" s="252">
        <v>1</v>
      </c>
      <c r="AA447" s="252">
        <v>1</v>
      </c>
      <c r="AB447" s="253">
        <f>W447*X447*Y447*Z447*AA447</f>
        <v>561</v>
      </c>
    </row>
    <row r="448" spans="1:28" s="156" customFormat="1" ht="19.5" customHeight="1" x14ac:dyDescent="0.25">
      <c r="A448" s="197"/>
      <c r="B448" s="198" t="s">
        <v>64</v>
      </c>
      <c r="C448" s="199" t="s">
        <v>695</v>
      </c>
      <c r="D448" s="200"/>
      <c r="E448" s="200"/>
      <c r="F448" s="200"/>
      <c r="G448" s="201"/>
      <c r="H448" s="202">
        <v>1</v>
      </c>
      <c r="I448" s="202" t="s">
        <v>57</v>
      </c>
      <c r="J448" s="203">
        <v>75000</v>
      </c>
      <c r="K448" s="204">
        <f t="shared" si="133"/>
        <v>75000</v>
      </c>
      <c r="L448" s="205"/>
      <c r="M448" s="206"/>
      <c r="N448" s="206"/>
      <c r="O448" s="207"/>
      <c r="P448" s="193">
        <f t="shared" si="115"/>
        <v>0</v>
      </c>
      <c r="Q448" s="156" t="s">
        <v>363</v>
      </c>
      <c r="R448" s="194">
        <f t="shared" si="126"/>
        <v>75000</v>
      </c>
      <c r="S448" s="194" t="str">
        <f t="shared" si="126"/>
        <v/>
      </c>
      <c r="T448" s="194" t="str">
        <f t="shared" si="126"/>
        <v/>
      </c>
      <c r="U448" s="194" t="str">
        <f t="shared" si="126"/>
        <v/>
      </c>
      <c r="W448" s="281"/>
      <c r="X448" s="252" t="s">
        <v>696</v>
      </c>
      <c r="Y448" s="252"/>
      <c r="Z448" s="252"/>
      <c r="AA448" s="252"/>
      <c r="AB448" s="253"/>
    </row>
    <row r="449" spans="1:28" s="156" customFormat="1" ht="19.5" customHeight="1" x14ac:dyDescent="0.25">
      <c r="A449" s="197"/>
      <c r="B449" s="198" t="s">
        <v>64</v>
      </c>
      <c r="C449" s="199" t="s">
        <v>684</v>
      </c>
      <c r="D449" s="200"/>
      <c r="E449" s="200"/>
      <c r="F449" s="200"/>
      <c r="G449" s="201"/>
      <c r="H449" s="202">
        <v>2539.0700000000002</v>
      </c>
      <c r="I449" s="202" t="s">
        <v>66</v>
      </c>
      <c r="J449" s="283">
        <v>29.13</v>
      </c>
      <c r="K449" s="204">
        <f t="shared" si="133"/>
        <v>73963.109100000001</v>
      </c>
      <c r="L449" s="205" t="s">
        <v>578</v>
      </c>
      <c r="M449" s="206"/>
      <c r="N449" s="206"/>
      <c r="O449" s="207"/>
      <c r="P449" s="193">
        <f t="shared" si="115"/>
        <v>0</v>
      </c>
      <c r="Q449" s="156" t="s">
        <v>363</v>
      </c>
      <c r="R449" s="194">
        <f t="shared" si="126"/>
        <v>73963.109100000001</v>
      </c>
      <c r="S449" s="194" t="str">
        <f t="shared" si="126"/>
        <v/>
      </c>
      <c r="T449" s="194" t="str">
        <f t="shared" si="126"/>
        <v/>
      </c>
      <c r="U449" s="194" t="str">
        <f t="shared" si="126"/>
        <v/>
      </c>
      <c r="W449" s="252">
        <v>1</v>
      </c>
      <c r="X449" s="252">
        <f>X443</f>
        <v>2539.0700000000002</v>
      </c>
      <c r="Y449" s="252">
        <v>1</v>
      </c>
      <c r="Z449" s="252">
        <v>1</v>
      </c>
      <c r="AA449" s="252">
        <v>1</v>
      </c>
      <c r="AB449" s="253">
        <f>W449*X449*Y449*Z449*AA449</f>
        <v>2539.0700000000002</v>
      </c>
    </row>
    <row r="450" spans="1:28" s="156" customFormat="1" ht="19.5" customHeight="1" x14ac:dyDescent="0.25">
      <c r="A450" s="197"/>
      <c r="B450" s="198" t="s">
        <v>64</v>
      </c>
      <c r="C450" s="199" t="s">
        <v>529</v>
      </c>
      <c r="D450" s="200"/>
      <c r="E450" s="200"/>
      <c r="F450" s="200"/>
      <c r="G450" s="201"/>
      <c r="H450" s="202">
        <v>1</v>
      </c>
      <c r="I450" s="202" t="s">
        <v>57</v>
      </c>
      <c r="J450" s="203">
        <v>150000</v>
      </c>
      <c r="K450" s="204">
        <f t="shared" si="133"/>
        <v>150000</v>
      </c>
      <c r="L450" s="205" t="s">
        <v>585</v>
      </c>
      <c r="M450" s="206"/>
      <c r="N450" s="206"/>
      <c r="O450" s="207"/>
      <c r="P450" s="193">
        <f t="shared" si="115"/>
        <v>0</v>
      </c>
      <c r="Q450" s="156" t="s">
        <v>363</v>
      </c>
      <c r="R450" s="194">
        <f t="shared" si="126"/>
        <v>150000</v>
      </c>
      <c r="S450" s="194" t="str">
        <f t="shared" si="126"/>
        <v/>
      </c>
      <c r="T450" s="194" t="str">
        <f t="shared" si="126"/>
        <v/>
      </c>
      <c r="U450" s="194" t="str">
        <f t="shared" si="126"/>
        <v/>
      </c>
      <c r="W450" s="252"/>
      <c r="X450" s="252"/>
      <c r="Y450" s="252"/>
      <c r="Z450" s="252"/>
      <c r="AA450" s="280"/>
      <c r="AB450" s="253"/>
    </row>
    <row r="451" spans="1:28" s="156" customFormat="1" ht="19.5" customHeight="1" x14ac:dyDescent="0.25">
      <c r="B451" s="195"/>
      <c r="C451" s="196" t="s">
        <v>485</v>
      </c>
      <c r="D451" s="191"/>
      <c r="E451" s="191"/>
      <c r="F451" s="191"/>
      <c r="G451" s="192"/>
      <c r="H451" s="384">
        <v>0.25</v>
      </c>
      <c r="I451" s="179"/>
      <c r="J451" s="180">
        <f>SUM(K422:K450)-K436</f>
        <v>7987294.7176329987</v>
      </c>
      <c r="K451" s="180">
        <f>H451*J451</f>
        <v>1996823.6794082497</v>
      </c>
      <c r="L451" s="181" t="s">
        <v>632</v>
      </c>
      <c r="M451" s="182"/>
      <c r="N451" s="182"/>
      <c r="O451" s="183"/>
      <c r="P451" s="193">
        <f t="shared" si="115"/>
        <v>0</v>
      </c>
      <c r="Q451" s="156" t="s">
        <v>363</v>
      </c>
      <c r="R451" s="194">
        <f t="shared" si="126"/>
        <v>1996823.6794082497</v>
      </c>
      <c r="S451" s="194" t="str">
        <f t="shared" si="126"/>
        <v/>
      </c>
      <c r="T451" s="194" t="str">
        <f t="shared" si="126"/>
        <v/>
      </c>
      <c r="U451" s="194" t="str">
        <f t="shared" si="126"/>
        <v/>
      </c>
      <c r="V451" s="170"/>
      <c r="W451" s="186"/>
      <c r="X451" s="186"/>
      <c r="Y451" s="186"/>
      <c r="Z451" s="186"/>
      <c r="AA451" s="186"/>
      <c r="AB451" s="187"/>
    </row>
    <row r="452" spans="1:28" s="156" customFormat="1" ht="19.5" customHeight="1" x14ac:dyDescent="0.25">
      <c r="B452" s="195"/>
      <c r="C452" s="196"/>
      <c r="D452" s="191"/>
      <c r="E452" s="191"/>
      <c r="F452" s="191"/>
      <c r="G452" s="192"/>
      <c r="H452" s="178"/>
      <c r="I452" s="179"/>
      <c r="J452" s="180"/>
      <c r="K452" s="180"/>
      <c r="L452" s="181"/>
      <c r="M452" s="182"/>
      <c r="N452" s="182"/>
      <c r="O452" s="183"/>
      <c r="P452" s="193"/>
      <c r="R452" s="194" t="str">
        <f t="shared" si="126"/>
        <v/>
      </c>
      <c r="S452" s="194" t="str">
        <f t="shared" si="126"/>
        <v/>
      </c>
      <c r="T452" s="194" t="str">
        <f t="shared" si="126"/>
        <v/>
      </c>
      <c r="U452" s="194" t="str">
        <f t="shared" si="126"/>
        <v/>
      </c>
      <c r="V452" s="170"/>
      <c r="W452" s="186"/>
      <c r="X452" s="186"/>
      <c r="Y452" s="186"/>
      <c r="Z452" s="186"/>
      <c r="AA452" s="186"/>
      <c r="AB452" s="187"/>
    </row>
    <row r="453" spans="1:28" s="156" customFormat="1" ht="19.5" customHeight="1" x14ac:dyDescent="0.25">
      <c r="B453" s="279"/>
      <c r="C453" s="196" t="s">
        <v>356</v>
      </c>
      <c r="D453" s="191"/>
      <c r="E453" s="191"/>
      <c r="F453" s="191"/>
      <c r="G453" s="192"/>
      <c r="H453" s="178"/>
      <c r="I453" s="179"/>
      <c r="J453" s="180"/>
      <c r="K453" s="180"/>
      <c r="L453" s="181"/>
      <c r="M453" s="182"/>
      <c r="N453" s="182"/>
      <c r="O453" s="183"/>
      <c r="P453" s="193">
        <f t="shared" si="115"/>
        <v>0</v>
      </c>
      <c r="Q453" s="170"/>
      <c r="R453" s="194" t="str">
        <f t="shared" si="126"/>
        <v/>
      </c>
      <c r="S453" s="194" t="str">
        <f t="shared" si="126"/>
        <v/>
      </c>
      <c r="T453" s="194" t="str">
        <f t="shared" si="126"/>
        <v/>
      </c>
      <c r="U453" s="194" t="str">
        <f t="shared" si="126"/>
        <v/>
      </c>
      <c r="V453" s="170"/>
      <c r="W453" s="186"/>
      <c r="X453" s="186"/>
      <c r="Y453" s="186"/>
      <c r="Z453" s="186"/>
      <c r="AA453" s="186"/>
      <c r="AB453" s="187"/>
    </row>
    <row r="454" spans="1:28" s="156" customFormat="1" ht="19.5" customHeight="1" x14ac:dyDescent="0.25">
      <c r="A454" s="197"/>
      <c r="B454" s="198" t="s">
        <v>64</v>
      </c>
      <c r="C454" s="199" t="s">
        <v>691</v>
      </c>
      <c r="D454" s="200"/>
      <c r="E454" s="200"/>
      <c r="F454" s="200"/>
      <c r="G454" s="201"/>
      <c r="H454" s="202">
        <f t="shared" ref="H454:H460" si="134">AB454</f>
        <v>4893</v>
      </c>
      <c r="I454" s="202" t="s">
        <v>66</v>
      </c>
      <c r="J454" s="203">
        <v>128.94999999999999</v>
      </c>
      <c r="K454" s="204">
        <f t="shared" ref="K454:K463" si="135">H454*J454</f>
        <v>630952.35</v>
      </c>
      <c r="L454" s="205" t="s">
        <v>578</v>
      </c>
      <c r="M454" s="206"/>
      <c r="N454" s="206"/>
      <c r="O454" s="207"/>
      <c r="P454" s="193">
        <f t="shared" si="115"/>
        <v>0</v>
      </c>
      <c r="Q454" s="156" t="s">
        <v>356</v>
      </c>
      <c r="R454" s="194" t="str">
        <f t="shared" si="126"/>
        <v/>
      </c>
      <c r="S454" s="194" t="str">
        <f t="shared" si="126"/>
        <v/>
      </c>
      <c r="T454" s="194">
        <f t="shared" si="126"/>
        <v>630952.35</v>
      </c>
      <c r="U454" s="194" t="str">
        <f t="shared" si="126"/>
        <v/>
      </c>
      <c r="W454" s="252">
        <v>1</v>
      </c>
      <c r="X454" s="252">
        <f>2542+2351</f>
        <v>4893</v>
      </c>
      <c r="Y454" s="252">
        <v>1</v>
      </c>
      <c r="Z454" s="252">
        <v>1</v>
      </c>
      <c r="AA454" s="252">
        <v>1</v>
      </c>
      <c r="AB454" s="253">
        <f t="shared" ref="AB454:AB461" si="136">W454*X454*Y454*Z454*AA454</f>
        <v>4893</v>
      </c>
    </row>
    <row r="455" spans="1:28" s="156" customFormat="1" ht="19.5" customHeight="1" x14ac:dyDescent="0.25">
      <c r="A455" s="197"/>
      <c r="B455" s="198" t="s">
        <v>64</v>
      </c>
      <c r="C455" s="199" t="s">
        <v>521</v>
      </c>
      <c r="D455" s="200"/>
      <c r="E455" s="200"/>
      <c r="F455" s="200"/>
      <c r="G455" s="201"/>
      <c r="H455" s="202">
        <f t="shared" si="134"/>
        <v>264.22199999999998</v>
      </c>
      <c r="I455" s="202" t="s">
        <v>478</v>
      </c>
      <c r="J455" s="283">
        <v>1679.85</v>
      </c>
      <c r="K455" s="204">
        <f t="shared" si="135"/>
        <v>443853.32669999992</v>
      </c>
      <c r="L455" s="205" t="s">
        <v>578</v>
      </c>
      <c r="M455" s="206"/>
      <c r="N455" s="206"/>
      <c r="O455" s="207"/>
      <c r="P455" s="193">
        <f t="shared" si="115"/>
        <v>0</v>
      </c>
      <c r="Q455" s="156" t="s">
        <v>356</v>
      </c>
      <c r="R455" s="194" t="str">
        <f t="shared" si="126"/>
        <v/>
      </c>
      <c r="S455" s="194" t="str">
        <f t="shared" si="126"/>
        <v/>
      </c>
      <c r="T455" s="194">
        <f t="shared" si="126"/>
        <v>443853.32669999992</v>
      </c>
      <c r="U455" s="194" t="str">
        <f t="shared" si="126"/>
        <v/>
      </c>
      <c r="W455" s="281">
        <v>0.12</v>
      </c>
      <c r="X455" s="252">
        <f>X454</f>
        <v>4893</v>
      </c>
      <c r="Y455" s="252">
        <v>1</v>
      </c>
      <c r="Z455" s="252">
        <v>1</v>
      </c>
      <c r="AA455" s="281">
        <v>0.45</v>
      </c>
      <c r="AB455" s="253">
        <f t="shared" si="136"/>
        <v>264.22199999999998</v>
      </c>
    </row>
    <row r="456" spans="1:28" s="156" customFormat="1" ht="19.5" customHeight="1" x14ac:dyDescent="0.25">
      <c r="A456" s="197"/>
      <c r="B456" s="198" t="s">
        <v>64</v>
      </c>
      <c r="C456" s="199" t="s">
        <v>692</v>
      </c>
      <c r="D456" s="200"/>
      <c r="E456" s="200"/>
      <c r="F456" s="200"/>
      <c r="G456" s="201"/>
      <c r="H456" s="202">
        <f t="shared" si="134"/>
        <v>4893</v>
      </c>
      <c r="I456" s="202" t="s">
        <v>66</v>
      </c>
      <c r="J456" s="203">
        <v>80.37</v>
      </c>
      <c r="K456" s="204">
        <f t="shared" si="135"/>
        <v>393250.41000000003</v>
      </c>
      <c r="L456" s="205" t="s">
        <v>578</v>
      </c>
      <c r="M456" s="206"/>
      <c r="N456" s="206"/>
      <c r="O456" s="207"/>
      <c r="P456" s="193">
        <f t="shared" si="115"/>
        <v>0</v>
      </c>
      <c r="Q456" s="156" t="s">
        <v>356</v>
      </c>
      <c r="R456" s="194" t="str">
        <f t="shared" si="126"/>
        <v/>
      </c>
      <c r="S456" s="194" t="str">
        <f t="shared" si="126"/>
        <v/>
      </c>
      <c r="T456" s="194">
        <f t="shared" si="126"/>
        <v>393250.41000000003</v>
      </c>
      <c r="U456" s="194" t="str">
        <f t="shared" si="126"/>
        <v/>
      </c>
      <c r="W456" s="252">
        <v>1</v>
      </c>
      <c r="X456" s="252">
        <f>X454</f>
        <v>4893</v>
      </c>
      <c r="Y456" s="252">
        <v>1</v>
      </c>
      <c r="Z456" s="252">
        <v>1</v>
      </c>
      <c r="AA456" s="252">
        <v>1</v>
      </c>
      <c r="AB456" s="253">
        <f t="shared" si="136"/>
        <v>4893</v>
      </c>
    </row>
    <row r="457" spans="1:28" s="156" customFormat="1" ht="19.5" customHeight="1" x14ac:dyDescent="0.25">
      <c r="A457" s="197"/>
      <c r="B457" s="198" t="s">
        <v>64</v>
      </c>
      <c r="C457" s="199" t="s">
        <v>693</v>
      </c>
      <c r="D457" s="200"/>
      <c r="E457" s="200"/>
      <c r="F457" s="200"/>
      <c r="G457" s="201"/>
      <c r="H457" s="202">
        <f t="shared" si="134"/>
        <v>224</v>
      </c>
      <c r="I457" s="202" t="s">
        <v>144</v>
      </c>
      <c r="J457" s="203">
        <v>27.63</v>
      </c>
      <c r="K457" s="204">
        <f t="shared" si="135"/>
        <v>6189.12</v>
      </c>
      <c r="L457" s="205" t="s">
        <v>578</v>
      </c>
      <c r="M457" s="206"/>
      <c r="N457" s="206"/>
      <c r="O457" s="207"/>
      <c r="P457" s="193">
        <f t="shared" si="115"/>
        <v>0</v>
      </c>
      <c r="Q457" s="156" t="s">
        <v>356</v>
      </c>
      <c r="R457" s="194" t="str">
        <f t="shared" si="126"/>
        <v/>
      </c>
      <c r="S457" s="194" t="str">
        <f t="shared" si="126"/>
        <v/>
      </c>
      <c r="T457" s="194">
        <f t="shared" si="126"/>
        <v>6189.12</v>
      </c>
      <c r="U457" s="194" t="str">
        <f t="shared" si="126"/>
        <v/>
      </c>
      <c r="W457" s="252">
        <v>1</v>
      </c>
      <c r="X457" s="252">
        <v>224</v>
      </c>
      <c r="Y457" s="252">
        <v>1</v>
      </c>
      <c r="Z457" s="252">
        <v>1</v>
      </c>
      <c r="AA457" s="252">
        <v>1</v>
      </c>
      <c r="AB457" s="253">
        <f t="shared" si="136"/>
        <v>224</v>
      </c>
    </row>
    <row r="458" spans="1:28" s="156" customFormat="1" ht="19.5" customHeight="1" x14ac:dyDescent="0.25">
      <c r="A458" s="197"/>
      <c r="B458" s="198" t="s">
        <v>64</v>
      </c>
      <c r="C458" s="199" t="s">
        <v>694</v>
      </c>
      <c r="D458" s="200"/>
      <c r="E458" s="200"/>
      <c r="F458" s="200"/>
      <c r="G458" s="201"/>
      <c r="H458" s="202">
        <f t="shared" si="134"/>
        <v>224</v>
      </c>
      <c r="I458" s="202" t="s">
        <v>144</v>
      </c>
      <c r="J458" s="203">
        <v>27.63</v>
      </c>
      <c r="K458" s="204">
        <f t="shared" si="135"/>
        <v>6189.12</v>
      </c>
      <c r="L458" s="205" t="s">
        <v>578</v>
      </c>
      <c r="M458" s="206"/>
      <c r="N458" s="206"/>
      <c r="O458" s="207"/>
      <c r="P458" s="193">
        <f t="shared" si="115"/>
        <v>0</v>
      </c>
      <c r="Q458" s="156" t="s">
        <v>356</v>
      </c>
      <c r="R458" s="194" t="str">
        <f t="shared" si="126"/>
        <v/>
      </c>
      <c r="S458" s="194" t="str">
        <f t="shared" si="126"/>
        <v/>
      </c>
      <c r="T458" s="194">
        <f t="shared" si="126"/>
        <v>6189.12</v>
      </c>
      <c r="U458" s="194" t="str">
        <f t="shared" si="126"/>
        <v/>
      </c>
      <c r="W458" s="252">
        <v>1</v>
      </c>
      <c r="X458" s="252">
        <v>224</v>
      </c>
      <c r="Y458" s="252">
        <v>1</v>
      </c>
      <c r="Z458" s="252">
        <v>1</v>
      </c>
      <c r="AA458" s="252">
        <v>1</v>
      </c>
      <c r="AB458" s="253">
        <f t="shared" si="136"/>
        <v>224</v>
      </c>
    </row>
    <row r="459" spans="1:28" s="156" customFormat="1" ht="19.5" customHeight="1" x14ac:dyDescent="0.25">
      <c r="A459" s="197"/>
      <c r="B459" s="198" t="s">
        <v>64</v>
      </c>
      <c r="C459" s="282" t="s">
        <v>697</v>
      </c>
      <c r="D459" s="200"/>
      <c r="E459" s="200"/>
      <c r="F459" s="200"/>
      <c r="G459" s="201"/>
      <c r="H459" s="202">
        <f t="shared" si="134"/>
        <v>113.42</v>
      </c>
      <c r="I459" s="202" t="s">
        <v>66</v>
      </c>
      <c r="J459" s="203">
        <v>200</v>
      </c>
      <c r="K459" s="204">
        <f t="shared" si="135"/>
        <v>22684</v>
      </c>
      <c r="L459" s="205" t="s">
        <v>578</v>
      </c>
      <c r="M459" s="206"/>
      <c r="N459" s="206"/>
      <c r="O459" s="207"/>
      <c r="P459" s="193">
        <f t="shared" si="115"/>
        <v>0</v>
      </c>
      <c r="Q459" s="156" t="s">
        <v>356</v>
      </c>
      <c r="R459" s="194" t="str">
        <f t="shared" si="126"/>
        <v/>
      </c>
      <c r="S459" s="194" t="str">
        <f t="shared" si="126"/>
        <v/>
      </c>
      <c r="T459" s="194">
        <f t="shared" si="126"/>
        <v>22684</v>
      </c>
      <c r="U459" s="194" t="str">
        <f t="shared" si="126"/>
        <v/>
      </c>
      <c r="W459" s="252">
        <v>1</v>
      </c>
      <c r="X459" s="252">
        <v>113.42</v>
      </c>
      <c r="Y459" s="252">
        <v>1</v>
      </c>
      <c r="Z459" s="252">
        <v>1</v>
      </c>
      <c r="AA459" s="252">
        <v>1</v>
      </c>
      <c r="AB459" s="253">
        <f t="shared" si="136"/>
        <v>113.42</v>
      </c>
    </row>
    <row r="460" spans="1:28" s="156" customFormat="1" ht="19.5" customHeight="1" x14ac:dyDescent="0.25">
      <c r="A460" s="197"/>
      <c r="B460" s="198" t="s">
        <v>64</v>
      </c>
      <c r="C460" s="282" t="s">
        <v>698</v>
      </c>
      <c r="D460" s="200"/>
      <c r="E460" s="200"/>
      <c r="F460" s="200"/>
      <c r="G460" s="201"/>
      <c r="H460" s="202">
        <f t="shared" si="134"/>
        <v>99.73</v>
      </c>
      <c r="I460" s="202" t="s">
        <v>66</v>
      </c>
      <c r="J460" s="203">
        <v>50</v>
      </c>
      <c r="K460" s="204">
        <f t="shared" si="135"/>
        <v>4986.5</v>
      </c>
      <c r="L460" s="205" t="s">
        <v>578</v>
      </c>
      <c r="M460" s="206"/>
      <c r="N460" s="206"/>
      <c r="O460" s="207"/>
      <c r="P460" s="193">
        <f t="shared" si="115"/>
        <v>0</v>
      </c>
      <c r="Q460" s="156" t="s">
        <v>356</v>
      </c>
      <c r="R460" s="194" t="str">
        <f t="shared" si="126"/>
        <v/>
      </c>
      <c r="S460" s="194" t="str">
        <f t="shared" si="126"/>
        <v/>
      </c>
      <c r="T460" s="194">
        <f t="shared" si="126"/>
        <v>4986.5</v>
      </c>
      <c r="U460" s="194" t="str">
        <f t="shared" si="126"/>
        <v/>
      </c>
      <c r="W460" s="252">
        <v>1</v>
      </c>
      <c r="X460" s="252">
        <v>99.73</v>
      </c>
      <c r="Y460" s="252">
        <v>1</v>
      </c>
      <c r="Z460" s="252">
        <v>1</v>
      </c>
      <c r="AA460" s="252">
        <v>1</v>
      </c>
      <c r="AB460" s="253">
        <f t="shared" si="136"/>
        <v>99.73</v>
      </c>
    </row>
    <row r="461" spans="1:28" s="156" customFormat="1" ht="19.5" customHeight="1" x14ac:dyDescent="0.25">
      <c r="A461" s="197"/>
      <c r="B461" s="198" t="s">
        <v>64</v>
      </c>
      <c r="C461" s="199" t="s">
        <v>684</v>
      </c>
      <c r="D461" s="200"/>
      <c r="E461" s="200"/>
      <c r="F461" s="200"/>
      <c r="G461" s="201"/>
      <c r="H461" s="202">
        <f>AB461</f>
        <v>4893</v>
      </c>
      <c r="I461" s="202" t="s">
        <v>66</v>
      </c>
      <c r="J461" s="283">
        <v>29.13</v>
      </c>
      <c r="K461" s="204">
        <f t="shared" si="135"/>
        <v>142533.09</v>
      </c>
      <c r="L461" s="205" t="s">
        <v>578</v>
      </c>
      <c r="M461" s="206"/>
      <c r="N461" s="206"/>
      <c r="O461" s="207"/>
      <c r="P461" s="193">
        <f t="shared" si="115"/>
        <v>0</v>
      </c>
      <c r="Q461" s="156" t="s">
        <v>356</v>
      </c>
      <c r="R461" s="194" t="str">
        <f t="shared" si="126"/>
        <v/>
      </c>
      <c r="S461" s="194" t="str">
        <f t="shared" si="126"/>
        <v/>
      </c>
      <c r="T461" s="194">
        <f t="shared" si="126"/>
        <v>142533.09</v>
      </c>
      <c r="U461" s="194" t="str">
        <f t="shared" si="126"/>
        <v/>
      </c>
      <c r="W461" s="252">
        <v>1</v>
      </c>
      <c r="X461" s="252">
        <f>X454</f>
        <v>4893</v>
      </c>
      <c r="Y461" s="252">
        <v>1</v>
      </c>
      <c r="Z461" s="252">
        <v>1</v>
      </c>
      <c r="AA461" s="252">
        <v>1</v>
      </c>
      <c r="AB461" s="253">
        <f t="shared" si="136"/>
        <v>4893</v>
      </c>
    </row>
    <row r="462" spans="1:28" s="156" customFormat="1" ht="19.5" customHeight="1" x14ac:dyDescent="0.25">
      <c r="A462" s="197"/>
      <c r="B462" s="198" t="s">
        <v>64</v>
      </c>
      <c r="C462" s="199" t="s">
        <v>529</v>
      </c>
      <c r="D462" s="200"/>
      <c r="E462" s="200"/>
      <c r="F462" s="200"/>
      <c r="G462" s="201"/>
      <c r="H462" s="202">
        <v>1</v>
      </c>
      <c r="I462" s="202" t="s">
        <v>57</v>
      </c>
      <c r="J462" s="203">
        <v>300000</v>
      </c>
      <c r="K462" s="204">
        <f t="shared" si="135"/>
        <v>300000</v>
      </c>
      <c r="L462" s="205" t="s">
        <v>585</v>
      </c>
      <c r="M462" s="206"/>
      <c r="N462" s="206"/>
      <c r="O462" s="207"/>
      <c r="P462" s="193">
        <f t="shared" si="115"/>
        <v>0</v>
      </c>
      <c r="Q462" s="156" t="s">
        <v>356</v>
      </c>
      <c r="R462" s="194" t="str">
        <f t="shared" si="126"/>
        <v/>
      </c>
      <c r="S462" s="194" t="str">
        <f t="shared" si="126"/>
        <v/>
      </c>
      <c r="T462" s="194">
        <f t="shared" si="126"/>
        <v>300000</v>
      </c>
      <c r="U462" s="194" t="str">
        <f t="shared" si="126"/>
        <v/>
      </c>
      <c r="W462" s="252"/>
      <c r="X462" s="252"/>
      <c r="Y462" s="252"/>
      <c r="Z462" s="252"/>
      <c r="AA462" s="280"/>
      <c r="AB462" s="253"/>
    </row>
    <row r="463" spans="1:28" s="156" customFormat="1" ht="19.5" customHeight="1" x14ac:dyDescent="0.25">
      <c r="A463" s="197"/>
      <c r="B463" s="198" t="s">
        <v>64</v>
      </c>
      <c r="C463" s="199" t="s">
        <v>699</v>
      </c>
      <c r="D463" s="200"/>
      <c r="E463" s="200"/>
      <c r="F463" s="200"/>
      <c r="G463" s="201"/>
      <c r="H463" s="202">
        <f>AB463</f>
        <v>99.73</v>
      </c>
      <c r="I463" s="202" t="s">
        <v>66</v>
      </c>
      <c r="J463" s="203">
        <v>2500</v>
      </c>
      <c r="K463" s="204">
        <f t="shared" si="135"/>
        <v>249325</v>
      </c>
      <c r="L463" s="205" t="s">
        <v>700</v>
      </c>
      <c r="M463" s="206"/>
      <c r="N463" s="206"/>
      <c r="O463" s="207"/>
      <c r="P463" s="193">
        <f t="shared" si="115"/>
        <v>0</v>
      </c>
      <c r="Q463" s="156" t="s">
        <v>356</v>
      </c>
      <c r="R463" s="194" t="str">
        <f t="shared" si="126"/>
        <v/>
      </c>
      <c r="S463" s="194" t="str">
        <f t="shared" si="126"/>
        <v/>
      </c>
      <c r="T463" s="194">
        <f t="shared" si="126"/>
        <v>249325</v>
      </c>
      <c r="U463" s="194" t="str">
        <f t="shared" si="126"/>
        <v/>
      </c>
      <c r="W463" s="252">
        <v>1</v>
      </c>
      <c r="X463" s="252">
        <v>99.73</v>
      </c>
      <c r="Y463" s="252">
        <v>1</v>
      </c>
      <c r="Z463" s="252">
        <v>1</v>
      </c>
      <c r="AA463" s="252">
        <v>1</v>
      </c>
      <c r="AB463" s="253">
        <f>W463*X463*Y463*Z463*AA463</f>
        <v>99.73</v>
      </c>
    </row>
    <row r="464" spans="1:28" s="156" customFormat="1" ht="19.5" customHeight="1" x14ac:dyDescent="0.25">
      <c r="B464" s="195"/>
      <c r="C464" s="196" t="s">
        <v>485</v>
      </c>
      <c r="D464" s="191"/>
      <c r="E464" s="191"/>
      <c r="F464" s="191"/>
      <c r="G464" s="192"/>
      <c r="H464" s="384">
        <v>0.25</v>
      </c>
      <c r="I464" s="179"/>
      <c r="J464" s="180">
        <f>SUM(K453:K463)-K463</f>
        <v>1950637.9166999999</v>
      </c>
      <c r="K464" s="180">
        <f>H464*J464</f>
        <v>487659.47917499999</v>
      </c>
      <c r="L464" s="181" t="s">
        <v>632</v>
      </c>
      <c r="M464" s="182"/>
      <c r="N464" s="182"/>
      <c r="O464" s="183"/>
      <c r="P464" s="193">
        <f t="shared" ref="P464" si="137">K464-SUM(R464:U464)</f>
        <v>0</v>
      </c>
      <c r="Q464" s="156" t="s">
        <v>356</v>
      </c>
      <c r="R464" s="194" t="str">
        <f t="shared" si="126"/>
        <v/>
      </c>
      <c r="S464" s="194" t="str">
        <f t="shared" si="126"/>
        <v/>
      </c>
      <c r="T464" s="194">
        <f t="shared" si="126"/>
        <v>487659.47917499999</v>
      </c>
      <c r="U464" s="194" t="str">
        <f t="shared" si="126"/>
        <v/>
      </c>
      <c r="V464" s="170"/>
      <c r="W464" s="186"/>
      <c r="X464" s="186"/>
      <c r="Y464" s="186"/>
      <c r="Z464" s="186"/>
      <c r="AA464" s="186"/>
      <c r="AB464" s="187"/>
    </row>
    <row r="465" spans="1:28" s="156" customFormat="1" ht="19.5" customHeight="1" x14ac:dyDescent="0.25">
      <c r="B465" s="195"/>
      <c r="C465" s="196"/>
      <c r="D465" s="191"/>
      <c r="E465" s="191"/>
      <c r="F465" s="191"/>
      <c r="G465" s="192"/>
      <c r="H465" s="178"/>
      <c r="I465" s="179"/>
      <c r="J465" s="180"/>
      <c r="K465" s="180"/>
      <c r="L465" s="181"/>
      <c r="M465" s="182"/>
      <c r="N465" s="182"/>
      <c r="O465" s="183"/>
      <c r="P465" s="193">
        <f t="shared" si="115"/>
        <v>0</v>
      </c>
      <c r="Q465" s="170"/>
      <c r="R465" s="194" t="str">
        <f t="shared" si="126"/>
        <v/>
      </c>
      <c r="S465" s="194" t="str">
        <f t="shared" si="126"/>
        <v/>
      </c>
      <c r="T465" s="194" t="str">
        <f t="shared" si="126"/>
        <v/>
      </c>
      <c r="U465" s="194" t="str">
        <f t="shared" si="126"/>
        <v/>
      </c>
      <c r="V465" s="170"/>
      <c r="W465" s="186"/>
      <c r="X465" s="186"/>
      <c r="Y465" s="186"/>
      <c r="Z465" s="186"/>
      <c r="AA465" s="186"/>
      <c r="AB465" s="187"/>
    </row>
    <row r="466" spans="1:28" s="156" customFormat="1" ht="19.5" customHeight="1" x14ac:dyDescent="0.25">
      <c r="A466" s="197"/>
      <c r="B466" s="211"/>
      <c r="C466" s="212"/>
      <c r="D466" s="213"/>
      <c r="E466" s="213"/>
      <c r="F466" s="213"/>
      <c r="G466" s="214"/>
      <c r="H466" s="215"/>
      <c r="I466" s="215"/>
      <c r="J466" s="216"/>
      <c r="K466" s="217"/>
      <c r="L466" s="218"/>
      <c r="M466" s="219"/>
      <c r="N466" s="219"/>
      <c r="O466" s="220"/>
      <c r="P466" s="193">
        <f t="shared" si="115"/>
        <v>0</v>
      </c>
      <c r="R466" s="194" t="str">
        <f t="shared" si="126"/>
        <v/>
      </c>
      <c r="S466" s="194" t="str">
        <f t="shared" si="126"/>
        <v/>
      </c>
      <c r="T466" s="194" t="str">
        <f t="shared" si="126"/>
        <v/>
      </c>
      <c r="U466" s="194" t="str">
        <f t="shared" si="126"/>
        <v/>
      </c>
      <c r="V466" s="208"/>
      <c r="W466" s="209"/>
      <c r="X466" s="209"/>
      <c r="Y466" s="209"/>
      <c r="Z466" s="209"/>
      <c r="AA466" s="209"/>
      <c r="AB466" s="210"/>
    </row>
    <row r="467" spans="1:28" s="156" customFormat="1" ht="19.5" customHeight="1" x14ac:dyDescent="0.25">
      <c r="A467" s="197"/>
      <c r="B467" s="221"/>
      <c r="C467" s="222"/>
      <c r="D467" s="223"/>
      <c r="E467" s="223"/>
      <c r="F467" s="223"/>
      <c r="G467" s="224" t="str">
        <f>C410</f>
        <v>Floor</v>
      </c>
      <c r="H467" s="225"/>
      <c r="I467" s="225"/>
      <c r="J467" s="226"/>
      <c r="K467" s="227">
        <f>SUBTOTAL(9,K410:K466)</f>
        <v>13663768.867478747</v>
      </c>
      <c r="L467" s="228"/>
      <c r="M467" s="229"/>
      <c r="N467" s="229"/>
      <c r="O467" s="230"/>
      <c r="P467" s="193">
        <f t="shared" si="115"/>
        <v>13663768.867478747</v>
      </c>
      <c r="R467" s="194" t="str">
        <f t="shared" si="126"/>
        <v/>
      </c>
      <c r="S467" s="194" t="str">
        <f t="shared" si="126"/>
        <v/>
      </c>
      <c r="T467" s="194" t="str">
        <f t="shared" si="126"/>
        <v/>
      </c>
      <c r="U467" s="194" t="str">
        <f t="shared" si="126"/>
        <v/>
      </c>
      <c r="V467" s="208"/>
      <c r="W467" s="209"/>
      <c r="X467" s="209"/>
      <c r="Y467" s="209"/>
      <c r="Z467" s="209"/>
      <c r="AA467" s="209"/>
      <c r="AB467" s="210"/>
    </row>
    <row r="468" spans="1:28" s="156" customFormat="1" ht="19.5" customHeight="1" x14ac:dyDescent="0.25">
      <c r="A468" s="197"/>
      <c r="B468" s="296"/>
      <c r="C468" s="297"/>
      <c r="D468" s="298"/>
      <c r="E468" s="298"/>
      <c r="F468" s="298"/>
      <c r="G468" s="299"/>
      <c r="H468" s="300"/>
      <c r="I468" s="300"/>
      <c r="J468" s="301"/>
      <c r="K468" s="302"/>
      <c r="L468" s="303"/>
      <c r="M468" s="304"/>
      <c r="N468" s="304"/>
      <c r="O468" s="305"/>
      <c r="P468" s="193">
        <f t="shared" si="115"/>
        <v>0</v>
      </c>
      <c r="R468" s="194" t="str">
        <f t="shared" si="126"/>
        <v/>
      </c>
      <c r="S468" s="194" t="str">
        <f t="shared" si="126"/>
        <v/>
      </c>
      <c r="T468" s="194" t="str">
        <f t="shared" si="126"/>
        <v/>
      </c>
      <c r="U468" s="194" t="str">
        <f t="shared" si="126"/>
        <v/>
      </c>
      <c r="V468" s="208"/>
      <c r="W468" s="209"/>
      <c r="X468" s="209"/>
      <c r="Y468" s="209"/>
      <c r="Z468" s="209"/>
      <c r="AA468" s="209"/>
      <c r="AB468" s="210"/>
    </row>
    <row r="469" spans="1:28" s="156" customFormat="1" ht="19.5" customHeight="1" x14ac:dyDescent="0.25">
      <c r="B469" s="195" t="s">
        <v>701</v>
      </c>
      <c r="C469" s="196" t="s">
        <v>702</v>
      </c>
      <c r="D469" s="191"/>
      <c r="E469" s="191"/>
      <c r="F469" s="191"/>
      <c r="G469" s="192"/>
      <c r="H469" s="178"/>
      <c r="I469" s="179"/>
      <c r="J469" s="180"/>
      <c r="K469" s="180"/>
      <c r="L469" s="181"/>
      <c r="M469" s="182"/>
      <c r="N469" s="182"/>
      <c r="O469" s="183"/>
      <c r="P469" s="193">
        <f t="shared" si="115"/>
        <v>0</v>
      </c>
      <c r="Q469" s="170"/>
      <c r="R469" s="194" t="str">
        <f t="shared" si="126"/>
        <v/>
      </c>
      <c r="S469" s="194" t="str">
        <f t="shared" si="126"/>
        <v/>
      </c>
      <c r="T469" s="194" t="str">
        <f t="shared" si="126"/>
        <v/>
      </c>
      <c r="U469" s="194" t="str">
        <f t="shared" si="126"/>
        <v/>
      </c>
      <c r="V469" s="170"/>
      <c r="W469" s="186"/>
      <c r="X469" s="186"/>
      <c r="Y469" s="186"/>
      <c r="Z469" s="186"/>
      <c r="AA469" s="186"/>
      <c r="AB469" s="187"/>
    </row>
    <row r="470" spans="1:28" s="156" customFormat="1" ht="19.5" customHeight="1" x14ac:dyDescent="0.25">
      <c r="A470" s="197"/>
      <c r="B470" s="198" t="s">
        <v>64</v>
      </c>
      <c r="C470" s="199" t="s">
        <v>703</v>
      </c>
      <c r="D470" s="200"/>
      <c r="E470" s="200"/>
      <c r="F470" s="200"/>
      <c r="G470" s="201"/>
      <c r="H470" s="202"/>
      <c r="I470" s="202"/>
      <c r="J470" s="203"/>
      <c r="K470" s="204"/>
      <c r="L470" s="205"/>
      <c r="M470" s="206"/>
      <c r="N470" s="206"/>
      <c r="O470" s="207"/>
      <c r="P470" s="193">
        <f t="shared" si="115"/>
        <v>0</v>
      </c>
      <c r="Q470" s="156" t="s">
        <v>349</v>
      </c>
      <c r="R470" s="194" t="str">
        <f t="shared" si="126"/>
        <v/>
      </c>
      <c r="S470" s="194" t="str">
        <f t="shared" si="126"/>
        <v/>
      </c>
      <c r="T470" s="194" t="str">
        <f t="shared" si="126"/>
        <v/>
      </c>
      <c r="U470" s="194" t="str">
        <f t="shared" si="126"/>
        <v/>
      </c>
      <c r="V470" s="208"/>
      <c r="W470" s="209"/>
      <c r="X470" s="209"/>
      <c r="Y470" s="209"/>
      <c r="Z470" s="209"/>
      <c r="AA470" s="209"/>
      <c r="AB470" s="210"/>
    </row>
    <row r="471" spans="1:28" s="156" customFormat="1" ht="19.5" customHeight="1" x14ac:dyDescent="0.25">
      <c r="A471" s="197"/>
      <c r="B471" s="198" t="s">
        <v>64</v>
      </c>
      <c r="C471" s="199"/>
      <c r="D471" s="200"/>
      <c r="E471" s="200"/>
      <c r="F471" s="200"/>
      <c r="G471" s="201"/>
      <c r="H471" s="202"/>
      <c r="I471" s="202"/>
      <c r="J471" s="203"/>
      <c r="K471" s="204"/>
      <c r="L471" s="205"/>
      <c r="M471" s="206"/>
      <c r="N471" s="206"/>
      <c r="O471" s="207"/>
      <c r="P471" s="193">
        <f t="shared" si="115"/>
        <v>0</v>
      </c>
      <c r="Q471" s="156" t="s">
        <v>349</v>
      </c>
      <c r="R471" s="194" t="str">
        <f t="shared" si="126"/>
        <v/>
      </c>
      <c r="S471" s="194" t="str">
        <f t="shared" si="126"/>
        <v/>
      </c>
      <c r="T471" s="194" t="str">
        <f t="shared" si="126"/>
        <v/>
      </c>
      <c r="U471" s="194" t="str">
        <f t="shared" si="126"/>
        <v/>
      </c>
      <c r="V471" s="208"/>
      <c r="W471" s="209"/>
      <c r="X471" s="209"/>
      <c r="Y471" s="209"/>
      <c r="Z471" s="209"/>
      <c r="AA471" s="209"/>
      <c r="AB471" s="210"/>
    </row>
    <row r="472" spans="1:28" s="156" customFormat="1" ht="19.5" customHeight="1" x14ac:dyDescent="0.25">
      <c r="A472" s="197"/>
      <c r="B472" s="198" t="s">
        <v>64</v>
      </c>
      <c r="C472" s="212"/>
      <c r="D472" s="213"/>
      <c r="E472" s="213"/>
      <c r="F472" s="213"/>
      <c r="G472" s="214"/>
      <c r="H472" s="215"/>
      <c r="I472" s="215"/>
      <c r="J472" s="216"/>
      <c r="K472" s="217"/>
      <c r="L472" s="218"/>
      <c r="M472" s="219"/>
      <c r="N472" s="219"/>
      <c r="O472" s="220"/>
      <c r="P472" s="193">
        <f t="shared" si="115"/>
        <v>0</v>
      </c>
      <c r="R472" s="194" t="str">
        <f t="shared" si="126"/>
        <v/>
      </c>
      <c r="S472" s="194" t="str">
        <f t="shared" si="126"/>
        <v/>
      </c>
      <c r="T472" s="194" t="str">
        <f t="shared" si="126"/>
        <v/>
      </c>
      <c r="U472" s="194" t="str">
        <f t="shared" si="126"/>
        <v/>
      </c>
      <c r="V472" s="208"/>
      <c r="W472" s="209"/>
      <c r="X472" s="209"/>
      <c r="Y472" s="209"/>
      <c r="Z472" s="209"/>
      <c r="AA472" s="209"/>
      <c r="AB472" s="210"/>
    </row>
    <row r="473" spans="1:28" s="156" customFormat="1" ht="19.5" customHeight="1" x14ac:dyDescent="0.25">
      <c r="A473" s="197"/>
      <c r="B473" s="211"/>
      <c r="C473" s="212"/>
      <c r="D473" s="213"/>
      <c r="E473" s="213"/>
      <c r="F473" s="213"/>
      <c r="G473" s="214"/>
      <c r="H473" s="215"/>
      <c r="I473" s="215"/>
      <c r="J473" s="216"/>
      <c r="K473" s="217"/>
      <c r="L473" s="218"/>
      <c r="M473" s="219"/>
      <c r="N473" s="219"/>
      <c r="O473" s="220"/>
      <c r="P473" s="193">
        <f t="shared" si="115"/>
        <v>0</v>
      </c>
      <c r="R473" s="194" t="str">
        <f t="shared" si="126"/>
        <v/>
      </c>
      <c r="S473" s="194" t="str">
        <f t="shared" si="126"/>
        <v/>
      </c>
      <c r="T473" s="194" t="str">
        <f t="shared" si="126"/>
        <v/>
      </c>
      <c r="U473" s="194" t="str">
        <f t="shared" si="126"/>
        <v/>
      </c>
      <c r="V473" s="208"/>
      <c r="W473" s="209"/>
      <c r="X473" s="209"/>
      <c r="Y473" s="209"/>
      <c r="Z473" s="209"/>
      <c r="AA473" s="209"/>
      <c r="AB473" s="210"/>
    </row>
    <row r="474" spans="1:28" s="156" customFormat="1" ht="19.5" customHeight="1" x14ac:dyDescent="0.25">
      <c r="A474" s="197"/>
      <c r="B474" s="221"/>
      <c r="C474" s="222"/>
      <c r="D474" s="223"/>
      <c r="E474" s="223"/>
      <c r="F474" s="223"/>
      <c r="G474" s="224" t="str">
        <f>C469</f>
        <v>Balconies</v>
      </c>
      <c r="H474" s="225"/>
      <c r="I474" s="225"/>
      <c r="J474" s="226"/>
      <c r="K474" s="227">
        <f>SUBTOTAL(9,K469:K473)</f>
        <v>0</v>
      </c>
      <c r="L474" s="228"/>
      <c r="M474" s="229"/>
      <c r="N474" s="229"/>
      <c r="O474" s="230"/>
      <c r="P474" s="193">
        <f t="shared" si="115"/>
        <v>0</v>
      </c>
      <c r="R474" s="194" t="str">
        <f t="shared" si="126"/>
        <v/>
      </c>
      <c r="S474" s="194" t="str">
        <f t="shared" si="126"/>
        <v/>
      </c>
      <c r="T474" s="194" t="str">
        <f t="shared" si="126"/>
        <v/>
      </c>
      <c r="U474" s="194" t="str">
        <f t="shared" si="126"/>
        <v/>
      </c>
      <c r="V474" s="208"/>
      <c r="W474" s="209"/>
      <c r="X474" s="209"/>
      <c r="Y474" s="209"/>
      <c r="Z474" s="209"/>
      <c r="AA474" s="209"/>
      <c r="AB474" s="210"/>
    </row>
    <row r="475" spans="1:28" s="156" customFormat="1" ht="19.5" customHeight="1" x14ac:dyDescent="0.25">
      <c r="A475" s="197"/>
      <c r="B475" s="296"/>
      <c r="C475" s="297"/>
      <c r="D475" s="298"/>
      <c r="E475" s="298"/>
      <c r="F475" s="298"/>
      <c r="G475" s="299"/>
      <c r="H475" s="300"/>
      <c r="I475" s="300"/>
      <c r="J475" s="301"/>
      <c r="K475" s="302"/>
      <c r="L475" s="303"/>
      <c r="M475" s="304"/>
      <c r="N475" s="304"/>
      <c r="O475" s="305"/>
      <c r="P475" s="193">
        <f t="shared" si="115"/>
        <v>0</v>
      </c>
      <c r="R475" s="194" t="str">
        <f t="shared" si="126"/>
        <v/>
      </c>
      <c r="S475" s="194" t="str">
        <f t="shared" si="126"/>
        <v/>
      </c>
      <c r="T475" s="194" t="str">
        <f t="shared" si="126"/>
        <v/>
      </c>
      <c r="U475" s="194" t="str">
        <f t="shared" si="126"/>
        <v/>
      </c>
      <c r="V475" s="208"/>
      <c r="W475" s="209"/>
      <c r="X475" s="209"/>
      <c r="Y475" s="209"/>
      <c r="Z475" s="209"/>
      <c r="AA475" s="209"/>
      <c r="AB475" s="210"/>
    </row>
    <row r="476" spans="1:28" s="156" customFormat="1" ht="19.5" customHeight="1" x14ac:dyDescent="0.25">
      <c r="B476" s="195" t="s">
        <v>704</v>
      </c>
      <c r="C476" s="196" t="s">
        <v>705</v>
      </c>
      <c r="D476" s="191"/>
      <c r="E476" s="191"/>
      <c r="F476" s="191"/>
      <c r="G476" s="192"/>
      <c r="H476" s="178"/>
      <c r="I476" s="179"/>
      <c r="J476" s="180"/>
      <c r="K476" s="180"/>
      <c r="L476" s="181"/>
      <c r="M476" s="182"/>
      <c r="N476" s="182"/>
      <c r="O476" s="183"/>
      <c r="P476" s="193">
        <f t="shared" si="115"/>
        <v>0</v>
      </c>
      <c r="Q476" s="170"/>
      <c r="R476" s="194" t="str">
        <f t="shared" si="126"/>
        <v/>
      </c>
      <c r="S476" s="194" t="str">
        <f t="shared" si="126"/>
        <v/>
      </c>
      <c r="T476" s="194" t="str">
        <f t="shared" si="126"/>
        <v/>
      </c>
      <c r="U476" s="194" t="str">
        <f t="shared" si="126"/>
        <v/>
      </c>
      <c r="V476" s="170"/>
      <c r="W476" s="186"/>
      <c r="X476" s="186"/>
      <c r="Y476" s="186"/>
      <c r="Z476" s="186"/>
      <c r="AA476" s="186"/>
      <c r="AB476" s="187"/>
    </row>
    <row r="477" spans="1:28" s="156" customFormat="1" ht="19.5" customHeight="1" x14ac:dyDescent="0.25">
      <c r="A477" s="197"/>
      <c r="B477" s="198" t="s">
        <v>64</v>
      </c>
      <c r="C477" s="199"/>
      <c r="D477" s="200"/>
      <c r="E477" s="200"/>
      <c r="F477" s="200"/>
      <c r="G477" s="201"/>
      <c r="H477" s="202"/>
      <c r="I477" s="202"/>
      <c r="J477" s="203"/>
      <c r="K477" s="204"/>
      <c r="L477" s="205"/>
      <c r="M477" s="206"/>
      <c r="N477" s="206"/>
      <c r="O477" s="207"/>
      <c r="P477" s="193">
        <f t="shared" si="115"/>
        <v>0</v>
      </c>
      <c r="Q477" s="156" t="s">
        <v>349</v>
      </c>
      <c r="R477" s="194" t="str">
        <f t="shared" si="126"/>
        <v/>
      </c>
      <c r="S477" s="194" t="str">
        <f t="shared" si="126"/>
        <v/>
      </c>
      <c r="T477" s="194" t="str">
        <f t="shared" si="126"/>
        <v/>
      </c>
      <c r="U477" s="194" t="str">
        <f t="shared" si="126"/>
        <v/>
      </c>
      <c r="V477" s="208"/>
      <c r="W477" s="209"/>
      <c r="X477" s="209"/>
      <c r="Y477" s="209"/>
      <c r="Z477" s="209"/>
      <c r="AA477" s="209"/>
      <c r="AB477" s="210"/>
    </row>
    <row r="478" spans="1:28" s="156" customFormat="1" ht="19.5" customHeight="1" x14ac:dyDescent="0.25">
      <c r="A478" s="197"/>
      <c r="B478" s="198" t="s">
        <v>64</v>
      </c>
      <c r="C478" s="199"/>
      <c r="D478" s="200"/>
      <c r="E478" s="200"/>
      <c r="F478" s="200"/>
      <c r="G478" s="201"/>
      <c r="H478" s="202"/>
      <c r="I478" s="202"/>
      <c r="J478" s="203"/>
      <c r="K478" s="204"/>
      <c r="L478" s="205"/>
      <c r="M478" s="206"/>
      <c r="N478" s="206"/>
      <c r="O478" s="207"/>
      <c r="P478" s="193">
        <f t="shared" si="115"/>
        <v>0</v>
      </c>
      <c r="Q478" s="156" t="s">
        <v>349</v>
      </c>
      <c r="R478" s="194" t="str">
        <f t="shared" si="126"/>
        <v/>
      </c>
      <c r="S478" s="194" t="str">
        <f t="shared" si="126"/>
        <v/>
      </c>
      <c r="T478" s="194" t="str">
        <f t="shared" si="126"/>
        <v/>
      </c>
      <c r="U478" s="194" t="str">
        <f t="shared" si="126"/>
        <v/>
      </c>
      <c r="V478" s="208"/>
      <c r="W478" s="209"/>
      <c r="X478" s="209"/>
      <c r="Y478" s="209"/>
      <c r="Z478" s="209"/>
      <c r="AA478" s="209"/>
      <c r="AB478" s="210"/>
    </row>
    <row r="479" spans="1:28" s="156" customFormat="1" ht="19.5" customHeight="1" x14ac:dyDescent="0.25">
      <c r="A479" s="197"/>
      <c r="B479" s="198" t="s">
        <v>64</v>
      </c>
      <c r="C479" s="212"/>
      <c r="D479" s="213"/>
      <c r="E479" s="213"/>
      <c r="F479" s="213"/>
      <c r="G479" s="214"/>
      <c r="H479" s="215"/>
      <c r="I479" s="215"/>
      <c r="J479" s="216"/>
      <c r="K479" s="217"/>
      <c r="L479" s="218"/>
      <c r="M479" s="219"/>
      <c r="N479" s="219"/>
      <c r="O479" s="220"/>
      <c r="P479" s="193">
        <f t="shared" ref="P479:P542" si="138">K479-SUM(R479:U479)</f>
        <v>0</v>
      </c>
      <c r="R479" s="194" t="str">
        <f t="shared" si="126"/>
        <v/>
      </c>
      <c r="S479" s="194" t="str">
        <f t="shared" si="126"/>
        <v/>
      </c>
      <c r="T479" s="194" t="str">
        <f t="shared" si="126"/>
        <v/>
      </c>
      <c r="U479" s="194" t="str">
        <f t="shared" si="126"/>
        <v/>
      </c>
      <c r="V479" s="208"/>
      <c r="W479" s="209"/>
      <c r="X479" s="209"/>
      <c r="Y479" s="209"/>
      <c r="Z479" s="209"/>
      <c r="AA479" s="209"/>
      <c r="AB479" s="210"/>
    </row>
    <row r="480" spans="1:28" s="156" customFormat="1" ht="19.5" customHeight="1" x14ac:dyDescent="0.25">
      <c r="A480" s="197"/>
      <c r="B480" s="211"/>
      <c r="C480" s="212"/>
      <c r="D480" s="213"/>
      <c r="E480" s="213"/>
      <c r="F480" s="213"/>
      <c r="G480" s="214"/>
      <c r="H480" s="215"/>
      <c r="I480" s="215"/>
      <c r="J480" s="216"/>
      <c r="K480" s="217"/>
      <c r="L480" s="218"/>
      <c r="M480" s="219"/>
      <c r="N480" s="219"/>
      <c r="O480" s="220"/>
      <c r="P480" s="193">
        <f t="shared" si="138"/>
        <v>0</v>
      </c>
      <c r="R480" s="194" t="str">
        <f t="shared" si="126"/>
        <v/>
      </c>
      <c r="S480" s="194" t="str">
        <f t="shared" si="126"/>
        <v/>
      </c>
      <c r="T480" s="194" t="str">
        <f t="shared" si="126"/>
        <v/>
      </c>
      <c r="U480" s="194" t="str">
        <f t="shared" si="126"/>
        <v/>
      </c>
      <c r="V480" s="208"/>
      <c r="W480" s="209"/>
      <c r="X480" s="209"/>
      <c r="Y480" s="209"/>
      <c r="Z480" s="209"/>
      <c r="AA480" s="209"/>
      <c r="AB480" s="210"/>
    </row>
    <row r="481" spans="1:28" s="156" customFormat="1" ht="19.5" customHeight="1" x14ac:dyDescent="0.25">
      <c r="A481" s="197"/>
      <c r="B481" s="221"/>
      <c r="C481" s="222"/>
      <c r="D481" s="223"/>
      <c r="E481" s="223"/>
      <c r="F481" s="223"/>
      <c r="G481" s="224" t="str">
        <f>C476</f>
        <v>Drainage to balconies</v>
      </c>
      <c r="H481" s="225"/>
      <c r="I481" s="225"/>
      <c r="J481" s="226"/>
      <c r="K481" s="227">
        <f>SUBTOTAL(9,K476:K480)</f>
        <v>0</v>
      </c>
      <c r="L481" s="228"/>
      <c r="M481" s="229"/>
      <c r="N481" s="229"/>
      <c r="O481" s="230"/>
      <c r="P481" s="193">
        <f t="shared" si="138"/>
        <v>0</v>
      </c>
      <c r="R481" s="194" t="str">
        <f t="shared" si="126"/>
        <v/>
      </c>
      <c r="S481" s="194" t="str">
        <f t="shared" si="126"/>
        <v/>
      </c>
      <c r="T481" s="194" t="str">
        <f t="shared" si="126"/>
        <v/>
      </c>
      <c r="U481" s="194" t="str">
        <f t="shared" si="126"/>
        <v/>
      </c>
      <c r="V481" s="208"/>
      <c r="W481" s="209"/>
      <c r="X481" s="209"/>
      <c r="Y481" s="209"/>
      <c r="Z481" s="209"/>
      <c r="AA481" s="209"/>
      <c r="AB481" s="210"/>
    </row>
    <row r="482" spans="1:28" s="156" customFormat="1" ht="19.5" customHeight="1" x14ac:dyDescent="0.25">
      <c r="B482" s="174"/>
      <c r="C482" s="175"/>
      <c r="D482" s="176"/>
      <c r="E482" s="176"/>
      <c r="F482" s="176"/>
      <c r="G482" s="177"/>
      <c r="H482" s="178"/>
      <c r="I482" s="179"/>
      <c r="J482" s="180"/>
      <c r="K482" s="180"/>
      <c r="L482" s="181"/>
      <c r="M482" s="182"/>
      <c r="N482" s="182"/>
      <c r="O482" s="183"/>
      <c r="P482" s="193">
        <f t="shared" si="138"/>
        <v>0</v>
      </c>
      <c r="Q482" s="170"/>
      <c r="R482" s="194" t="str">
        <f t="shared" si="126"/>
        <v/>
      </c>
      <c r="S482" s="194" t="str">
        <f t="shared" si="126"/>
        <v/>
      </c>
      <c r="T482" s="194" t="str">
        <f t="shared" si="126"/>
        <v/>
      </c>
      <c r="U482" s="194" t="str">
        <f t="shared" si="126"/>
        <v/>
      </c>
      <c r="V482" s="170"/>
      <c r="W482" s="186"/>
      <c r="X482" s="186"/>
      <c r="Y482" s="186"/>
      <c r="Z482" s="186"/>
      <c r="AA482" s="186"/>
      <c r="AB482" s="187"/>
    </row>
    <row r="483" spans="1:28" s="156" customFormat="1" ht="19.5" customHeight="1" x14ac:dyDescent="0.25">
      <c r="B483" s="231"/>
      <c r="C483" s="232"/>
      <c r="D483" s="233"/>
      <c r="E483" s="233"/>
      <c r="F483" s="233"/>
      <c r="G483" s="234" t="str">
        <f>C409</f>
        <v>Upper floors</v>
      </c>
      <c r="H483" s="235"/>
      <c r="I483" s="236"/>
      <c r="J483" s="236"/>
      <c r="K483" s="237">
        <f>SUBTOTAL(9,K409:K482)</f>
        <v>13663768.867478747</v>
      </c>
      <c r="L483" s="238"/>
      <c r="M483" s="239"/>
      <c r="N483" s="239"/>
      <c r="O483" s="240"/>
      <c r="P483" s="193">
        <f t="shared" si="138"/>
        <v>0</v>
      </c>
      <c r="Q483" s="237">
        <f>SUBTOTAL(9,Q409:Q482)</f>
        <v>0</v>
      </c>
      <c r="R483" s="237">
        <f>SUBTOTAL(9,R409:R482)</f>
        <v>10326548.397041248</v>
      </c>
      <c r="S483" s="237">
        <f>SUBTOTAL(9,S409:S482)</f>
        <v>649598.0745625</v>
      </c>
      <c r="T483" s="237">
        <f>SUBTOTAL(9,T409:T482)</f>
        <v>2687622.3958749999</v>
      </c>
      <c r="U483" s="237">
        <f>SUBTOTAL(9,U409:U482)</f>
        <v>0</v>
      </c>
      <c r="V483" s="170"/>
      <c r="W483" s="186"/>
      <c r="X483" s="186"/>
      <c r="Y483" s="186"/>
      <c r="Z483" s="186"/>
      <c r="AA483" s="186"/>
      <c r="AB483" s="187"/>
    </row>
    <row r="484" spans="1:28" s="156" customFormat="1" ht="19.5" customHeight="1" x14ac:dyDescent="0.25">
      <c r="B484" s="174"/>
      <c r="C484" s="175"/>
      <c r="D484" s="176"/>
      <c r="E484" s="176"/>
      <c r="F484" s="176"/>
      <c r="G484" s="177"/>
      <c r="H484" s="178"/>
      <c r="I484" s="179"/>
      <c r="J484" s="180"/>
      <c r="K484" s="180"/>
      <c r="L484" s="181"/>
      <c r="M484" s="182"/>
      <c r="N484" s="182"/>
      <c r="O484" s="183"/>
      <c r="P484" s="193">
        <f t="shared" si="138"/>
        <v>0</v>
      </c>
      <c r="Q484" s="170"/>
      <c r="R484" s="194" t="str">
        <f>IF($Q484=R$8,$K484,"")</f>
        <v/>
      </c>
      <c r="S484" s="194"/>
      <c r="T484" s="194" t="str">
        <f>IF($Q484=T$8,$K484,"")</f>
        <v/>
      </c>
      <c r="U484" s="194" t="str">
        <f>IF($Q484=U$8,$K484,"")</f>
        <v/>
      </c>
      <c r="V484" s="170"/>
      <c r="W484" s="186"/>
      <c r="X484" s="186"/>
      <c r="Y484" s="186"/>
      <c r="Z484" s="186"/>
      <c r="AA484" s="186"/>
      <c r="AB484" s="187"/>
    </row>
    <row r="485" spans="1:28" s="156" customFormat="1" ht="19.5" customHeight="1" x14ac:dyDescent="0.25">
      <c r="B485" s="189" t="s">
        <v>706</v>
      </c>
      <c r="C485" s="190" t="s">
        <v>125</v>
      </c>
      <c r="D485" s="191"/>
      <c r="E485" s="191"/>
      <c r="F485" s="191"/>
      <c r="G485" s="192"/>
      <c r="H485" s="178"/>
      <c r="I485" s="179"/>
      <c r="J485" s="180"/>
      <c r="K485" s="180"/>
      <c r="L485" s="181"/>
      <c r="M485" s="182"/>
      <c r="N485" s="182"/>
      <c r="O485" s="183"/>
      <c r="P485" s="193">
        <f t="shared" si="138"/>
        <v>0</v>
      </c>
      <c r="Q485" s="170"/>
      <c r="R485" s="194" t="str">
        <f>IF($Q485=R$8,$K485,"")</f>
        <v/>
      </c>
      <c r="S485" s="194"/>
      <c r="T485" s="194" t="str">
        <f>IF($Q485=T$8,$K485,"")</f>
        <v/>
      </c>
      <c r="U485" s="194" t="str">
        <f>IF($Q485=U$8,$K485,"")</f>
        <v/>
      </c>
      <c r="V485" s="170"/>
      <c r="W485" s="186"/>
      <c r="X485" s="186"/>
      <c r="Y485" s="186"/>
      <c r="Z485" s="186"/>
      <c r="AA485" s="186"/>
      <c r="AB485" s="187"/>
    </row>
    <row r="486" spans="1:28" s="156" customFormat="1" ht="19.5" customHeight="1" x14ac:dyDescent="0.25">
      <c r="B486" s="195" t="s">
        <v>707</v>
      </c>
      <c r="C486" s="196" t="s">
        <v>708</v>
      </c>
      <c r="D486" s="191"/>
      <c r="E486" s="191"/>
      <c r="F486" s="191"/>
      <c r="G486" s="192"/>
      <c r="H486" s="178"/>
      <c r="I486" s="179"/>
      <c r="J486" s="180"/>
      <c r="K486" s="180"/>
      <c r="L486" s="181"/>
      <c r="M486" s="182"/>
      <c r="N486" s="182"/>
      <c r="O486" s="183"/>
      <c r="P486" s="193">
        <f t="shared" si="138"/>
        <v>0</v>
      </c>
      <c r="Q486" s="170"/>
      <c r="R486" s="194"/>
      <c r="S486" s="194"/>
      <c r="T486" s="194"/>
      <c r="U486" s="194"/>
      <c r="V486" s="170"/>
      <c r="W486" s="186"/>
      <c r="X486" s="186"/>
      <c r="Y486" s="186"/>
      <c r="Z486" s="186"/>
      <c r="AA486" s="186"/>
      <c r="AB486" s="187"/>
    </row>
    <row r="487" spans="1:28" s="156" customFormat="1" ht="19.5" customHeight="1" x14ac:dyDescent="0.25">
      <c r="B487" s="279"/>
      <c r="C487" s="196" t="s">
        <v>466</v>
      </c>
      <c r="D487" s="292"/>
      <c r="E487" s="292"/>
      <c r="F487" s="292"/>
      <c r="G487" s="293"/>
      <c r="H487" s="294"/>
      <c r="I487" s="204"/>
      <c r="J487" s="295"/>
      <c r="K487" s="295"/>
      <c r="L487" s="181"/>
      <c r="M487" s="182"/>
      <c r="N487" s="182"/>
      <c r="O487" s="183"/>
      <c r="P487" s="193">
        <f t="shared" si="138"/>
        <v>0</v>
      </c>
      <c r="Q487" s="170"/>
      <c r="R487" s="194" t="str">
        <f>IF($Q487=R$8,$K487,"")</f>
        <v/>
      </c>
      <c r="S487" s="194"/>
      <c r="T487" s="194" t="str">
        <f t="shared" ref="T487:U502" si="139">IF($Q487=T$8,$K487,"")</f>
        <v/>
      </c>
      <c r="U487" s="194" t="str">
        <f t="shared" si="139"/>
        <v/>
      </c>
      <c r="V487" s="170"/>
      <c r="W487" s="186"/>
      <c r="X487" s="186"/>
      <c r="Y487" s="186"/>
      <c r="Z487" s="186"/>
      <c r="AA487" s="186"/>
      <c r="AB487" s="187"/>
    </row>
    <row r="488" spans="1:28" s="156" customFormat="1" ht="19.5" customHeight="1" x14ac:dyDescent="0.25">
      <c r="A488" s="197"/>
      <c r="B488" s="198" t="s">
        <v>64</v>
      </c>
      <c r="C488" s="199" t="s">
        <v>709</v>
      </c>
      <c r="D488" s="200"/>
      <c r="E488" s="200"/>
      <c r="F488" s="200"/>
      <c r="G488" s="201"/>
      <c r="H488" s="202">
        <f>AB488</f>
        <v>711.19999999999993</v>
      </c>
      <c r="I488" s="202" t="s">
        <v>66</v>
      </c>
      <c r="J488" s="203">
        <v>80</v>
      </c>
      <c r="K488" s="204">
        <f>H488*J488</f>
        <v>56895.999999999993</v>
      </c>
      <c r="L488" s="205"/>
      <c r="M488" s="206"/>
      <c r="N488" s="206"/>
      <c r="O488" s="207"/>
      <c r="P488" s="193">
        <f t="shared" si="138"/>
        <v>0</v>
      </c>
      <c r="Q488" s="156" t="s">
        <v>364</v>
      </c>
      <c r="R488" s="194" t="str">
        <f>IF($Q488=R$8,$K488,"")</f>
        <v/>
      </c>
      <c r="S488" s="194">
        <f>IF($Q488=S$8,$K488,"")</f>
        <v>56895.999999999993</v>
      </c>
      <c r="T488" s="194" t="str">
        <f t="shared" si="139"/>
        <v/>
      </c>
      <c r="U488" s="194" t="str">
        <f t="shared" si="139"/>
        <v/>
      </c>
      <c r="W488" s="252">
        <v>1</v>
      </c>
      <c r="X488" s="252">
        <f>508*1.4</f>
        <v>711.19999999999993</v>
      </c>
      <c r="Y488" s="252">
        <v>1</v>
      </c>
      <c r="Z488" s="252">
        <v>1</v>
      </c>
      <c r="AA488" s="252">
        <v>1</v>
      </c>
      <c r="AB488" s="253">
        <f t="shared" ref="AB488:AB490" si="140">W488*X488*Y488*Z488*AA488</f>
        <v>711.19999999999993</v>
      </c>
    </row>
    <row r="489" spans="1:28" s="156" customFormat="1" ht="19.5" customHeight="1" x14ac:dyDescent="0.25">
      <c r="A489" s="197"/>
      <c r="B489" s="198" t="s">
        <v>64</v>
      </c>
      <c r="C489" s="199" t="s">
        <v>710</v>
      </c>
      <c r="D489" s="200"/>
      <c r="E489" s="200"/>
      <c r="F489" s="200"/>
      <c r="G489" s="201"/>
      <c r="H489" s="202">
        <f>AB489</f>
        <v>1163.3999999999999</v>
      </c>
      <c r="I489" s="202" t="s">
        <v>66</v>
      </c>
      <c r="J489" s="203">
        <v>80</v>
      </c>
      <c r="K489" s="204">
        <f>H489*J489</f>
        <v>93071.999999999985</v>
      </c>
      <c r="L489" s="205"/>
      <c r="M489" s="206"/>
      <c r="N489" s="206"/>
      <c r="O489" s="207"/>
      <c r="P489" s="193">
        <f t="shared" si="138"/>
        <v>0</v>
      </c>
      <c r="Q489" s="156" t="s">
        <v>364</v>
      </c>
      <c r="R489" s="194" t="str">
        <f t="shared" ref="R489:U520" si="141">IF($Q489=R$8,$K489,"")</f>
        <v/>
      </c>
      <c r="S489" s="194">
        <f t="shared" si="141"/>
        <v>93071.999999999985</v>
      </c>
      <c r="T489" s="194" t="str">
        <f t="shared" si="139"/>
        <v/>
      </c>
      <c r="U489" s="194" t="str">
        <f t="shared" si="139"/>
        <v/>
      </c>
      <c r="W489" s="252">
        <v>1</v>
      </c>
      <c r="X489" s="252">
        <f>831*1.4</f>
        <v>1163.3999999999999</v>
      </c>
      <c r="Y489" s="252">
        <v>1</v>
      </c>
      <c r="Z489" s="252">
        <v>1</v>
      </c>
      <c r="AA489" s="252">
        <v>1</v>
      </c>
      <c r="AB489" s="253">
        <f t="shared" si="140"/>
        <v>1163.3999999999999</v>
      </c>
    </row>
    <row r="490" spans="1:28" s="156" customFormat="1" ht="19.5" customHeight="1" x14ac:dyDescent="0.25">
      <c r="A490" s="197"/>
      <c r="B490" s="198" t="s">
        <v>64</v>
      </c>
      <c r="C490" s="199" t="s">
        <v>711</v>
      </c>
      <c r="D490" s="200"/>
      <c r="E490" s="200"/>
      <c r="F490" s="200"/>
      <c r="G490" s="201"/>
      <c r="H490" s="202">
        <f>AB490</f>
        <v>1104.5999999999999</v>
      </c>
      <c r="I490" s="202" t="s">
        <v>66</v>
      </c>
      <c r="J490" s="203">
        <v>80</v>
      </c>
      <c r="K490" s="204">
        <f>H490*J490</f>
        <v>88368</v>
      </c>
      <c r="L490" s="205"/>
      <c r="M490" s="206"/>
      <c r="N490" s="206"/>
      <c r="O490" s="207"/>
      <c r="P490" s="193">
        <f t="shared" si="138"/>
        <v>0</v>
      </c>
      <c r="Q490" s="156" t="s">
        <v>364</v>
      </c>
      <c r="R490" s="194" t="str">
        <f t="shared" si="141"/>
        <v/>
      </c>
      <c r="S490" s="194">
        <f t="shared" si="141"/>
        <v>88368</v>
      </c>
      <c r="T490" s="194" t="str">
        <f t="shared" si="139"/>
        <v/>
      </c>
      <c r="U490" s="194" t="str">
        <f t="shared" si="139"/>
        <v/>
      </c>
      <c r="W490" s="252">
        <v>1</v>
      </c>
      <c r="X490" s="252">
        <f>789*1.4</f>
        <v>1104.5999999999999</v>
      </c>
      <c r="Y490" s="252">
        <v>1</v>
      </c>
      <c r="Z490" s="252">
        <v>1</v>
      </c>
      <c r="AA490" s="252">
        <v>1</v>
      </c>
      <c r="AB490" s="253">
        <f t="shared" si="140"/>
        <v>1104.5999999999999</v>
      </c>
    </row>
    <row r="491" spans="1:28" s="156" customFormat="1" ht="19.5" customHeight="1" x14ac:dyDescent="0.25">
      <c r="B491" s="279"/>
      <c r="C491" s="291"/>
      <c r="D491" s="292"/>
      <c r="E491" s="292"/>
      <c r="F491" s="292"/>
      <c r="G491" s="293"/>
      <c r="H491" s="294"/>
      <c r="I491" s="204"/>
      <c r="J491" s="295"/>
      <c r="K491" s="295"/>
      <c r="L491" s="205"/>
      <c r="M491" s="182"/>
      <c r="N491" s="182"/>
      <c r="O491" s="183"/>
      <c r="P491" s="193">
        <f t="shared" si="138"/>
        <v>0</v>
      </c>
      <c r="Q491" s="170"/>
      <c r="R491" s="194" t="str">
        <f t="shared" si="141"/>
        <v/>
      </c>
      <c r="S491" s="194" t="str">
        <f t="shared" si="141"/>
        <v/>
      </c>
      <c r="T491" s="194" t="str">
        <f t="shared" si="139"/>
        <v/>
      </c>
      <c r="U491" s="194" t="str">
        <f t="shared" si="139"/>
        <v/>
      </c>
      <c r="V491" s="170"/>
      <c r="W491" s="186"/>
      <c r="X491" s="186"/>
      <c r="Y491" s="186"/>
      <c r="Z491" s="186"/>
      <c r="AA491" s="186"/>
      <c r="AB491" s="187"/>
    </row>
    <row r="492" spans="1:28" s="156" customFormat="1" ht="19.5" customHeight="1" x14ac:dyDescent="0.25">
      <c r="B492" s="279"/>
      <c r="C492" s="196" t="s">
        <v>538</v>
      </c>
      <c r="D492" s="292"/>
      <c r="E492" s="292"/>
      <c r="F492" s="292"/>
      <c r="G492" s="293"/>
      <c r="H492" s="294"/>
      <c r="I492" s="204"/>
      <c r="J492" s="295"/>
      <c r="K492" s="295"/>
      <c r="L492" s="181"/>
      <c r="M492" s="182"/>
      <c r="N492" s="182"/>
      <c r="O492" s="183"/>
      <c r="P492" s="193">
        <f t="shared" si="138"/>
        <v>0</v>
      </c>
      <c r="Q492" s="170"/>
      <c r="R492" s="194" t="str">
        <f t="shared" si="141"/>
        <v/>
      </c>
      <c r="S492" s="194" t="str">
        <f t="shared" si="141"/>
        <v/>
      </c>
      <c r="T492" s="194" t="str">
        <f t="shared" si="139"/>
        <v/>
      </c>
      <c r="U492" s="194" t="str">
        <f t="shared" si="139"/>
        <v/>
      </c>
      <c r="V492" s="170"/>
      <c r="W492" s="186"/>
      <c r="X492" s="186"/>
      <c r="Y492" s="186"/>
      <c r="Z492" s="186"/>
      <c r="AA492" s="186"/>
      <c r="AB492" s="187"/>
    </row>
    <row r="493" spans="1:28" s="156" customFormat="1" ht="19.5" customHeight="1" x14ac:dyDescent="0.25">
      <c r="A493" s="197"/>
      <c r="B493" s="198" t="s">
        <v>64</v>
      </c>
      <c r="C493" s="199" t="s">
        <v>691</v>
      </c>
      <c r="D493" s="200"/>
      <c r="E493" s="200"/>
      <c r="F493" s="200"/>
      <c r="G493" s="201"/>
      <c r="H493" s="202">
        <v>5141</v>
      </c>
      <c r="I493" s="202" t="s">
        <v>66</v>
      </c>
      <c r="J493" s="203">
        <v>128.94999999999999</v>
      </c>
      <c r="K493" s="204">
        <f t="shared" ref="K493:K494" si="142">H493*J493</f>
        <v>662931.94999999995</v>
      </c>
      <c r="L493" s="205" t="s">
        <v>578</v>
      </c>
      <c r="M493" s="206"/>
      <c r="N493" s="206"/>
      <c r="O493" s="207"/>
      <c r="P493" s="193">
        <f t="shared" si="138"/>
        <v>0</v>
      </c>
      <c r="Q493" s="156" t="s">
        <v>363</v>
      </c>
      <c r="R493" s="194">
        <f t="shared" si="141"/>
        <v>662931.94999999995</v>
      </c>
      <c r="S493" s="194" t="str">
        <f t="shared" si="141"/>
        <v/>
      </c>
      <c r="T493" s="194" t="str">
        <f t="shared" si="139"/>
        <v/>
      </c>
      <c r="U493" s="194" t="str">
        <f t="shared" si="139"/>
        <v/>
      </c>
      <c r="W493" s="252">
        <v>1</v>
      </c>
      <c r="X493" s="252">
        <v>5141</v>
      </c>
      <c r="Y493" s="252">
        <v>1</v>
      </c>
      <c r="Z493" s="252">
        <v>1</v>
      </c>
      <c r="AA493" s="252">
        <v>1</v>
      </c>
      <c r="AB493" s="253">
        <f t="shared" ref="AB493:AB495" si="143">W493*X493*Y493*Z493*AA493</f>
        <v>5141</v>
      </c>
    </row>
    <row r="494" spans="1:28" s="156" customFormat="1" ht="19.5" customHeight="1" x14ac:dyDescent="0.25">
      <c r="A494" s="197"/>
      <c r="B494" s="198" t="s">
        <v>64</v>
      </c>
      <c r="C494" s="199" t="s">
        <v>712</v>
      </c>
      <c r="D494" s="200"/>
      <c r="E494" s="200"/>
      <c r="F494" s="200"/>
      <c r="G494" s="201"/>
      <c r="H494" s="202">
        <v>1</v>
      </c>
      <c r="I494" s="202" t="s">
        <v>57</v>
      </c>
      <c r="J494" s="203">
        <v>100000</v>
      </c>
      <c r="K494" s="204">
        <f t="shared" si="142"/>
        <v>100000</v>
      </c>
      <c r="L494" s="205"/>
      <c r="M494" s="206"/>
      <c r="N494" s="206"/>
      <c r="O494" s="207"/>
      <c r="P494" s="193">
        <f t="shared" si="138"/>
        <v>0</v>
      </c>
      <c r="Q494" s="156" t="s">
        <v>363</v>
      </c>
      <c r="R494" s="194">
        <f t="shared" si="141"/>
        <v>100000</v>
      </c>
      <c r="S494" s="194" t="str">
        <f t="shared" si="141"/>
        <v/>
      </c>
      <c r="T494" s="194" t="str">
        <f t="shared" si="139"/>
        <v/>
      </c>
      <c r="U494" s="194" t="str">
        <f t="shared" si="139"/>
        <v/>
      </c>
      <c r="W494" s="252"/>
      <c r="X494" s="252"/>
      <c r="Y494" s="252"/>
      <c r="Z494" s="252"/>
      <c r="AA494" s="252"/>
      <c r="AB494" s="253"/>
    </row>
    <row r="495" spans="1:28" s="156" customFormat="1" ht="19.5" customHeight="1" x14ac:dyDescent="0.25">
      <c r="A495" s="197"/>
      <c r="B495" s="198" t="s">
        <v>64</v>
      </c>
      <c r="C495" s="199" t="s">
        <v>521</v>
      </c>
      <c r="D495" s="200"/>
      <c r="E495" s="200"/>
      <c r="F495" s="200"/>
      <c r="G495" s="201"/>
      <c r="H495" s="202">
        <v>277.61399999999998</v>
      </c>
      <c r="I495" s="202" t="s">
        <v>478</v>
      </c>
      <c r="J495" s="283">
        <v>1679.85</v>
      </c>
      <c r="K495" s="204">
        <f>H495*J495</f>
        <v>466349.87789999996</v>
      </c>
      <c r="L495" s="205" t="s">
        <v>578</v>
      </c>
      <c r="M495" s="206"/>
      <c r="N495" s="206"/>
      <c r="O495" s="207"/>
      <c r="P495" s="193">
        <f t="shared" si="138"/>
        <v>0</v>
      </c>
      <c r="Q495" s="156" t="s">
        <v>363</v>
      </c>
      <c r="R495" s="194">
        <f t="shared" si="141"/>
        <v>466349.87789999996</v>
      </c>
      <c r="S495" s="194" t="str">
        <f t="shared" si="141"/>
        <v/>
      </c>
      <c r="T495" s="194" t="str">
        <f t="shared" si="139"/>
        <v/>
      </c>
      <c r="U495" s="194" t="str">
        <f t="shared" si="139"/>
        <v/>
      </c>
      <c r="W495" s="281">
        <v>0.12</v>
      </c>
      <c r="X495" s="252">
        <f>X493</f>
        <v>5141</v>
      </c>
      <c r="Y495" s="252">
        <v>1</v>
      </c>
      <c r="Z495" s="252">
        <v>1</v>
      </c>
      <c r="AA495" s="281">
        <v>0.45</v>
      </c>
      <c r="AB495" s="253">
        <f t="shared" si="143"/>
        <v>277.61399999999998</v>
      </c>
    </row>
    <row r="496" spans="1:28" s="156" customFormat="1" ht="19.5" customHeight="1" x14ac:dyDescent="0.25">
      <c r="A496" s="197"/>
      <c r="B496" s="198" t="s">
        <v>64</v>
      </c>
      <c r="C496" s="199" t="s">
        <v>692</v>
      </c>
      <c r="D496" s="200"/>
      <c r="E496" s="200"/>
      <c r="F496" s="200"/>
      <c r="G496" s="201"/>
      <c r="H496" s="202">
        <v>5141</v>
      </c>
      <c r="I496" s="202" t="s">
        <v>66</v>
      </c>
      <c r="J496" s="203">
        <v>80.37</v>
      </c>
      <c r="K496" s="204">
        <f>H496*J496</f>
        <v>413182.17000000004</v>
      </c>
      <c r="L496" s="205" t="s">
        <v>578</v>
      </c>
      <c r="M496" s="206"/>
      <c r="N496" s="206"/>
      <c r="O496" s="207"/>
      <c r="P496" s="193">
        <f t="shared" si="138"/>
        <v>0</v>
      </c>
      <c r="Q496" s="156" t="s">
        <v>363</v>
      </c>
      <c r="R496" s="194">
        <f t="shared" si="141"/>
        <v>413182.17000000004</v>
      </c>
      <c r="S496" s="194" t="str">
        <f t="shared" si="141"/>
        <v/>
      </c>
      <c r="T496" s="194" t="str">
        <f t="shared" si="139"/>
        <v/>
      </c>
      <c r="U496" s="194" t="str">
        <f t="shared" si="139"/>
        <v/>
      </c>
      <c r="W496" s="252">
        <v>1</v>
      </c>
      <c r="X496" s="252">
        <f>X495</f>
        <v>5141</v>
      </c>
      <c r="Y496" s="252">
        <v>1</v>
      </c>
      <c r="Z496" s="252">
        <v>1</v>
      </c>
      <c r="AA496" s="252">
        <v>1</v>
      </c>
      <c r="AB496" s="253">
        <f>W496*X496*Y496*Z496*AA496</f>
        <v>5141</v>
      </c>
    </row>
    <row r="497" spans="1:28" s="156" customFormat="1" ht="19.5" customHeight="1" x14ac:dyDescent="0.25">
      <c r="A497" s="197"/>
      <c r="B497" s="198" t="s">
        <v>64</v>
      </c>
      <c r="C497" s="199" t="s">
        <v>713</v>
      </c>
      <c r="D497" s="200"/>
      <c r="E497" s="200"/>
      <c r="F497" s="200"/>
      <c r="G497" s="201"/>
      <c r="H497" s="202">
        <v>881</v>
      </c>
      <c r="I497" s="202" t="s">
        <v>144</v>
      </c>
      <c r="J497" s="203">
        <v>29.13</v>
      </c>
      <c r="K497" s="204">
        <f>H497*J497</f>
        <v>25663.53</v>
      </c>
      <c r="L497" s="205" t="s">
        <v>578</v>
      </c>
      <c r="M497" s="206"/>
      <c r="N497" s="206"/>
      <c r="O497" s="207"/>
      <c r="P497" s="193">
        <f t="shared" si="138"/>
        <v>0</v>
      </c>
      <c r="Q497" s="156" t="s">
        <v>363</v>
      </c>
      <c r="R497" s="194">
        <f t="shared" si="141"/>
        <v>25663.53</v>
      </c>
      <c r="S497" s="194" t="str">
        <f t="shared" si="141"/>
        <v/>
      </c>
      <c r="T497" s="194" t="str">
        <f t="shared" si="139"/>
        <v/>
      </c>
      <c r="U497" s="194" t="str">
        <f t="shared" si="139"/>
        <v/>
      </c>
      <c r="W497" s="252">
        <v>1</v>
      </c>
      <c r="X497" s="252">
        <v>881</v>
      </c>
      <c r="Y497" s="252">
        <v>1</v>
      </c>
      <c r="Z497" s="252">
        <v>1</v>
      </c>
      <c r="AA497" s="252">
        <v>1</v>
      </c>
      <c r="AB497" s="253">
        <f>W497*X497*Y497*Z497*AA497</f>
        <v>881</v>
      </c>
    </row>
    <row r="498" spans="1:28" s="156" customFormat="1" ht="19.5" customHeight="1" x14ac:dyDescent="0.25">
      <c r="A498" s="197"/>
      <c r="B498" s="198" t="s">
        <v>64</v>
      </c>
      <c r="C498" s="199" t="s">
        <v>684</v>
      </c>
      <c r="D498" s="200"/>
      <c r="E498" s="200"/>
      <c r="F498" s="200"/>
      <c r="G498" s="201"/>
      <c r="H498" s="202">
        <v>5141</v>
      </c>
      <c r="I498" s="202" t="s">
        <v>66</v>
      </c>
      <c r="J498" s="283">
        <v>29.13</v>
      </c>
      <c r="K498" s="204">
        <f>H498*J498</f>
        <v>149757.32999999999</v>
      </c>
      <c r="L498" s="205" t="s">
        <v>578</v>
      </c>
      <c r="M498" s="206"/>
      <c r="N498" s="206"/>
      <c r="O498" s="207"/>
      <c r="P498" s="193">
        <f t="shared" si="138"/>
        <v>0</v>
      </c>
      <c r="Q498" s="156" t="s">
        <v>363</v>
      </c>
      <c r="R498" s="194">
        <f t="shared" si="141"/>
        <v>149757.32999999999</v>
      </c>
      <c r="S498" s="194" t="str">
        <f t="shared" si="141"/>
        <v/>
      </c>
      <c r="T498" s="194" t="str">
        <f t="shared" si="139"/>
        <v/>
      </c>
      <c r="U498" s="194" t="str">
        <f t="shared" si="139"/>
        <v/>
      </c>
      <c r="W498" s="252">
        <v>1</v>
      </c>
      <c r="X498" s="252">
        <f>X493</f>
        <v>5141</v>
      </c>
      <c r="Y498" s="252">
        <v>1</v>
      </c>
      <c r="Z498" s="252">
        <v>1</v>
      </c>
      <c r="AA498" s="252">
        <v>1</v>
      </c>
      <c r="AB498" s="253">
        <f>W498*X498*Y498*Z498*AA498</f>
        <v>5141</v>
      </c>
    </row>
    <row r="499" spans="1:28" s="156" customFormat="1" ht="19.5" customHeight="1" x14ac:dyDescent="0.25">
      <c r="A499" s="197"/>
      <c r="B499" s="198"/>
      <c r="C499" s="199" t="s">
        <v>485</v>
      </c>
      <c r="D499" s="200"/>
      <c r="E499" s="200"/>
      <c r="F499" s="200"/>
      <c r="G499" s="201"/>
      <c r="H499" s="290">
        <v>0.25</v>
      </c>
      <c r="I499" s="202"/>
      <c r="J499" s="203">
        <f>SUM(K493:K498)</f>
        <v>1817884.8578999999</v>
      </c>
      <c r="K499" s="204">
        <f>H499*J499</f>
        <v>454471.21447499999</v>
      </c>
      <c r="L499" s="205" t="s">
        <v>632</v>
      </c>
      <c r="M499" s="206"/>
      <c r="N499" s="206"/>
      <c r="O499" s="207"/>
      <c r="P499" s="193">
        <f t="shared" si="138"/>
        <v>0</v>
      </c>
      <c r="Q499" s="156" t="s">
        <v>363</v>
      </c>
      <c r="R499" s="194">
        <f t="shared" si="141"/>
        <v>454471.21447499999</v>
      </c>
      <c r="S499" s="194" t="str">
        <f t="shared" si="141"/>
        <v/>
      </c>
      <c r="T499" s="194" t="str">
        <f t="shared" si="139"/>
        <v/>
      </c>
      <c r="U499" s="194" t="str">
        <f t="shared" si="139"/>
        <v/>
      </c>
      <c r="W499" s="252"/>
      <c r="X499" s="252"/>
      <c r="Y499" s="252"/>
      <c r="Z499" s="252"/>
      <c r="AA499" s="252"/>
      <c r="AB499" s="253"/>
    </row>
    <row r="500" spans="1:28" s="156" customFormat="1" ht="19.5" customHeight="1" x14ac:dyDescent="0.25">
      <c r="B500" s="279"/>
      <c r="C500" s="291" t="s">
        <v>356</v>
      </c>
      <c r="D500" s="292"/>
      <c r="E500" s="292"/>
      <c r="F500" s="292"/>
      <c r="G500" s="293"/>
      <c r="H500" s="294"/>
      <c r="I500" s="204"/>
      <c r="J500" s="295"/>
      <c r="K500" s="295"/>
      <c r="L500" s="181"/>
      <c r="M500" s="182"/>
      <c r="N500" s="182"/>
      <c r="O500" s="183"/>
      <c r="P500" s="193">
        <f t="shared" si="138"/>
        <v>0</v>
      </c>
      <c r="Q500" s="170"/>
      <c r="R500" s="194" t="str">
        <f t="shared" si="141"/>
        <v/>
      </c>
      <c r="S500" s="194" t="str">
        <f t="shared" si="141"/>
        <v/>
      </c>
      <c r="T500" s="194" t="str">
        <f t="shared" si="139"/>
        <v/>
      </c>
      <c r="U500" s="194" t="str">
        <f t="shared" si="139"/>
        <v/>
      </c>
      <c r="V500" s="170"/>
      <c r="W500" s="186"/>
      <c r="X500" s="186"/>
      <c r="Y500" s="186"/>
      <c r="Z500" s="186"/>
      <c r="AA500" s="186"/>
      <c r="AB500" s="187"/>
    </row>
    <row r="501" spans="1:28" s="156" customFormat="1" ht="19.5" customHeight="1" x14ac:dyDescent="0.25">
      <c r="A501" s="197"/>
      <c r="B501" s="198" t="s">
        <v>64</v>
      </c>
      <c r="C501" s="199" t="s">
        <v>691</v>
      </c>
      <c r="D501" s="200"/>
      <c r="E501" s="200"/>
      <c r="F501" s="200"/>
      <c r="G501" s="201"/>
      <c r="H501" s="202">
        <v>2654</v>
      </c>
      <c r="I501" s="202" t="s">
        <v>66</v>
      </c>
      <c r="J501" s="203">
        <v>128.94999999999999</v>
      </c>
      <c r="K501" s="204">
        <f t="shared" ref="K501:K507" si="144">H501*J501</f>
        <v>342233.3</v>
      </c>
      <c r="L501" s="205" t="s">
        <v>578</v>
      </c>
      <c r="M501" s="206"/>
      <c r="N501" s="206"/>
      <c r="O501" s="207"/>
      <c r="P501" s="193">
        <f t="shared" si="138"/>
        <v>0</v>
      </c>
      <c r="Q501" s="156" t="s">
        <v>356</v>
      </c>
      <c r="R501" s="194" t="str">
        <f t="shared" si="141"/>
        <v/>
      </c>
      <c r="S501" s="194" t="str">
        <f t="shared" si="141"/>
        <v/>
      </c>
      <c r="T501" s="194">
        <f t="shared" si="139"/>
        <v>342233.3</v>
      </c>
      <c r="U501" s="194" t="str">
        <f t="shared" si="139"/>
        <v/>
      </c>
      <c r="W501" s="252">
        <v>1</v>
      </c>
      <c r="X501" s="252">
        <v>2654</v>
      </c>
      <c r="Y501" s="252">
        <v>1</v>
      </c>
      <c r="Z501" s="252">
        <v>1</v>
      </c>
      <c r="AA501" s="252">
        <v>1</v>
      </c>
      <c r="AB501" s="253">
        <f>W501*X501*Y501*Z501*AA501</f>
        <v>2654</v>
      </c>
    </row>
    <row r="502" spans="1:28" s="156" customFormat="1" ht="19.5" customHeight="1" x14ac:dyDescent="0.25">
      <c r="A502" s="197"/>
      <c r="B502" s="198" t="s">
        <v>64</v>
      </c>
      <c r="C502" s="199" t="s">
        <v>712</v>
      </c>
      <c r="D502" s="200"/>
      <c r="E502" s="200"/>
      <c r="F502" s="200"/>
      <c r="G502" s="201"/>
      <c r="H502" s="202">
        <v>1</v>
      </c>
      <c r="I502" s="202" t="s">
        <v>57</v>
      </c>
      <c r="J502" s="203">
        <v>100000</v>
      </c>
      <c r="K502" s="204">
        <f t="shared" si="144"/>
        <v>100000</v>
      </c>
      <c r="L502" s="205"/>
      <c r="M502" s="206"/>
      <c r="N502" s="206"/>
      <c r="O502" s="207"/>
      <c r="P502" s="193">
        <f t="shared" si="138"/>
        <v>0</v>
      </c>
      <c r="Q502" s="156" t="s">
        <v>356</v>
      </c>
      <c r="R502" s="194" t="str">
        <f t="shared" si="141"/>
        <v/>
      </c>
      <c r="S502" s="194" t="str">
        <f t="shared" si="141"/>
        <v/>
      </c>
      <c r="T502" s="194">
        <f t="shared" si="139"/>
        <v>100000</v>
      </c>
      <c r="U502" s="194" t="str">
        <f t="shared" si="139"/>
        <v/>
      </c>
      <c r="W502" s="252"/>
      <c r="X502" s="252"/>
      <c r="Y502" s="252"/>
      <c r="Z502" s="252"/>
      <c r="AA502" s="252"/>
      <c r="AB502" s="253"/>
    </row>
    <row r="503" spans="1:28" s="156" customFormat="1" ht="19.5" customHeight="1" x14ac:dyDescent="0.25">
      <c r="A503" s="197"/>
      <c r="B503" s="198" t="s">
        <v>64</v>
      </c>
      <c r="C503" s="199" t="s">
        <v>521</v>
      </c>
      <c r="D503" s="200"/>
      <c r="E503" s="200"/>
      <c r="F503" s="200"/>
      <c r="G503" s="201"/>
      <c r="H503" s="202">
        <v>127.392</v>
      </c>
      <c r="I503" s="202" t="s">
        <v>478</v>
      </c>
      <c r="J503" s="283">
        <v>1679.85</v>
      </c>
      <c r="K503" s="204">
        <f t="shared" si="144"/>
        <v>213999.45119999998</v>
      </c>
      <c r="L503" s="205" t="s">
        <v>578</v>
      </c>
      <c r="M503" s="206"/>
      <c r="N503" s="206"/>
      <c r="O503" s="207"/>
      <c r="P503" s="193">
        <f t="shared" si="138"/>
        <v>0</v>
      </c>
      <c r="Q503" s="156" t="s">
        <v>356</v>
      </c>
      <c r="R503" s="194" t="str">
        <f t="shared" si="141"/>
        <v/>
      </c>
      <c r="S503" s="194" t="str">
        <f t="shared" si="141"/>
        <v/>
      </c>
      <c r="T503" s="194">
        <f t="shared" si="141"/>
        <v>213999.45119999998</v>
      </c>
      <c r="U503" s="194" t="str">
        <f t="shared" si="141"/>
        <v/>
      </c>
      <c r="W503" s="281">
        <v>0.12</v>
      </c>
      <c r="X503" s="252">
        <f>X501</f>
        <v>2654</v>
      </c>
      <c r="Y503" s="252">
        <v>1</v>
      </c>
      <c r="Z503" s="252">
        <v>1</v>
      </c>
      <c r="AA503" s="281">
        <v>0.4</v>
      </c>
      <c r="AB503" s="253">
        <f>W503*X503*Y503*Z503*AA503</f>
        <v>127.392</v>
      </c>
    </row>
    <row r="504" spans="1:28" s="156" customFormat="1" ht="19.5" customHeight="1" x14ac:dyDescent="0.25">
      <c r="A504" s="197"/>
      <c r="B504" s="198" t="s">
        <v>64</v>
      </c>
      <c r="C504" s="199" t="s">
        <v>692</v>
      </c>
      <c r="D504" s="200"/>
      <c r="E504" s="200"/>
      <c r="F504" s="200"/>
      <c r="G504" s="201"/>
      <c r="H504" s="202">
        <v>2654</v>
      </c>
      <c r="I504" s="202" t="s">
        <v>66</v>
      </c>
      <c r="J504" s="203">
        <v>80.37</v>
      </c>
      <c r="K504" s="204">
        <f t="shared" si="144"/>
        <v>213301.98</v>
      </c>
      <c r="L504" s="205" t="s">
        <v>578</v>
      </c>
      <c r="M504" s="206"/>
      <c r="N504" s="206"/>
      <c r="O504" s="207"/>
      <c r="P504" s="193">
        <f t="shared" si="138"/>
        <v>0</v>
      </c>
      <c r="Q504" s="156" t="s">
        <v>356</v>
      </c>
      <c r="R504" s="194" t="str">
        <f t="shared" si="141"/>
        <v/>
      </c>
      <c r="S504" s="194" t="str">
        <f t="shared" si="141"/>
        <v/>
      </c>
      <c r="T504" s="194">
        <f t="shared" si="141"/>
        <v>213301.98</v>
      </c>
      <c r="U504" s="194" t="str">
        <f t="shared" si="141"/>
        <v/>
      </c>
      <c r="W504" s="252">
        <v>1</v>
      </c>
      <c r="X504" s="252">
        <f>X503</f>
        <v>2654</v>
      </c>
      <c r="Y504" s="252">
        <v>1</v>
      </c>
      <c r="Z504" s="252">
        <v>1</v>
      </c>
      <c r="AA504" s="252">
        <v>1</v>
      </c>
      <c r="AB504" s="253">
        <f>W504*X504*Y504*Z504*AA504</f>
        <v>2654</v>
      </c>
    </row>
    <row r="505" spans="1:28" s="156" customFormat="1" ht="19.5" customHeight="1" x14ac:dyDescent="0.25">
      <c r="A505" s="197"/>
      <c r="B505" s="198" t="s">
        <v>64</v>
      </c>
      <c r="C505" s="199" t="s">
        <v>713</v>
      </c>
      <c r="D505" s="200"/>
      <c r="E505" s="200"/>
      <c r="F505" s="200"/>
      <c r="G505" s="201"/>
      <c r="H505" s="202">
        <v>407.15</v>
      </c>
      <c r="I505" s="202" t="s">
        <v>144</v>
      </c>
      <c r="J505" s="203">
        <v>27.63</v>
      </c>
      <c r="K505" s="204">
        <f t="shared" si="144"/>
        <v>11249.554499999998</v>
      </c>
      <c r="L505" s="205" t="s">
        <v>578</v>
      </c>
      <c r="M505" s="206"/>
      <c r="N505" s="206"/>
      <c r="O505" s="207"/>
      <c r="P505" s="193">
        <f t="shared" si="138"/>
        <v>0</v>
      </c>
      <c r="Q505" s="156" t="s">
        <v>356</v>
      </c>
      <c r="R505" s="194" t="str">
        <f t="shared" si="141"/>
        <v/>
      </c>
      <c r="S505" s="194" t="str">
        <f t="shared" si="141"/>
        <v/>
      </c>
      <c r="T505" s="194">
        <f t="shared" si="141"/>
        <v>11249.554499999998</v>
      </c>
      <c r="U505" s="194" t="str">
        <f t="shared" si="141"/>
        <v/>
      </c>
      <c r="W505" s="252">
        <v>1</v>
      </c>
      <c r="X505" s="252">
        <v>407.15</v>
      </c>
      <c r="Y505" s="252">
        <v>1</v>
      </c>
      <c r="Z505" s="252">
        <v>1</v>
      </c>
      <c r="AA505" s="252">
        <v>1</v>
      </c>
      <c r="AB505" s="253">
        <f>W505*X505*Y505*Z505*AA505</f>
        <v>407.15</v>
      </c>
    </row>
    <row r="506" spans="1:28" s="156" customFormat="1" ht="19.5" customHeight="1" x14ac:dyDescent="0.25">
      <c r="A506" s="197"/>
      <c r="B506" s="198" t="s">
        <v>64</v>
      </c>
      <c r="C506" s="282" t="s">
        <v>697</v>
      </c>
      <c r="D506" s="200"/>
      <c r="E506" s="200"/>
      <c r="F506" s="200"/>
      <c r="G506" s="201"/>
      <c r="H506" s="202">
        <v>266</v>
      </c>
      <c r="I506" s="202" t="s">
        <v>66</v>
      </c>
      <c r="J506" s="203">
        <v>50</v>
      </c>
      <c r="K506" s="204">
        <f t="shared" si="144"/>
        <v>13300</v>
      </c>
      <c r="L506" s="205"/>
      <c r="M506" s="206"/>
      <c r="N506" s="206"/>
      <c r="O506" s="207"/>
      <c r="P506" s="193">
        <f t="shared" si="138"/>
        <v>0</v>
      </c>
      <c r="Q506" s="156" t="s">
        <v>356</v>
      </c>
      <c r="R506" s="194" t="str">
        <f t="shared" si="141"/>
        <v/>
      </c>
      <c r="S506" s="194" t="str">
        <f t="shared" si="141"/>
        <v/>
      </c>
      <c r="T506" s="194">
        <f t="shared" si="141"/>
        <v>13300</v>
      </c>
      <c r="U506" s="194" t="str">
        <f t="shared" si="141"/>
        <v/>
      </c>
      <c r="W506" s="252">
        <v>1</v>
      </c>
      <c r="X506" s="252">
        <v>266</v>
      </c>
      <c r="Y506" s="252">
        <v>1</v>
      </c>
      <c r="Z506" s="252">
        <v>1</v>
      </c>
      <c r="AA506" s="252">
        <v>1</v>
      </c>
      <c r="AB506" s="253">
        <f>W506*X506*Y506*Z506*AA506</f>
        <v>266</v>
      </c>
    </row>
    <row r="507" spans="1:28" s="156" customFormat="1" ht="19.5" customHeight="1" x14ac:dyDescent="0.25">
      <c r="A507" s="197"/>
      <c r="B507" s="198" t="s">
        <v>64</v>
      </c>
      <c r="C507" s="199" t="s">
        <v>684</v>
      </c>
      <c r="D507" s="200"/>
      <c r="E507" s="200"/>
      <c r="F507" s="200"/>
      <c r="G507" s="201"/>
      <c r="H507" s="202">
        <v>2654</v>
      </c>
      <c r="I507" s="202" t="s">
        <v>66</v>
      </c>
      <c r="J507" s="283">
        <v>29.13</v>
      </c>
      <c r="K507" s="204">
        <f t="shared" si="144"/>
        <v>77311.02</v>
      </c>
      <c r="L507" s="205" t="s">
        <v>578</v>
      </c>
      <c r="M507" s="206"/>
      <c r="N507" s="206"/>
      <c r="O507" s="207"/>
      <c r="P507" s="193">
        <f t="shared" si="138"/>
        <v>0</v>
      </c>
      <c r="Q507" s="156" t="s">
        <v>356</v>
      </c>
      <c r="R507" s="194" t="str">
        <f t="shared" si="141"/>
        <v/>
      </c>
      <c r="S507" s="194" t="str">
        <f t="shared" si="141"/>
        <v/>
      </c>
      <c r="T507" s="194">
        <f t="shared" si="141"/>
        <v>77311.02</v>
      </c>
      <c r="U507" s="194" t="str">
        <f t="shared" si="141"/>
        <v/>
      </c>
      <c r="W507" s="252">
        <v>1</v>
      </c>
      <c r="X507" s="252">
        <f>X501</f>
        <v>2654</v>
      </c>
      <c r="Y507" s="252">
        <v>1</v>
      </c>
      <c r="Z507" s="252">
        <v>1</v>
      </c>
      <c r="AA507" s="252">
        <v>1</v>
      </c>
      <c r="AB507" s="253">
        <f>W507*X507*Y507*Z507*AA507</f>
        <v>2654</v>
      </c>
    </row>
    <row r="508" spans="1:28" s="156" customFormat="1" ht="19.5" customHeight="1" x14ac:dyDescent="0.25">
      <c r="A508" s="197"/>
      <c r="B508" s="211"/>
      <c r="C508" s="212" t="s">
        <v>485</v>
      </c>
      <c r="D508" s="213"/>
      <c r="E508" s="213"/>
      <c r="F508" s="213"/>
      <c r="G508" s="214"/>
      <c r="H508" s="385">
        <v>0.25</v>
      </c>
      <c r="I508" s="215"/>
      <c r="J508" s="216">
        <f>SUM(K501:K507)</f>
        <v>971395.30569999991</v>
      </c>
      <c r="K508" s="217">
        <f>H508*J508</f>
        <v>242848.82642499998</v>
      </c>
      <c r="L508" s="218" t="s">
        <v>632</v>
      </c>
      <c r="M508" s="219"/>
      <c r="N508" s="219"/>
      <c r="O508" s="220"/>
      <c r="P508" s="193">
        <f t="shared" si="138"/>
        <v>0</v>
      </c>
      <c r="Q508" s="156" t="s">
        <v>356</v>
      </c>
      <c r="R508" s="194" t="str">
        <f t="shared" si="141"/>
        <v/>
      </c>
      <c r="S508" s="194" t="str">
        <f t="shared" si="141"/>
        <v/>
      </c>
      <c r="T508" s="194">
        <f t="shared" si="141"/>
        <v>242848.82642499998</v>
      </c>
      <c r="U508" s="194" t="str">
        <f t="shared" si="141"/>
        <v/>
      </c>
      <c r="V508" s="208"/>
      <c r="W508" s="209"/>
      <c r="X508" s="209"/>
      <c r="Y508" s="209"/>
      <c r="Z508" s="209"/>
      <c r="AA508" s="209"/>
      <c r="AB508" s="210"/>
    </row>
    <row r="509" spans="1:28" s="156" customFormat="1" ht="19.5" customHeight="1" x14ac:dyDescent="0.25">
      <c r="A509" s="197"/>
      <c r="B509" s="211"/>
      <c r="C509" s="212"/>
      <c r="D509" s="213"/>
      <c r="E509" s="213"/>
      <c r="F509" s="213"/>
      <c r="G509" s="214"/>
      <c r="H509" s="215"/>
      <c r="I509" s="215"/>
      <c r="J509" s="216"/>
      <c r="K509" s="217"/>
      <c r="L509" s="218"/>
      <c r="M509" s="219"/>
      <c r="N509" s="219"/>
      <c r="O509" s="220"/>
      <c r="P509" s="193">
        <f t="shared" si="138"/>
        <v>0</v>
      </c>
      <c r="R509" s="194" t="str">
        <f t="shared" si="141"/>
        <v/>
      </c>
      <c r="S509" s="194" t="str">
        <f t="shared" si="141"/>
        <v/>
      </c>
      <c r="T509" s="194" t="str">
        <f t="shared" si="141"/>
        <v/>
      </c>
      <c r="U509" s="194" t="str">
        <f t="shared" si="141"/>
        <v/>
      </c>
      <c r="V509" s="208"/>
      <c r="W509" s="209"/>
      <c r="X509" s="209"/>
      <c r="Y509" s="209"/>
      <c r="Z509" s="209"/>
      <c r="AA509" s="209"/>
      <c r="AB509" s="210"/>
    </row>
    <row r="510" spans="1:28" s="156" customFormat="1" ht="19.5" customHeight="1" x14ac:dyDescent="0.25">
      <c r="A510" s="197"/>
      <c r="B510" s="221"/>
      <c r="C510" s="222"/>
      <c r="D510" s="223"/>
      <c r="E510" s="223"/>
      <c r="F510" s="223"/>
      <c r="G510" s="224" t="str">
        <f>C486</f>
        <v>Roof structure</v>
      </c>
      <c r="H510" s="225"/>
      <c r="I510" s="225"/>
      <c r="J510" s="226"/>
      <c r="K510" s="227">
        <f>SUBTOTAL(9,K486:K509)</f>
        <v>3724936.2045</v>
      </c>
      <c r="L510" s="228"/>
      <c r="M510" s="229"/>
      <c r="N510" s="229"/>
      <c r="O510" s="230"/>
      <c r="P510" s="193">
        <f t="shared" si="138"/>
        <v>3724936.2045</v>
      </c>
      <c r="R510" s="194" t="str">
        <f t="shared" si="141"/>
        <v/>
      </c>
      <c r="S510" s="194" t="str">
        <f t="shared" si="141"/>
        <v/>
      </c>
      <c r="T510" s="194" t="str">
        <f t="shared" si="141"/>
        <v/>
      </c>
      <c r="U510" s="194" t="str">
        <f t="shared" si="141"/>
        <v/>
      </c>
      <c r="V510" s="208"/>
      <c r="W510" s="209"/>
      <c r="X510" s="209"/>
      <c r="Y510" s="209"/>
      <c r="Z510" s="209"/>
      <c r="AA510" s="209"/>
      <c r="AB510" s="210"/>
    </row>
    <row r="511" spans="1:28" s="156" customFormat="1" ht="19.5" customHeight="1" x14ac:dyDescent="0.25">
      <c r="A511" s="197"/>
      <c r="B511" s="296"/>
      <c r="C511" s="297"/>
      <c r="D511" s="298"/>
      <c r="E511" s="298"/>
      <c r="F511" s="298"/>
      <c r="G511" s="299"/>
      <c r="H511" s="300"/>
      <c r="I511" s="300"/>
      <c r="J511" s="301"/>
      <c r="K511" s="302"/>
      <c r="L511" s="303"/>
      <c r="M511" s="304"/>
      <c r="N511" s="304"/>
      <c r="O511" s="305"/>
      <c r="P511" s="193">
        <f t="shared" si="138"/>
        <v>0</v>
      </c>
      <c r="R511" s="194" t="str">
        <f t="shared" si="141"/>
        <v/>
      </c>
      <c r="S511" s="194" t="str">
        <f t="shared" si="141"/>
        <v/>
      </c>
      <c r="T511" s="194" t="str">
        <f t="shared" si="141"/>
        <v/>
      </c>
      <c r="U511" s="194" t="str">
        <f t="shared" si="141"/>
        <v/>
      </c>
      <c r="V511" s="208"/>
      <c r="W511" s="209"/>
      <c r="X511" s="209"/>
      <c r="Y511" s="209"/>
      <c r="Z511" s="209"/>
      <c r="AA511" s="209"/>
      <c r="AB511" s="210"/>
    </row>
    <row r="512" spans="1:28" s="156" customFormat="1" ht="19.5" customHeight="1" x14ac:dyDescent="0.25">
      <c r="B512" s="195" t="s">
        <v>714</v>
      </c>
      <c r="C512" s="196" t="s">
        <v>715</v>
      </c>
      <c r="D512" s="191"/>
      <c r="E512" s="191"/>
      <c r="F512" s="191"/>
      <c r="G512" s="192"/>
      <c r="H512" s="178"/>
      <c r="I512" s="179"/>
      <c r="J512" s="180"/>
      <c r="K512" s="180"/>
      <c r="L512" s="181"/>
      <c r="M512" s="182"/>
      <c r="N512" s="182"/>
      <c r="O512" s="183"/>
      <c r="P512" s="193">
        <f t="shared" si="138"/>
        <v>0</v>
      </c>
      <c r="Q512" s="170"/>
      <c r="R512" s="194" t="str">
        <f t="shared" si="141"/>
        <v/>
      </c>
      <c r="S512" s="194" t="str">
        <f t="shared" si="141"/>
        <v/>
      </c>
      <c r="T512" s="194" t="str">
        <f t="shared" si="141"/>
        <v/>
      </c>
      <c r="U512" s="194" t="str">
        <f t="shared" si="141"/>
        <v/>
      </c>
      <c r="V512" s="170"/>
      <c r="W512" s="186"/>
      <c r="X512" s="186"/>
      <c r="Y512" s="186"/>
      <c r="Z512" s="186"/>
      <c r="AA512" s="186"/>
      <c r="AB512" s="187"/>
    </row>
    <row r="513" spans="1:28" s="156" customFormat="1" ht="19.5" customHeight="1" x14ac:dyDescent="0.25">
      <c r="B513" s="279"/>
      <c r="C513" s="196" t="s">
        <v>466</v>
      </c>
      <c r="D513" s="191"/>
      <c r="E513" s="191"/>
      <c r="F513" s="191"/>
      <c r="G513" s="192"/>
      <c r="H513" s="178"/>
      <c r="I513" s="179"/>
      <c r="J513" s="180"/>
      <c r="K513" s="180"/>
      <c r="L513" s="181"/>
      <c r="M513" s="182"/>
      <c r="N513" s="182"/>
      <c r="O513" s="183"/>
      <c r="P513" s="193">
        <f t="shared" si="138"/>
        <v>0</v>
      </c>
      <c r="Q513" s="170"/>
      <c r="R513" s="194" t="str">
        <f t="shared" si="141"/>
        <v/>
      </c>
      <c r="S513" s="194" t="str">
        <f t="shared" si="141"/>
        <v/>
      </c>
      <c r="T513" s="194" t="str">
        <f t="shared" si="141"/>
        <v/>
      </c>
      <c r="U513" s="194" t="str">
        <f t="shared" si="141"/>
        <v/>
      </c>
      <c r="V513" s="170"/>
      <c r="W513" s="186"/>
      <c r="X513" s="186"/>
      <c r="Y513" s="186"/>
      <c r="Z513" s="186"/>
      <c r="AA513" s="186"/>
      <c r="AB513" s="187"/>
    </row>
    <row r="514" spans="1:28" s="156" customFormat="1" ht="19.5" customHeight="1" x14ac:dyDescent="0.25">
      <c r="A514" s="197"/>
      <c r="B514" s="198" t="s">
        <v>64</v>
      </c>
      <c r="C514" s="199" t="s">
        <v>716</v>
      </c>
      <c r="D514" s="200"/>
      <c r="E514" s="200"/>
      <c r="F514" s="200"/>
      <c r="G514" s="201"/>
      <c r="H514" s="202">
        <f t="shared" ref="H514:H519" si="145">AB514</f>
        <v>711.19999999999993</v>
      </c>
      <c r="I514" s="202" t="s">
        <v>66</v>
      </c>
      <c r="J514" s="203">
        <v>100</v>
      </c>
      <c r="K514" s="204">
        <f t="shared" ref="K514:K519" si="146">H514*J514</f>
        <v>71120</v>
      </c>
      <c r="L514" s="205"/>
      <c r="M514" s="206"/>
      <c r="N514" s="206"/>
      <c r="O514" s="207"/>
      <c r="P514" s="193">
        <f t="shared" si="138"/>
        <v>0</v>
      </c>
      <c r="Q514" s="156" t="s">
        <v>364</v>
      </c>
      <c r="R514" s="194" t="str">
        <f t="shared" si="141"/>
        <v/>
      </c>
      <c r="S514" s="194">
        <f t="shared" si="141"/>
        <v>71120</v>
      </c>
      <c r="T514" s="194" t="str">
        <f t="shared" si="141"/>
        <v/>
      </c>
      <c r="U514" s="194" t="str">
        <f t="shared" si="141"/>
        <v/>
      </c>
      <c r="W514" s="252">
        <v>1</v>
      </c>
      <c r="X514" s="252">
        <f>508*1.4</f>
        <v>711.19999999999993</v>
      </c>
      <c r="Y514" s="252">
        <v>1</v>
      </c>
      <c r="Z514" s="252">
        <v>1</v>
      </c>
      <c r="AA514" s="252">
        <v>1</v>
      </c>
      <c r="AB514" s="253">
        <f t="shared" ref="AB514:AB519" si="147">W514*X514*Y514*Z514*AA514</f>
        <v>711.19999999999993</v>
      </c>
    </row>
    <row r="515" spans="1:28" s="156" customFormat="1" ht="19.5" customHeight="1" x14ac:dyDescent="0.25">
      <c r="A515" s="197"/>
      <c r="B515" s="198" t="s">
        <v>64</v>
      </c>
      <c r="C515" s="282" t="s">
        <v>717</v>
      </c>
      <c r="D515" s="200"/>
      <c r="E515" s="200"/>
      <c r="F515" s="200"/>
      <c r="G515" s="201"/>
      <c r="H515" s="202">
        <f t="shared" si="145"/>
        <v>711.19999999999993</v>
      </c>
      <c r="I515" s="202" t="s">
        <v>66</v>
      </c>
      <c r="J515" s="203">
        <v>30</v>
      </c>
      <c r="K515" s="204">
        <f t="shared" si="146"/>
        <v>21335.999999999996</v>
      </c>
      <c r="L515" s="205"/>
      <c r="M515" s="206"/>
      <c r="N515" s="206"/>
      <c r="O515" s="207"/>
      <c r="P515" s="193">
        <f t="shared" si="138"/>
        <v>0</v>
      </c>
      <c r="Q515" s="156" t="s">
        <v>364</v>
      </c>
      <c r="R515" s="194" t="str">
        <f t="shared" si="141"/>
        <v/>
      </c>
      <c r="S515" s="194">
        <f t="shared" si="141"/>
        <v>21335.999999999996</v>
      </c>
      <c r="T515" s="194" t="str">
        <f t="shared" si="141"/>
        <v/>
      </c>
      <c r="U515" s="194" t="str">
        <f t="shared" si="141"/>
        <v/>
      </c>
      <c r="W515" s="252">
        <v>1</v>
      </c>
      <c r="X515" s="252">
        <f>508*1.4</f>
        <v>711.19999999999993</v>
      </c>
      <c r="Y515" s="252">
        <v>1</v>
      </c>
      <c r="Z515" s="252">
        <v>1</v>
      </c>
      <c r="AA515" s="252">
        <v>1</v>
      </c>
      <c r="AB515" s="253">
        <f t="shared" si="147"/>
        <v>711.19999999999993</v>
      </c>
    </row>
    <row r="516" spans="1:28" s="156" customFormat="1" ht="19.5" customHeight="1" x14ac:dyDescent="0.25">
      <c r="A516" s="197"/>
      <c r="B516" s="198" t="s">
        <v>64</v>
      </c>
      <c r="C516" s="199" t="s">
        <v>718</v>
      </c>
      <c r="D516" s="200"/>
      <c r="E516" s="200"/>
      <c r="F516" s="200"/>
      <c r="G516" s="201"/>
      <c r="H516" s="202">
        <f t="shared" si="145"/>
        <v>1163.3999999999999</v>
      </c>
      <c r="I516" s="202" t="s">
        <v>66</v>
      </c>
      <c r="J516" s="203">
        <v>100</v>
      </c>
      <c r="K516" s="204">
        <f t="shared" si="146"/>
        <v>116339.99999999999</v>
      </c>
      <c r="L516" s="205"/>
      <c r="M516" s="206"/>
      <c r="N516" s="206"/>
      <c r="O516" s="207"/>
      <c r="P516" s="193">
        <f t="shared" si="138"/>
        <v>0</v>
      </c>
      <c r="Q516" s="156" t="s">
        <v>364</v>
      </c>
      <c r="R516" s="194" t="str">
        <f t="shared" si="141"/>
        <v/>
      </c>
      <c r="S516" s="194">
        <f t="shared" si="141"/>
        <v>116339.99999999999</v>
      </c>
      <c r="T516" s="194" t="str">
        <f t="shared" si="141"/>
        <v/>
      </c>
      <c r="U516" s="194" t="str">
        <f t="shared" si="141"/>
        <v/>
      </c>
      <c r="W516" s="252">
        <v>1</v>
      </c>
      <c r="X516" s="252">
        <f>831*1.4</f>
        <v>1163.3999999999999</v>
      </c>
      <c r="Y516" s="252">
        <v>1</v>
      </c>
      <c r="Z516" s="252">
        <v>1</v>
      </c>
      <c r="AA516" s="252">
        <v>1</v>
      </c>
      <c r="AB516" s="253">
        <f t="shared" si="147"/>
        <v>1163.3999999999999</v>
      </c>
    </row>
    <row r="517" spans="1:28" s="156" customFormat="1" ht="19.5" customHeight="1" x14ac:dyDescent="0.25">
      <c r="A517" s="197"/>
      <c r="B517" s="198" t="s">
        <v>64</v>
      </c>
      <c r="C517" s="282" t="s">
        <v>717</v>
      </c>
      <c r="D517" s="200"/>
      <c r="E517" s="200"/>
      <c r="F517" s="200"/>
      <c r="G517" s="201"/>
      <c r="H517" s="202">
        <f t="shared" si="145"/>
        <v>1163.3999999999999</v>
      </c>
      <c r="I517" s="202" t="s">
        <v>66</v>
      </c>
      <c r="J517" s="203">
        <v>30</v>
      </c>
      <c r="K517" s="204">
        <f t="shared" si="146"/>
        <v>34901.999999999993</v>
      </c>
      <c r="L517" s="205"/>
      <c r="M517" s="206"/>
      <c r="N517" s="206"/>
      <c r="O517" s="207"/>
      <c r="P517" s="193">
        <f t="shared" si="138"/>
        <v>0</v>
      </c>
      <c r="Q517" s="156" t="s">
        <v>364</v>
      </c>
      <c r="R517" s="194" t="str">
        <f t="shared" si="141"/>
        <v/>
      </c>
      <c r="S517" s="194">
        <f t="shared" si="141"/>
        <v>34901.999999999993</v>
      </c>
      <c r="T517" s="194" t="str">
        <f t="shared" si="141"/>
        <v/>
      </c>
      <c r="U517" s="194" t="str">
        <f t="shared" si="141"/>
        <v/>
      </c>
      <c r="W517" s="252">
        <v>1</v>
      </c>
      <c r="X517" s="252">
        <f>831*1.4</f>
        <v>1163.3999999999999</v>
      </c>
      <c r="Y517" s="252">
        <v>1</v>
      </c>
      <c r="Z517" s="252">
        <v>1</v>
      </c>
      <c r="AA517" s="252">
        <v>1</v>
      </c>
      <c r="AB517" s="253">
        <f t="shared" si="147"/>
        <v>1163.3999999999999</v>
      </c>
    </row>
    <row r="518" spans="1:28" s="156" customFormat="1" ht="19.5" customHeight="1" x14ac:dyDescent="0.25">
      <c r="A518" s="197"/>
      <c r="B518" s="198" t="s">
        <v>64</v>
      </c>
      <c r="C518" s="199" t="s">
        <v>719</v>
      </c>
      <c r="D518" s="200"/>
      <c r="E518" s="200"/>
      <c r="F518" s="200"/>
      <c r="G518" s="201"/>
      <c r="H518" s="202">
        <f t="shared" si="145"/>
        <v>1104.5999999999999</v>
      </c>
      <c r="I518" s="202" t="s">
        <v>66</v>
      </c>
      <c r="J518" s="203">
        <v>100</v>
      </c>
      <c r="K518" s="204">
        <f t="shared" si="146"/>
        <v>110459.99999999999</v>
      </c>
      <c r="L518" s="205"/>
      <c r="M518" s="206"/>
      <c r="N518" s="206"/>
      <c r="O518" s="207"/>
      <c r="P518" s="193">
        <f t="shared" si="138"/>
        <v>0</v>
      </c>
      <c r="Q518" s="156" t="s">
        <v>364</v>
      </c>
      <c r="R518" s="194" t="str">
        <f t="shared" si="141"/>
        <v/>
      </c>
      <c r="S518" s="194">
        <f t="shared" si="141"/>
        <v>110459.99999999999</v>
      </c>
      <c r="T518" s="194" t="str">
        <f t="shared" si="141"/>
        <v/>
      </c>
      <c r="U518" s="194" t="str">
        <f t="shared" si="141"/>
        <v/>
      </c>
      <c r="W518" s="252">
        <v>1</v>
      </c>
      <c r="X518" s="252">
        <f>789*1.4</f>
        <v>1104.5999999999999</v>
      </c>
      <c r="Y518" s="252">
        <v>1</v>
      </c>
      <c r="Z518" s="252">
        <v>1</v>
      </c>
      <c r="AA518" s="252">
        <v>1</v>
      </c>
      <c r="AB518" s="253">
        <f t="shared" si="147"/>
        <v>1104.5999999999999</v>
      </c>
    </row>
    <row r="519" spans="1:28" s="156" customFormat="1" ht="19.5" customHeight="1" x14ac:dyDescent="0.25">
      <c r="A519" s="197"/>
      <c r="B519" s="198" t="s">
        <v>64</v>
      </c>
      <c r="C519" s="282" t="s">
        <v>717</v>
      </c>
      <c r="D519" s="200"/>
      <c r="E519" s="200"/>
      <c r="F519" s="200"/>
      <c r="G519" s="201"/>
      <c r="H519" s="202">
        <f t="shared" si="145"/>
        <v>1104.5999999999999</v>
      </c>
      <c r="I519" s="202" t="s">
        <v>66</v>
      </c>
      <c r="J519" s="203">
        <v>30</v>
      </c>
      <c r="K519" s="204">
        <f t="shared" si="146"/>
        <v>33138</v>
      </c>
      <c r="L519" s="205"/>
      <c r="M519" s="206"/>
      <c r="N519" s="206"/>
      <c r="O519" s="207"/>
      <c r="P519" s="193">
        <f t="shared" si="138"/>
        <v>0</v>
      </c>
      <c r="Q519" s="156" t="s">
        <v>364</v>
      </c>
      <c r="R519" s="194" t="str">
        <f t="shared" si="141"/>
        <v/>
      </c>
      <c r="S519" s="194">
        <f t="shared" si="141"/>
        <v>33138</v>
      </c>
      <c r="T519" s="194" t="str">
        <f t="shared" si="141"/>
        <v/>
      </c>
      <c r="U519" s="194" t="str">
        <f t="shared" si="141"/>
        <v/>
      </c>
      <c r="W519" s="252">
        <v>1</v>
      </c>
      <c r="X519" s="252">
        <f>789*1.4</f>
        <v>1104.5999999999999</v>
      </c>
      <c r="Y519" s="252">
        <v>1</v>
      </c>
      <c r="Z519" s="252">
        <v>1</v>
      </c>
      <c r="AA519" s="252">
        <v>1</v>
      </c>
      <c r="AB519" s="253">
        <f t="shared" si="147"/>
        <v>1104.5999999999999</v>
      </c>
    </row>
    <row r="520" spans="1:28" s="285" customFormat="1" ht="19.5" customHeight="1" x14ac:dyDescent="0.25">
      <c r="A520" s="284"/>
      <c r="B520" s="198"/>
      <c r="C520" s="199"/>
      <c r="D520" s="200"/>
      <c r="E520" s="200"/>
      <c r="F520" s="200"/>
      <c r="G520" s="201"/>
      <c r="H520" s="202"/>
      <c r="I520" s="202"/>
      <c r="J520" s="203"/>
      <c r="K520" s="204"/>
      <c r="L520" s="205"/>
      <c r="M520" s="206"/>
      <c r="N520" s="206"/>
      <c r="O520" s="207"/>
      <c r="P520" s="193">
        <f t="shared" si="138"/>
        <v>0</v>
      </c>
      <c r="R520" s="194" t="str">
        <f t="shared" si="141"/>
        <v/>
      </c>
      <c r="S520" s="194" t="str">
        <f t="shared" si="141"/>
        <v/>
      </c>
      <c r="T520" s="194" t="str">
        <f t="shared" si="141"/>
        <v/>
      </c>
      <c r="U520" s="194" t="str">
        <f t="shared" si="141"/>
        <v/>
      </c>
      <c r="W520" s="287"/>
      <c r="X520" s="287"/>
      <c r="Y520" s="287"/>
      <c r="Z520" s="287"/>
      <c r="AA520" s="287"/>
      <c r="AB520" s="289"/>
    </row>
    <row r="521" spans="1:28" s="156" customFormat="1" ht="19.5" customHeight="1" x14ac:dyDescent="0.25">
      <c r="B521" s="279"/>
      <c r="C521" s="291" t="s">
        <v>720</v>
      </c>
      <c r="D521" s="292"/>
      <c r="E521" s="292"/>
      <c r="F521" s="292"/>
      <c r="G521" s="293"/>
      <c r="H521" s="294"/>
      <c r="I521" s="204"/>
      <c r="J521" s="295"/>
      <c r="K521" s="295"/>
      <c r="L521" s="181"/>
      <c r="M521" s="182"/>
      <c r="N521" s="182"/>
      <c r="O521" s="183"/>
      <c r="P521" s="193">
        <f t="shared" si="138"/>
        <v>0</v>
      </c>
      <c r="Q521" s="170"/>
      <c r="R521" s="194" t="str">
        <f t="shared" ref="R521:U552" si="148">IF($Q521=R$8,$K521,"")</f>
        <v/>
      </c>
      <c r="S521" s="194" t="str">
        <f t="shared" si="148"/>
        <v/>
      </c>
      <c r="T521" s="194" t="str">
        <f t="shared" si="148"/>
        <v/>
      </c>
      <c r="U521" s="194" t="str">
        <f t="shared" si="148"/>
        <v/>
      </c>
      <c r="V521" s="170"/>
      <c r="W521" s="186"/>
      <c r="X521" s="186"/>
      <c r="Y521" s="186"/>
      <c r="Z521" s="186"/>
      <c r="AA521" s="186"/>
      <c r="AB521" s="187"/>
    </row>
    <row r="522" spans="1:28" s="156" customFormat="1" ht="50.1" customHeight="1" x14ac:dyDescent="0.25">
      <c r="A522" s="197"/>
      <c r="B522" s="198" t="s">
        <v>64</v>
      </c>
      <c r="C522" s="199" t="s">
        <v>721</v>
      </c>
      <c r="D522" s="200"/>
      <c r="E522" s="200"/>
      <c r="F522" s="200"/>
      <c r="G522" s="201"/>
      <c r="H522" s="202">
        <f t="shared" ref="H522:H523" si="149">AB522</f>
        <v>5141</v>
      </c>
      <c r="I522" s="202" t="s">
        <v>66</v>
      </c>
      <c r="J522" s="283">
        <v>90</v>
      </c>
      <c r="K522" s="204">
        <f t="shared" ref="K522:K524" si="150">H522*J522</f>
        <v>462690</v>
      </c>
      <c r="L522" s="993" t="s">
        <v>722</v>
      </c>
      <c r="M522" s="994" t="s">
        <v>722</v>
      </c>
      <c r="N522" s="994" t="s">
        <v>722</v>
      </c>
      <c r="O522" s="995" t="s">
        <v>722</v>
      </c>
      <c r="P522" s="193">
        <f t="shared" si="138"/>
        <v>0</v>
      </c>
      <c r="Q522" s="156" t="s">
        <v>363</v>
      </c>
      <c r="R522" s="194">
        <f t="shared" si="148"/>
        <v>462690</v>
      </c>
      <c r="S522" s="194" t="str">
        <f t="shared" si="148"/>
        <v/>
      </c>
      <c r="T522" s="194" t="str">
        <f t="shared" si="148"/>
        <v/>
      </c>
      <c r="U522" s="194" t="str">
        <f t="shared" si="148"/>
        <v/>
      </c>
      <c r="W522" s="252">
        <v>1</v>
      </c>
      <c r="X522" s="252">
        <v>5141</v>
      </c>
      <c r="Y522" s="252">
        <v>1</v>
      </c>
      <c r="Z522" s="252">
        <v>1</v>
      </c>
      <c r="AA522" s="252">
        <v>1</v>
      </c>
      <c r="AB522" s="253">
        <f>W522*X522*Y522*Z522*AA522</f>
        <v>5141</v>
      </c>
    </row>
    <row r="523" spans="1:28" s="156" customFormat="1" ht="19.5" customHeight="1" x14ac:dyDescent="0.25">
      <c r="A523" s="197"/>
      <c r="B523" s="198" t="s">
        <v>64</v>
      </c>
      <c r="C523" s="199" t="s">
        <v>723</v>
      </c>
      <c r="D523" s="200"/>
      <c r="E523" s="200"/>
      <c r="F523" s="200"/>
      <c r="G523" s="201"/>
      <c r="H523" s="202">
        <f t="shared" si="149"/>
        <v>5141</v>
      </c>
      <c r="I523" s="202" t="s">
        <v>66</v>
      </c>
      <c r="J523" s="203">
        <v>75</v>
      </c>
      <c r="K523" s="204">
        <f t="shared" si="150"/>
        <v>385575</v>
      </c>
      <c r="L523" s="205" t="s">
        <v>724</v>
      </c>
      <c r="M523" s="206"/>
      <c r="N523" s="206"/>
      <c r="O523" s="207"/>
      <c r="P523" s="193">
        <f t="shared" si="138"/>
        <v>0</v>
      </c>
      <c r="Q523" s="156" t="s">
        <v>363</v>
      </c>
      <c r="R523" s="194">
        <f t="shared" si="148"/>
        <v>385575</v>
      </c>
      <c r="S523" s="194" t="str">
        <f t="shared" si="148"/>
        <v/>
      </c>
      <c r="T523" s="194" t="str">
        <f t="shared" si="148"/>
        <v/>
      </c>
      <c r="U523" s="194" t="str">
        <f t="shared" si="148"/>
        <v/>
      </c>
      <c r="W523" s="252">
        <v>1</v>
      </c>
      <c r="X523" s="252">
        <f>X522</f>
        <v>5141</v>
      </c>
      <c r="Y523" s="252">
        <v>1</v>
      </c>
      <c r="Z523" s="252">
        <v>1</v>
      </c>
      <c r="AA523" s="252">
        <v>1</v>
      </c>
      <c r="AB523" s="253">
        <f>W523*X523*Y523*Z523*AA523</f>
        <v>5141</v>
      </c>
    </row>
    <row r="524" spans="1:28" s="156" customFormat="1" ht="19.5" customHeight="1" x14ac:dyDescent="0.25">
      <c r="A524" s="197"/>
      <c r="B524" s="198" t="s">
        <v>64</v>
      </c>
      <c r="C524" s="282" t="s">
        <v>725</v>
      </c>
      <c r="D524" s="200"/>
      <c r="E524" s="200"/>
      <c r="F524" s="200"/>
      <c r="G524" s="201"/>
      <c r="H524" s="202">
        <f>AB524</f>
        <v>480</v>
      </c>
      <c r="I524" s="202" t="s">
        <v>66</v>
      </c>
      <c r="J524" s="203">
        <v>350</v>
      </c>
      <c r="K524" s="204">
        <f t="shared" si="150"/>
        <v>168000</v>
      </c>
      <c r="L524" s="205" t="s">
        <v>724</v>
      </c>
      <c r="M524" s="206"/>
      <c r="N524" s="206"/>
      <c r="O524" s="207"/>
      <c r="P524" s="193">
        <f t="shared" si="138"/>
        <v>0</v>
      </c>
      <c r="Q524" s="156" t="s">
        <v>363</v>
      </c>
      <c r="R524" s="194">
        <f t="shared" si="148"/>
        <v>168000</v>
      </c>
      <c r="S524" s="194" t="str">
        <f t="shared" si="148"/>
        <v/>
      </c>
      <c r="T524" s="194" t="str">
        <f t="shared" si="148"/>
        <v/>
      </c>
      <c r="U524" s="194" t="str">
        <f t="shared" si="148"/>
        <v/>
      </c>
      <c r="W524" s="280">
        <v>1</v>
      </c>
      <c r="X524" s="252">
        <v>480</v>
      </c>
      <c r="Y524" s="252">
        <v>1</v>
      </c>
      <c r="Z524" s="252">
        <v>1</v>
      </c>
      <c r="AA524" s="252">
        <v>1</v>
      </c>
      <c r="AB524" s="253">
        <f>W524*X524*Y524*Z524*AA524</f>
        <v>480</v>
      </c>
    </row>
    <row r="525" spans="1:28" s="156" customFormat="1" ht="19.5" customHeight="1" x14ac:dyDescent="0.25">
      <c r="A525" s="197"/>
      <c r="B525" s="198" t="s">
        <v>64</v>
      </c>
      <c r="C525" s="199" t="s">
        <v>726</v>
      </c>
      <c r="D525" s="200"/>
      <c r="E525" s="200"/>
      <c r="F525" s="200"/>
      <c r="G525" s="201"/>
      <c r="H525" s="202"/>
      <c r="I525" s="202"/>
      <c r="J525" s="203"/>
      <c r="K525" s="204"/>
      <c r="L525" s="205"/>
      <c r="M525" s="206"/>
      <c r="N525" s="206"/>
      <c r="O525" s="207"/>
      <c r="P525" s="193">
        <f t="shared" si="138"/>
        <v>0</v>
      </c>
      <c r="Q525" s="156" t="s">
        <v>363</v>
      </c>
      <c r="R525" s="194">
        <f t="shared" si="148"/>
        <v>0</v>
      </c>
      <c r="S525" s="194" t="str">
        <f t="shared" si="148"/>
        <v/>
      </c>
      <c r="T525" s="194" t="str">
        <f t="shared" si="148"/>
        <v/>
      </c>
      <c r="U525" s="194" t="str">
        <f t="shared" si="148"/>
        <v/>
      </c>
      <c r="W525" s="252"/>
      <c r="X525" s="252"/>
      <c r="Y525" s="252"/>
      <c r="Z525" s="252"/>
      <c r="AA525" s="252"/>
      <c r="AB525" s="253"/>
    </row>
    <row r="526" spans="1:28" s="156" customFormat="1" ht="19.5" customHeight="1" x14ac:dyDescent="0.25">
      <c r="A526" s="197"/>
      <c r="B526" s="198" t="s">
        <v>64</v>
      </c>
      <c r="C526" s="282" t="s">
        <v>727</v>
      </c>
      <c r="D526" s="200"/>
      <c r="E526" s="200"/>
      <c r="F526" s="200"/>
      <c r="G526" s="201"/>
      <c r="H526" s="202">
        <f>AB526</f>
        <v>2983</v>
      </c>
      <c r="I526" s="202" t="s">
        <v>66</v>
      </c>
      <c r="J526" s="283">
        <v>125</v>
      </c>
      <c r="K526" s="204">
        <f>H526*J526</f>
        <v>372875</v>
      </c>
      <c r="L526" s="205" t="s">
        <v>728</v>
      </c>
      <c r="M526" s="206"/>
      <c r="N526" s="206"/>
      <c r="O526" s="207"/>
      <c r="P526" s="193">
        <f t="shared" si="138"/>
        <v>0</v>
      </c>
      <c r="Q526" s="156" t="s">
        <v>363</v>
      </c>
      <c r="R526" s="194">
        <f t="shared" si="148"/>
        <v>372875</v>
      </c>
      <c r="S526" s="194" t="str">
        <f t="shared" si="148"/>
        <v/>
      </c>
      <c r="T526" s="194" t="str">
        <f t="shared" si="148"/>
        <v/>
      </c>
      <c r="U526" s="194" t="str">
        <f t="shared" si="148"/>
        <v/>
      </c>
      <c r="W526" s="280">
        <v>1</v>
      </c>
      <c r="X526" s="252">
        <v>2983</v>
      </c>
      <c r="Y526" s="252">
        <v>1</v>
      </c>
      <c r="Z526" s="252">
        <v>1</v>
      </c>
      <c r="AA526" s="252">
        <v>1</v>
      </c>
      <c r="AB526" s="253">
        <f>W526*X526*Y526*Z526*AA526</f>
        <v>2983</v>
      </c>
    </row>
    <row r="527" spans="1:28" s="156" customFormat="1" ht="19.5" customHeight="1" x14ac:dyDescent="0.25">
      <c r="A527" s="197"/>
      <c r="B527" s="198" t="s">
        <v>64</v>
      </c>
      <c r="C527" s="282" t="s">
        <v>729</v>
      </c>
      <c r="D527" s="200"/>
      <c r="E527" s="200"/>
      <c r="F527" s="200"/>
      <c r="G527" s="201"/>
      <c r="H527" s="202">
        <f>AB527</f>
        <v>234</v>
      </c>
      <c r="I527" s="202" t="s">
        <v>66</v>
      </c>
      <c r="J527" s="203">
        <v>150</v>
      </c>
      <c r="K527" s="204">
        <f t="shared" ref="K527" si="151">H527*J527</f>
        <v>35100</v>
      </c>
      <c r="L527" s="205" t="s">
        <v>730</v>
      </c>
      <c r="M527" s="206"/>
      <c r="N527" s="206"/>
      <c r="O527" s="207"/>
      <c r="P527" s="193">
        <f t="shared" si="138"/>
        <v>0</v>
      </c>
      <c r="Q527" s="156" t="s">
        <v>363</v>
      </c>
      <c r="R527" s="194">
        <f t="shared" si="148"/>
        <v>35100</v>
      </c>
      <c r="S527" s="194" t="str">
        <f t="shared" si="148"/>
        <v/>
      </c>
      <c r="T527" s="194" t="str">
        <f t="shared" si="148"/>
        <v/>
      </c>
      <c r="U527" s="194" t="str">
        <f t="shared" si="148"/>
        <v/>
      </c>
      <c r="W527" s="280">
        <v>1</v>
      </c>
      <c r="X527" s="252">
        <v>234</v>
      </c>
      <c r="Y527" s="252">
        <v>1</v>
      </c>
      <c r="Z527" s="252">
        <v>1</v>
      </c>
      <c r="AA527" s="252">
        <v>1</v>
      </c>
      <c r="AB527" s="253">
        <f>W527*X527*Y527*Z527*AA527</f>
        <v>234</v>
      </c>
    </row>
    <row r="528" spans="1:28" s="285" customFormat="1" ht="19.5" customHeight="1" x14ac:dyDescent="0.25">
      <c r="A528" s="284"/>
      <c r="B528" s="198"/>
      <c r="C528" s="282"/>
      <c r="D528" s="200"/>
      <c r="E528" s="200"/>
      <c r="F528" s="200"/>
      <c r="G528" s="201"/>
      <c r="H528" s="202"/>
      <c r="I528" s="202"/>
      <c r="J528" s="203"/>
      <c r="K528" s="204"/>
      <c r="L528" s="205"/>
      <c r="M528" s="206"/>
      <c r="N528" s="206"/>
      <c r="O528" s="207"/>
      <c r="P528" s="193">
        <f t="shared" si="138"/>
        <v>0</v>
      </c>
      <c r="R528" s="194" t="str">
        <f t="shared" si="148"/>
        <v/>
      </c>
      <c r="S528" s="194" t="str">
        <f t="shared" si="148"/>
        <v/>
      </c>
      <c r="T528" s="194" t="str">
        <f t="shared" si="148"/>
        <v/>
      </c>
      <c r="U528" s="194" t="str">
        <f t="shared" si="148"/>
        <v/>
      </c>
      <c r="W528" s="288"/>
      <c r="X528" s="287"/>
      <c r="Y528" s="287"/>
      <c r="Z528" s="287"/>
      <c r="AA528" s="287"/>
      <c r="AB528" s="289"/>
    </row>
    <row r="529" spans="1:28" s="156" customFormat="1" ht="19.5" customHeight="1" x14ac:dyDescent="0.25">
      <c r="B529" s="279"/>
      <c r="C529" s="291" t="s">
        <v>356</v>
      </c>
      <c r="D529" s="292"/>
      <c r="E529" s="292"/>
      <c r="F529" s="292"/>
      <c r="G529" s="293"/>
      <c r="H529" s="294"/>
      <c r="I529" s="204"/>
      <c r="J529" s="295"/>
      <c r="K529" s="295"/>
      <c r="L529" s="181"/>
      <c r="M529" s="182"/>
      <c r="N529" s="182"/>
      <c r="O529" s="183"/>
      <c r="P529" s="193">
        <f t="shared" si="138"/>
        <v>0</v>
      </c>
      <c r="Q529" s="170"/>
      <c r="R529" s="194" t="str">
        <f t="shared" si="148"/>
        <v/>
      </c>
      <c r="S529" s="194" t="str">
        <f t="shared" si="148"/>
        <v/>
      </c>
      <c r="T529" s="194" t="str">
        <f t="shared" si="148"/>
        <v/>
      </c>
      <c r="U529" s="194" t="str">
        <f t="shared" si="148"/>
        <v/>
      </c>
      <c r="V529" s="170"/>
      <c r="W529" s="186"/>
      <c r="X529" s="186"/>
      <c r="Y529" s="186"/>
      <c r="Z529" s="186"/>
      <c r="AA529" s="186"/>
      <c r="AB529" s="187"/>
    </row>
    <row r="530" spans="1:28" s="156" customFormat="1" ht="19.5" customHeight="1" x14ac:dyDescent="0.25">
      <c r="A530" s="197"/>
      <c r="B530" s="198" t="s">
        <v>64</v>
      </c>
      <c r="C530" s="199" t="s">
        <v>721</v>
      </c>
      <c r="D530" s="200"/>
      <c r="E530" s="200"/>
      <c r="F530" s="200"/>
      <c r="G530" s="201"/>
      <c r="H530" s="202">
        <v>2654</v>
      </c>
      <c r="I530" s="202" t="s">
        <v>66</v>
      </c>
      <c r="J530" s="283">
        <v>90</v>
      </c>
      <c r="K530" s="204">
        <f>H530*J530</f>
        <v>238860</v>
      </c>
      <c r="L530" s="205" t="s">
        <v>722</v>
      </c>
      <c r="M530" s="206"/>
      <c r="N530" s="206"/>
      <c r="O530" s="207"/>
      <c r="P530" s="193">
        <f t="shared" si="138"/>
        <v>0</v>
      </c>
      <c r="Q530" s="156" t="s">
        <v>356</v>
      </c>
      <c r="R530" s="194" t="str">
        <f t="shared" si="148"/>
        <v/>
      </c>
      <c r="S530" s="194" t="str">
        <f t="shared" si="148"/>
        <v/>
      </c>
      <c r="T530" s="194">
        <f t="shared" si="148"/>
        <v>238860</v>
      </c>
      <c r="U530" s="194" t="str">
        <f t="shared" si="148"/>
        <v/>
      </c>
      <c r="W530" s="252">
        <v>1</v>
      </c>
      <c r="X530" s="252">
        <f>X507</f>
        <v>2654</v>
      </c>
      <c r="Y530" s="252">
        <v>1</v>
      </c>
      <c r="Z530" s="252">
        <v>1</v>
      </c>
      <c r="AA530" s="252">
        <v>1</v>
      </c>
      <c r="AB530" s="253">
        <f>W530*X530*Y530*Z530*AA530</f>
        <v>2654</v>
      </c>
    </row>
    <row r="531" spans="1:28" s="156" customFormat="1" ht="19.5" customHeight="1" x14ac:dyDescent="0.25">
      <c r="A531" s="197"/>
      <c r="B531" s="198" t="s">
        <v>64</v>
      </c>
      <c r="C531" s="199" t="s">
        <v>723</v>
      </c>
      <c r="D531" s="200"/>
      <c r="E531" s="200"/>
      <c r="F531" s="200"/>
      <c r="G531" s="201"/>
      <c r="H531" s="202">
        <v>2654</v>
      </c>
      <c r="I531" s="202" t="s">
        <v>66</v>
      </c>
      <c r="J531" s="203">
        <v>75</v>
      </c>
      <c r="K531" s="204">
        <f>H531*J531</f>
        <v>199050</v>
      </c>
      <c r="L531" s="205" t="s">
        <v>724</v>
      </c>
      <c r="M531" s="206"/>
      <c r="N531" s="206"/>
      <c r="O531" s="207"/>
      <c r="P531" s="193">
        <f t="shared" si="138"/>
        <v>0</v>
      </c>
      <c r="Q531" s="156" t="s">
        <v>356</v>
      </c>
      <c r="R531" s="194" t="str">
        <f t="shared" si="148"/>
        <v/>
      </c>
      <c r="S531" s="194" t="str">
        <f t="shared" si="148"/>
        <v/>
      </c>
      <c r="T531" s="194">
        <f t="shared" si="148"/>
        <v>199050</v>
      </c>
      <c r="U531" s="194" t="str">
        <f t="shared" si="148"/>
        <v/>
      </c>
      <c r="W531" s="252">
        <v>1</v>
      </c>
      <c r="X531" s="252">
        <f>X530</f>
        <v>2654</v>
      </c>
      <c r="Y531" s="252">
        <v>1</v>
      </c>
      <c r="Z531" s="252">
        <v>1</v>
      </c>
      <c r="AA531" s="252">
        <v>1</v>
      </c>
      <c r="AB531" s="253">
        <f>W531*X531*Y531*Z531*AA531</f>
        <v>2654</v>
      </c>
    </row>
    <row r="532" spans="1:28" s="156" customFormat="1" ht="19.5" customHeight="1" x14ac:dyDescent="0.25">
      <c r="A532" s="197"/>
      <c r="B532" s="198" t="s">
        <v>64</v>
      </c>
      <c r="C532" s="282" t="s">
        <v>731</v>
      </c>
      <c r="D532" s="200"/>
      <c r="E532" s="200"/>
      <c r="F532" s="200"/>
      <c r="G532" s="201"/>
      <c r="H532" s="202">
        <v>285</v>
      </c>
      <c r="I532" s="202" t="s">
        <v>66</v>
      </c>
      <c r="J532" s="203">
        <v>350</v>
      </c>
      <c r="K532" s="204">
        <f>H532*J532</f>
        <v>99750</v>
      </c>
      <c r="L532" s="205" t="s">
        <v>724</v>
      </c>
      <c r="M532" s="206"/>
      <c r="N532" s="206"/>
      <c r="O532" s="207"/>
      <c r="P532" s="193">
        <f t="shared" si="138"/>
        <v>0</v>
      </c>
      <c r="Q532" s="156" t="s">
        <v>356</v>
      </c>
      <c r="R532" s="194" t="str">
        <f t="shared" si="148"/>
        <v/>
      </c>
      <c r="S532" s="194" t="str">
        <f t="shared" si="148"/>
        <v/>
      </c>
      <c r="T532" s="194">
        <f t="shared" si="148"/>
        <v>99750</v>
      </c>
      <c r="U532" s="194" t="str">
        <f t="shared" si="148"/>
        <v/>
      </c>
      <c r="W532" s="280">
        <v>1</v>
      </c>
      <c r="X532" s="252">
        <v>285</v>
      </c>
      <c r="Y532" s="252">
        <v>1</v>
      </c>
      <c r="Z532" s="252">
        <v>1</v>
      </c>
      <c r="AA532" s="252">
        <v>1</v>
      </c>
      <c r="AB532" s="253">
        <f>W532*X532*Y532*Z532*AA532</f>
        <v>285</v>
      </c>
    </row>
    <row r="533" spans="1:28" s="156" customFormat="1" ht="19.5" customHeight="1" x14ac:dyDescent="0.25">
      <c r="A533" s="197"/>
      <c r="B533" s="198" t="s">
        <v>64</v>
      </c>
      <c r="C533" s="282" t="s">
        <v>725</v>
      </c>
      <c r="D533" s="200"/>
      <c r="E533" s="200"/>
      <c r="F533" s="200"/>
      <c r="G533" s="201"/>
      <c r="H533" s="202">
        <v>286</v>
      </c>
      <c r="I533" s="202" t="s">
        <v>66</v>
      </c>
      <c r="J533" s="203">
        <v>350</v>
      </c>
      <c r="K533" s="204">
        <f>H533*J533</f>
        <v>100100</v>
      </c>
      <c r="L533" s="205" t="s">
        <v>724</v>
      </c>
      <c r="M533" s="206"/>
      <c r="N533" s="206"/>
      <c r="O533" s="207"/>
      <c r="P533" s="193">
        <f t="shared" si="138"/>
        <v>0</v>
      </c>
      <c r="Q533" s="156" t="s">
        <v>356</v>
      </c>
      <c r="R533" s="194" t="str">
        <f t="shared" si="148"/>
        <v/>
      </c>
      <c r="S533" s="194" t="str">
        <f t="shared" si="148"/>
        <v/>
      </c>
      <c r="T533" s="194">
        <f t="shared" si="148"/>
        <v>100100</v>
      </c>
      <c r="U533" s="194" t="str">
        <f t="shared" si="148"/>
        <v/>
      </c>
      <c r="W533" s="280">
        <v>1</v>
      </c>
      <c r="X533" s="252">
        <v>286</v>
      </c>
      <c r="Y533" s="252">
        <v>1</v>
      </c>
      <c r="Z533" s="252">
        <v>1</v>
      </c>
      <c r="AA533" s="252">
        <v>1</v>
      </c>
      <c r="AB533" s="253">
        <f>W533*X533*Y533*Z533*AA533</f>
        <v>286</v>
      </c>
    </row>
    <row r="534" spans="1:28" s="156" customFormat="1" ht="19.5" customHeight="1" x14ac:dyDescent="0.25">
      <c r="A534" s="197"/>
      <c r="B534" s="198" t="s">
        <v>64</v>
      </c>
      <c r="C534" s="199" t="s">
        <v>726</v>
      </c>
      <c r="D534" s="200"/>
      <c r="E534" s="200"/>
      <c r="F534" s="200"/>
      <c r="G534" s="201"/>
      <c r="H534" s="202"/>
      <c r="I534" s="202"/>
      <c r="J534" s="203"/>
      <c r="K534" s="204"/>
      <c r="L534" s="205"/>
      <c r="M534" s="206"/>
      <c r="N534" s="206"/>
      <c r="O534" s="207"/>
      <c r="P534" s="193">
        <f t="shared" si="138"/>
        <v>0</v>
      </c>
      <c r="R534" s="194" t="str">
        <f t="shared" si="148"/>
        <v/>
      </c>
      <c r="S534" s="194" t="str">
        <f t="shared" si="148"/>
        <v/>
      </c>
      <c r="T534" s="194" t="str">
        <f t="shared" si="148"/>
        <v/>
      </c>
      <c r="U534" s="194" t="str">
        <f t="shared" si="148"/>
        <v/>
      </c>
      <c r="W534" s="252"/>
      <c r="X534" s="252"/>
      <c r="Y534" s="252"/>
      <c r="Z534" s="252"/>
      <c r="AA534" s="252"/>
      <c r="AB534" s="253"/>
    </row>
    <row r="535" spans="1:28" s="156" customFormat="1" ht="19.5" customHeight="1" x14ac:dyDescent="0.25">
      <c r="A535" s="197"/>
      <c r="B535" s="198" t="s">
        <v>64</v>
      </c>
      <c r="C535" s="282" t="s">
        <v>727</v>
      </c>
      <c r="D535" s="200"/>
      <c r="E535" s="200"/>
      <c r="F535" s="200"/>
      <c r="G535" s="201"/>
      <c r="H535" s="202">
        <v>436</v>
      </c>
      <c r="I535" s="202" t="s">
        <v>66</v>
      </c>
      <c r="J535" s="283">
        <v>175</v>
      </c>
      <c r="K535" s="204">
        <f>H535*J535</f>
        <v>76300</v>
      </c>
      <c r="L535" s="205" t="s">
        <v>732</v>
      </c>
      <c r="M535" s="206"/>
      <c r="N535" s="206"/>
      <c r="O535" s="207"/>
      <c r="P535" s="193">
        <f t="shared" si="138"/>
        <v>0</v>
      </c>
      <c r="Q535" s="156" t="s">
        <v>356</v>
      </c>
      <c r="R535" s="194" t="str">
        <f t="shared" si="148"/>
        <v/>
      </c>
      <c r="S535" s="194" t="str">
        <f t="shared" si="148"/>
        <v/>
      </c>
      <c r="T535" s="194">
        <f t="shared" si="148"/>
        <v>76300</v>
      </c>
      <c r="U535" s="194" t="str">
        <f t="shared" si="148"/>
        <v/>
      </c>
      <c r="W535" s="280">
        <v>1</v>
      </c>
      <c r="X535" s="252">
        <v>436</v>
      </c>
      <c r="Y535" s="252">
        <v>1</v>
      </c>
      <c r="Z535" s="252">
        <v>1</v>
      </c>
      <c r="AA535" s="252">
        <v>1</v>
      </c>
      <c r="AB535" s="253">
        <f>W535*X535*Y535*Z535*AA535</f>
        <v>436</v>
      </c>
    </row>
    <row r="536" spans="1:28" s="156" customFormat="1" ht="19.5" customHeight="1" x14ac:dyDescent="0.25">
      <c r="A536" s="197"/>
      <c r="B536" s="198" t="s">
        <v>64</v>
      </c>
      <c r="C536" s="282" t="s">
        <v>729</v>
      </c>
      <c r="D536" s="200"/>
      <c r="E536" s="200"/>
      <c r="F536" s="200"/>
      <c r="G536" s="201"/>
      <c r="H536" s="202">
        <v>436</v>
      </c>
      <c r="I536" s="202" t="s">
        <v>66</v>
      </c>
      <c r="J536" s="203">
        <v>250</v>
      </c>
      <c r="K536" s="204">
        <f>H536*J536</f>
        <v>109000</v>
      </c>
      <c r="L536" s="205" t="s">
        <v>733</v>
      </c>
      <c r="M536" s="206"/>
      <c r="N536" s="206"/>
      <c r="O536" s="207"/>
      <c r="P536" s="193">
        <f t="shared" si="138"/>
        <v>0</v>
      </c>
      <c r="Q536" s="156" t="s">
        <v>356</v>
      </c>
      <c r="R536" s="194" t="str">
        <f t="shared" si="148"/>
        <v/>
      </c>
      <c r="S536" s="194" t="str">
        <f t="shared" si="148"/>
        <v/>
      </c>
      <c r="T536" s="194">
        <f t="shared" si="148"/>
        <v>109000</v>
      </c>
      <c r="U536" s="194" t="str">
        <f t="shared" si="148"/>
        <v/>
      </c>
      <c r="W536" s="280">
        <v>1</v>
      </c>
      <c r="X536" s="252">
        <v>436</v>
      </c>
      <c r="Y536" s="252">
        <v>1</v>
      </c>
      <c r="Z536" s="252">
        <v>1</v>
      </c>
      <c r="AA536" s="252">
        <v>1</v>
      </c>
      <c r="AB536" s="253">
        <f>W536*X536*Y536*Z536*AA536</f>
        <v>436</v>
      </c>
    </row>
    <row r="537" spans="1:28" s="156" customFormat="1" ht="19.5" customHeight="1" x14ac:dyDescent="0.25">
      <c r="A537" s="197"/>
      <c r="B537" s="198" t="s">
        <v>64</v>
      </c>
      <c r="C537" s="199" t="s">
        <v>734</v>
      </c>
      <c r="D537" s="200"/>
      <c r="E537" s="200"/>
      <c r="F537" s="200"/>
      <c r="G537" s="201"/>
      <c r="H537" s="202"/>
      <c r="I537" s="202"/>
      <c r="J537" s="203"/>
      <c r="K537" s="204"/>
      <c r="L537" s="205"/>
      <c r="M537" s="206"/>
      <c r="N537" s="206"/>
      <c r="O537" s="207"/>
      <c r="P537" s="193">
        <f t="shared" si="138"/>
        <v>0</v>
      </c>
      <c r="R537" s="194" t="str">
        <f t="shared" si="148"/>
        <v/>
      </c>
      <c r="S537" s="194" t="str">
        <f t="shared" si="148"/>
        <v/>
      </c>
      <c r="T537" s="194" t="str">
        <f t="shared" si="148"/>
        <v/>
      </c>
      <c r="U537" s="194" t="str">
        <f t="shared" si="148"/>
        <v/>
      </c>
      <c r="W537" s="252"/>
      <c r="X537" s="252"/>
      <c r="Y537" s="252"/>
      <c r="Z537" s="252"/>
      <c r="AA537" s="252"/>
      <c r="AB537" s="253"/>
    </row>
    <row r="538" spans="1:28" s="156" customFormat="1" ht="19.5" customHeight="1" x14ac:dyDescent="0.25">
      <c r="A538" s="197"/>
      <c r="B538" s="198" t="s">
        <v>64</v>
      </c>
      <c r="C538" s="282" t="s">
        <v>735</v>
      </c>
      <c r="D538" s="200"/>
      <c r="E538" s="200"/>
      <c r="F538" s="200"/>
      <c r="G538" s="201"/>
      <c r="H538" s="202">
        <v>232</v>
      </c>
      <c r="I538" s="202" t="s">
        <v>66</v>
      </c>
      <c r="J538" s="203">
        <v>250</v>
      </c>
      <c r="K538" s="204">
        <f>H538*J538</f>
        <v>58000</v>
      </c>
      <c r="L538" s="205" t="s">
        <v>724</v>
      </c>
      <c r="M538" s="206"/>
      <c r="N538" s="206"/>
      <c r="O538" s="207"/>
      <c r="P538" s="193">
        <f t="shared" si="138"/>
        <v>0</v>
      </c>
      <c r="Q538" s="156" t="s">
        <v>356</v>
      </c>
      <c r="R538" s="194" t="str">
        <f t="shared" si="148"/>
        <v/>
      </c>
      <c r="S538" s="194" t="str">
        <f t="shared" si="148"/>
        <v/>
      </c>
      <c r="T538" s="194">
        <f t="shared" si="148"/>
        <v>58000</v>
      </c>
      <c r="U538" s="194" t="str">
        <f t="shared" si="148"/>
        <v/>
      </c>
      <c r="W538" s="252">
        <v>1</v>
      </c>
      <c r="X538" s="252">
        <v>232</v>
      </c>
      <c r="Y538" s="252">
        <v>1</v>
      </c>
      <c r="Z538" s="252">
        <v>1</v>
      </c>
      <c r="AA538" s="252">
        <v>1</v>
      </c>
      <c r="AB538" s="253">
        <f>W538*X538*Y538*Z538*AA538</f>
        <v>232</v>
      </c>
    </row>
    <row r="539" spans="1:28" s="156" customFormat="1" ht="19.5" customHeight="1" x14ac:dyDescent="0.25">
      <c r="A539" s="197"/>
      <c r="B539" s="198" t="s">
        <v>64</v>
      </c>
      <c r="C539" s="282" t="s">
        <v>736</v>
      </c>
      <c r="D539" s="200"/>
      <c r="E539" s="200"/>
      <c r="F539" s="200"/>
      <c r="G539" s="201"/>
      <c r="H539" s="202">
        <v>232</v>
      </c>
      <c r="I539" s="202" t="s">
        <v>66</v>
      </c>
      <c r="J539" s="203">
        <v>50</v>
      </c>
      <c r="K539" s="204">
        <f>H539*J539</f>
        <v>11600</v>
      </c>
      <c r="L539" s="205" t="s">
        <v>737</v>
      </c>
      <c r="M539" s="206"/>
      <c r="N539" s="206"/>
      <c r="O539" s="207"/>
      <c r="P539" s="193">
        <f t="shared" si="138"/>
        <v>0</v>
      </c>
      <c r="Q539" s="156" t="s">
        <v>356</v>
      </c>
      <c r="R539" s="194" t="str">
        <f t="shared" si="148"/>
        <v/>
      </c>
      <c r="S539" s="194" t="str">
        <f t="shared" si="148"/>
        <v/>
      </c>
      <c r="T539" s="194">
        <f t="shared" si="148"/>
        <v>11600</v>
      </c>
      <c r="U539" s="194" t="str">
        <f t="shared" si="148"/>
        <v/>
      </c>
      <c r="W539" s="252">
        <v>1</v>
      </c>
      <c r="X539" s="252">
        <v>232</v>
      </c>
      <c r="Y539" s="252">
        <v>1</v>
      </c>
      <c r="Z539" s="252">
        <v>1</v>
      </c>
      <c r="AA539" s="252">
        <v>1</v>
      </c>
      <c r="AB539" s="253">
        <f>W539*X539*Y539*Z539*AA539</f>
        <v>232</v>
      </c>
    </row>
    <row r="540" spans="1:28" s="156" customFormat="1" ht="19.5" customHeight="1" x14ac:dyDescent="0.25">
      <c r="A540" s="197"/>
      <c r="B540" s="211"/>
      <c r="C540" s="212"/>
      <c r="D540" s="213"/>
      <c r="E540" s="213"/>
      <c r="F540" s="213"/>
      <c r="G540" s="214"/>
      <c r="H540" s="215"/>
      <c r="I540" s="215"/>
      <c r="J540" s="216"/>
      <c r="K540" s="217"/>
      <c r="L540" s="218"/>
      <c r="M540" s="219"/>
      <c r="N540" s="219"/>
      <c r="O540" s="220"/>
      <c r="P540" s="193">
        <f t="shared" si="138"/>
        <v>0</v>
      </c>
      <c r="R540" s="194" t="str">
        <f t="shared" si="148"/>
        <v/>
      </c>
      <c r="S540" s="194" t="str">
        <f t="shared" si="148"/>
        <v/>
      </c>
      <c r="T540" s="194" t="str">
        <f t="shared" si="148"/>
        <v/>
      </c>
      <c r="U540" s="194" t="str">
        <f t="shared" si="148"/>
        <v/>
      </c>
      <c r="V540" s="208"/>
      <c r="W540" s="209"/>
      <c r="X540" s="209"/>
      <c r="Y540" s="209"/>
      <c r="Z540" s="209"/>
      <c r="AA540" s="209"/>
      <c r="AB540" s="210"/>
    </row>
    <row r="541" spans="1:28" s="156" customFormat="1" ht="19.5" customHeight="1" x14ac:dyDescent="0.25">
      <c r="A541" s="197"/>
      <c r="B541" s="221"/>
      <c r="C541" s="222"/>
      <c r="D541" s="223"/>
      <c r="E541" s="223"/>
      <c r="F541" s="223"/>
      <c r="G541" s="224" t="str">
        <f>C512</f>
        <v>Roof Coverings</v>
      </c>
      <c r="H541" s="225"/>
      <c r="I541" s="225"/>
      <c r="J541" s="226"/>
      <c r="K541" s="227">
        <f>SUBTOTAL(9,K512:K540)</f>
        <v>2704196</v>
      </c>
      <c r="L541" s="228"/>
      <c r="M541" s="229"/>
      <c r="N541" s="229"/>
      <c r="O541" s="230"/>
      <c r="P541" s="193">
        <f t="shared" si="138"/>
        <v>2704196</v>
      </c>
      <c r="R541" s="194" t="str">
        <f t="shared" si="148"/>
        <v/>
      </c>
      <c r="S541" s="194" t="str">
        <f t="shared" si="148"/>
        <v/>
      </c>
      <c r="T541" s="194" t="str">
        <f t="shared" si="148"/>
        <v/>
      </c>
      <c r="U541" s="194" t="str">
        <f t="shared" si="148"/>
        <v/>
      </c>
      <c r="V541" s="208"/>
      <c r="W541" s="209"/>
      <c r="X541" s="209"/>
      <c r="Y541" s="209"/>
      <c r="Z541" s="209"/>
      <c r="AA541" s="209"/>
      <c r="AB541" s="210"/>
    </row>
    <row r="542" spans="1:28" s="156" customFormat="1" ht="19.5" customHeight="1" x14ac:dyDescent="0.25">
      <c r="A542" s="197"/>
      <c r="B542" s="296"/>
      <c r="C542" s="297"/>
      <c r="D542" s="298"/>
      <c r="E542" s="298"/>
      <c r="F542" s="298"/>
      <c r="G542" s="299"/>
      <c r="H542" s="300"/>
      <c r="I542" s="300"/>
      <c r="J542" s="301"/>
      <c r="K542" s="302"/>
      <c r="L542" s="303"/>
      <c r="M542" s="304"/>
      <c r="N542" s="304"/>
      <c r="O542" s="305"/>
      <c r="P542" s="193">
        <f t="shared" si="138"/>
        <v>0</v>
      </c>
      <c r="R542" s="194" t="str">
        <f t="shared" si="148"/>
        <v/>
      </c>
      <c r="S542" s="194" t="str">
        <f t="shared" si="148"/>
        <v/>
      </c>
      <c r="T542" s="194" t="str">
        <f t="shared" si="148"/>
        <v/>
      </c>
      <c r="U542" s="194" t="str">
        <f t="shared" si="148"/>
        <v/>
      </c>
      <c r="V542" s="208"/>
      <c r="W542" s="209"/>
      <c r="X542" s="209"/>
      <c r="Y542" s="209"/>
      <c r="Z542" s="209"/>
      <c r="AA542" s="209"/>
      <c r="AB542" s="210"/>
    </row>
    <row r="543" spans="1:28" s="156" customFormat="1" ht="19.5" customHeight="1" x14ac:dyDescent="0.25">
      <c r="B543" s="195" t="s">
        <v>738</v>
      </c>
      <c r="C543" s="196" t="s">
        <v>739</v>
      </c>
      <c r="D543" s="191"/>
      <c r="E543" s="191"/>
      <c r="F543" s="191"/>
      <c r="G543" s="192"/>
      <c r="H543" s="178"/>
      <c r="I543" s="179"/>
      <c r="J543" s="180"/>
      <c r="K543" s="180"/>
      <c r="L543" s="181"/>
      <c r="M543" s="182"/>
      <c r="N543" s="182"/>
      <c r="O543" s="183"/>
      <c r="P543" s="193">
        <f t="shared" ref="P543:P606" si="152">K543-SUM(R543:U543)</f>
        <v>0</v>
      </c>
      <c r="Q543" s="170"/>
      <c r="R543" s="194" t="str">
        <f t="shared" si="148"/>
        <v/>
      </c>
      <c r="S543" s="194" t="str">
        <f t="shared" si="148"/>
        <v/>
      </c>
      <c r="T543" s="194" t="str">
        <f t="shared" si="148"/>
        <v/>
      </c>
      <c r="U543" s="194" t="str">
        <f t="shared" si="148"/>
        <v/>
      </c>
      <c r="V543" s="170"/>
      <c r="W543" s="186"/>
      <c r="X543" s="186"/>
      <c r="Y543" s="186"/>
      <c r="Z543" s="186"/>
      <c r="AA543" s="186"/>
      <c r="AB543" s="187"/>
    </row>
    <row r="544" spans="1:28" s="156" customFormat="1" ht="19.5" customHeight="1" x14ac:dyDescent="0.25">
      <c r="B544" s="279"/>
      <c r="C544" s="196" t="s">
        <v>538</v>
      </c>
      <c r="D544" s="191"/>
      <c r="E544" s="191"/>
      <c r="F544" s="191"/>
      <c r="G544" s="192"/>
      <c r="H544" s="178"/>
      <c r="I544" s="179"/>
      <c r="J544" s="180"/>
      <c r="K544" s="180"/>
      <c r="L544" s="181"/>
      <c r="M544" s="182"/>
      <c r="N544" s="182"/>
      <c r="O544" s="183"/>
      <c r="P544" s="193">
        <f t="shared" si="152"/>
        <v>0</v>
      </c>
      <c r="Q544" s="170"/>
      <c r="R544" s="194" t="str">
        <f t="shared" si="148"/>
        <v/>
      </c>
      <c r="S544" s="194" t="str">
        <f t="shared" si="148"/>
        <v/>
      </c>
      <c r="T544" s="194" t="str">
        <f t="shared" si="148"/>
        <v/>
      </c>
      <c r="U544" s="194" t="str">
        <f t="shared" si="148"/>
        <v/>
      </c>
      <c r="V544" s="170"/>
      <c r="W544" s="186"/>
      <c r="X544" s="186"/>
      <c r="Y544" s="186"/>
      <c r="Z544" s="186"/>
      <c r="AA544" s="186"/>
      <c r="AB544" s="187"/>
    </row>
    <row r="545" spans="1:28" s="156" customFormat="1" ht="19.5" customHeight="1" x14ac:dyDescent="0.25">
      <c r="A545" s="197"/>
      <c r="B545" s="198" t="s">
        <v>64</v>
      </c>
      <c r="C545" s="199" t="s">
        <v>740</v>
      </c>
      <c r="D545" s="200"/>
      <c r="E545" s="200"/>
      <c r="F545" s="200"/>
      <c r="G545" s="201"/>
      <c r="H545" s="202">
        <f>AB545</f>
        <v>46</v>
      </c>
      <c r="I545" s="202" t="s">
        <v>66</v>
      </c>
      <c r="J545" s="283">
        <v>5000</v>
      </c>
      <c r="K545" s="204">
        <f>H545*J545</f>
        <v>230000</v>
      </c>
      <c r="L545" s="1001" t="s">
        <v>741</v>
      </c>
      <c r="M545" s="1002"/>
      <c r="N545" s="1002"/>
      <c r="O545" s="1003"/>
      <c r="P545" s="193">
        <f t="shared" si="152"/>
        <v>0</v>
      </c>
      <c r="Q545" s="156" t="s">
        <v>363</v>
      </c>
      <c r="R545" s="194">
        <f t="shared" si="148"/>
        <v>230000</v>
      </c>
      <c r="S545" s="194" t="str">
        <f t="shared" si="148"/>
        <v/>
      </c>
      <c r="T545" s="194" t="str">
        <f t="shared" si="148"/>
        <v/>
      </c>
      <c r="U545" s="194" t="str">
        <f t="shared" si="148"/>
        <v/>
      </c>
      <c r="W545" s="280">
        <v>1</v>
      </c>
      <c r="X545" s="252">
        <v>46</v>
      </c>
      <c r="Y545" s="252">
        <v>1</v>
      </c>
      <c r="Z545" s="252">
        <v>1</v>
      </c>
      <c r="AA545" s="252">
        <v>1</v>
      </c>
      <c r="AB545" s="253">
        <f>W545*X545*Y545*Z545*AA545</f>
        <v>46</v>
      </c>
    </row>
    <row r="546" spans="1:28" s="156" customFormat="1" ht="19.5" customHeight="1" x14ac:dyDescent="0.25">
      <c r="A546" s="197"/>
      <c r="B546" s="198" t="s">
        <v>64</v>
      </c>
      <c r="C546" s="199" t="s">
        <v>742</v>
      </c>
      <c r="D546" s="200"/>
      <c r="E546" s="200"/>
      <c r="F546" s="200"/>
      <c r="G546" s="201"/>
      <c r="H546" s="202">
        <f>AB546</f>
        <v>169</v>
      </c>
      <c r="I546" s="202" t="s">
        <v>66</v>
      </c>
      <c r="J546" s="283">
        <v>5000</v>
      </c>
      <c r="K546" s="204">
        <f>H546*J546</f>
        <v>845000</v>
      </c>
      <c r="L546" s="205" t="s">
        <v>743</v>
      </c>
      <c r="M546" s="386"/>
      <c r="N546" s="386"/>
      <c r="O546" s="387"/>
      <c r="P546" s="193">
        <f t="shared" si="152"/>
        <v>0</v>
      </c>
      <c r="Q546" s="156" t="s">
        <v>363</v>
      </c>
      <c r="R546" s="194">
        <f t="shared" si="148"/>
        <v>845000</v>
      </c>
      <c r="S546" s="194" t="str">
        <f t="shared" si="148"/>
        <v/>
      </c>
      <c r="T546" s="194" t="str">
        <f t="shared" si="148"/>
        <v/>
      </c>
      <c r="U546" s="194" t="str">
        <f t="shared" si="148"/>
        <v/>
      </c>
      <c r="W546" s="280">
        <v>1</v>
      </c>
      <c r="X546" s="252">
        <v>169</v>
      </c>
      <c r="Y546" s="252">
        <v>1</v>
      </c>
      <c r="Z546" s="252">
        <v>1</v>
      </c>
      <c r="AA546" s="252">
        <v>1</v>
      </c>
      <c r="AB546" s="253">
        <f>W546*X546*Y546*Z546*AA546</f>
        <v>169</v>
      </c>
    </row>
    <row r="547" spans="1:28" s="156" customFormat="1" ht="19.5" customHeight="1" x14ac:dyDescent="0.25">
      <c r="A547" s="197"/>
      <c r="B547" s="198" t="s">
        <v>64</v>
      </c>
      <c r="C547" s="199" t="s">
        <v>744</v>
      </c>
      <c r="D547" s="200"/>
      <c r="E547" s="200"/>
      <c r="F547" s="200"/>
      <c r="G547" s="201"/>
      <c r="H547" s="202">
        <f>AB547</f>
        <v>16</v>
      </c>
      <c r="I547" s="202" t="s">
        <v>147</v>
      </c>
      <c r="J547" s="203">
        <v>15000</v>
      </c>
      <c r="K547" s="204">
        <f>H547*J547</f>
        <v>240000</v>
      </c>
      <c r="L547" s="205" t="s">
        <v>745</v>
      </c>
      <c r="M547" s="206"/>
      <c r="N547" s="206"/>
      <c r="O547" s="207"/>
      <c r="P547" s="193">
        <f t="shared" si="152"/>
        <v>0</v>
      </c>
      <c r="Q547" s="156" t="s">
        <v>363</v>
      </c>
      <c r="R547" s="194">
        <f t="shared" si="148"/>
        <v>240000</v>
      </c>
      <c r="S547" s="194" t="str">
        <f t="shared" si="148"/>
        <v/>
      </c>
      <c r="T547" s="194" t="str">
        <f t="shared" si="148"/>
        <v/>
      </c>
      <c r="U547" s="194" t="str">
        <f t="shared" si="148"/>
        <v/>
      </c>
      <c r="W547" s="252">
        <v>1</v>
      </c>
      <c r="X547" s="252">
        <v>16</v>
      </c>
      <c r="Y547" s="252">
        <v>1</v>
      </c>
      <c r="Z547" s="252">
        <v>1</v>
      </c>
      <c r="AA547" s="252">
        <v>1</v>
      </c>
      <c r="AB547" s="253">
        <f>W547*X547*Y547*Z547*AA547</f>
        <v>16</v>
      </c>
    </row>
    <row r="548" spans="1:28" s="156" customFormat="1" ht="19.5" customHeight="1" x14ac:dyDescent="0.25">
      <c r="A548" s="197"/>
      <c r="B548" s="198" t="s">
        <v>64</v>
      </c>
      <c r="C548" s="199" t="s">
        <v>746</v>
      </c>
      <c r="D548" s="200"/>
      <c r="E548" s="200"/>
      <c r="F548" s="200"/>
      <c r="G548" s="201"/>
      <c r="H548" s="202">
        <v>1</v>
      </c>
      <c r="I548" s="202" t="s">
        <v>57</v>
      </c>
      <c r="J548" s="203">
        <v>250000</v>
      </c>
      <c r="K548" s="204">
        <f t="shared" ref="K548:K549" si="153">H548*J548</f>
        <v>250000</v>
      </c>
      <c r="L548" s="205" t="s">
        <v>745</v>
      </c>
      <c r="M548" s="206"/>
      <c r="N548" s="206"/>
      <c r="O548" s="207"/>
      <c r="P548" s="193">
        <f t="shared" si="152"/>
        <v>0</v>
      </c>
      <c r="Q548" s="156" t="s">
        <v>363</v>
      </c>
      <c r="R548" s="194">
        <f t="shared" si="148"/>
        <v>250000</v>
      </c>
      <c r="S548" s="194" t="str">
        <f t="shared" si="148"/>
        <v/>
      </c>
      <c r="T548" s="194" t="str">
        <f t="shared" si="148"/>
        <v/>
      </c>
      <c r="U548" s="194" t="str">
        <f t="shared" si="148"/>
        <v/>
      </c>
      <c r="W548" s="252">
        <v>1</v>
      </c>
      <c r="X548" s="252">
        <v>480</v>
      </c>
      <c r="Y548" s="252">
        <v>1</v>
      </c>
      <c r="Z548" s="252">
        <v>1</v>
      </c>
      <c r="AA548" s="252">
        <v>1</v>
      </c>
      <c r="AB548" s="253">
        <f t="shared" ref="AB548:AB549" si="154">W548*X548*Y548*Z548*AA548</f>
        <v>480</v>
      </c>
    </row>
    <row r="549" spans="1:28" s="156" customFormat="1" ht="19.5" customHeight="1" x14ac:dyDescent="0.25">
      <c r="A549" s="197"/>
      <c r="B549" s="198" t="s">
        <v>64</v>
      </c>
      <c r="C549" s="199" t="s">
        <v>747</v>
      </c>
      <c r="D549" s="200"/>
      <c r="E549" s="200"/>
      <c r="F549" s="200"/>
      <c r="G549" s="201"/>
      <c r="H549" s="202">
        <v>2</v>
      </c>
      <c r="I549" s="202" t="s">
        <v>147</v>
      </c>
      <c r="J549" s="203">
        <v>175000</v>
      </c>
      <c r="K549" s="204">
        <f t="shared" si="153"/>
        <v>350000</v>
      </c>
      <c r="L549" s="205" t="s">
        <v>745</v>
      </c>
      <c r="M549" s="206"/>
      <c r="N549" s="206"/>
      <c r="O549" s="207"/>
      <c r="P549" s="193">
        <f t="shared" si="152"/>
        <v>0</v>
      </c>
      <c r="Q549" s="156" t="s">
        <v>363</v>
      </c>
      <c r="R549" s="194">
        <f t="shared" si="148"/>
        <v>350000</v>
      </c>
      <c r="S549" s="194" t="str">
        <f t="shared" si="148"/>
        <v/>
      </c>
      <c r="T549" s="194" t="str">
        <f t="shared" si="148"/>
        <v/>
      </c>
      <c r="U549" s="194" t="str">
        <f t="shared" si="148"/>
        <v/>
      </c>
      <c r="W549" s="252">
        <v>1</v>
      </c>
      <c r="X549" s="252">
        <v>480</v>
      </c>
      <c r="Y549" s="252">
        <v>1</v>
      </c>
      <c r="Z549" s="252">
        <v>1</v>
      </c>
      <c r="AA549" s="252">
        <v>1</v>
      </c>
      <c r="AB549" s="253">
        <f t="shared" si="154"/>
        <v>480</v>
      </c>
    </row>
    <row r="550" spans="1:28" s="156" customFormat="1" ht="19.5" customHeight="1" x14ac:dyDescent="0.25">
      <c r="A550" s="197"/>
      <c r="B550" s="198"/>
      <c r="C550" s="199"/>
      <c r="D550" s="200"/>
      <c r="E550" s="200"/>
      <c r="F550" s="200"/>
      <c r="G550" s="201"/>
      <c r="H550" s="202"/>
      <c r="I550" s="202"/>
      <c r="J550" s="203"/>
      <c r="K550" s="204"/>
      <c r="L550" s="205"/>
      <c r="M550" s="206"/>
      <c r="N550" s="206"/>
      <c r="O550" s="207"/>
      <c r="P550" s="193">
        <f t="shared" si="152"/>
        <v>0</v>
      </c>
      <c r="R550" s="194" t="str">
        <f t="shared" si="148"/>
        <v/>
      </c>
      <c r="S550" s="194" t="str">
        <f t="shared" si="148"/>
        <v/>
      </c>
      <c r="T550" s="194" t="str">
        <f t="shared" si="148"/>
        <v/>
      </c>
      <c r="U550" s="194" t="str">
        <f t="shared" si="148"/>
        <v/>
      </c>
      <c r="W550" s="252"/>
      <c r="X550" s="252"/>
      <c r="Y550" s="252"/>
      <c r="Z550" s="252"/>
      <c r="AA550" s="252"/>
      <c r="AB550" s="253"/>
    </row>
    <row r="551" spans="1:28" s="156" customFormat="1" ht="19.5" customHeight="1" x14ac:dyDescent="0.25">
      <c r="B551" s="279"/>
      <c r="C551" s="196" t="s">
        <v>356</v>
      </c>
      <c r="D551" s="191"/>
      <c r="E551" s="191"/>
      <c r="F551" s="191"/>
      <c r="G551" s="192"/>
      <c r="H551" s="178"/>
      <c r="I551" s="179"/>
      <c r="J551" s="180"/>
      <c r="K551" s="180"/>
      <c r="L551" s="181"/>
      <c r="M551" s="182"/>
      <c r="N551" s="182"/>
      <c r="O551" s="183"/>
      <c r="P551" s="193">
        <f t="shared" si="152"/>
        <v>0</v>
      </c>
      <c r="Q551" s="170"/>
      <c r="R551" s="194" t="str">
        <f t="shared" si="148"/>
        <v/>
      </c>
      <c r="S551" s="194" t="str">
        <f t="shared" si="148"/>
        <v/>
      </c>
      <c r="T551" s="194" t="str">
        <f t="shared" si="148"/>
        <v/>
      </c>
      <c r="U551" s="194" t="str">
        <f t="shared" si="148"/>
        <v/>
      </c>
      <c r="V551" s="170"/>
      <c r="W551" s="186"/>
      <c r="X551" s="186"/>
      <c r="Y551" s="186"/>
      <c r="Z551" s="186"/>
      <c r="AA551" s="186"/>
      <c r="AB551" s="187"/>
    </row>
    <row r="552" spans="1:28" s="156" customFormat="1" ht="19.5" customHeight="1" x14ac:dyDescent="0.25">
      <c r="A552" s="197"/>
      <c r="B552" s="198" t="s">
        <v>64</v>
      </c>
      <c r="C552" s="199" t="s">
        <v>748</v>
      </c>
      <c r="D552" s="200"/>
      <c r="E552" s="200"/>
      <c r="F552" s="200"/>
      <c r="G552" s="201"/>
      <c r="H552" s="202">
        <f>AB552</f>
        <v>203</v>
      </c>
      <c r="I552" s="202" t="s">
        <v>66</v>
      </c>
      <c r="J552" s="283">
        <v>5000</v>
      </c>
      <c r="K552" s="204">
        <f>H552*J552</f>
        <v>1015000</v>
      </c>
      <c r="L552" s="205"/>
      <c r="M552" s="206"/>
      <c r="N552" s="206"/>
      <c r="O552" s="207"/>
      <c r="P552" s="193">
        <f t="shared" si="152"/>
        <v>0</v>
      </c>
      <c r="Q552" s="156" t="s">
        <v>356</v>
      </c>
      <c r="R552" s="194" t="str">
        <f t="shared" si="148"/>
        <v/>
      </c>
      <c r="S552" s="194" t="str">
        <f t="shared" si="148"/>
        <v/>
      </c>
      <c r="T552" s="194">
        <f t="shared" si="148"/>
        <v>1015000</v>
      </c>
      <c r="U552" s="194" t="str">
        <f t="shared" si="148"/>
        <v/>
      </c>
      <c r="W552" s="280">
        <v>1</v>
      </c>
      <c r="X552" s="252">
        <v>203</v>
      </c>
      <c r="Y552" s="252">
        <v>1</v>
      </c>
      <c r="Z552" s="252">
        <v>1</v>
      </c>
      <c r="AA552" s="252">
        <v>1</v>
      </c>
      <c r="AB552" s="253">
        <f>W552*X552*Y552*Z552*AA552</f>
        <v>203</v>
      </c>
    </row>
    <row r="553" spans="1:28" s="156" customFormat="1" ht="19.5" customHeight="1" x14ac:dyDescent="0.25">
      <c r="A553" s="197"/>
      <c r="B553" s="198" t="s">
        <v>64</v>
      </c>
      <c r="C553" s="199" t="s">
        <v>749</v>
      </c>
      <c r="D553" s="200"/>
      <c r="E553" s="200"/>
      <c r="F553" s="200"/>
      <c r="G553" s="201"/>
      <c r="H553" s="202">
        <f>AB553</f>
        <v>66</v>
      </c>
      <c r="I553" s="202" t="s">
        <v>66</v>
      </c>
      <c r="J553" s="203">
        <v>3000</v>
      </c>
      <c r="K553" s="204">
        <f>H553*J553</f>
        <v>198000</v>
      </c>
      <c r="L553" s="205" t="s">
        <v>741</v>
      </c>
      <c r="M553" s="206"/>
      <c r="N553" s="206"/>
      <c r="O553" s="207"/>
      <c r="P553" s="193">
        <f t="shared" si="152"/>
        <v>0</v>
      </c>
      <c r="Q553" s="156" t="s">
        <v>356</v>
      </c>
      <c r="R553" s="194" t="str">
        <f t="shared" ref="R553:U593" si="155">IF($Q553=R$8,$K553,"")</f>
        <v/>
      </c>
      <c r="S553" s="194" t="str">
        <f t="shared" si="155"/>
        <v/>
      </c>
      <c r="T553" s="194">
        <f t="shared" si="155"/>
        <v>198000</v>
      </c>
      <c r="U553" s="194" t="str">
        <f t="shared" si="155"/>
        <v/>
      </c>
      <c r="W553" s="280">
        <v>1</v>
      </c>
      <c r="X553" s="252">
        <v>66</v>
      </c>
      <c r="Y553" s="252">
        <v>1</v>
      </c>
      <c r="Z553" s="252">
        <v>1</v>
      </c>
      <c r="AA553" s="252">
        <v>1</v>
      </c>
      <c r="AB553" s="253">
        <f>W553*X553*Y553*Z553*AA553</f>
        <v>66</v>
      </c>
    </row>
    <row r="554" spans="1:28" s="156" customFormat="1" ht="19.5" customHeight="1" x14ac:dyDescent="0.25">
      <c r="A554" s="197"/>
      <c r="B554" s="211"/>
      <c r="C554" s="212"/>
      <c r="D554" s="213"/>
      <c r="E554" s="213"/>
      <c r="F554" s="213"/>
      <c r="G554" s="214"/>
      <c r="H554" s="215"/>
      <c r="I554" s="215"/>
      <c r="J554" s="216"/>
      <c r="K554" s="217"/>
      <c r="L554" s="218" t="s">
        <v>745</v>
      </c>
      <c r="M554" s="219"/>
      <c r="N554" s="219"/>
      <c r="O554" s="220"/>
      <c r="P554" s="193">
        <f t="shared" si="152"/>
        <v>0</v>
      </c>
      <c r="R554" s="194" t="str">
        <f t="shared" si="155"/>
        <v/>
      </c>
      <c r="S554" s="194" t="str">
        <f t="shared" si="155"/>
        <v/>
      </c>
      <c r="T554" s="194" t="str">
        <f t="shared" si="155"/>
        <v/>
      </c>
      <c r="U554" s="194" t="str">
        <f t="shared" si="155"/>
        <v/>
      </c>
      <c r="V554" s="208"/>
      <c r="W554" s="209"/>
      <c r="X554" s="209"/>
      <c r="Y554" s="209"/>
      <c r="Z554" s="209"/>
      <c r="AA554" s="209"/>
      <c r="AB554" s="210"/>
    </row>
    <row r="555" spans="1:28" s="156" customFormat="1" ht="19.5" customHeight="1" x14ac:dyDescent="0.25">
      <c r="A555" s="197"/>
      <c r="B555" s="221"/>
      <c r="C555" s="222"/>
      <c r="D555" s="223"/>
      <c r="E555" s="223"/>
      <c r="F555" s="223"/>
      <c r="G555" s="224" t="str">
        <f>C543</f>
        <v>Specialist roof systems</v>
      </c>
      <c r="H555" s="225"/>
      <c r="I555" s="225"/>
      <c r="J555" s="226"/>
      <c r="K555" s="227">
        <f>SUBTOTAL(9,K543:K554)</f>
        <v>3128000</v>
      </c>
      <c r="L555" s="228"/>
      <c r="M555" s="229"/>
      <c r="N555" s="229"/>
      <c r="O555" s="230"/>
      <c r="P555" s="193">
        <f t="shared" si="152"/>
        <v>3128000</v>
      </c>
      <c r="R555" s="194" t="str">
        <f t="shared" si="155"/>
        <v/>
      </c>
      <c r="S555" s="194" t="str">
        <f t="shared" si="155"/>
        <v/>
      </c>
      <c r="T555" s="194" t="str">
        <f t="shared" si="155"/>
        <v/>
      </c>
      <c r="U555" s="194" t="str">
        <f t="shared" si="155"/>
        <v/>
      </c>
      <c r="V555" s="208"/>
      <c r="W555" s="209"/>
      <c r="X555" s="209"/>
      <c r="Y555" s="209"/>
      <c r="Z555" s="209"/>
      <c r="AA555" s="209"/>
      <c r="AB555" s="210"/>
    </row>
    <row r="556" spans="1:28" s="156" customFormat="1" ht="19.5" customHeight="1" x14ac:dyDescent="0.25">
      <c r="A556" s="197"/>
      <c r="B556" s="296"/>
      <c r="C556" s="297"/>
      <c r="D556" s="298"/>
      <c r="E556" s="298"/>
      <c r="F556" s="298"/>
      <c r="G556" s="299"/>
      <c r="H556" s="300"/>
      <c r="I556" s="300"/>
      <c r="J556" s="301"/>
      <c r="K556" s="302"/>
      <c r="L556" s="303"/>
      <c r="M556" s="304"/>
      <c r="N556" s="304"/>
      <c r="O556" s="305"/>
      <c r="P556" s="193">
        <f t="shared" si="152"/>
        <v>0</v>
      </c>
      <c r="R556" s="194" t="str">
        <f t="shared" si="155"/>
        <v/>
      </c>
      <c r="S556" s="194" t="str">
        <f t="shared" si="155"/>
        <v/>
      </c>
      <c r="T556" s="194" t="str">
        <f t="shared" si="155"/>
        <v/>
      </c>
      <c r="U556" s="194" t="str">
        <f t="shared" si="155"/>
        <v/>
      </c>
      <c r="V556" s="208"/>
      <c r="W556" s="209"/>
      <c r="X556" s="209"/>
      <c r="Y556" s="209"/>
      <c r="Z556" s="209"/>
      <c r="AA556" s="209"/>
      <c r="AB556" s="210"/>
    </row>
    <row r="557" spans="1:28" s="156" customFormat="1" ht="19.5" customHeight="1" x14ac:dyDescent="0.25">
      <c r="B557" s="195" t="s">
        <v>750</v>
      </c>
      <c r="C557" s="196" t="s">
        <v>751</v>
      </c>
      <c r="D557" s="191"/>
      <c r="E557" s="191"/>
      <c r="F557" s="191"/>
      <c r="G557" s="192"/>
      <c r="H557" s="178"/>
      <c r="I557" s="179"/>
      <c r="J557" s="180"/>
      <c r="K557" s="180"/>
      <c r="L557" s="181"/>
      <c r="M557" s="182"/>
      <c r="N557" s="182"/>
      <c r="O557" s="183"/>
      <c r="P557" s="193">
        <f t="shared" si="152"/>
        <v>0</v>
      </c>
      <c r="Q557" s="170"/>
      <c r="R557" s="194" t="str">
        <f t="shared" si="155"/>
        <v/>
      </c>
      <c r="S557" s="194" t="str">
        <f t="shared" si="155"/>
        <v/>
      </c>
      <c r="T557" s="194" t="str">
        <f t="shared" si="155"/>
        <v/>
      </c>
      <c r="U557" s="194" t="str">
        <f t="shared" si="155"/>
        <v/>
      </c>
      <c r="V557" s="170"/>
      <c r="W557" s="186"/>
      <c r="X557" s="186"/>
      <c r="Y557" s="186"/>
      <c r="Z557" s="186"/>
      <c r="AA557" s="186"/>
      <c r="AB557" s="187"/>
    </row>
    <row r="558" spans="1:28" s="156" customFormat="1" ht="19.5" customHeight="1" x14ac:dyDescent="0.25">
      <c r="B558" s="279"/>
      <c r="C558" s="196" t="s">
        <v>538</v>
      </c>
      <c r="D558" s="191"/>
      <c r="E558" s="191"/>
      <c r="F558" s="191"/>
      <c r="G558" s="192"/>
      <c r="H558" s="178"/>
      <c r="I558" s="179"/>
      <c r="J558" s="180"/>
      <c r="K558" s="180"/>
      <c r="L558" s="181"/>
      <c r="M558" s="182"/>
      <c r="N558" s="182"/>
      <c r="O558" s="183"/>
      <c r="P558" s="193">
        <f t="shared" si="152"/>
        <v>0</v>
      </c>
      <c r="Q558" s="170"/>
      <c r="R558" s="194" t="str">
        <f t="shared" si="155"/>
        <v/>
      </c>
      <c r="S558" s="194" t="str">
        <f t="shared" si="155"/>
        <v/>
      </c>
      <c r="T558" s="194" t="str">
        <f t="shared" si="155"/>
        <v/>
      </c>
      <c r="U558" s="194" t="str">
        <f t="shared" si="155"/>
        <v/>
      </c>
      <c r="V558" s="170"/>
      <c r="W558" s="186"/>
      <c r="X558" s="186"/>
      <c r="Y558" s="186"/>
      <c r="Z558" s="186"/>
      <c r="AA558" s="186"/>
      <c r="AB558" s="187"/>
    </row>
    <row r="559" spans="1:28" s="156" customFormat="1" ht="19.5" customHeight="1" x14ac:dyDescent="0.25">
      <c r="A559" s="197"/>
      <c r="B559" s="198" t="s">
        <v>64</v>
      </c>
      <c r="C559" s="199" t="s">
        <v>752</v>
      </c>
      <c r="D559" s="200"/>
      <c r="E559" s="200"/>
      <c r="F559" s="200"/>
      <c r="G559" s="201"/>
      <c r="H559" s="202">
        <v>5141</v>
      </c>
      <c r="I559" s="202" t="s">
        <v>66</v>
      </c>
      <c r="J559" s="203">
        <v>50</v>
      </c>
      <c r="K559" s="204">
        <f>H559*J559</f>
        <v>257050</v>
      </c>
      <c r="L559" s="205" t="s">
        <v>745</v>
      </c>
      <c r="M559" s="206"/>
      <c r="N559" s="206"/>
      <c r="O559" s="207"/>
      <c r="P559" s="193">
        <f t="shared" si="152"/>
        <v>0</v>
      </c>
      <c r="Q559" s="156" t="s">
        <v>363</v>
      </c>
      <c r="R559" s="194">
        <f t="shared" si="155"/>
        <v>257050</v>
      </c>
      <c r="S559" s="194" t="str">
        <f t="shared" si="155"/>
        <v/>
      </c>
      <c r="T559" s="194" t="str">
        <f t="shared" si="155"/>
        <v/>
      </c>
      <c r="U559" s="194" t="str">
        <f t="shared" si="155"/>
        <v/>
      </c>
      <c r="W559" s="280">
        <v>1</v>
      </c>
      <c r="X559" s="252">
        <v>5141</v>
      </c>
      <c r="Y559" s="252">
        <v>1</v>
      </c>
      <c r="Z559" s="252">
        <v>1</v>
      </c>
      <c r="AA559" s="252">
        <v>1</v>
      </c>
      <c r="AB559" s="253">
        <f>W559*X559*Y559*Z559*AA559</f>
        <v>5141</v>
      </c>
    </row>
    <row r="560" spans="1:28" s="285" customFormat="1" ht="19.5" customHeight="1" x14ac:dyDescent="0.25">
      <c r="A560" s="284"/>
      <c r="B560" s="198"/>
      <c r="C560" s="199"/>
      <c r="D560" s="200"/>
      <c r="E560" s="200"/>
      <c r="F560" s="200"/>
      <c r="G560" s="201"/>
      <c r="H560" s="202"/>
      <c r="I560" s="202"/>
      <c r="J560" s="203"/>
      <c r="K560" s="204"/>
      <c r="L560" s="205"/>
      <c r="M560" s="206"/>
      <c r="N560" s="206"/>
      <c r="O560" s="207"/>
      <c r="P560" s="193">
        <f t="shared" si="152"/>
        <v>0</v>
      </c>
      <c r="R560" s="194" t="str">
        <f t="shared" si="155"/>
        <v/>
      </c>
      <c r="S560" s="194" t="str">
        <f t="shared" si="155"/>
        <v/>
      </c>
      <c r="T560" s="194" t="str">
        <f t="shared" si="155"/>
        <v/>
      </c>
      <c r="U560" s="194" t="str">
        <f t="shared" si="155"/>
        <v/>
      </c>
      <c r="W560" s="288"/>
      <c r="X560" s="287"/>
      <c r="Y560" s="287"/>
      <c r="Z560" s="287"/>
      <c r="AA560" s="287"/>
      <c r="AB560" s="289"/>
    </row>
    <row r="561" spans="1:28" s="156" customFormat="1" ht="19.5" customHeight="1" x14ac:dyDescent="0.25">
      <c r="B561" s="279"/>
      <c r="C561" s="196" t="s">
        <v>356</v>
      </c>
      <c r="D561" s="191"/>
      <c r="E561" s="191"/>
      <c r="F561" s="191"/>
      <c r="G561" s="192"/>
      <c r="H561" s="178"/>
      <c r="I561" s="179"/>
      <c r="J561" s="180"/>
      <c r="K561" s="180"/>
      <c r="L561" s="181"/>
      <c r="M561" s="182"/>
      <c r="N561" s="182"/>
      <c r="O561" s="183"/>
      <c r="P561" s="193">
        <f t="shared" si="152"/>
        <v>0</v>
      </c>
      <c r="Q561" s="170"/>
      <c r="R561" s="194" t="str">
        <f t="shared" si="155"/>
        <v/>
      </c>
      <c r="S561" s="194" t="str">
        <f t="shared" si="155"/>
        <v/>
      </c>
      <c r="T561" s="194" t="str">
        <f t="shared" si="155"/>
        <v/>
      </c>
      <c r="U561" s="194" t="str">
        <f t="shared" si="155"/>
        <v/>
      </c>
      <c r="V561" s="170"/>
      <c r="W561" s="186"/>
      <c r="X561" s="186"/>
      <c r="Y561" s="186"/>
      <c r="Z561" s="186"/>
      <c r="AA561" s="186"/>
      <c r="AB561" s="187"/>
    </row>
    <row r="562" spans="1:28" s="156" customFormat="1" ht="19.5" customHeight="1" x14ac:dyDescent="0.25">
      <c r="A562" s="197"/>
      <c r="B562" s="198" t="s">
        <v>64</v>
      </c>
      <c r="C562" s="199" t="s">
        <v>752</v>
      </c>
      <c r="D562" s="200"/>
      <c r="E562" s="200"/>
      <c r="F562" s="200"/>
      <c r="G562" s="201"/>
      <c r="H562" s="202">
        <v>2654</v>
      </c>
      <c r="I562" s="202" t="s">
        <v>66</v>
      </c>
      <c r="J562" s="203">
        <v>50</v>
      </c>
      <c r="K562" s="204">
        <f>H562*J562</f>
        <v>132700</v>
      </c>
      <c r="L562" s="205" t="s">
        <v>745</v>
      </c>
      <c r="M562" s="206"/>
      <c r="N562" s="206"/>
      <c r="O562" s="207"/>
      <c r="P562" s="193">
        <f t="shared" si="152"/>
        <v>0</v>
      </c>
      <c r="Q562" s="156" t="s">
        <v>356</v>
      </c>
      <c r="R562" s="194" t="str">
        <f t="shared" si="155"/>
        <v/>
      </c>
      <c r="S562" s="194" t="str">
        <f t="shared" si="155"/>
        <v/>
      </c>
      <c r="T562" s="194">
        <f t="shared" si="155"/>
        <v>132700</v>
      </c>
      <c r="U562" s="194" t="str">
        <f t="shared" si="155"/>
        <v/>
      </c>
      <c r="W562" s="280">
        <v>1</v>
      </c>
      <c r="X562" s="252">
        <f>X507</f>
        <v>2654</v>
      </c>
      <c r="Y562" s="252">
        <v>1</v>
      </c>
      <c r="Z562" s="252">
        <v>1</v>
      </c>
      <c r="AA562" s="252">
        <v>1</v>
      </c>
      <c r="AB562" s="253">
        <f>W562*X562*Y562*Z562*AA562</f>
        <v>2654</v>
      </c>
    </row>
    <row r="563" spans="1:28" s="156" customFormat="1" ht="19.5" customHeight="1" x14ac:dyDescent="0.25">
      <c r="A563" s="197"/>
      <c r="B563" s="198" t="s">
        <v>64</v>
      </c>
      <c r="C563" s="199" t="s">
        <v>753</v>
      </c>
      <c r="D563" s="200"/>
      <c r="E563" s="200"/>
      <c r="F563" s="200"/>
      <c r="G563" s="201"/>
      <c r="H563" s="202">
        <v>232</v>
      </c>
      <c r="I563" s="202" t="s">
        <v>66</v>
      </c>
      <c r="J563" s="283">
        <v>350</v>
      </c>
      <c r="K563" s="204">
        <f>H563*J563</f>
        <v>81200</v>
      </c>
      <c r="L563" s="205" t="s">
        <v>754</v>
      </c>
      <c r="M563" s="206"/>
      <c r="N563" s="206"/>
      <c r="O563" s="207"/>
      <c r="P563" s="193">
        <f t="shared" si="152"/>
        <v>0</v>
      </c>
      <c r="Q563" s="156" t="s">
        <v>356</v>
      </c>
      <c r="R563" s="194" t="str">
        <f t="shared" si="155"/>
        <v/>
      </c>
      <c r="S563" s="194" t="str">
        <f t="shared" si="155"/>
        <v/>
      </c>
      <c r="T563" s="194">
        <f t="shared" si="155"/>
        <v>81200</v>
      </c>
      <c r="U563" s="194" t="str">
        <f t="shared" si="155"/>
        <v/>
      </c>
      <c r="W563" s="280">
        <v>1</v>
      </c>
      <c r="X563" s="252">
        <v>232</v>
      </c>
      <c r="Y563" s="252">
        <v>1</v>
      </c>
      <c r="Z563" s="252">
        <v>1</v>
      </c>
      <c r="AA563" s="252">
        <v>1</v>
      </c>
      <c r="AB563" s="253">
        <f>W563*X563*Y563*Z563*AA563</f>
        <v>232</v>
      </c>
    </row>
    <row r="564" spans="1:28" s="156" customFormat="1" ht="19.5" customHeight="1" x14ac:dyDescent="0.25">
      <c r="A564" s="197"/>
      <c r="B564" s="211"/>
      <c r="C564" s="212"/>
      <c r="D564" s="213"/>
      <c r="E564" s="213"/>
      <c r="F564" s="213"/>
      <c r="G564" s="214"/>
      <c r="H564" s="215"/>
      <c r="I564" s="215"/>
      <c r="J564" s="216"/>
      <c r="K564" s="217"/>
      <c r="L564" s="218"/>
      <c r="M564" s="219"/>
      <c r="N564" s="219"/>
      <c r="O564" s="220"/>
      <c r="P564" s="193">
        <f t="shared" si="152"/>
        <v>0</v>
      </c>
      <c r="R564" s="194" t="str">
        <f t="shared" si="155"/>
        <v/>
      </c>
      <c r="S564" s="194" t="str">
        <f t="shared" si="155"/>
        <v/>
      </c>
      <c r="T564" s="194" t="str">
        <f t="shared" si="155"/>
        <v/>
      </c>
      <c r="U564" s="194" t="str">
        <f t="shared" si="155"/>
        <v/>
      </c>
      <c r="V564" s="208"/>
      <c r="W564" s="209"/>
      <c r="X564" s="209"/>
      <c r="Y564" s="209"/>
      <c r="Z564" s="209"/>
      <c r="AA564" s="209"/>
      <c r="AB564" s="210"/>
    </row>
    <row r="565" spans="1:28" s="156" customFormat="1" ht="19.5" customHeight="1" x14ac:dyDescent="0.25">
      <c r="A565" s="197"/>
      <c r="B565" s="221"/>
      <c r="C565" s="222"/>
      <c r="D565" s="223"/>
      <c r="E565" s="223"/>
      <c r="F565" s="223"/>
      <c r="G565" s="224" t="str">
        <f>C557</f>
        <v>Roof drainage</v>
      </c>
      <c r="H565" s="225"/>
      <c r="I565" s="225"/>
      <c r="J565" s="226"/>
      <c r="K565" s="227">
        <f>SUBTOTAL(9,K557:K564)</f>
        <v>470950</v>
      </c>
      <c r="L565" s="228"/>
      <c r="M565" s="229"/>
      <c r="N565" s="229"/>
      <c r="O565" s="230"/>
      <c r="P565" s="193">
        <f t="shared" si="152"/>
        <v>470950</v>
      </c>
      <c r="R565" s="194" t="str">
        <f t="shared" si="155"/>
        <v/>
      </c>
      <c r="S565" s="194" t="str">
        <f t="shared" si="155"/>
        <v/>
      </c>
      <c r="T565" s="194" t="str">
        <f t="shared" si="155"/>
        <v/>
      </c>
      <c r="U565" s="194" t="str">
        <f t="shared" si="155"/>
        <v/>
      </c>
      <c r="V565" s="208"/>
      <c r="W565" s="209"/>
      <c r="X565" s="209"/>
      <c r="Y565" s="209"/>
      <c r="Z565" s="209"/>
      <c r="AA565" s="209"/>
      <c r="AB565" s="210"/>
    </row>
    <row r="566" spans="1:28" s="156" customFormat="1" ht="19.5" customHeight="1" x14ac:dyDescent="0.25">
      <c r="A566" s="197"/>
      <c r="B566" s="296"/>
      <c r="C566" s="297"/>
      <c r="D566" s="298"/>
      <c r="E566" s="298"/>
      <c r="F566" s="298"/>
      <c r="G566" s="299"/>
      <c r="H566" s="300"/>
      <c r="I566" s="300"/>
      <c r="J566" s="301"/>
      <c r="K566" s="302"/>
      <c r="L566" s="303"/>
      <c r="M566" s="304"/>
      <c r="N566" s="304"/>
      <c r="O566" s="305"/>
      <c r="P566" s="193">
        <f t="shared" si="152"/>
        <v>0</v>
      </c>
      <c r="R566" s="194" t="str">
        <f t="shared" si="155"/>
        <v/>
      </c>
      <c r="S566" s="194" t="str">
        <f t="shared" si="155"/>
        <v/>
      </c>
      <c r="T566" s="194" t="str">
        <f t="shared" si="155"/>
        <v/>
      </c>
      <c r="U566" s="194" t="str">
        <f t="shared" si="155"/>
        <v/>
      </c>
      <c r="V566" s="208"/>
      <c r="W566" s="209"/>
      <c r="X566" s="209"/>
      <c r="Y566" s="209"/>
      <c r="Z566" s="209"/>
      <c r="AA566" s="209"/>
      <c r="AB566" s="210"/>
    </row>
    <row r="567" spans="1:28" s="156" customFormat="1" ht="19.5" customHeight="1" x14ac:dyDescent="0.25">
      <c r="B567" s="195" t="s">
        <v>755</v>
      </c>
      <c r="C567" s="196" t="s">
        <v>756</v>
      </c>
      <c r="D567" s="191"/>
      <c r="E567" s="191"/>
      <c r="F567" s="191"/>
      <c r="G567" s="192"/>
      <c r="H567" s="178"/>
      <c r="I567" s="179"/>
      <c r="J567" s="180"/>
      <c r="K567" s="180"/>
      <c r="L567" s="181"/>
      <c r="M567" s="182"/>
      <c r="N567" s="182"/>
      <c r="O567" s="183"/>
      <c r="P567" s="193">
        <f t="shared" si="152"/>
        <v>0</v>
      </c>
      <c r="Q567" s="170"/>
      <c r="R567" s="194" t="str">
        <f t="shared" si="155"/>
        <v/>
      </c>
      <c r="S567" s="194" t="str">
        <f t="shared" si="155"/>
        <v/>
      </c>
      <c r="T567" s="194" t="str">
        <f t="shared" si="155"/>
        <v/>
      </c>
      <c r="U567" s="194" t="str">
        <f t="shared" si="155"/>
        <v/>
      </c>
      <c r="V567" s="170"/>
      <c r="W567" s="186"/>
      <c r="X567" s="186"/>
      <c r="Y567" s="186"/>
      <c r="Z567" s="186"/>
      <c r="AA567" s="186"/>
      <c r="AB567" s="187"/>
    </row>
    <row r="568" spans="1:28" s="156" customFormat="1" ht="19.5" customHeight="1" x14ac:dyDescent="0.25">
      <c r="B568" s="195"/>
      <c r="C568" s="196" t="s">
        <v>466</v>
      </c>
      <c r="D568" s="191"/>
      <c r="E568" s="191"/>
      <c r="F568" s="191"/>
      <c r="G568" s="192"/>
      <c r="H568" s="178"/>
      <c r="I568" s="179"/>
      <c r="J568" s="180"/>
      <c r="K568" s="180"/>
      <c r="L568" s="181"/>
      <c r="M568" s="182"/>
      <c r="N568" s="182"/>
      <c r="O568" s="183"/>
      <c r="P568" s="193">
        <f t="shared" si="152"/>
        <v>0</v>
      </c>
      <c r="Q568" s="170"/>
      <c r="R568" s="194" t="str">
        <f t="shared" si="155"/>
        <v/>
      </c>
      <c r="S568" s="194" t="str">
        <f t="shared" si="155"/>
        <v/>
      </c>
      <c r="T568" s="194" t="str">
        <f t="shared" si="155"/>
        <v/>
      </c>
      <c r="U568" s="194" t="str">
        <f t="shared" si="155"/>
        <v/>
      </c>
      <c r="V568" s="170"/>
      <c r="W568" s="186"/>
      <c r="X568" s="186"/>
      <c r="Y568" s="186"/>
      <c r="Z568" s="186"/>
      <c r="AA568" s="186"/>
      <c r="AB568" s="187"/>
    </row>
    <row r="569" spans="1:28" s="156" customFormat="1" ht="19.5" customHeight="1" x14ac:dyDescent="0.25">
      <c r="A569" s="197"/>
      <c r="B569" s="198" t="s">
        <v>64</v>
      </c>
      <c r="C569" s="199" t="s">
        <v>757</v>
      </c>
      <c r="D569" s="200"/>
      <c r="E569" s="200"/>
      <c r="F569" s="200"/>
      <c r="G569" s="201"/>
      <c r="H569" s="202">
        <v>1</v>
      </c>
      <c r="I569" s="202" t="s">
        <v>57</v>
      </c>
      <c r="J569" s="203">
        <v>500000</v>
      </c>
      <c r="K569" s="204">
        <f>H569*J569</f>
        <v>500000</v>
      </c>
      <c r="L569" s="205"/>
      <c r="M569" s="206"/>
      <c r="N569" s="206"/>
      <c r="O569" s="207"/>
      <c r="P569" s="193">
        <f t="shared" si="152"/>
        <v>0</v>
      </c>
      <c r="Q569" s="156" t="s">
        <v>364</v>
      </c>
      <c r="R569" s="194" t="str">
        <f t="shared" si="155"/>
        <v/>
      </c>
      <c r="S569" s="194">
        <f t="shared" si="155"/>
        <v>500000</v>
      </c>
      <c r="T569" s="194" t="str">
        <f t="shared" si="155"/>
        <v/>
      </c>
      <c r="U569" s="194" t="str">
        <f t="shared" si="155"/>
        <v/>
      </c>
      <c r="V569" s="208"/>
      <c r="W569" s="209"/>
      <c r="X569" s="209"/>
      <c r="Y569" s="209"/>
      <c r="Z569" s="209"/>
      <c r="AA569" s="209"/>
      <c r="AB569" s="210"/>
    </row>
    <row r="570" spans="1:28" s="156" customFormat="1" ht="19.5" customHeight="1" x14ac:dyDescent="0.25">
      <c r="A570" s="197"/>
      <c r="B570" s="198" t="s">
        <v>64</v>
      </c>
      <c r="C570" s="282" t="s">
        <v>758</v>
      </c>
      <c r="D570" s="200"/>
      <c r="E570" s="200"/>
      <c r="F570" s="200"/>
      <c r="G570" s="201"/>
      <c r="H570" s="202">
        <v>1</v>
      </c>
      <c r="I570" s="202" t="s">
        <v>57</v>
      </c>
      <c r="J570" s="203">
        <v>25000</v>
      </c>
      <c r="K570" s="204">
        <f>H570*J570</f>
        <v>25000</v>
      </c>
      <c r="L570" s="205" t="s">
        <v>585</v>
      </c>
      <c r="M570" s="206"/>
      <c r="N570" s="206"/>
      <c r="O570" s="207"/>
      <c r="P570" s="193">
        <f t="shared" si="152"/>
        <v>0</v>
      </c>
      <c r="Q570" s="156" t="s">
        <v>364</v>
      </c>
      <c r="R570" s="194" t="str">
        <f t="shared" si="155"/>
        <v/>
      </c>
      <c r="S570" s="194">
        <f t="shared" si="155"/>
        <v>25000</v>
      </c>
      <c r="T570" s="194" t="str">
        <f t="shared" si="155"/>
        <v/>
      </c>
      <c r="U570" s="194" t="str">
        <f t="shared" si="155"/>
        <v/>
      </c>
      <c r="W570" s="280"/>
      <c r="X570" s="252"/>
      <c r="Y570" s="252"/>
      <c r="Z570" s="252"/>
      <c r="AA570" s="252"/>
      <c r="AB570" s="253"/>
    </row>
    <row r="571" spans="1:28" s="156" customFormat="1" ht="19.5" customHeight="1" x14ac:dyDescent="0.25">
      <c r="A571" s="197"/>
      <c r="B571" s="198"/>
      <c r="C571" s="199"/>
      <c r="D571" s="200"/>
      <c r="E571" s="200"/>
      <c r="F571" s="200"/>
      <c r="G571" s="201"/>
      <c r="H571" s="202"/>
      <c r="I571" s="202"/>
      <c r="J571" s="203"/>
      <c r="K571" s="204"/>
      <c r="L571" s="205"/>
      <c r="M571" s="206"/>
      <c r="N571" s="206"/>
      <c r="O571" s="207"/>
      <c r="P571" s="193">
        <f t="shared" si="152"/>
        <v>0</v>
      </c>
      <c r="R571" s="194" t="str">
        <f t="shared" si="155"/>
        <v/>
      </c>
      <c r="S571" s="194" t="str">
        <f t="shared" si="155"/>
        <v/>
      </c>
      <c r="T571" s="194" t="str">
        <f t="shared" si="155"/>
        <v/>
      </c>
      <c r="U571" s="194" t="str">
        <f t="shared" si="155"/>
        <v/>
      </c>
      <c r="V571" s="208"/>
      <c r="W571" s="209"/>
      <c r="X571" s="209"/>
      <c r="Y571" s="209"/>
      <c r="Z571" s="209"/>
      <c r="AA571" s="209"/>
      <c r="AB571" s="210"/>
    </row>
    <row r="572" spans="1:28" s="156" customFormat="1" ht="19.5" customHeight="1" x14ac:dyDescent="0.25">
      <c r="B572" s="279"/>
      <c r="C572" s="196" t="s">
        <v>356</v>
      </c>
      <c r="D572" s="191"/>
      <c r="E572" s="191"/>
      <c r="F572" s="191"/>
      <c r="G572" s="192"/>
      <c r="H572" s="178"/>
      <c r="I572" s="179"/>
      <c r="J572" s="180"/>
      <c r="K572" s="180"/>
      <c r="L572" s="181"/>
      <c r="M572" s="182"/>
      <c r="N572" s="182"/>
      <c r="O572" s="183"/>
      <c r="P572" s="193">
        <f t="shared" si="152"/>
        <v>0</v>
      </c>
      <c r="Q572" s="170"/>
      <c r="R572" s="194" t="str">
        <f t="shared" si="155"/>
        <v/>
      </c>
      <c r="S572" s="194" t="str">
        <f t="shared" si="155"/>
        <v/>
      </c>
      <c r="T572" s="194" t="str">
        <f t="shared" si="155"/>
        <v/>
      </c>
      <c r="U572" s="194" t="str">
        <f t="shared" si="155"/>
        <v/>
      </c>
      <c r="V572" s="170"/>
      <c r="W572" s="186"/>
      <c r="X572" s="186"/>
      <c r="Y572" s="186"/>
      <c r="Z572" s="186"/>
      <c r="AA572" s="186"/>
      <c r="AB572" s="187"/>
    </row>
    <row r="573" spans="1:28" s="156" customFormat="1" ht="19.5" customHeight="1" x14ac:dyDescent="0.25">
      <c r="A573" s="197"/>
      <c r="B573" s="198" t="s">
        <v>64</v>
      </c>
      <c r="C573" s="199" t="s">
        <v>759</v>
      </c>
      <c r="D573" s="200"/>
      <c r="E573" s="200"/>
      <c r="F573" s="200"/>
      <c r="G573" s="201"/>
      <c r="H573" s="202">
        <v>1</v>
      </c>
      <c r="I573" s="202" t="s">
        <v>57</v>
      </c>
      <c r="J573" s="203">
        <v>15000</v>
      </c>
      <c r="K573" s="204">
        <f>H573*J573</f>
        <v>15000</v>
      </c>
      <c r="L573" s="205" t="s">
        <v>585</v>
      </c>
      <c r="M573" s="206"/>
      <c r="N573" s="206"/>
      <c r="O573" s="207"/>
      <c r="P573" s="193">
        <f t="shared" si="152"/>
        <v>0</v>
      </c>
      <c r="Q573" s="156" t="s">
        <v>356</v>
      </c>
      <c r="R573" s="194" t="str">
        <f t="shared" si="155"/>
        <v/>
      </c>
      <c r="S573" s="194" t="str">
        <f t="shared" si="155"/>
        <v/>
      </c>
      <c r="T573" s="194">
        <f t="shared" si="155"/>
        <v>15000</v>
      </c>
      <c r="U573" s="194" t="str">
        <f t="shared" si="155"/>
        <v/>
      </c>
      <c r="W573" s="252"/>
      <c r="X573" s="252"/>
      <c r="Y573" s="252"/>
      <c r="Z573" s="252"/>
      <c r="AA573" s="252"/>
      <c r="AB573" s="253"/>
    </row>
    <row r="574" spans="1:28" s="156" customFormat="1" ht="19.5" customHeight="1" x14ac:dyDescent="0.25">
      <c r="A574" s="197"/>
      <c r="B574" s="211"/>
      <c r="C574" s="212"/>
      <c r="D574" s="213"/>
      <c r="E574" s="213"/>
      <c r="F574" s="213"/>
      <c r="G574" s="214"/>
      <c r="H574" s="215"/>
      <c r="I574" s="215"/>
      <c r="J574" s="216"/>
      <c r="K574" s="217"/>
      <c r="L574" s="218"/>
      <c r="M574" s="219"/>
      <c r="N574" s="219"/>
      <c r="O574" s="220"/>
      <c r="P574" s="193">
        <f t="shared" si="152"/>
        <v>0</v>
      </c>
      <c r="R574" s="194" t="str">
        <f t="shared" si="155"/>
        <v/>
      </c>
      <c r="S574" s="194" t="str">
        <f t="shared" si="155"/>
        <v/>
      </c>
      <c r="T574" s="194" t="str">
        <f t="shared" si="155"/>
        <v/>
      </c>
      <c r="U574" s="194" t="str">
        <f t="shared" si="155"/>
        <v/>
      </c>
      <c r="V574" s="208"/>
      <c r="W574" s="209"/>
      <c r="X574" s="209"/>
      <c r="Y574" s="209"/>
      <c r="Z574" s="209"/>
      <c r="AA574" s="209"/>
      <c r="AB574" s="210"/>
    </row>
    <row r="575" spans="1:28" s="156" customFormat="1" ht="19.5" customHeight="1" x14ac:dyDescent="0.25">
      <c r="A575" s="197"/>
      <c r="B575" s="221"/>
      <c r="C575" s="222"/>
      <c r="D575" s="223"/>
      <c r="E575" s="223"/>
      <c r="F575" s="223"/>
      <c r="G575" s="224" t="str">
        <f>C567</f>
        <v>Rooflights, skylights and openings</v>
      </c>
      <c r="H575" s="225"/>
      <c r="I575" s="225"/>
      <c r="J575" s="226"/>
      <c r="K575" s="227">
        <f>SUBTOTAL(9,K567:K574)</f>
        <v>540000</v>
      </c>
      <c r="L575" s="228"/>
      <c r="M575" s="229"/>
      <c r="N575" s="229"/>
      <c r="O575" s="230"/>
      <c r="P575" s="193">
        <f t="shared" si="152"/>
        <v>540000</v>
      </c>
      <c r="R575" s="194" t="str">
        <f t="shared" si="155"/>
        <v/>
      </c>
      <c r="S575" s="194" t="str">
        <f t="shared" si="155"/>
        <v/>
      </c>
      <c r="T575" s="194" t="str">
        <f t="shared" si="155"/>
        <v/>
      </c>
      <c r="U575" s="194" t="str">
        <f t="shared" si="155"/>
        <v/>
      </c>
      <c r="V575" s="208"/>
      <c r="W575" s="209"/>
      <c r="X575" s="209"/>
      <c r="Y575" s="209"/>
      <c r="Z575" s="209"/>
      <c r="AA575" s="209"/>
      <c r="AB575" s="210"/>
    </row>
    <row r="576" spans="1:28" s="156" customFormat="1" ht="19.5" customHeight="1" x14ac:dyDescent="0.25">
      <c r="A576" s="197"/>
      <c r="B576" s="296"/>
      <c r="C576" s="297"/>
      <c r="D576" s="298"/>
      <c r="E576" s="298"/>
      <c r="F576" s="298"/>
      <c r="G576" s="299"/>
      <c r="H576" s="300"/>
      <c r="I576" s="300"/>
      <c r="J576" s="301"/>
      <c r="K576" s="302"/>
      <c r="L576" s="303"/>
      <c r="M576" s="304"/>
      <c r="N576" s="304"/>
      <c r="O576" s="305"/>
      <c r="P576" s="193">
        <f t="shared" si="152"/>
        <v>0</v>
      </c>
      <c r="R576" s="194" t="str">
        <f t="shared" si="155"/>
        <v/>
      </c>
      <c r="S576" s="194" t="str">
        <f t="shared" si="155"/>
        <v/>
      </c>
      <c r="T576" s="194" t="str">
        <f t="shared" si="155"/>
        <v/>
      </c>
      <c r="U576" s="194" t="str">
        <f t="shared" si="155"/>
        <v/>
      </c>
      <c r="V576" s="208"/>
      <c r="W576" s="209"/>
      <c r="X576" s="209"/>
      <c r="Y576" s="209"/>
      <c r="Z576" s="209"/>
      <c r="AA576" s="209"/>
      <c r="AB576" s="210"/>
    </row>
    <row r="577" spans="1:28" s="156" customFormat="1" ht="19.5" customHeight="1" x14ac:dyDescent="0.25">
      <c r="B577" s="195" t="s">
        <v>760</v>
      </c>
      <c r="C577" s="196" t="s">
        <v>761</v>
      </c>
      <c r="D577" s="191"/>
      <c r="E577" s="191"/>
      <c r="F577" s="191"/>
      <c r="G577" s="192"/>
      <c r="H577" s="178"/>
      <c r="I577" s="179"/>
      <c r="J577" s="180"/>
      <c r="K577" s="180"/>
      <c r="L577" s="181"/>
      <c r="M577" s="182"/>
      <c r="N577" s="182"/>
      <c r="O577" s="183"/>
      <c r="P577" s="193">
        <f t="shared" si="152"/>
        <v>0</v>
      </c>
      <c r="Q577" s="170"/>
      <c r="R577" s="194" t="str">
        <f t="shared" si="155"/>
        <v/>
      </c>
      <c r="S577" s="194" t="str">
        <f t="shared" si="155"/>
        <v/>
      </c>
      <c r="T577" s="194" t="str">
        <f t="shared" si="155"/>
        <v/>
      </c>
      <c r="U577" s="194" t="str">
        <f t="shared" si="155"/>
        <v/>
      </c>
      <c r="V577" s="170"/>
      <c r="W577" s="186"/>
      <c r="X577" s="186"/>
      <c r="Y577" s="186"/>
      <c r="Z577" s="186"/>
      <c r="AA577" s="186"/>
      <c r="AB577" s="187"/>
    </row>
    <row r="578" spans="1:28" s="156" customFormat="1" ht="19.5" customHeight="1" x14ac:dyDescent="0.25">
      <c r="B578" s="279"/>
      <c r="C578" s="196" t="s">
        <v>466</v>
      </c>
      <c r="D578" s="191"/>
      <c r="E578" s="191"/>
      <c r="F578" s="191"/>
      <c r="G578" s="192"/>
      <c r="H578" s="178"/>
      <c r="I578" s="179"/>
      <c r="J578" s="180"/>
      <c r="K578" s="180"/>
      <c r="L578" s="181"/>
      <c r="M578" s="182"/>
      <c r="N578" s="182"/>
      <c r="O578" s="183"/>
      <c r="P578" s="193">
        <f t="shared" si="152"/>
        <v>0</v>
      </c>
      <c r="Q578" s="170"/>
      <c r="R578" s="194" t="str">
        <f t="shared" si="155"/>
        <v/>
      </c>
      <c r="S578" s="194" t="str">
        <f t="shared" si="155"/>
        <v/>
      </c>
      <c r="T578" s="194" t="str">
        <f t="shared" si="155"/>
        <v/>
      </c>
      <c r="U578" s="194" t="str">
        <f t="shared" si="155"/>
        <v/>
      </c>
      <c r="V578" s="170"/>
      <c r="W578" s="186"/>
      <c r="X578" s="186"/>
      <c r="Y578" s="186"/>
      <c r="Z578" s="186"/>
      <c r="AA578" s="186"/>
      <c r="AB578" s="187"/>
    </row>
    <row r="579" spans="1:28" s="156" customFormat="1" ht="19.5" customHeight="1" x14ac:dyDescent="0.25">
      <c r="A579" s="197"/>
      <c r="B579" s="198" t="s">
        <v>64</v>
      </c>
      <c r="C579" s="199" t="s">
        <v>762</v>
      </c>
      <c r="D579" s="200"/>
      <c r="E579" s="200"/>
      <c r="F579" s="200"/>
      <c r="G579" s="201"/>
      <c r="H579" s="202">
        <v>1</v>
      </c>
      <c r="I579" s="202" t="s">
        <v>57</v>
      </c>
      <c r="J579" s="203">
        <v>250000</v>
      </c>
      <c r="K579" s="204">
        <f>H579*J579</f>
        <v>250000</v>
      </c>
      <c r="L579" s="205" t="s">
        <v>763</v>
      </c>
      <c r="M579" s="206"/>
      <c r="N579" s="206"/>
      <c r="O579" s="207"/>
      <c r="P579" s="193">
        <f t="shared" si="152"/>
        <v>0</v>
      </c>
      <c r="Q579" s="156" t="s">
        <v>364</v>
      </c>
      <c r="R579" s="194" t="str">
        <f t="shared" si="155"/>
        <v/>
      </c>
      <c r="S579" s="194">
        <f t="shared" si="155"/>
        <v>250000</v>
      </c>
      <c r="T579" s="194" t="str">
        <f t="shared" si="155"/>
        <v/>
      </c>
      <c r="U579" s="194" t="str">
        <f t="shared" si="155"/>
        <v/>
      </c>
      <c r="W579" s="280">
        <v>1</v>
      </c>
      <c r="X579" s="252">
        <v>70</v>
      </c>
      <c r="Y579" s="252">
        <v>1</v>
      </c>
      <c r="Z579" s="252">
        <v>1</v>
      </c>
      <c r="AA579" s="252">
        <v>1</v>
      </c>
      <c r="AB579" s="253">
        <f>W579*X579*Y579*Z579*AA579</f>
        <v>70</v>
      </c>
    </row>
    <row r="580" spans="1:28" s="285" customFormat="1" ht="19.5" customHeight="1" x14ac:dyDescent="0.25">
      <c r="A580" s="284"/>
      <c r="B580" s="198"/>
      <c r="C580" s="199"/>
      <c r="D580" s="200"/>
      <c r="E580" s="200"/>
      <c r="F580" s="200"/>
      <c r="G580" s="201"/>
      <c r="H580" s="202"/>
      <c r="I580" s="202"/>
      <c r="J580" s="203"/>
      <c r="K580" s="204"/>
      <c r="L580" s="205"/>
      <c r="M580" s="206"/>
      <c r="N580" s="206"/>
      <c r="O580" s="207"/>
      <c r="P580" s="193">
        <f t="shared" si="152"/>
        <v>0</v>
      </c>
      <c r="R580" s="194" t="str">
        <f t="shared" si="155"/>
        <v/>
      </c>
      <c r="S580" s="194" t="str">
        <f t="shared" si="155"/>
        <v/>
      </c>
      <c r="T580" s="194" t="str">
        <f t="shared" si="155"/>
        <v/>
      </c>
      <c r="U580" s="194" t="str">
        <f t="shared" si="155"/>
        <v/>
      </c>
      <c r="W580" s="288"/>
      <c r="X580" s="287"/>
      <c r="Y580" s="287"/>
      <c r="Z580" s="287"/>
      <c r="AA580" s="287"/>
      <c r="AB580" s="289"/>
    </row>
    <row r="581" spans="1:28" s="156" customFormat="1" ht="19.5" customHeight="1" x14ac:dyDescent="0.25">
      <c r="B581" s="279"/>
      <c r="C581" s="196" t="s">
        <v>538</v>
      </c>
      <c r="D581" s="191"/>
      <c r="E581" s="191"/>
      <c r="F581" s="191"/>
      <c r="G581" s="192"/>
      <c r="H581" s="178"/>
      <c r="I581" s="179"/>
      <c r="J581" s="180"/>
      <c r="K581" s="180"/>
      <c r="L581" s="181"/>
      <c r="M581" s="182"/>
      <c r="N581" s="182"/>
      <c r="O581" s="183"/>
      <c r="P581" s="193">
        <f t="shared" si="152"/>
        <v>0</v>
      </c>
      <c r="Q581" s="170"/>
      <c r="R581" s="194" t="str">
        <f t="shared" si="155"/>
        <v/>
      </c>
      <c r="S581" s="194" t="str">
        <f t="shared" si="155"/>
        <v/>
      </c>
      <c r="T581" s="194" t="str">
        <f t="shared" si="155"/>
        <v/>
      </c>
      <c r="U581" s="194" t="str">
        <f t="shared" si="155"/>
        <v/>
      </c>
      <c r="V581" s="170"/>
      <c r="W581" s="186"/>
      <c r="X581" s="186"/>
      <c r="Y581" s="186"/>
      <c r="Z581" s="186"/>
      <c r="AA581" s="186"/>
      <c r="AB581" s="187"/>
    </row>
    <row r="582" spans="1:28" s="156" customFormat="1" ht="19.5" customHeight="1" x14ac:dyDescent="0.25">
      <c r="A582" s="197"/>
      <c r="B582" s="198" t="s">
        <v>64</v>
      </c>
      <c r="C582" s="199" t="s">
        <v>764</v>
      </c>
      <c r="D582" s="200"/>
      <c r="E582" s="200"/>
      <c r="F582" s="200"/>
      <c r="G582" s="201"/>
      <c r="H582" s="202">
        <v>1</v>
      </c>
      <c r="I582" s="202" t="s">
        <v>57</v>
      </c>
      <c r="J582" s="203">
        <v>75000</v>
      </c>
      <c r="K582" s="204">
        <f>H582*J582</f>
        <v>75000</v>
      </c>
      <c r="L582" s="205"/>
      <c r="M582" s="206"/>
      <c r="N582" s="206"/>
      <c r="O582" s="207"/>
      <c r="P582" s="193">
        <f t="shared" si="152"/>
        <v>0</v>
      </c>
      <c r="Q582" s="156" t="s">
        <v>363</v>
      </c>
      <c r="R582" s="194">
        <f t="shared" si="155"/>
        <v>75000</v>
      </c>
      <c r="S582" s="194" t="str">
        <f t="shared" si="155"/>
        <v/>
      </c>
      <c r="T582" s="194" t="str">
        <f t="shared" si="155"/>
        <v/>
      </c>
      <c r="U582" s="194" t="str">
        <f t="shared" si="155"/>
        <v/>
      </c>
      <c r="W582" s="252"/>
      <c r="X582" s="252"/>
      <c r="Y582" s="252"/>
      <c r="Z582" s="252"/>
      <c r="AA582" s="252"/>
      <c r="AB582" s="253"/>
    </row>
    <row r="583" spans="1:28" s="156" customFormat="1" ht="19.5" customHeight="1" x14ac:dyDescent="0.25">
      <c r="A583" s="197"/>
      <c r="B583" s="198" t="s">
        <v>64</v>
      </c>
      <c r="C583" s="199" t="s">
        <v>765</v>
      </c>
      <c r="D583" s="200"/>
      <c r="E583" s="200"/>
      <c r="F583" s="200"/>
      <c r="G583" s="201"/>
      <c r="H583" s="202">
        <v>1</v>
      </c>
      <c r="I583" s="202" t="s">
        <v>57</v>
      </c>
      <c r="J583" s="203">
        <v>25000</v>
      </c>
      <c r="K583" s="204">
        <f>H583*J583</f>
        <v>25000</v>
      </c>
      <c r="L583" s="205"/>
      <c r="M583" s="206"/>
      <c r="N583" s="206"/>
      <c r="O583" s="207"/>
      <c r="P583" s="193">
        <f t="shared" si="152"/>
        <v>0</v>
      </c>
      <c r="Q583" s="156" t="s">
        <v>363</v>
      </c>
      <c r="R583" s="194">
        <f t="shared" si="155"/>
        <v>25000</v>
      </c>
      <c r="S583" s="194" t="str">
        <f t="shared" si="155"/>
        <v/>
      </c>
      <c r="T583" s="194" t="str">
        <f t="shared" si="155"/>
        <v/>
      </c>
      <c r="U583" s="194" t="str">
        <f t="shared" si="155"/>
        <v/>
      </c>
      <c r="W583" s="252"/>
      <c r="X583" s="252"/>
      <c r="Y583" s="252"/>
      <c r="Z583" s="252"/>
      <c r="AA583" s="252"/>
      <c r="AB583" s="253"/>
    </row>
    <row r="584" spans="1:28" s="156" customFormat="1" ht="19.5" customHeight="1" x14ac:dyDescent="0.25">
      <c r="A584" s="197"/>
      <c r="B584" s="198" t="s">
        <v>64</v>
      </c>
      <c r="C584" s="199" t="s">
        <v>766</v>
      </c>
      <c r="D584" s="200"/>
      <c r="E584" s="200"/>
      <c r="F584" s="200"/>
      <c r="G584" s="201"/>
      <c r="H584" s="202">
        <f>AB584</f>
        <v>84</v>
      </c>
      <c r="I584" s="202" t="s">
        <v>66</v>
      </c>
      <c r="J584" s="203">
        <v>1750</v>
      </c>
      <c r="K584" s="204">
        <f t="shared" ref="K584" si="156">H584*J584</f>
        <v>147000</v>
      </c>
      <c r="L584" s="205"/>
      <c r="M584" s="206"/>
      <c r="N584" s="206"/>
      <c r="O584" s="207"/>
      <c r="P584" s="193">
        <f t="shared" si="152"/>
        <v>0</v>
      </c>
      <c r="Q584" s="156" t="s">
        <v>363</v>
      </c>
      <c r="R584" s="194">
        <f t="shared" si="155"/>
        <v>147000</v>
      </c>
      <c r="S584" s="194" t="str">
        <f t="shared" si="155"/>
        <v/>
      </c>
      <c r="T584" s="194" t="str">
        <f t="shared" si="155"/>
        <v/>
      </c>
      <c r="U584" s="194" t="str">
        <f t="shared" si="155"/>
        <v/>
      </c>
      <c r="W584" s="280">
        <v>1</v>
      </c>
      <c r="X584" s="252">
        <v>84</v>
      </c>
      <c r="Y584" s="252">
        <v>1</v>
      </c>
      <c r="Z584" s="252">
        <v>1</v>
      </c>
      <c r="AA584" s="252">
        <v>1</v>
      </c>
      <c r="AB584" s="253">
        <f>W584*X584*Y584*Z584*AA584</f>
        <v>84</v>
      </c>
    </row>
    <row r="585" spans="1:28" s="156" customFormat="1" ht="19.5" customHeight="1" x14ac:dyDescent="0.25">
      <c r="A585" s="197"/>
      <c r="B585" s="198" t="s">
        <v>64</v>
      </c>
      <c r="C585" s="199" t="s">
        <v>767</v>
      </c>
      <c r="D585" s="200"/>
      <c r="E585" s="200"/>
      <c r="F585" s="200"/>
      <c r="G585" s="201"/>
      <c r="H585" s="202">
        <f>AB585</f>
        <v>859</v>
      </c>
      <c r="I585" s="202" t="s">
        <v>144</v>
      </c>
      <c r="J585" s="203">
        <v>500</v>
      </c>
      <c r="K585" s="204">
        <f>H585*J585</f>
        <v>429500</v>
      </c>
      <c r="L585" s="205" t="s">
        <v>768</v>
      </c>
      <c r="M585" s="206"/>
      <c r="N585" s="206"/>
      <c r="O585" s="207"/>
      <c r="P585" s="193">
        <f t="shared" si="152"/>
        <v>0</v>
      </c>
      <c r="Q585" s="156" t="s">
        <v>363</v>
      </c>
      <c r="R585" s="194">
        <f t="shared" si="155"/>
        <v>429500</v>
      </c>
      <c r="S585" s="194" t="str">
        <f t="shared" si="155"/>
        <v/>
      </c>
      <c r="T585" s="194" t="str">
        <f t="shared" si="155"/>
        <v/>
      </c>
      <c r="U585" s="194" t="str">
        <f t="shared" si="155"/>
        <v/>
      </c>
      <c r="W585" s="252">
        <v>1</v>
      </c>
      <c r="X585" s="252">
        <v>859</v>
      </c>
      <c r="Y585" s="252">
        <v>1</v>
      </c>
      <c r="Z585" s="252">
        <v>1</v>
      </c>
      <c r="AA585" s="252">
        <v>1</v>
      </c>
      <c r="AB585" s="253">
        <f t="shared" ref="AB585" si="157">W585*X585*Y585*Z585*AA585</f>
        <v>859</v>
      </c>
    </row>
    <row r="586" spans="1:28" s="285" customFormat="1" ht="19.5" customHeight="1" x14ac:dyDescent="0.25">
      <c r="A586" s="284"/>
      <c r="B586" s="198"/>
      <c r="C586" s="199"/>
      <c r="D586" s="200"/>
      <c r="E586" s="200"/>
      <c r="F586" s="200"/>
      <c r="G586" s="201"/>
      <c r="H586" s="202"/>
      <c r="I586" s="202"/>
      <c r="J586" s="203"/>
      <c r="K586" s="204"/>
      <c r="L586" s="205"/>
      <c r="M586" s="206"/>
      <c r="N586" s="206"/>
      <c r="O586" s="207"/>
      <c r="P586" s="193">
        <f t="shared" si="152"/>
        <v>0</v>
      </c>
      <c r="R586" s="194" t="str">
        <f t="shared" si="155"/>
        <v/>
      </c>
      <c r="S586" s="194" t="str">
        <f t="shared" si="155"/>
        <v/>
      </c>
      <c r="T586" s="194" t="str">
        <f t="shared" si="155"/>
        <v/>
      </c>
      <c r="U586" s="194" t="str">
        <f t="shared" si="155"/>
        <v/>
      </c>
      <c r="W586" s="287"/>
      <c r="X586" s="287"/>
      <c r="Y586" s="287"/>
      <c r="Z586" s="287"/>
      <c r="AA586" s="287"/>
      <c r="AB586" s="289"/>
    </row>
    <row r="587" spans="1:28" s="156" customFormat="1" ht="19.5" customHeight="1" x14ac:dyDescent="0.25">
      <c r="B587" s="279"/>
      <c r="C587" s="196" t="s">
        <v>356</v>
      </c>
      <c r="D587" s="191"/>
      <c r="E587" s="191"/>
      <c r="F587" s="191"/>
      <c r="G587" s="192"/>
      <c r="H587" s="178"/>
      <c r="I587" s="179"/>
      <c r="J587" s="180"/>
      <c r="K587" s="180"/>
      <c r="L587" s="181"/>
      <c r="M587" s="182"/>
      <c r="N587" s="182"/>
      <c r="O587" s="183"/>
      <c r="P587" s="193">
        <f t="shared" si="152"/>
        <v>0</v>
      </c>
      <c r="Q587" s="170"/>
      <c r="R587" s="194" t="str">
        <f t="shared" si="155"/>
        <v/>
      </c>
      <c r="S587" s="194" t="str">
        <f t="shared" si="155"/>
        <v/>
      </c>
      <c r="T587" s="194" t="str">
        <f t="shared" si="155"/>
        <v/>
      </c>
      <c r="U587" s="194" t="str">
        <f t="shared" si="155"/>
        <v/>
      </c>
      <c r="V587" s="170"/>
      <c r="W587" s="186"/>
      <c r="X587" s="186"/>
      <c r="Y587" s="186"/>
      <c r="Z587" s="186"/>
      <c r="AA587" s="186"/>
      <c r="AB587" s="187"/>
    </row>
    <row r="588" spans="1:28" s="156" customFormat="1" ht="19.5" customHeight="1" x14ac:dyDescent="0.25">
      <c r="A588" s="197"/>
      <c r="B588" s="198" t="s">
        <v>64</v>
      </c>
      <c r="C588" s="199" t="s">
        <v>764</v>
      </c>
      <c r="D588" s="200"/>
      <c r="E588" s="200"/>
      <c r="F588" s="200"/>
      <c r="G588" s="201"/>
      <c r="H588" s="202">
        <v>1</v>
      </c>
      <c r="I588" s="202" t="s">
        <v>57</v>
      </c>
      <c r="J588" s="203">
        <v>75000</v>
      </c>
      <c r="K588" s="204">
        <f>H588*J588</f>
        <v>75000</v>
      </c>
      <c r="L588" s="205" t="s">
        <v>769</v>
      </c>
      <c r="M588" s="206"/>
      <c r="N588" s="206"/>
      <c r="O588" s="207"/>
      <c r="P588" s="193">
        <f t="shared" si="152"/>
        <v>0</v>
      </c>
      <c r="Q588" s="156" t="s">
        <v>356</v>
      </c>
      <c r="R588" s="194" t="str">
        <f t="shared" si="155"/>
        <v/>
      </c>
      <c r="S588" s="194" t="str">
        <f t="shared" si="155"/>
        <v/>
      </c>
      <c r="T588" s="194">
        <f t="shared" si="155"/>
        <v>75000</v>
      </c>
      <c r="U588" s="194" t="str">
        <f t="shared" si="155"/>
        <v/>
      </c>
      <c r="W588" s="252"/>
      <c r="X588" s="252"/>
      <c r="Y588" s="252"/>
      <c r="Z588" s="252"/>
      <c r="AA588" s="252"/>
      <c r="AB588" s="253"/>
    </row>
    <row r="589" spans="1:28" s="156" customFormat="1" ht="19.5" customHeight="1" x14ac:dyDescent="0.25">
      <c r="A589" s="197"/>
      <c r="B589" s="198" t="s">
        <v>64</v>
      </c>
      <c r="C589" s="199" t="s">
        <v>765</v>
      </c>
      <c r="D589" s="200"/>
      <c r="E589" s="200"/>
      <c r="F589" s="200"/>
      <c r="G589" s="201"/>
      <c r="H589" s="202">
        <v>1</v>
      </c>
      <c r="I589" s="202" t="s">
        <v>57</v>
      </c>
      <c r="J589" s="203">
        <v>25000</v>
      </c>
      <c r="K589" s="204">
        <f>H589*J589</f>
        <v>25000</v>
      </c>
      <c r="L589" s="205" t="s">
        <v>769</v>
      </c>
      <c r="M589" s="206"/>
      <c r="N589" s="206"/>
      <c r="O589" s="207"/>
      <c r="P589" s="193">
        <f t="shared" si="152"/>
        <v>0</v>
      </c>
      <c r="Q589" s="156" t="s">
        <v>356</v>
      </c>
      <c r="R589" s="194" t="str">
        <f t="shared" si="155"/>
        <v/>
      </c>
      <c r="S589" s="194" t="str">
        <f t="shared" si="155"/>
        <v/>
      </c>
      <c r="T589" s="194">
        <f t="shared" si="155"/>
        <v>25000</v>
      </c>
      <c r="U589" s="194" t="str">
        <f t="shared" si="155"/>
        <v/>
      </c>
      <c r="W589" s="252"/>
      <c r="X589" s="252"/>
      <c r="Y589" s="252"/>
      <c r="Z589" s="252"/>
      <c r="AA589" s="252"/>
      <c r="AB589" s="253"/>
    </row>
    <row r="590" spans="1:28" s="156" customFormat="1" ht="19.5" customHeight="1" x14ac:dyDescent="0.25">
      <c r="A590" s="197"/>
      <c r="B590" s="198" t="s">
        <v>64</v>
      </c>
      <c r="C590" s="199" t="s">
        <v>766</v>
      </c>
      <c r="D590" s="200"/>
      <c r="E590" s="200"/>
      <c r="F590" s="200"/>
      <c r="G590" s="201"/>
      <c r="H590" s="202">
        <f>AB590</f>
        <v>30</v>
      </c>
      <c r="I590" s="202" t="s">
        <v>66</v>
      </c>
      <c r="J590" s="203">
        <v>1750</v>
      </c>
      <c r="K590" s="204">
        <f t="shared" ref="K590:K591" si="158">H590*J590</f>
        <v>52500</v>
      </c>
      <c r="L590" s="205"/>
      <c r="M590" s="206"/>
      <c r="N590" s="206"/>
      <c r="O590" s="207"/>
      <c r="P590" s="193">
        <f t="shared" si="152"/>
        <v>0</v>
      </c>
      <c r="Q590" s="156" t="s">
        <v>356</v>
      </c>
      <c r="R590" s="194" t="str">
        <f t="shared" si="155"/>
        <v/>
      </c>
      <c r="S590" s="194" t="str">
        <f t="shared" si="155"/>
        <v/>
      </c>
      <c r="T590" s="194">
        <f t="shared" si="155"/>
        <v>52500</v>
      </c>
      <c r="U590" s="194" t="str">
        <f t="shared" si="155"/>
        <v/>
      </c>
      <c r="W590" s="280">
        <v>1</v>
      </c>
      <c r="X590" s="252">
        <v>30</v>
      </c>
      <c r="Y590" s="252">
        <v>1</v>
      </c>
      <c r="Z590" s="252">
        <v>1</v>
      </c>
      <c r="AA590" s="252">
        <v>1</v>
      </c>
      <c r="AB590" s="253">
        <f>W590*X590*Y590*Z590*AA590</f>
        <v>30</v>
      </c>
    </row>
    <row r="591" spans="1:28" s="156" customFormat="1" ht="19.5" customHeight="1" x14ac:dyDescent="0.25">
      <c r="A591" s="197"/>
      <c r="B591" s="198" t="s">
        <v>64</v>
      </c>
      <c r="C591" s="199" t="s">
        <v>767</v>
      </c>
      <c r="D591" s="200"/>
      <c r="E591" s="200"/>
      <c r="F591" s="200"/>
      <c r="G591" s="201"/>
      <c r="H591" s="202">
        <f>AB591</f>
        <v>417</v>
      </c>
      <c r="I591" s="202" t="s">
        <v>144</v>
      </c>
      <c r="J591" s="203">
        <v>500</v>
      </c>
      <c r="K591" s="204">
        <f t="shared" si="158"/>
        <v>208500</v>
      </c>
      <c r="L591" s="205" t="s">
        <v>768</v>
      </c>
      <c r="M591" s="206"/>
      <c r="N591" s="206"/>
      <c r="O591" s="207"/>
      <c r="P591" s="193">
        <f t="shared" si="152"/>
        <v>0</v>
      </c>
      <c r="Q591" s="156" t="s">
        <v>356</v>
      </c>
      <c r="R591" s="194" t="str">
        <f t="shared" si="155"/>
        <v/>
      </c>
      <c r="S591" s="194" t="str">
        <f t="shared" si="155"/>
        <v/>
      </c>
      <c r="T591" s="194">
        <f t="shared" si="155"/>
        <v>208500</v>
      </c>
      <c r="U591" s="194" t="str">
        <f t="shared" si="155"/>
        <v/>
      </c>
      <c r="W591" s="280">
        <v>1</v>
      </c>
      <c r="X591" s="252">
        <v>417</v>
      </c>
      <c r="Y591" s="252">
        <v>1</v>
      </c>
      <c r="Z591" s="252">
        <v>1</v>
      </c>
      <c r="AA591" s="252">
        <v>1</v>
      </c>
      <c r="AB591" s="253">
        <f t="shared" ref="AB591" si="159">W591*X591*Y591*Z591*AA591</f>
        <v>417</v>
      </c>
    </row>
    <row r="592" spans="1:28" s="156" customFormat="1" ht="19.5" customHeight="1" x14ac:dyDescent="0.25">
      <c r="A592" s="197"/>
      <c r="B592" s="211"/>
      <c r="C592" s="212"/>
      <c r="D592" s="213"/>
      <c r="E592" s="213"/>
      <c r="F592" s="213"/>
      <c r="G592" s="214"/>
      <c r="H592" s="215"/>
      <c r="I592" s="215"/>
      <c r="J592" s="216"/>
      <c r="K592" s="217"/>
      <c r="L592" s="218"/>
      <c r="M592" s="219"/>
      <c r="N592" s="219"/>
      <c r="O592" s="220"/>
      <c r="P592" s="193">
        <f t="shared" si="152"/>
        <v>0</v>
      </c>
      <c r="R592" s="194" t="str">
        <f t="shared" si="155"/>
        <v/>
      </c>
      <c r="S592" s="194" t="str">
        <f t="shared" si="155"/>
        <v/>
      </c>
      <c r="T592" s="194" t="str">
        <f t="shared" si="155"/>
        <v/>
      </c>
      <c r="U592" s="194" t="str">
        <f t="shared" si="155"/>
        <v/>
      </c>
      <c r="V592" s="208"/>
      <c r="W592" s="209"/>
      <c r="X592" s="209"/>
      <c r="Y592" s="209"/>
      <c r="Z592" s="209"/>
      <c r="AA592" s="209"/>
      <c r="AB592" s="210"/>
    </row>
    <row r="593" spans="1:28" s="156" customFormat="1" ht="19.5" customHeight="1" x14ac:dyDescent="0.25">
      <c r="A593" s="197"/>
      <c r="B593" s="221"/>
      <c r="C593" s="222"/>
      <c r="D593" s="223"/>
      <c r="E593" s="223"/>
      <c r="F593" s="223"/>
      <c r="G593" s="224" t="str">
        <f>C577</f>
        <v>Roof features</v>
      </c>
      <c r="H593" s="225"/>
      <c r="I593" s="225"/>
      <c r="J593" s="226"/>
      <c r="K593" s="227">
        <f>SUBTOTAL(9,K577:K592)</f>
        <v>1287500</v>
      </c>
      <c r="L593" s="228"/>
      <c r="M593" s="229"/>
      <c r="N593" s="229"/>
      <c r="O593" s="230"/>
      <c r="P593" s="193">
        <f t="shared" si="152"/>
        <v>1287500</v>
      </c>
      <c r="R593" s="194" t="str">
        <f t="shared" si="155"/>
        <v/>
      </c>
      <c r="S593" s="194" t="str">
        <f t="shared" si="155"/>
        <v/>
      </c>
      <c r="T593" s="194" t="str">
        <f t="shared" si="155"/>
        <v/>
      </c>
      <c r="U593" s="194" t="str">
        <f t="shared" si="155"/>
        <v/>
      </c>
      <c r="V593" s="208"/>
      <c r="W593" s="209"/>
      <c r="X593" s="209"/>
      <c r="Y593" s="209"/>
      <c r="Z593" s="209"/>
      <c r="AA593" s="209"/>
      <c r="AB593" s="210"/>
    </row>
    <row r="594" spans="1:28" s="156" customFormat="1" ht="19.5" customHeight="1" x14ac:dyDescent="0.25">
      <c r="B594" s="174"/>
      <c r="C594" s="175"/>
      <c r="D594" s="176"/>
      <c r="E594" s="176"/>
      <c r="F594" s="176"/>
      <c r="G594" s="177"/>
      <c r="H594" s="178"/>
      <c r="I594" s="179"/>
      <c r="J594" s="180"/>
      <c r="K594" s="180"/>
      <c r="L594" s="181"/>
      <c r="M594" s="182"/>
      <c r="N594" s="182"/>
      <c r="O594" s="183"/>
      <c r="P594" s="193">
        <f t="shared" si="152"/>
        <v>0</v>
      </c>
      <c r="Q594" s="170"/>
      <c r="R594" s="194" t="str">
        <f>IF($Q594=R$8,$K594,"")</f>
        <v/>
      </c>
      <c r="S594" s="194"/>
      <c r="T594" s="194" t="str">
        <f>IF($Q594=T$8,$K594,"")</f>
        <v/>
      </c>
      <c r="U594" s="194" t="str">
        <f>IF($Q594=U$8,$K594,"")</f>
        <v/>
      </c>
      <c r="V594" s="170"/>
      <c r="W594" s="186"/>
      <c r="X594" s="186"/>
      <c r="Y594" s="186"/>
      <c r="Z594" s="186"/>
      <c r="AA594" s="186"/>
      <c r="AB594" s="187"/>
    </row>
    <row r="595" spans="1:28" s="156" customFormat="1" ht="19.5" customHeight="1" x14ac:dyDescent="0.25">
      <c r="B595" s="231"/>
      <c r="C595" s="232"/>
      <c r="D595" s="233"/>
      <c r="E595" s="233"/>
      <c r="F595" s="233"/>
      <c r="G595" s="234" t="str">
        <f>C485</f>
        <v>Roof</v>
      </c>
      <c r="H595" s="235"/>
      <c r="I595" s="236"/>
      <c r="J595" s="236"/>
      <c r="K595" s="237">
        <f>SUBTOTAL(9,K485:K594)</f>
        <v>11855582.204500001</v>
      </c>
      <c r="L595" s="238"/>
      <c r="M595" s="239"/>
      <c r="N595" s="239"/>
      <c r="O595" s="240"/>
      <c r="P595" s="193">
        <f t="shared" si="152"/>
        <v>0</v>
      </c>
      <c r="Q595" s="237">
        <f>SUBTOTAL(9,Q485:Q594)</f>
        <v>0</v>
      </c>
      <c r="R595" s="237">
        <f>SUBTOTAL(9,R485:R594)</f>
        <v>6545146.0723749995</v>
      </c>
      <c r="S595" s="237">
        <f>SUBTOTAL(9,S485:S594)</f>
        <v>1400632</v>
      </c>
      <c r="T595" s="237">
        <f>SUBTOTAL(9,T485:T594)</f>
        <v>3909804.132125</v>
      </c>
      <c r="U595" s="237">
        <f>SUBTOTAL(9,U485:U594)</f>
        <v>0</v>
      </c>
      <c r="V595" s="170"/>
      <c r="W595" s="186"/>
      <c r="X595" s="186"/>
      <c r="Y595" s="186"/>
      <c r="Z595" s="186"/>
      <c r="AA595" s="186"/>
      <c r="AB595" s="187"/>
    </row>
    <row r="596" spans="1:28" s="156" customFormat="1" ht="19.5" customHeight="1" x14ac:dyDescent="0.25">
      <c r="B596" s="174"/>
      <c r="C596" s="175"/>
      <c r="D596" s="176"/>
      <c r="E596" s="176"/>
      <c r="F596" s="176"/>
      <c r="G596" s="177"/>
      <c r="H596" s="178"/>
      <c r="I596" s="179"/>
      <c r="J596" s="180"/>
      <c r="K596" s="180"/>
      <c r="L596" s="181"/>
      <c r="M596" s="182"/>
      <c r="N596" s="182"/>
      <c r="O596" s="183"/>
      <c r="P596" s="193">
        <f t="shared" si="152"/>
        <v>0</v>
      </c>
      <c r="Q596" s="170"/>
      <c r="R596" s="194" t="str">
        <f>IF($Q596=R$8,$K596,"")</f>
        <v/>
      </c>
      <c r="S596" s="194"/>
      <c r="T596" s="194" t="str">
        <f>IF($Q596=T$8,$K596,"")</f>
        <v/>
      </c>
      <c r="U596" s="194" t="str">
        <f>IF($Q596=U$8,$K596,"")</f>
        <v/>
      </c>
      <c r="V596" s="170"/>
      <c r="W596" s="186"/>
      <c r="X596" s="186"/>
      <c r="Y596" s="186"/>
      <c r="Z596" s="186"/>
      <c r="AA596" s="186"/>
      <c r="AB596" s="187"/>
    </row>
    <row r="597" spans="1:28" s="388" customFormat="1" ht="19.5" customHeight="1" x14ac:dyDescent="0.25">
      <c r="B597" s="189" t="s">
        <v>770</v>
      </c>
      <c r="C597" s="190" t="s">
        <v>771</v>
      </c>
      <c r="D597" s="191"/>
      <c r="E597" s="191"/>
      <c r="F597" s="191"/>
      <c r="G597" s="192"/>
      <c r="H597" s="389"/>
      <c r="I597" s="390"/>
      <c r="J597" s="391"/>
      <c r="K597" s="391"/>
      <c r="L597" s="392"/>
      <c r="M597" s="393"/>
      <c r="N597" s="393"/>
      <c r="O597" s="394"/>
      <c r="P597" s="193">
        <f t="shared" si="152"/>
        <v>0</v>
      </c>
      <c r="Q597" s="168"/>
      <c r="R597" s="194" t="str">
        <f>IF($Q597=R$8,$K597,"")</f>
        <v/>
      </c>
      <c r="S597" s="194"/>
      <c r="T597" s="194" t="str">
        <f>IF($Q597=T$8,$K597,"")</f>
        <v/>
      </c>
      <c r="U597" s="194" t="str">
        <f>IF($Q597=U$8,$K597,"")</f>
        <v/>
      </c>
      <c r="V597" s="168"/>
      <c r="W597" s="187"/>
      <c r="X597" s="187"/>
      <c r="Y597" s="187"/>
      <c r="Z597" s="187"/>
      <c r="AA597" s="187"/>
      <c r="AB597" s="187"/>
    </row>
    <row r="598" spans="1:28" s="156" customFormat="1" ht="19.5" customHeight="1" x14ac:dyDescent="0.25">
      <c r="B598" s="195" t="s">
        <v>772</v>
      </c>
      <c r="C598" s="196" t="s">
        <v>773</v>
      </c>
      <c r="D598" s="191"/>
      <c r="E598" s="191"/>
      <c r="F598" s="191"/>
      <c r="G598" s="192"/>
      <c r="H598" s="178"/>
      <c r="I598" s="179"/>
      <c r="J598" s="180"/>
      <c r="K598" s="180"/>
      <c r="L598" s="181"/>
      <c r="M598" s="182"/>
      <c r="N598" s="182"/>
      <c r="O598" s="183"/>
      <c r="P598" s="193">
        <f t="shared" si="152"/>
        <v>0</v>
      </c>
      <c r="Q598" s="170"/>
      <c r="R598" s="194"/>
      <c r="S598" s="194"/>
      <c r="T598" s="194"/>
      <c r="U598" s="194"/>
      <c r="V598" s="170"/>
      <c r="W598" s="186"/>
      <c r="X598" s="186"/>
      <c r="Y598" s="186"/>
      <c r="Z598" s="186"/>
      <c r="AA598" s="186"/>
      <c r="AB598" s="187"/>
    </row>
    <row r="599" spans="1:28" s="156" customFormat="1" ht="19.5" customHeight="1" x14ac:dyDescent="0.25">
      <c r="B599" s="195"/>
      <c r="C599" s="196" t="s">
        <v>466</v>
      </c>
      <c r="D599" s="191"/>
      <c r="E599" s="191"/>
      <c r="F599" s="191"/>
      <c r="G599" s="192"/>
      <c r="H599" s="178"/>
      <c r="I599" s="179"/>
      <c r="J599" s="180"/>
      <c r="K599" s="180"/>
      <c r="L599" s="181"/>
      <c r="M599" s="182"/>
      <c r="N599" s="182"/>
      <c r="O599" s="183"/>
      <c r="P599" s="193">
        <f t="shared" si="152"/>
        <v>0</v>
      </c>
      <c r="Q599" s="170"/>
      <c r="R599" s="194" t="str">
        <f t="shared" ref="R599:R616" si="160">IF($Q599=R$8,$K599,"")</f>
        <v/>
      </c>
      <c r="S599" s="194"/>
      <c r="T599" s="194" t="str">
        <f t="shared" ref="T599:U616" si="161">IF($Q599=T$8,$K599,"")</f>
        <v/>
      </c>
      <c r="U599" s="194" t="str">
        <f t="shared" si="161"/>
        <v/>
      </c>
      <c r="V599" s="170"/>
      <c r="W599" s="186"/>
      <c r="X599" s="186"/>
      <c r="Y599" s="186"/>
      <c r="Z599" s="186"/>
      <c r="AA599" s="186"/>
      <c r="AB599" s="187"/>
    </row>
    <row r="600" spans="1:28" s="156" customFormat="1" ht="19.5" customHeight="1" x14ac:dyDescent="0.25">
      <c r="B600" s="346" t="s">
        <v>64</v>
      </c>
      <c r="C600" s="175" t="s">
        <v>774</v>
      </c>
      <c r="D600" s="191"/>
      <c r="E600" s="191"/>
      <c r="F600" s="191"/>
      <c r="G600" s="192"/>
      <c r="H600" s="178">
        <v>2</v>
      </c>
      <c r="I600" s="179" t="s">
        <v>147</v>
      </c>
      <c r="J600" s="180">
        <v>80000</v>
      </c>
      <c r="K600" s="180">
        <f>H600*J600</f>
        <v>160000</v>
      </c>
      <c r="L600" s="205" t="s">
        <v>775</v>
      </c>
      <c r="M600" s="182"/>
      <c r="N600" s="182"/>
      <c r="O600" s="183"/>
      <c r="P600" s="193">
        <f t="shared" si="152"/>
        <v>0</v>
      </c>
      <c r="Q600" s="156" t="s">
        <v>364</v>
      </c>
      <c r="R600" s="194" t="str">
        <f t="shared" si="160"/>
        <v/>
      </c>
      <c r="S600" s="194">
        <f>IF($Q600=S$8,$K600,"")</f>
        <v>160000</v>
      </c>
      <c r="T600" s="194" t="str">
        <f t="shared" si="161"/>
        <v/>
      </c>
      <c r="U600" s="194" t="str">
        <f t="shared" si="161"/>
        <v/>
      </c>
      <c r="V600" s="170"/>
      <c r="W600" s="186"/>
      <c r="X600" s="186"/>
      <c r="Y600" s="186"/>
      <c r="Z600" s="186"/>
      <c r="AA600" s="186"/>
      <c r="AB600" s="187"/>
    </row>
    <row r="601" spans="1:28" s="156" customFormat="1" ht="19.5" customHeight="1" x14ac:dyDescent="0.25">
      <c r="B601" s="346" t="s">
        <v>64</v>
      </c>
      <c r="C601" s="175" t="s">
        <v>776</v>
      </c>
      <c r="D601" s="191"/>
      <c r="E601" s="191"/>
      <c r="F601" s="191"/>
      <c r="G601" s="192"/>
      <c r="H601" s="178">
        <v>2</v>
      </c>
      <c r="I601" s="179" t="s">
        <v>777</v>
      </c>
      <c r="J601" s="180">
        <v>75000</v>
      </c>
      <c r="K601" s="180">
        <f>H601*J601</f>
        <v>150000</v>
      </c>
      <c r="L601" s="205" t="s">
        <v>775</v>
      </c>
      <c r="M601" s="182"/>
      <c r="N601" s="182"/>
      <c r="O601" s="183"/>
      <c r="P601" s="193">
        <f t="shared" si="152"/>
        <v>0</v>
      </c>
      <c r="Q601" s="156" t="s">
        <v>364</v>
      </c>
      <c r="R601" s="194" t="str">
        <f t="shared" si="160"/>
        <v/>
      </c>
      <c r="S601" s="194">
        <f>IF($Q601=S$8,$K601,"")</f>
        <v>150000</v>
      </c>
      <c r="T601" s="194" t="str">
        <f t="shared" si="161"/>
        <v/>
      </c>
      <c r="U601" s="194" t="str">
        <f t="shared" si="161"/>
        <v/>
      </c>
      <c r="V601" s="170"/>
      <c r="W601" s="186"/>
      <c r="X601" s="186"/>
      <c r="Y601" s="186"/>
      <c r="Z601" s="186"/>
      <c r="AA601" s="186"/>
      <c r="AB601" s="187"/>
    </row>
    <row r="602" spans="1:28" s="156" customFormat="1" ht="19.5" customHeight="1" x14ac:dyDescent="0.25">
      <c r="B602" s="346" t="s">
        <v>64</v>
      </c>
      <c r="C602" s="175" t="s">
        <v>778</v>
      </c>
      <c r="D602" s="191"/>
      <c r="E602" s="191"/>
      <c r="F602" s="191"/>
      <c r="G602" s="192"/>
      <c r="H602" s="178">
        <v>2</v>
      </c>
      <c r="I602" s="179" t="s">
        <v>777</v>
      </c>
      <c r="J602" s="180">
        <v>15000</v>
      </c>
      <c r="K602" s="180">
        <f>H602*J602</f>
        <v>30000</v>
      </c>
      <c r="L602" s="205" t="s">
        <v>775</v>
      </c>
      <c r="M602" s="182"/>
      <c r="N602" s="182"/>
      <c r="O602" s="183"/>
      <c r="P602" s="193">
        <f t="shared" si="152"/>
        <v>0</v>
      </c>
      <c r="Q602" s="156" t="s">
        <v>364</v>
      </c>
      <c r="R602" s="194" t="str">
        <f t="shared" si="160"/>
        <v/>
      </c>
      <c r="S602" s="194">
        <f>IF($Q602=S$8,$K602,"")</f>
        <v>30000</v>
      </c>
      <c r="T602" s="194" t="str">
        <f t="shared" si="161"/>
        <v/>
      </c>
      <c r="U602" s="194" t="str">
        <f t="shared" si="161"/>
        <v/>
      </c>
      <c r="V602" s="170"/>
      <c r="W602" s="186"/>
      <c r="X602" s="186"/>
      <c r="Y602" s="186"/>
      <c r="Z602" s="186"/>
      <c r="AA602" s="186"/>
      <c r="AB602" s="187"/>
    </row>
    <row r="603" spans="1:28" s="156" customFormat="1" ht="19.5" customHeight="1" x14ac:dyDescent="0.25">
      <c r="B603" s="346" t="s">
        <v>64</v>
      </c>
      <c r="C603" s="175" t="s">
        <v>779</v>
      </c>
      <c r="D603" s="191"/>
      <c r="E603" s="191"/>
      <c r="F603" s="191"/>
      <c r="G603" s="192"/>
      <c r="H603" s="178">
        <v>5</v>
      </c>
      <c r="I603" s="179" t="s">
        <v>147</v>
      </c>
      <c r="J603" s="180">
        <v>15000</v>
      </c>
      <c r="K603" s="180">
        <f>H603*J603</f>
        <v>75000</v>
      </c>
      <c r="L603" s="181"/>
      <c r="M603" s="182"/>
      <c r="N603" s="182"/>
      <c r="O603" s="183"/>
      <c r="P603" s="193">
        <f t="shared" si="152"/>
        <v>0</v>
      </c>
      <c r="Q603" s="156" t="s">
        <v>364</v>
      </c>
      <c r="R603" s="194" t="str">
        <f t="shared" si="160"/>
        <v/>
      </c>
      <c r="S603" s="194">
        <f>IF($Q603=S$8,$K603,"")</f>
        <v>75000</v>
      </c>
      <c r="T603" s="194" t="str">
        <f t="shared" si="161"/>
        <v/>
      </c>
      <c r="U603" s="194" t="str">
        <f t="shared" si="161"/>
        <v/>
      </c>
      <c r="V603" s="170"/>
      <c r="W603" s="186"/>
      <c r="X603" s="186"/>
      <c r="Y603" s="186"/>
      <c r="Z603" s="186"/>
      <c r="AA603" s="186"/>
      <c r="AB603" s="187"/>
    </row>
    <row r="604" spans="1:28" s="156" customFormat="1" ht="19.5" customHeight="1" x14ac:dyDescent="0.25">
      <c r="B604" s="346"/>
      <c r="C604" s="175"/>
      <c r="D604" s="191"/>
      <c r="E604" s="191"/>
      <c r="F604" s="191"/>
      <c r="G604" s="192"/>
      <c r="H604" s="178"/>
      <c r="I604" s="179"/>
      <c r="J604" s="180"/>
      <c r="K604" s="180"/>
      <c r="L604" s="181"/>
      <c r="M604" s="182"/>
      <c r="N604" s="182"/>
      <c r="O604" s="183"/>
      <c r="P604" s="193">
        <f t="shared" si="152"/>
        <v>0</v>
      </c>
      <c r="Q604" s="170"/>
      <c r="R604" s="194" t="str">
        <f t="shared" si="160"/>
        <v/>
      </c>
      <c r="S604" s="194"/>
      <c r="T604" s="194" t="str">
        <f t="shared" si="161"/>
        <v/>
      </c>
      <c r="U604" s="194" t="str">
        <f t="shared" si="161"/>
        <v/>
      </c>
      <c r="V604" s="170"/>
      <c r="W604" s="186"/>
      <c r="X604" s="186"/>
      <c r="Y604" s="186"/>
      <c r="Z604" s="186"/>
      <c r="AA604" s="186"/>
      <c r="AB604" s="187"/>
    </row>
    <row r="605" spans="1:28" s="156" customFormat="1" ht="19.5" customHeight="1" x14ac:dyDescent="0.25">
      <c r="B605" s="279"/>
      <c r="C605" s="196" t="s">
        <v>538</v>
      </c>
      <c r="D605" s="191"/>
      <c r="E605" s="191"/>
      <c r="F605" s="191"/>
      <c r="G605" s="192"/>
      <c r="H605" s="178"/>
      <c r="I605" s="179"/>
      <c r="J605" s="180"/>
      <c r="K605" s="180"/>
      <c r="L605" s="181"/>
      <c r="M605" s="182"/>
      <c r="N605" s="182"/>
      <c r="O605" s="183"/>
      <c r="P605" s="193">
        <f t="shared" si="152"/>
        <v>0</v>
      </c>
      <c r="Q605" s="170"/>
      <c r="R605" s="194" t="str">
        <f t="shared" si="160"/>
        <v/>
      </c>
      <c r="S605" s="194"/>
      <c r="T605" s="194" t="str">
        <f t="shared" si="161"/>
        <v/>
      </c>
      <c r="U605" s="194" t="str">
        <f t="shared" si="161"/>
        <v/>
      </c>
      <c r="V605" s="170"/>
      <c r="W605" s="186"/>
      <c r="X605" s="186"/>
      <c r="Y605" s="186"/>
      <c r="Z605" s="186"/>
      <c r="AA605" s="186"/>
      <c r="AB605" s="187"/>
    </row>
    <row r="606" spans="1:28" s="156" customFormat="1" ht="19.5" customHeight="1" x14ac:dyDescent="0.25">
      <c r="B606" s="346" t="s">
        <v>64</v>
      </c>
      <c r="C606" s="175" t="s">
        <v>780</v>
      </c>
      <c r="D606" s="191"/>
      <c r="E606" s="191"/>
      <c r="F606" s="191"/>
      <c r="G606" s="192"/>
      <c r="H606" s="178">
        <v>4</v>
      </c>
      <c r="I606" s="179" t="s">
        <v>777</v>
      </c>
      <c r="J606" s="180">
        <v>250000</v>
      </c>
      <c r="K606" s="204">
        <f>H606*J606</f>
        <v>1000000</v>
      </c>
      <c r="L606" s="205" t="s">
        <v>775</v>
      </c>
      <c r="M606" s="182"/>
      <c r="N606" s="182"/>
      <c r="O606" s="183"/>
      <c r="P606" s="193">
        <f t="shared" si="152"/>
        <v>0</v>
      </c>
      <c r="Q606" s="156" t="s">
        <v>363</v>
      </c>
      <c r="R606" s="194">
        <f t="shared" si="160"/>
        <v>1000000</v>
      </c>
      <c r="S606" s="194" t="str">
        <f>IF($Q606=S$8,$K606,"")</f>
        <v/>
      </c>
      <c r="T606" s="194" t="str">
        <f t="shared" si="161"/>
        <v/>
      </c>
      <c r="U606" s="194" t="str">
        <f t="shared" si="161"/>
        <v/>
      </c>
      <c r="V606" s="170"/>
      <c r="W606" s="186"/>
      <c r="X606" s="186"/>
      <c r="Y606" s="186"/>
      <c r="Z606" s="186"/>
      <c r="AA606" s="186"/>
      <c r="AB606" s="187"/>
    </row>
    <row r="607" spans="1:28" s="156" customFormat="1" ht="19.5" customHeight="1" x14ac:dyDescent="0.25">
      <c r="B607" s="346" t="s">
        <v>64</v>
      </c>
      <c r="C607" s="175" t="s">
        <v>781</v>
      </c>
      <c r="D607" s="191"/>
      <c r="E607" s="191"/>
      <c r="F607" s="191"/>
      <c r="G607" s="192"/>
      <c r="H607" s="178">
        <v>4</v>
      </c>
      <c r="I607" s="179" t="s">
        <v>777</v>
      </c>
      <c r="J607" s="180">
        <v>250000</v>
      </c>
      <c r="K607" s="204">
        <f>H607*J607</f>
        <v>1000000</v>
      </c>
      <c r="L607" s="205" t="s">
        <v>775</v>
      </c>
      <c r="M607" s="182"/>
      <c r="N607" s="182"/>
      <c r="O607" s="183"/>
      <c r="P607" s="193">
        <f t="shared" ref="P607:P676" si="162">K607-SUM(R607:U607)</f>
        <v>0</v>
      </c>
      <c r="Q607" s="156" t="s">
        <v>363</v>
      </c>
      <c r="R607" s="194">
        <f t="shared" si="160"/>
        <v>1000000</v>
      </c>
      <c r="S607" s="194" t="str">
        <f>IF($Q607=S$8,$K607,"")</f>
        <v/>
      </c>
      <c r="T607" s="194" t="str">
        <f t="shared" si="161"/>
        <v/>
      </c>
      <c r="U607" s="194" t="str">
        <f t="shared" si="161"/>
        <v/>
      </c>
      <c r="V607" s="170"/>
      <c r="W607" s="186"/>
      <c r="X607" s="186"/>
      <c r="Y607" s="186"/>
      <c r="Z607" s="186"/>
      <c r="AA607" s="186"/>
      <c r="AB607" s="187"/>
    </row>
    <row r="608" spans="1:28" s="156" customFormat="1" ht="19.5" customHeight="1" x14ac:dyDescent="0.25">
      <c r="B608" s="346" t="s">
        <v>64</v>
      </c>
      <c r="C608" s="175" t="s">
        <v>782</v>
      </c>
      <c r="D608" s="191"/>
      <c r="E608" s="191"/>
      <c r="F608" s="191"/>
      <c r="G608" s="192"/>
      <c r="H608" s="178">
        <f>3*3</f>
        <v>9</v>
      </c>
      <c r="I608" s="179" t="s">
        <v>777</v>
      </c>
      <c r="J608" s="180">
        <v>25000</v>
      </c>
      <c r="K608" s="204">
        <f>H608*J608</f>
        <v>225000</v>
      </c>
      <c r="L608" s="205" t="s">
        <v>775</v>
      </c>
      <c r="M608" s="182"/>
      <c r="N608" s="182"/>
      <c r="O608" s="183"/>
      <c r="P608" s="193">
        <f t="shared" si="162"/>
        <v>0</v>
      </c>
      <c r="Q608" s="156" t="s">
        <v>363</v>
      </c>
      <c r="R608" s="194">
        <f t="shared" si="160"/>
        <v>225000</v>
      </c>
      <c r="S608" s="194" t="str">
        <f>IF($Q608=S$8,$K608,"")</f>
        <v/>
      </c>
      <c r="T608" s="194" t="str">
        <f t="shared" si="161"/>
        <v/>
      </c>
      <c r="U608" s="194" t="str">
        <f t="shared" si="161"/>
        <v/>
      </c>
      <c r="V608" s="170"/>
      <c r="W608" s="186"/>
      <c r="X608" s="186"/>
      <c r="Y608" s="186"/>
      <c r="Z608" s="186"/>
      <c r="AA608" s="186"/>
      <c r="AB608" s="187"/>
    </row>
    <row r="609" spans="1:28" s="156" customFormat="1" ht="19.5" customHeight="1" x14ac:dyDescent="0.25">
      <c r="B609" s="346" t="s">
        <v>64</v>
      </c>
      <c r="C609" s="175" t="s">
        <v>783</v>
      </c>
      <c r="D609" s="191"/>
      <c r="E609" s="191"/>
      <c r="F609" s="191"/>
      <c r="G609" s="192"/>
      <c r="H609" s="178">
        <v>1</v>
      </c>
      <c r="I609" s="179" t="s">
        <v>777</v>
      </c>
      <c r="J609" s="180">
        <v>25000</v>
      </c>
      <c r="K609" s="204">
        <f>H609*J609</f>
        <v>25000</v>
      </c>
      <c r="L609" s="205" t="s">
        <v>775</v>
      </c>
      <c r="M609" s="182"/>
      <c r="N609" s="182"/>
      <c r="O609" s="183"/>
      <c r="P609" s="193">
        <f t="shared" si="162"/>
        <v>0</v>
      </c>
      <c r="Q609" s="156" t="s">
        <v>363</v>
      </c>
      <c r="R609" s="194">
        <f t="shared" si="160"/>
        <v>25000</v>
      </c>
      <c r="S609" s="194" t="str">
        <f>IF($Q609=S$8,$K609,"")</f>
        <v/>
      </c>
      <c r="T609" s="194" t="str">
        <f t="shared" si="161"/>
        <v/>
      </c>
      <c r="U609" s="194" t="str">
        <f t="shared" si="161"/>
        <v/>
      </c>
      <c r="V609" s="170"/>
      <c r="W609" s="186"/>
      <c r="X609" s="186"/>
      <c r="Y609" s="186"/>
      <c r="Z609" s="186"/>
      <c r="AA609" s="186"/>
      <c r="AB609" s="187"/>
    </row>
    <row r="610" spans="1:28" s="156" customFormat="1" ht="19.5" customHeight="1" x14ac:dyDescent="0.25">
      <c r="B610" s="346" t="s">
        <v>64</v>
      </c>
      <c r="C610" s="175" t="s">
        <v>784</v>
      </c>
      <c r="D610" s="191"/>
      <c r="E610" s="191"/>
      <c r="F610" s="191"/>
      <c r="G610" s="192"/>
      <c r="H610" s="178">
        <v>1</v>
      </c>
      <c r="I610" s="179" t="s">
        <v>147</v>
      </c>
      <c r="J610" s="180">
        <v>25000</v>
      </c>
      <c r="K610" s="180">
        <f>H610*J610</f>
        <v>25000</v>
      </c>
      <c r="L610" s="181"/>
      <c r="M610" s="182"/>
      <c r="N610" s="182"/>
      <c r="O610" s="183"/>
      <c r="P610" s="193"/>
      <c r="Q610" s="156" t="s">
        <v>363</v>
      </c>
      <c r="R610" s="194">
        <f t="shared" si="160"/>
        <v>25000</v>
      </c>
      <c r="S610" s="194" t="str">
        <f>IF($Q610=S$8,$K610,"")</f>
        <v/>
      </c>
      <c r="T610" s="194" t="str">
        <f t="shared" si="161"/>
        <v/>
      </c>
      <c r="U610" s="194" t="str">
        <f t="shared" si="161"/>
        <v/>
      </c>
      <c r="V610" s="170"/>
      <c r="W610" s="186"/>
      <c r="X610" s="186"/>
      <c r="Y610" s="186"/>
      <c r="Z610" s="186"/>
      <c r="AA610" s="186"/>
      <c r="AB610" s="187"/>
    </row>
    <row r="611" spans="1:28" s="156" customFormat="1" ht="19.5" customHeight="1" x14ac:dyDescent="0.25">
      <c r="B611" s="198"/>
      <c r="C611" s="175"/>
      <c r="D611" s="191"/>
      <c r="E611" s="191"/>
      <c r="F611" s="191"/>
      <c r="G611" s="192"/>
      <c r="H611" s="178"/>
      <c r="I611" s="179"/>
      <c r="J611" s="180"/>
      <c r="K611" s="180"/>
      <c r="L611" s="181"/>
      <c r="M611" s="182"/>
      <c r="N611" s="182"/>
      <c r="O611" s="183"/>
      <c r="P611" s="193">
        <f t="shared" si="162"/>
        <v>0</v>
      </c>
      <c r="Q611" s="170"/>
      <c r="R611" s="194" t="str">
        <f t="shared" si="160"/>
        <v/>
      </c>
      <c r="S611" s="194"/>
      <c r="T611" s="194" t="str">
        <f t="shared" si="161"/>
        <v/>
      </c>
      <c r="U611" s="194" t="str">
        <f t="shared" si="161"/>
        <v/>
      </c>
      <c r="V611" s="170"/>
      <c r="W611" s="186"/>
      <c r="X611" s="186"/>
      <c r="Y611" s="186"/>
      <c r="Z611" s="186"/>
      <c r="AA611" s="186"/>
      <c r="AB611" s="187"/>
    </row>
    <row r="612" spans="1:28" s="156" customFormat="1" ht="19.5" customHeight="1" x14ac:dyDescent="0.25">
      <c r="B612" s="279"/>
      <c r="C612" s="196" t="s">
        <v>356</v>
      </c>
      <c r="D612" s="191"/>
      <c r="E612" s="191"/>
      <c r="F612" s="191"/>
      <c r="G612" s="192"/>
      <c r="H612" s="178"/>
      <c r="I612" s="179"/>
      <c r="J612" s="180"/>
      <c r="K612" s="180"/>
      <c r="L612" s="181"/>
      <c r="M612" s="182"/>
      <c r="N612" s="182"/>
      <c r="O612" s="183"/>
      <c r="P612" s="193">
        <f t="shared" si="162"/>
        <v>0</v>
      </c>
      <c r="Q612" s="170"/>
      <c r="R612" s="194" t="str">
        <f t="shared" si="160"/>
        <v/>
      </c>
      <c r="S612" s="194"/>
      <c r="T612" s="194" t="str">
        <f t="shared" si="161"/>
        <v/>
      </c>
      <c r="U612" s="194" t="str">
        <f t="shared" si="161"/>
        <v/>
      </c>
      <c r="V612" s="170"/>
      <c r="W612" s="186"/>
      <c r="X612" s="186"/>
      <c r="Y612" s="186"/>
      <c r="Z612" s="186"/>
      <c r="AA612" s="186"/>
      <c r="AB612" s="187"/>
    </row>
    <row r="613" spans="1:28" s="156" customFormat="1" ht="19.5" customHeight="1" x14ac:dyDescent="0.25">
      <c r="A613" s="197"/>
      <c r="B613" s="198" t="s">
        <v>64</v>
      </c>
      <c r="C613" s="199" t="s">
        <v>785</v>
      </c>
      <c r="D613" s="200"/>
      <c r="E613" s="200"/>
      <c r="F613" s="200"/>
      <c r="G613" s="201"/>
      <c r="H613" s="294">
        <f>4*2</f>
        <v>8</v>
      </c>
      <c r="I613" s="294" t="s">
        <v>777</v>
      </c>
      <c r="J613" s="204">
        <v>50000</v>
      </c>
      <c r="K613" s="204">
        <f>H613*J613</f>
        <v>400000</v>
      </c>
      <c r="L613" s="205" t="s">
        <v>775</v>
      </c>
      <c r="M613" s="206"/>
      <c r="N613" s="206"/>
      <c r="O613" s="207"/>
      <c r="P613" s="193">
        <f t="shared" si="162"/>
        <v>0</v>
      </c>
      <c r="Q613" s="156" t="s">
        <v>356</v>
      </c>
      <c r="R613" s="194" t="str">
        <f t="shared" si="160"/>
        <v/>
      </c>
      <c r="S613" s="194"/>
      <c r="T613" s="194">
        <f t="shared" si="161"/>
        <v>400000</v>
      </c>
      <c r="U613" s="194" t="str">
        <f t="shared" si="161"/>
        <v/>
      </c>
      <c r="V613" s="208"/>
      <c r="W613" s="209"/>
      <c r="X613" s="209"/>
      <c r="Y613" s="209"/>
      <c r="Z613" s="209"/>
      <c r="AA613" s="209"/>
      <c r="AB613" s="210"/>
    </row>
    <row r="614" spans="1:28" s="156" customFormat="1" ht="19.5" customHeight="1" x14ac:dyDescent="0.25">
      <c r="A614" s="197"/>
      <c r="B614" s="198" t="s">
        <v>64</v>
      </c>
      <c r="C614" s="199" t="s">
        <v>786</v>
      </c>
      <c r="D614" s="200"/>
      <c r="E614" s="200"/>
      <c r="F614" s="200"/>
      <c r="G614" s="201"/>
      <c r="H614" s="294">
        <v>1</v>
      </c>
      <c r="I614" s="294" t="s">
        <v>57</v>
      </c>
      <c r="J614" s="204">
        <v>350000</v>
      </c>
      <c r="K614" s="204">
        <f>H614*J614</f>
        <v>350000</v>
      </c>
      <c r="L614" s="205" t="s">
        <v>775</v>
      </c>
      <c r="M614" s="206"/>
      <c r="N614" s="206"/>
      <c r="O614" s="207"/>
      <c r="P614" s="193">
        <f t="shared" si="162"/>
        <v>0</v>
      </c>
      <c r="Q614" s="156" t="s">
        <v>356</v>
      </c>
      <c r="R614" s="194" t="str">
        <f t="shared" si="160"/>
        <v/>
      </c>
      <c r="S614" s="194"/>
      <c r="T614" s="194">
        <f t="shared" si="161"/>
        <v>350000</v>
      </c>
      <c r="U614" s="194" t="str">
        <f t="shared" si="161"/>
        <v/>
      </c>
      <c r="V614" s="208"/>
      <c r="W614" s="209"/>
      <c r="X614" s="209"/>
      <c r="Y614" s="209"/>
      <c r="Z614" s="209"/>
      <c r="AA614" s="209"/>
      <c r="AB614" s="210"/>
    </row>
    <row r="615" spans="1:28" s="156" customFormat="1" ht="19.5" customHeight="1" x14ac:dyDescent="0.25">
      <c r="A615" s="197"/>
      <c r="B615" s="198" t="s">
        <v>64</v>
      </c>
      <c r="C615" s="199" t="s">
        <v>787</v>
      </c>
      <c r="D615" s="200"/>
      <c r="E615" s="200"/>
      <c r="F615" s="200"/>
      <c r="G615" s="201"/>
      <c r="H615" s="294">
        <v>1</v>
      </c>
      <c r="I615" s="294" t="s">
        <v>57</v>
      </c>
      <c r="J615" s="204">
        <v>500000</v>
      </c>
      <c r="K615" s="204">
        <f>H615*J615</f>
        <v>500000</v>
      </c>
      <c r="L615" s="205" t="s">
        <v>775</v>
      </c>
      <c r="M615" s="206"/>
      <c r="N615" s="206"/>
      <c r="O615" s="207"/>
      <c r="P615" s="193">
        <f t="shared" si="162"/>
        <v>0</v>
      </c>
      <c r="Q615" s="156" t="s">
        <v>356</v>
      </c>
      <c r="R615" s="194" t="str">
        <f t="shared" si="160"/>
        <v/>
      </c>
      <c r="S615" s="194"/>
      <c r="T615" s="194">
        <f t="shared" si="161"/>
        <v>500000</v>
      </c>
      <c r="U615" s="194" t="str">
        <f t="shared" si="161"/>
        <v/>
      </c>
      <c r="V615" s="208"/>
      <c r="W615" s="209"/>
      <c r="X615" s="209"/>
      <c r="Y615" s="209"/>
      <c r="Z615" s="209"/>
      <c r="AA615" s="209"/>
      <c r="AB615" s="210"/>
    </row>
    <row r="616" spans="1:28" s="156" customFormat="1" ht="19.5" customHeight="1" x14ac:dyDescent="0.25">
      <c r="B616" s="346" t="s">
        <v>64</v>
      </c>
      <c r="C616" s="175" t="s">
        <v>784</v>
      </c>
      <c r="D616" s="191"/>
      <c r="E616" s="191"/>
      <c r="F616" s="191"/>
      <c r="G616" s="192"/>
      <c r="H616" s="178">
        <v>1</v>
      </c>
      <c r="I616" s="179" t="s">
        <v>147</v>
      </c>
      <c r="J616" s="180">
        <v>25000</v>
      </c>
      <c r="K616" s="180">
        <f>H616*J616</f>
        <v>25000</v>
      </c>
      <c r="L616" s="181"/>
      <c r="M616" s="182"/>
      <c r="N616" s="182"/>
      <c r="O616" s="183"/>
      <c r="P616" s="193"/>
      <c r="Q616" s="156" t="s">
        <v>356</v>
      </c>
      <c r="R616" s="194" t="str">
        <f t="shared" si="160"/>
        <v/>
      </c>
      <c r="S616" s="194" t="str">
        <f>IF($Q616=S$8,$K616,"")</f>
        <v/>
      </c>
      <c r="T616" s="194">
        <f t="shared" si="161"/>
        <v>25000</v>
      </c>
      <c r="U616" s="194" t="str">
        <f t="shared" si="161"/>
        <v/>
      </c>
      <c r="V616" s="170"/>
      <c r="W616" s="186"/>
      <c r="X616" s="186"/>
      <c r="Y616" s="186"/>
      <c r="Z616" s="186"/>
      <c r="AA616" s="186"/>
      <c r="AB616" s="187"/>
    </row>
    <row r="617" spans="1:28" s="156" customFormat="1" ht="19.5" customHeight="1" x14ac:dyDescent="0.25">
      <c r="A617" s="197"/>
      <c r="B617" s="211"/>
      <c r="C617" s="212"/>
      <c r="D617" s="213"/>
      <c r="E617" s="213"/>
      <c r="F617" s="213"/>
      <c r="G617" s="214"/>
      <c r="H617" s="215"/>
      <c r="I617" s="215"/>
      <c r="J617" s="216"/>
      <c r="K617" s="217"/>
      <c r="L617" s="218"/>
      <c r="M617" s="219"/>
      <c r="N617" s="219"/>
      <c r="O617" s="220"/>
      <c r="P617" s="193">
        <f t="shared" si="162"/>
        <v>0</v>
      </c>
      <c r="R617" s="194"/>
      <c r="S617" s="194"/>
      <c r="T617" s="194"/>
      <c r="U617" s="194"/>
      <c r="V617" s="208"/>
      <c r="W617" s="209"/>
      <c r="X617" s="209"/>
      <c r="Y617" s="209"/>
      <c r="Z617" s="209"/>
      <c r="AA617" s="209"/>
      <c r="AB617" s="210"/>
    </row>
    <row r="618" spans="1:28" s="156" customFormat="1" ht="19.5" customHeight="1" x14ac:dyDescent="0.25">
      <c r="A618" s="197"/>
      <c r="B618" s="221"/>
      <c r="C618" s="222"/>
      <c r="D618" s="223"/>
      <c r="E618" s="223"/>
      <c r="F618" s="223"/>
      <c r="G618" s="224" t="str">
        <f>C598</f>
        <v>Stair / Ramp Structures</v>
      </c>
      <c r="H618" s="225"/>
      <c r="I618" s="225"/>
      <c r="J618" s="226"/>
      <c r="K618" s="227">
        <f>SUBTOTAL(9,K598:K617)</f>
        <v>3965000</v>
      </c>
      <c r="L618" s="228"/>
      <c r="M618" s="229"/>
      <c r="N618" s="229"/>
      <c r="O618" s="230"/>
      <c r="P618" s="193">
        <f t="shared" si="162"/>
        <v>3965000</v>
      </c>
      <c r="R618" s="194"/>
      <c r="S618" s="194"/>
      <c r="T618" s="194"/>
      <c r="U618" s="194"/>
      <c r="V618" s="208"/>
      <c r="W618" s="209"/>
      <c r="X618" s="209"/>
      <c r="Y618" s="209"/>
      <c r="Z618" s="209"/>
      <c r="AA618" s="209"/>
      <c r="AB618" s="210"/>
    </row>
    <row r="619" spans="1:28" s="156" customFormat="1" ht="19.5" customHeight="1" x14ac:dyDescent="0.25">
      <c r="A619" s="197"/>
      <c r="B619" s="296"/>
      <c r="C619" s="297"/>
      <c r="D619" s="298"/>
      <c r="E619" s="298"/>
      <c r="F619" s="298"/>
      <c r="G619" s="299"/>
      <c r="H619" s="300"/>
      <c r="I619" s="300"/>
      <c r="J619" s="301"/>
      <c r="K619" s="302"/>
      <c r="L619" s="303"/>
      <c r="M619" s="304"/>
      <c r="N619" s="304"/>
      <c r="O619" s="305"/>
      <c r="P619" s="193">
        <f t="shared" si="162"/>
        <v>0</v>
      </c>
      <c r="R619" s="194"/>
      <c r="S619" s="194"/>
      <c r="T619" s="194"/>
      <c r="U619" s="194"/>
      <c r="V619" s="208"/>
      <c r="W619" s="209"/>
      <c r="X619" s="209"/>
      <c r="Y619" s="209"/>
      <c r="Z619" s="209"/>
      <c r="AA619" s="209"/>
      <c r="AB619" s="210"/>
    </row>
    <row r="620" spans="1:28" s="156" customFormat="1" ht="19.5" customHeight="1" x14ac:dyDescent="0.25">
      <c r="B620" s="195" t="s">
        <v>788</v>
      </c>
      <c r="C620" s="196" t="s">
        <v>789</v>
      </c>
      <c r="D620" s="191"/>
      <c r="E620" s="191"/>
      <c r="F620" s="191"/>
      <c r="G620" s="192"/>
      <c r="H620" s="178"/>
      <c r="I620" s="179"/>
      <c r="J620" s="180"/>
      <c r="K620" s="180"/>
      <c r="L620" s="181"/>
      <c r="M620" s="182"/>
      <c r="N620" s="182"/>
      <c r="O620" s="183"/>
      <c r="P620" s="193">
        <f t="shared" si="162"/>
        <v>0</v>
      </c>
      <c r="Q620" s="170"/>
      <c r="R620" s="194"/>
      <c r="S620" s="194"/>
      <c r="T620" s="194"/>
      <c r="U620" s="194"/>
      <c r="V620" s="170"/>
      <c r="W620" s="186"/>
      <c r="X620" s="186"/>
      <c r="Y620" s="186"/>
      <c r="Z620" s="186"/>
      <c r="AA620" s="186"/>
      <c r="AB620" s="187"/>
    </row>
    <row r="621" spans="1:28" s="156" customFormat="1" ht="19.5" customHeight="1" x14ac:dyDescent="0.25">
      <c r="A621" s="197"/>
      <c r="B621" s="198" t="s">
        <v>64</v>
      </c>
      <c r="C621" s="199" t="s">
        <v>790</v>
      </c>
      <c r="D621" s="200"/>
      <c r="E621" s="200"/>
      <c r="F621" s="200"/>
      <c r="G621" s="201"/>
      <c r="H621" s="202"/>
      <c r="I621" s="202"/>
      <c r="J621" s="203"/>
      <c r="K621" s="204"/>
      <c r="L621" s="205"/>
      <c r="M621" s="206"/>
      <c r="N621" s="206"/>
      <c r="O621" s="207"/>
      <c r="P621" s="193">
        <f t="shared" si="162"/>
        <v>0</v>
      </c>
      <c r="R621" s="194" t="str">
        <f>IF($Q621=R$8,$K621,"")</f>
        <v/>
      </c>
      <c r="S621" s="194"/>
      <c r="T621" s="194" t="str">
        <f>IF($Q621=T$8,$K621,"")</f>
        <v/>
      </c>
      <c r="U621" s="194" t="str">
        <f>IF($Q621=U$8,$K621,"")</f>
        <v/>
      </c>
      <c r="V621" s="208"/>
      <c r="W621" s="209"/>
      <c r="X621" s="209"/>
      <c r="Y621" s="209"/>
      <c r="Z621" s="209"/>
      <c r="AA621" s="209"/>
      <c r="AB621" s="210"/>
    </row>
    <row r="622" spans="1:28" s="156" customFormat="1" ht="19.5" customHeight="1" x14ac:dyDescent="0.25">
      <c r="A622" s="197"/>
      <c r="B622" s="198" t="s">
        <v>64</v>
      </c>
      <c r="C622" s="199"/>
      <c r="D622" s="200"/>
      <c r="E622" s="200"/>
      <c r="F622" s="200"/>
      <c r="G622" s="201"/>
      <c r="H622" s="202"/>
      <c r="I622" s="202"/>
      <c r="J622" s="203"/>
      <c r="K622" s="204"/>
      <c r="L622" s="205"/>
      <c r="M622" s="206"/>
      <c r="N622" s="206"/>
      <c r="O622" s="207"/>
      <c r="P622" s="193">
        <f t="shared" si="162"/>
        <v>0</v>
      </c>
      <c r="R622" s="194" t="str">
        <f>IF($Q622=R$8,$K622,"")</f>
        <v/>
      </c>
      <c r="S622" s="194"/>
      <c r="T622" s="194" t="str">
        <f>IF($Q622=T$8,$K622,"")</f>
        <v/>
      </c>
      <c r="U622" s="194" t="str">
        <f>IF($Q622=U$8,$K622,"")</f>
        <v/>
      </c>
      <c r="V622" s="208"/>
      <c r="W622" s="209"/>
      <c r="X622" s="209"/>
      <c r="Y622" s="209"/>
      <c r="Z622" s="209"/>
      <c r="AA622" s="209"/>
      <c r="AB622" s="210"/>
    </row>
    <row r="623" spans="1:28" s="156" customFormat="1" ht="19.5" customHeight="1" x14ac:dyDescent="0.25">
      <c r="A623" s="197"/>
      <c r="B623" s="198" t="s">
        <v>64</v>
      </c>
      <c r="C623" s="212"/>
      <c r="D623" s="213"/>
      <c r="E623" s="213"/>
      <c r="F623" s="213"/>
      <c r="G623" s="214"/>
      <c r="H623" s="215"/>
      <c r="I623" s="215"/>
      <c r="J623" s="216"/>
      <c r="K623" s="217"/>
      <c r="L623" s="218"/>
      <c r="M623" s="219"/>
      <c r="N623" s="219"/>
      <c r="O623" s="220"/>
      <c r="P623" s="193">
        <f t="shared" si="162"/>
        <v>0</v>
      </c>
      <c r="R623" s="194"/>
      <c r="S623" s="194"/>
      <c r="T623" s="194"/>
      <c r="U623" s="194"/>
      <c r="V623" s="208"/>
      <c r="W623" s="209"/>
      <c r="X623" s="209"/>
      <c r="Y623" s="209"/>
      <c r="Z623" s="209"/>
      <c r="AA623" s="209"/>
      <c r="AB623" s="210"/>
    </row>
    <row r="624" spans="1:28" s="156" customFormat="1" ht="19.5" customHeight="1" x14ac:dyDescent="0.25">
      <c r="A624" s="197"/>
      <c r="B624" s="211"/>
      <c r="C624" s="212"/>
      <c r="D624" s="213"/>
      <c r="E624" s="213"/>
      <c r="F624" s="213"/>
      <c r="G624" s="214"/>
      <c r="H624" s="215"/>
      <c r="I624" s="215"/>
      <c r="J624" s="216"/>
      <c r="K624" s="217"/>
      <c r="L624" s="218"/>
      <c r="M624" s="219"/>
      <c r="N624" s="219"/>
      <c r="O624" s="220"/>
      <c r="P624" s="193">
        <f t="shared" si="162"/>
        <v>0</v>
      </c>
      <c r="R624" s="194"/>
      <c r="S624" s="194"/>
      <c r="T624" s="194"/>
      <c r="U624" s="194"/>
      <c r="V624" s="208"/>
      <c r="W624" s="209"/>
      <c r="X624" s="209"/>
      <c r="Y624" s="209"/>
      <c r="Z624" s="209"/>
      <c r="AA624" s="209"/>
      <c r="AB624" s="210"/>
    </row>
    <row r="625" spans="1:28" s="156" customFormat="1" ht="19.5" customHeight="1" x14ac:dyDescent="0.25">
      <c r="A625" s="197"/>
      <c r="B625" s="221"/>
      <c r="C625" s="222"/>
      <c r="D625" s="223"/>
      <c r="E625" s="223"/>
      <c r="F625" s="223"/>
      <c r="G625" s="224" t="str">
        <f>C620</f>
        <v>Stair / Ramp Finishes</v>
      </c>
      <c r="H625" s="225"/>
      <c r="I625" s="225"/>
      <c r="J625" s="226"/>
      <c r="K625" s="227">
        <f>SUBTOTAL(9,K620:K624)</f>
        <v>0</v>
      </c>
      <c r="L625" s="228"/>
      <c r="M625" s="229"/>
      <c r="N625" s="229"/>
      <c r="O625" s="230"/>
      <c r="P625" s="193">
        <f t="shared" si="162"/>
        <v>0</v>
      </c>
      <c r="R625" s="194"/>
      <c r="S625" s="194"/>
      <c r="T625" s="194"/>
      <c r="U625" s="194"/>
      <c r="V625" s="208"/>
      <c r="W625" s="209"/>
      <c r="X625" s="209"/>
      <c r="Y625" s="209"/>
      <c r="Z625" s="209"/>
      <c r="AA625" s="209"/>
      <c r="AB625" s="210"/>
    </row>
    <row r="626" spans="1:28" s="156" customFormat="1" ht="19.5" customHeight="1" x14ac:dyDescent="0.25">
      <c r="A626" s="197"/>
      <c r="B626" s="296"/>
      <c r="C626" s="297"/>
      <c r="D626" s="298"/>
      <c r="E626" s="298"/>
      <c r="F626" s="298"/>
      <c r="G626" s="299"/>
      <c r="H626" s="300"/>
      <c r="I626" s="300"/>
      <c r="J626" s="301"/>
      <c r="K626" s="302"/>
      <c r="L626" s="303"/>
      <c r="M626" s="304"/>
      <c r="N626" s="304"/>
      <c r="O626" s="305"/>
      <c r="P626" s="193">
        <f t="shared" si="162"/>
        <v>0</v>
      </c>
      <c r="R626" s="194"/>
      <c r="S626" s="194"/>
      <c r="T626" s="194"/>
      <c r="U626" s="194"/>
      <c r="V626" s="208"/>
      <c r="W626" s="209"/>
      <c r="X626" s="209"/>
      <c r="Y626" s="209"/>
      <c r="Z626" s="209"/>
      <c r="AA626" s="209"/>
      <c r="AB626" s="210"/>
    </row>
    <row r="627" spans="1:28" s="156" customFormat="1" ht="19.5" customHeight="1" x14ac:dyDescent="0.25">
      <c r="B627" s="195" t="s">
        <v>791</v>
      </c>
      <c r="C627" s="196" t="s">
        <v>792</v>
      </c>
      <c r="D627" s="191"/>
      <c r="E627" s="191"/>
      <c r="F627" s="191"/>
      <c r="G627" s="192"/>
      <c r="H627" s="178"/>
      <c r="I627" s="179"/>
      <c r="J627" s="180"/>
      <c r="K627" s="180"/>
      <c r="L627" s="181"/>
      <c r="M627" s="182"/>
      <c r="N627" s="182"/>
      <c r="O627" s="183"/>
      <c r="P627" s="193">
        <f t="shared" si="162"/>
        <v>0</v>
      </c>
      <c r="Q627" s="170"/>
      <c r="R627" s="194"/>
      <c r="S627" s="194"/>
      <c r="T627" s="194"/>
      <c r="U627" s="194"/>
      <c r="V627" s="170"/>
      <c r="W627" s="186"/>
      <c r="X627" s="186"/>
      <c r="Y627" s="186"/>
      <c r="Z627" s="186"/>
      <c r="AA627" s="186"/>
      <c r="AB627" s="187"/>
    </row>
    <row r="628" spans="1:28" s="156" customFormat="1" ht="19.5" customHeight="1" x14ac:dyDescent="0.25">
      <c r="A628" s="197"/>
      <c r="B628" s="198" t="s">
        <v>64</v>
      </c>
      <c r="C628" s="199" t="s">
        <v>790</v>
      </c>
      <c r="D628" s="200"/>
      <c r="E628" s="200"/>
      <c r="F628" s="200"/>
      <c r="G628" s="201"/>
      <c r="H628" s="202"/>
      <c r="I628" s="202"/>
      <c r="J628" s="203"/>
      <c r="K628" s="204"/>
      <c r="L628" s="205"/>
      <c r="M628" s="206"/>
      <c r="N628" s="206"/>
      <c r="O628" s="207"/>
      <c r="P628" s="193">
        <f t="shared" si="162"/>
        <v>0</v>
      </c>
      <c r="R628" s="194" t="str">
        <f>IF($Q628=R$8,$K628,"")</f>
        <v/>
      </c>
      <c r="S628" s="194"/>
      <c r="T628" s="194" t="str">
        <f>IF($Q628=T$8,$K628,"")</f>
        <v/>
      </c>
      <c r="U628" s="194" t="str">
        <f>IF($Q628=U$8,$K628,"")</f>
        <v/>
      </c>
      <c r="V628" s="208"/>
      <c r="W628" s="209"/>
      <c r="X628" s="209"/>
      <c r="Y628" s="209"/>
      <c r="Z628" s="209"/>
      <c r="AA628" s="209"/>
      <c r="AB628" s="210"/>
    </row>
    <row r="629" spans="1:28" s="156" customFormat="1" ht="19.5" customHeight="1" x14ac:dyDescent="0.25">
      <c r="A629" s="197"/>
      <c r="B629" s="198" t="s">
        <v>64</v>
      </c>
      <c r="C629" s="199"/>
      <c r="D629" s="200"/>
      <c r="E629" s="200"/>
      <c r="F629" s="200"/>
      <c r="G629" s="201"/>
      <c r="H629" s="202"/>
      <c r="I629" s="202"/>
      <c r="J629" s="203"/>
      <c r="K629" s="204"/>
      <c r="L629" s="205"/>
      <c r="M629" s="206"/>
      <c r="N629" s="206"/>
      <c r="O629" s="207"/>
      <c r="P629" s="193">
        <f t="shared" si="162"/>
        <v>0</v>
      </c>
      <c r="R629" s="194" t="str">
        <f>IF($Q629=R$8,$K629,"")</f>
        <v/>
      </c>
      <c r="S629" s="194"/>
      <c r="T629" s="194" t="str">
        <f>IF($Q629=T$8,$K629,"")</f>
        <v/>
      </c>
      <c r="U629" s="194" t="str">
        <f>IF($Q629=U$8,$K629,"")</f>
        <v/>
      </c>
      <c r="V629" s="208"/>
      <c r="W629" s="209"/>
      <c r="X629" s="209"/>
      <c r="Y629" s="209"/>
      <c r="Z629" s="209"/>
      <c r="AA629" s="209"/>
      <c r="AB629" s="210"/>
    </row>
    <row r="630" spans="1:28" s="156" customFormat="1" ht="19.5" customHeight="1" x14ac:dyDescent="0.25">
      <c r="A630" s="197"/>
      <c r="B630" s="198" t="s">
        <v>64</v>
      </c>
      <c r="C630" s="212"/>
      <c r="D630" s="213"/>
      <c r="E630" s="213"/>
      <c r="F630" s="213"/>
      <c r="G630" s="214"/>
      <c r="H630" s="215"/>
      <c r="I630" s="215"/>
      <c r="J630" s="216"/>
      <c r="K630" s="217"/>
      <c r="L630" s="218"/>
      <c r="M630" s="219"/>
      <c r="N630" s="219"/>
      <c r="O630" s="220"/>
      <c r="P630" s="193">
        <f t="shared" si="162"/>
        <v>0</v>
      </c>
      <c r="R630" s="194"/>
      <c r="S630" s="194"/>
      <c r="T630" s="194"/>
      <c r="U630" s="194"/>
      <c r="V630" s="208"/>
      <c r="W630" s="209"/>
      <c r="X630" s="209"/>
      <c r="Y630" s="209"/>
      <c r="Z630" s="209"/>
      <c r="AA630" s="209"/>
      <c r="AB630" s="210"/>
    </row>
    <row r="631" spans="1:28" s="156" customFormat="1" ht="19.5" customHeight="1" x14ac:dyDescent="0.25">
      <c r="A631" s="197"/>
      <c r="B631" s="211"/>
      <c r="C631" s="212"/>
      <c r="D631" s="213"/>
      <c r="E631" s="213"/>
      <c r="F631" s="213"/>
      <c r="G631" s="214"/>
      <c r="H631" s="215"/>
      <c r="I631" s="215"/>
      <c r="J631" s="216"/>
      <c r="K631" s="217"/>
      <c r="L631" s="218"/>
      <c r="M631" s="219"/>
      <c r="N631" s="219"/>
      <c r="O631" s="220"/>
      <c r="P631" s="193">
        <f t="shared" si="162"/>
        <v>0</v>
      </c>
      <c r="R631" s="194"/>
      <c r="S631" s="194"/>
      <c r="T631" s="194"/>
      <c r="U631" s="194"/>
      <c r="V631" s="208"/>
      <c r="W631" s="209"/>
      <c r="X631" s="209"/>
      <c r="Y631" s="209"/>
      <c r="Z631" s="209"/>
      <c r="AA631" s="209"/>
      <c r="AB631" s="210"/>
    </row>
    <row r="632" spans="1:28" s="156" customFormat="1" ht="19.5" customHeight="1" x14ac:dyDescent="0.25">
      <c r="A632" s="197"/>
      <c r="B632" s="221"/>
      <c r="C632" s="222"/>
      <c r="D632" s="223"/>
      <c r="E632" s="223"/>
      <c r="F632" s="223"/>
      <c r="G632" s="224" t="str">
        <f>C627</f>
        <v>Stair / Ramp Balustrades and Handrails</v>
      </c>
      <c r="H632" s="225"/>
      <c r="I632" s="225"/>
      <c r="J632" s="226"/>
      <c r="K632" s="227">
        <f>SUBTOTAL(9,K627:K631)</f>
        <v>0</v>
      </c>
      <c r="L632" s="228"/>
      <c r="M632" s="229"/>
      <c r="N632" s="229"/>
      <c r="O632" s="230"/>
      <c r="P632" s="193">
        <f t="shared" si="162"/>
        <v>0</v>
      </c>
      <c r="R632" s="194"/>
      <c r="S632" s="194"/>
      <c r="T632" s="194"/>
      <c r="U632" s="194"/>
      <c r="V632" s="208"/>
      <c r="W632" s="209"/>
      <c r="X632" s="209"/>
      <c r="Y632" s="209"/>
      <c r="Z632" s="209"/>
      <c r="AA632" s="209"/>
      <c r="AB632" s="210"/>
    </row>
    <row r="633" spans="1:28" s="156" customFormat="1" ht="19.5" customHeight="1" x14ac:dyDescent="0.25">
      <c r="A633" s="197"/>
      <c r="B633" s="296"/>
      <c r="C633" s="297"/>
      <c r="D633" s="298"/>
      <c r="E633" s="298"/>
      <c r="F633" s="298"/>
      <c r="G633" s="299"/>
      <c r="H633" s="300"/>
      <c r="I633" s="300"/>
      <c r="J633" s="301"/>
      <c r="K633" s="302"/>
      <c r="L633" s="303"/>
      <c r="M633" s="304"/>
      <c r="N633" s="304"/>
      <c r="O633" s="305"/>
      <c r="P633" s="193">
        <f t="shared" si="162"/>
        <v>0</v>
      </c>
      <c r="R633" s="194"/>
      <c r="S633" s="194"/>
      <c r="T633" s="194"/>
      <c r="U633" s="194"/>
      <c r="V633" s="208"/>
      <c r="W633" s="209"/>
      <c r="X633" s="209"/>
      <c r="Y633" s="209"/>
      <c r="Z633" s="209"/>
      <c r="AA633" s="209"/>
      <c r="AB633" s="210"/>
    </row>
    <row r="634" spans="1:28" s="156" customFormat="1" ht="19.5" customHeight="1" x14ac:dyDescent="0.25">
      <c r="B634" s="195" t="s">
        <v>793</v>
      </c>
      <c r="C634" s="196" t="s">
        <v>794</v>
      </c>
      <c r="D634" s="191"/>
      <c r="E634" s="191"/>
      <c r="F634" s="191"/>
      <c r="G634" s="192"/>
      <c r="H634" s="178"/>
      <c r="I634" s="179"/>
      <c r="J634" s="180"/>
      <c r="K634" s="180"/>
      <c r="L634" s="181"/>
      <c r="M634" s="182"/>
      <c r="N634" s="182"/>
      <c r="O634" s="183"/>
      <c r="P634" s="193">
        <f t="shared" si="162"/>
        <v>0</v>
      </c>
      <c r="Q634" s="170"/>
      <c r="R634" s="194"/>
      <c r="S634" s="194"/>
      <c r="T634" s="194"/>
      <c r="U634" s="194"/>
      <c r="V634" s="170"/>
      <c r="W634" s="186"/>
      <c r="X634" s="186"/>
      <c r="Y634" s="186"/>
      <c r="Z634" s="186"/>
      <c r="AA634" s="186"/>
      <c r="AB634" s="187"/>
    </row>
    <row r="635" spans="1:28" s="156" customFormat="1" ht="19.5" customHeight="1" x14ac:dyDescent="0.25">
      <c r="A635" s="197"/>
      <c r="B635" s="198" t="s">
        <v>64</v>
      </c>
      <c r="C635" s="199" t="s">
        <v>795</v>
      </c>
      <c r="D635" s="200"/>
      <c r="E635" s="200"/>
      <c r="F635" s="200"/>
      <c r="G635" s="201"/>
      <c r="H635" s="202"/>
      <c r="I635" s="202"/>
      <c r="J635" s="203"/>
      <c r="K635" s="204"/>
      <c r="L635" s="205"/>
      <c r="M635" s="206"/>
      <c r="N635" s="206"/>
      <c r="O635" s="207"/>
      <c r="P635" s="193">
        <f t="shared" si="162"/>
        <v>0</v>
      </c>
      <c r="R635" s="194" t="str">
        <f>IF($Q635=R$8,$K635,"")</f>
        <v/>
      </c>
      <c r="S635" s="194"/>
      <c r="T635" s="194" t="str">
        <f>IF($Q635=T$8,$K635,"")</f>
        <v/>
      </c>
      <c r="U635" s="194" t="str">
        <f>IF($Q635=U$8,$K635,"")</f>
        <v/>
      </c>
      <c r="V635" s="208"/>
      <c r="W635" s="209"/>
      <c r="X635" s="209"/>
      <c r="Y635" s="209"/>
      <c r="Z635" s="209"/>
      <c r="AA635" s="209"/>
      <c r="AB635" s="210"/>
    </row>
    <row r="636" spans="1:28" s="156" customFormat="1" ht="19.5" customHeight="1" x14ac:dyDescent="0.25">
      <c r="A636" s="197"/>
      <c r="B636" s="198" t="s">
        <v>64</v>
      </c>
      <c r="C636" s="199"/>
      <c r="D636" s="200"/>
      <c r="E636" s="200"/>
      <c r="F636" s="200"/>
      <c r="G636" s="201"/>
      <c r="H636" s="202"/>
      <c r="I636" s="202"/>
      <c r="J636" s="203"/>
      <c r="K636" s="204"/>
      <c r="L636" s="205"/>
      <c r="M636" s="206"/>
      <c r="N636" s="206"/>
      <c r="O636" s="207"/>
      <c r="P636" s="193">
        <f t="shared" si="162"/>
        <v>0</v>
      </c>
      <c r="R636" s="194" t="str">
        <f>IF($Q636=R$8,$K636,"")</f>
        <v/>
      </c>
      <c r="S636" s="194"/>
      <c r="T636" s="194" t="str">
        <f>IF($Q636=T$8,$K636,"")</f>
        <v/>
      </c>
      <c r="U636" s="194" t="str">
        <f>IF($Q636=U$8,$K636,"")</f>
        <v/>
      </c>
      <c r="V636" s="208"/>
      <c r="W636" s="209"/>
      <c r="X636" s="209"/>
      <c r="Y636" s="209"/>
      <c r="Z636" s="209"/>
      <c r="AA636" s="209"/>
      <c r="AB636" s="210"/>
    </row>
    <row r="637" spans="1:28" s="156" customFormat="1" ht="19.5" customHeight="1" x14ac:dyDescent="0.25">
      <c r="A637" s="197"/>
      <c r="B637" s="198" t="s">
        <v>64</v>
      </c>
      <c r="C637" s="212"/>
      <c r="D637" s="213"/>
      <c r="E637" s="213"/>
      <c r="F637" s="213"/>
      <c r="G637" s="214"/>
      <c r="H637" s="215"/>
      <c r="I637" s="215"/>
      <c r="J637" s="216"/>
      <c r="K637" s="217"/>
      <c r="L637" s="218"/>
      <c r="M637" s="219"/>
      <c r="N637" s="219"/>
      <c r="O637" s="220"/>
      <c r="P637" s="193">
        <f t="shared" si="162"/>
        <v>0</v>
      </c>
      <c r="R637" s="194"/>
      <c r="S637" s="194"/>
      <c r="T637" s="194"/>
      <c r="U637" s="194"/>
      <c r="V637" s="208"/>
      <c r="W637" s="209"/>
      <c r="X637" s="209"/>
      <c r="Y637" s="209"/>
      <c r="Z637" s="209"/>
      <c r="AA637" s="209"/>
      <c r="AB637" s="210"/>
    </row>
    <row r="638" spans="1:28" s="156" customFormat="1" ht="19.5" customHeight="1" x14ac:dyDescent="0.25">
      <c r="A638" s="197"/>
      <c r="B638" s="211"/>
      <c r="C638" s="212"/>
      <c r="D638" s="213"/>
      <c r="E638" s="213"/>
      <c r="F638" s="213"/>
      <c r="G638" s="214"/>
      <c r="H638" s="215"/>
      <c r="I638" s="215"/>
      <c r="J638" s="216"/>
      <c r="K638" s="217"/>
      <c r="L638" s="218"/>
      <c r="M638" s="219"/>
      <c r="N638" s="219"/>
      <c r="O638" s="220"/>
      <c r="P638" s="193">
        <f t="shared" si="162"/>
        <v>0</v>
      </c>
      <c r="R638" s="194"/>
      <c r="S638" s="194"/>
      <c r="T638" s="194"/>
      <c r="U638" s="194"/>
      <c r="V638" s="208"/>
      <c r="W638" s="209"/>
      <c r="X638" s="209"/>
      <c r="Y638" s="209"/>
      <c r="Z638" s="209"/>
      <c r="AA638" s="209"/>
      <c r="AB638" s="210"/>
    </row>
    <row r="639" spans="1:28" s="156" customFormat="1" ht="19.5" customHeight="1" x14ac:dyDescent="0.25">
      <c r="A639" s="197"/>
      <c r="B639" s="221"/>
      <c r="C639" s="222"/>
      <c r="D639" s="223"/>
      <c r="E639" s="223"/>
      <c r="F639" s="223"/>
      <c r="G639" s="224" t="str">
        <f>C634</f>
        <v>Ladders / Chutes / Slides/ Balustrade</v>
      </c>
      <c r="H639" s="225"/>
      <c r="I639" s="225"/>
      <c r="J639" s="226"/>
      <c r="K639" s="227">
        <f>SUBTOTAL(9,K634:K638)</f>
        <v>0</v>
      </c>
      <c r="L639" s="228"/>
      <c r="M639" s="229"/>
      <c r="N639" s="229"/>
      <c r="O639" s="230"/>
      <c r="P639" s="193">
        <f t="shared" si="162"/>
        <v>0</v>
      </c>
      <c r="R639" s="194"/>
      <c r="S639" s="194"/>
      <c r="T639" s="194"/>
      <c r="U639" s="194"/>
      <c r="V639" s="208"/>
      <c r="W639" s="209"/>
      <c r="X639" s="209"/>
      <c r="Y639" s="209"/>
      <c r="Z639" s="209"/>
      <c r="AA639" s="209"/>
      <c r="AB639" s="210"/>
    </row>
    <row r="640" spans="1:28" s="156" customFormat="1" ht="19.5" customHeight="1" x14ac:dyDescent="0.25">
      <c r="B640" s="174"/>
      <c r="C640" s="175"/>
      <c r="D640" s="176"/>
      <c r="E640" s="176"/>
      <c r="F640" s="176"/>
      <c r="G640" s="177"/>
      <c r="H640" s="178"/>
      <c r="I640" s="179"/>
      <c r="J640" s="180"/>
      <c r="K640" s="180"/>
      <c r="L640" s="181"/>
      <c r="M640" s="182"/>
      <c r="N640" s="182"/>
      <c r="O640" s="183"/>
      <c r="P640" s="193">
        <f t="shared" si="162"/>
        <v>0</v>
      </c>
      <c r="Q640" s="170"/>
      <c r="R640" s="194" t="str">
        <f>IF($Q640=R$8,$K640,"")</f>
        <v/>
      </c>
      <c r="S640" s="194"/>
      <c r="T640" s="194" t="str">
        <f>IF($Q640=T$8,$K640,"")</f>
        <v/>
      </c>
      <c r="U640" s="194" t="str">
        <f>IF($Q640=U$8,$K640,"")</f>
        <v/>
      </c>
      <c r="V640" s="170"/>
      <c r="W640" s="186"/>
      <c r="X640" s="186"/>
      <c r="Y640" s="186"/>
      <c r="Z640" s="186"/>
      <c r="AA640" s="186"/>
      <c r="AB640" s="187"/>
    </row>
    <row r="641" spans="1:28" s="156" customFormat="1" ht="19.5" customHeight="1" x14ac:dyDescent="0.25">
      <c r="B641" s="231"/>
      <c r="C641" s="232"/>
      <c r="D641" s="233"/>
      <c r="E641" s="233"/>
      <c r="F641" s="233"/>
      <c r="G641" s="234" t="str">
        <f>C597</f>
        <v>Stairs and ramps</v>
      </c>
      <c r="H641" s="235"/>
      <c r="I641" s="236"/>
      <c r="J641" s="236"/>
      <c r="K641" s="237">
        <f>SUBTOTAL(9,K597:K640)</f>
        <v>3965000</v>
      </c>
      <c r="L641" s="238"/>
      <c r="M641" s="239"/>
      <c r="N641" s="239"/>
      <c r="O641" s="240"/>
      <c r="P641" s="193">
        <f t="shared" si="162"/>
        <v>0</v>
      </c>
      <c r="Q641" s="237">
        <f>SUBTOTAL(9,Q597:Q640)</f>
        <v>0</v>
      </c>
      <c r="R641" s="237">
        <f>SUBTOTAL(9,R597:R640)</f>
        <v>2275000</v>
      </c>
      <c r="S641" s="237">
        <f>SUBTOTAL(9,S597:S640)</f>
        <v>415000</v>
      </c>
      <c r="T641" s="237">
        <f>SUBTOTAL(9,T597:T640)</f>
        <v>1275000</v>
      </c>
      <c r="U641" s="237">
        <f>SUBTOTAL(9,U597:U640)</f>
        <v>0</v>
      </c>
      <c r="V641" s="170"/>
      <c r="W641" s="186"/>
      <c r="X641" s="186"/>
      <c r="Y641" s="186"/>
      <c r="Z641" s="186"/>
      <c r="AA641" s="186"/>
      <c r="AB641" s="187"/>
    </row>
    <row r="642" spans="1:28" s="156" customFormat="1" ht="19.5" customHeight="1" x14ac:dyDescent="0.25">
      <c r="B642" s="174"/>
      <c r="C642" s="175"/>
      <c r="D642" s="176"/>
      <c r="E642" s="176"/>
      <c r="F642" s="176"/>
      <c r="G642" s="177"/>
      <c r="H642" s="178"/>
      <c r="I642" s="179"/>
      <c r="J642" s="180"/>
      <c r="K642" s="180"/>
      <c r="L642" s="181"/>
      <c r="M642" s="182"/>
      <c r="N642" s="182"/>
      <c r="O642" s="183"/>
      <c r="P642" s="193">
        <f t="shared" si="162"/>
        <v>0</v>
      </c>
      <c r="Q642" s="170"/>
      <c r="R642" s="194" t="str">
        <f>IF($Q642=R$8,$K642,"")</f>
        <v/>
      </c>
      <c r="S642" s="194"/>
      <c r="T642" s="194" t="str">
        <f>IF($Q642=T$8,$K642,"")</f>
        <v/>
      </c>
      <c r="U642" s="194" t="str">
        <f>IF($Q642=U$8,$K642,"")</f>
        <v/>
      </c>
      <c r="V642" s="170"/>
      <c r="W642" s="186"/>
      <c r="X642" s="186"/>
      <c r="Y642" s="186"/>
      <c r="Z642" s="186"/>
      <c r="AA642" s="186"/>
      <c r="AB642" s="187"/>
    </row>
    <row r="643" spans="1:28" s="156" customFormat="1" ht="19.5" customHeight="1" x14ac:dyDescent="0.25">
      <c r="B643" s="189" t="s">
        <v>796</v>
      </c>
      <c r="C643" s="190" t="s">
        <v>797</v>
      </c>
      <c r="D643" s="191"/>
      <c r="E643" s="191"/>
      <c r="F643" s="191"/>
      <c r="G643" s="192"/>
      <c r="H643" s="178"/>
      <c r="I643" s="179"/>
      <c r="J643" s="180"/>
      <c r="K643" s="180"/>
      <c r="L643" s="181"/>
      <c r="M643" s="182"/>
      <c r="N643" s="182"/>
      <c r="O643" s="183"/>
      <c r="P643" s="193">
        <f t="shared" si="162"/>
        <v>0</v>
      </c>
      <c r="Q643" s="170"/>
      <c r="R643" s="194" t="str">
        <f>IF($Q643=R$8,$K643,"")</f>
        <v/>
      </c>
      <c r="S643" s="194"/>
      <c r="T643" s="194" t="str">
        <f>IF($Q643=T$8,$K643,"")</f>
        <v/>
      </c>
      <c r="U643" s="194" t="str">
        <f>IF($Q643=U$8,$K643,"")</f>
        <v/>
      </c>
      <c r="V643" s="170"/>
      <c r="W643" s="186"/>
      <c r="X643" s="186"/>
      <c r="Y643" s="186"/>
      <c r="Z643" s="186"/>
      <c r="AA643" s="186"/>
      <c r="AB643" s="187"/>
    </row>
    <row r="644" spans="1:28" s="156" customFormat="1" ht="19.5" customHeight="1" x14ac:dyDescent="0.25">
      <c r="B644" s="195" t="s">
        <v>798</v>
      </c>
      <c r="C644" s="196" t="s">
        <v>799</v>
      </c>
      <c r="D644" s="191"/>
      <c r="E644" s="191"/>
      <c r="F644" s="191"/>
      <c r="G644" s="192"/>
      <c r="H644" s="178"/>
      <c r="I644" s="179"/>
      <c r="J644" s="180"/>
      <c r="K644" s="180"/>
      <c r="L644" s="181"/>
      <c r="M644" s="182"/>
      <c r="N644" s="182"/>
      <c r="O644" s="183"/>
      <c r="P644" s="193">
        <f t="shared" si="162"/>
        <v>0</v>
      </c>
      <c r="Q644" s="170"/>
      <c r="R644" s="194"/>
      <c r="S644" s="194"/>
      <c r="T644" s="194"/>
      <c r="U644" s="194"/>
      <c r="V644" s="170"/>
      <c r="W644" s="186"/>
      <c r="X644" s="186"/>
      <c r="Y644" s="186"/>
      <c r="Z644" s="186"/>
      <c r="AA644" s="186"/>
      <c r="AB644" s="187"/>
    </row>
    <row r="645" spans="1:28" s="156" customFormat="1" ht="19.5" customHeight="1" x14ac:dyDescent="0.25">
      <c r="B645" s="195"/>
      <c r="C645" s="196" t="s">
        <v>466</v>
      </c>
      <c r="D645" s="191"/>
      <c r="E645" s="191"/>
      <c r="F645" s="191"/>
      <c r="G645" s="192"/>
      <c r="H645" s="178"/>
      <c r="I645" s="179"/>
      <c r="J645" s="180"/>
      <c r="K645" s="180"/>
      <c r="L645" s="181"/>
      <c r="M645" s="182"/>
      <c r="N645" s="182"/>
      <c r="O645" s="183"/>
      <c r="P645" s="193">
        <f t="shared" si="162"/>
        <v>0</v>
      </c>
      <c r="Q645" s="170"/>
      <c r="R645" s="194"/>
      <c r="S645" s="194"/>
      <c r="T645" s="194"/>
      <c r="U645" s="194"/>
      <c r="V645" s="170"/>
      <c r="W645" s="186"/>
      <c r="X645" s="186"/>
      <c r="Y645" s="186"/>
      <c r="Z645" s="186"/>
      <c r="AA645" s="186"/>
      <c r="AB645" s="187"/>
    </row>
    <row r="646" spans="1:28" s="156" customFormat="1" ht="19.5" customHeight="1" x14ac:dyDescent="0.25">
      <c r="B646" s="198" t="s">
        <v>64</v>
      </c>
      <c r="C646" s="175" t="s">
        <v>800</v>
      </c>
      <c r="D646" s="191"/>
      <c r="E646" s="191"/>
      <c r="F646" s="191"/>
      <c r="G646" s="192"/>
      <c r="H646" s="178">
        <v>310</v>
      </c>
      <c r="I646" s="179" t="s">
        <v>66</v>
      </c>
      <c r="J646" s="180">
        <v>2500</v>
      </c>
      <c r="K646" s="180">
        <f>H646*J646</f>
        <v>775000</v>
      </c>
      <c r="L646" s="181" t="s">
        <v>801</v>
      </c>
      <c r="M646" s="182"/>
      <c r="N646" s="182"/>
      <c r="O646" s="183"/>
      <c r="P646" s="193">
        <f t="shared" si="162"/>
        <v>0</v>
      </c>
      <c r="Q646" s="156" t="s">
        <v>364</v>
      </c>
      <c r="R646" s="194" t="str">
        <f t="shared" ref="R646:U671" si="163">IF($Q646=R$8,$K646,"")</f>
        <v/>
      </c>
      <c r="S646" s="194">
        <f t="shared" si="163"/>
        <v>775000</v>
      </c>
      <c r="T646" s="194" t="str">
        <f t="shared" si="163"/>
        <v/>
      </c>
      <c r="U646" s="194" t="str">
        <f t="shared" si="163"/>
        <v/>
      </c>
      <c r="V646" s="170"/>
      <c r="W646" s="186"/>
      <c r="X646" s="186"/>
      <c r="Y646" s="186"/>
      <c r="Z646" s="186"/>
      <c r="AA646" s="186"/>
      <c r="AB646" s="187"/>
    </row>
    <row r="647" spans="1:28" s="156" customFormat="1" ht="19.5" customHeight="1" x14ac:dyDescent="0.25">
      <c r="B647" s="198" t="s">
        <v>64</v>
      </c>
      <c r="C647" s="175" t="s">
        <v>802</v>
      </c>
      <c r="D647" s="191"/>
      <c r="E647" s="191"/>
      <c r="F647" s="191"/>
      <c r="G647" s="192"/>
      <c r="H647" s="178"/>
      <c r="I647" s="179"/>
      <c r="J647" s="180"/>
      <c r="K647" s="179" t="s">
        <v>803</v>
      </c>
      <c r="L647" s="181"/>
      <c r="M647" s="182"/>
      <c r="N647" s="182"/>
      <c r="O647" s="183"/>
      <c r="P647" s="193" t="e">
        <f t="shared" si="162"/>
        <v>#VALUE!</v>
      </c>
      <c r="Q647" s="156" t="s">
        <v>364</v>
      </c>
      <c r="R647" s="194" t="str">
        <f t="shared" si="163"/>
        <v/>
      </c>
      <c r="S647" s="194" t="str">
        <f t="shared" si="163"/>
        <v>Incl. 2.06</v>
      </c>
      <c r="T647" s="194" t="str">
        <f t="shared" si="163"/>
        <v/>
      </c>
      <c r="U647" s="194" t="str">
        <f t="shared" si="163"/>
        <v/>
      </c>
      <c r="V647" s="170"/>
      <c r="W647" s="186"/>
      <c r="X647" s="186"/>
      <c r="Y647" s="186"/>
      <c r="Z647" s="186"/>
      <c r="AA647" s="186"/>
      <c r="AB647" s="187"/>
    </row>
    <row r="648" spans="1:28" s="156" customFormat="1" ht="19.5" customHeight="1" x14ac:dyDescent="0.25">
      <c r="A648" s="197"/>
      <c r="B648" s="198" t="s">
        <v>64</v>
      </c>
      <c r="C648" s="199" t="s">
        <v>804</v>
      </c>
      <c r="D648" s="200"/>
      <c r="E648" s="200"/>
      <c r="F648" s="200"/>
      <c r="G648" s="201"/>
      <c r="H648" s="294">
        <v>1</v>
      </c>
      <c r="I648" s="202" t="s">
        <v>57</v>
      </c>
      <c r="J648" s="204">
        <v>250000</v>
      </c>
      <c r="K648" s="204">
        <f t="shared" ref="K648:K651" si="164">H648*J648</f>
        <v>250000</v>
      </c>
      <c r="L648" s="205"/>
      <c r="M648" s="206"/>
      <c r="N648" s="206"/>
      <c r="O648" s="207"/>
      <c r="P648" s="193">
        <f t="shared" si="162"/>
        <v>0</v>
      </c>
      <c r="Q648" s="156" t="s">
        <v>364</v>
      </c>
      <c r="R648" s="194" t="str">
        <f t="shared" si="163"/>
        <v/>
      </c>
      <c r="S648" s="194">
        <f t="shared" si="163"/>
        <v>250000</v>
      </c>
      <c r="T648" s="194" t="str">
        <f t="shared" si="163"/>
        <v/>
      </c>
      <c r="U648" s="194" t="str">
        <f t="shared" si="163"/>
        <v/>
      </c>
      <c r="V648" s="208"/>
      <c r="W648" s="209"/>
      <c r="X648" s="209"/>
      <c r="Y648" s="209"/>
      <c r="Z648" s="209"/>
      <c r="AA648" s="209"/>
      <c r="AB648" s="210"/>
    </row>
    <row r="649" spans="1:28" s="156" customFormat="1" ht="19.5" customHeight="1" x14ac:dyDescent="0.25">
      <c r="A649" s="197"/>
      <c r="B649" s="198" t="s">
        <v>64</v>
      </c>
      <c r="C649" s="199" t="s">
        <v>805</v>
      </c>
      <c r="D649" s="200"/>
      <c r="E649" s="200"/>
      <c r="F649" s="200"/>
      <c r="G649" s="201"/>
      <c r="H649" s="290">
        <v>0.25</v>
      </c>
      <c r="I649" s="202"/>
      <c r="J649" s="203">
        <f>SUM(K645:K648)</f>
        <v>1025000</v>
      </c>
      <c r="K649" s="204">
        <f t="shared" si="164"/>
        <v>256250</v>
      </c>
      <c r="L649" s="205"/>
      <c r="M649" s="206"/>
      <c r="N649" s="206"/>
      <c r="O649" s="207"/>
      <c r="P649" s="193">
        <f t="shared" si="162"/>
        <v>0</v>
      </c>
      <c r="Q649" s="156" t="s">
        <v>364</v>
      </c>
      <c r="R649" s="194" t="str">
        <f t="shared" si="163"/>
        <v/>
      </c>
      <c r="S649" s="194">
        <f t="shared" si="163"/>
        <v>256250</v>
      </c>
      <c r="T649" s="194" t="str">
        <f t="shared" si="163"/>
        <v/>
      </c>
      <c r="U649" s="194" t="str">
        <f t="shared" si="163"/>
        <v/>
      </c>
      <c r="W649" s="252"/>
      <c r="X649" s="252"/>
      <c r="Y649" s="252"/>
      <c r="Z649" s="252"/>
      <c r="AA649" s="252"/>
      <c r="AB649" s="253"/>
    </row>
    <row r="650" spans="1:28" s="156" customFormat="1" ht="19.5" customHeight="1" x14ac:dyDescent="0.25">
      <c r="A650" s="197"/>
      <c r="B650" s="198" t="s">
        <v>64</v>
      </c>
      <c r="C650" s="199" t="s">
        <v>806</v>
      </c>
      <c r="D650" s="200"/>
      <c r="E650" s="200"/>
      <c r="F650" s="200"/>
      <c r="G650" s="201"/>
      <c r="H650" s="202">
        <v>1</v>
      </c>
      <c r="I650" s="202" t="s">
        <v>57</v>
      </c>
      <c r="J650" s="203">
        <v>200000</v>
      </c>
      <c r="K650" s="204">
        <f t="shared" si="164"/>
        <v>200000</v>
      </c>
      <c r="L650" s="205" t="s">
        <v>585</v>
      </c>
      <c r="M650" s="206"/>
      <c r="N650" s="206"/>
      <c r="O650" s="207"/>
      <c r="P650" s="193">
        <f t="shared" si="162"/>
        <v>0</v>
      </c>
      <c r="Q650" s="156" t="s">
        <v>364</v>
      </c>
      <c r="R650" s="194" t="str">
        <f t="shared" si="163"/>
        <v/>
      </c>
      <c r="S650" s="194">
        <f t="shared" si="163"/>
        <v>200000</v>
      </c>
      <c r="T650" s="194" t="str">
        <f t="shared" si="163"/>
        <v/>
      </c>
      <c r="U650" s="194" t="str">
        <f t="shared" si="163"/>
        <v/>
      </c>
      <c r="W650" s="252"/>
      <c r="X650" s="252"/>
      <c r="Y650" s="252"/>
      <c r="Z650" s="252"/>
      <c r="AA650" s="252"/>
      <c r="AB650" s="253"/>
    </row>
    <row r="651" spans="1:28" s="156" customFormat="1" ht="19.5" customHeight="1" x14ac:dyDescent="0.25">
      <c r="A651" s="197"/>
      <c r="B651" s="198" t="s">
        <v>64</v>
      </c>
      <c r="C651" s="199" t="s">
        <v>807</v>
      </c>
      <c r="D651" s="200"/>
      <c r="E651" s="200"/>
      <c r="F651" s="200"/>
      <c r="G651" s="201"/>
      <c r="H651" s="294">
        <v>1</v>
      </c>
      <c r="I651" s="202" t="s">
        <v>57</v>
      </c>
      <c r="J651" s="204">
        <v>150000</v>
      </c>
      <c r="K651" s="204">
        <f t="shared" si="164"/>
        <v>150000</v>
      </c>
      <c r="L651" s="205"/>
      <c r="M651" s="206"/>
      <c r="N651" s="206"/>
      <c r="O651" s="207"/>
      <c r="P651" s="193">
        <f t="shared" si="162"/>
        <v>0</v>
      </c>
      <c r="Q651" s="156" t="s">
        <v>364</v>
      </c>
      <c r="R651" s="194" t="str">
        <f t="shared" si="163"/>
        <v/>
      </c>
      <c r="S651" s="194">
        <f t="shared" si="163"/>
        <v>150000</v>
      </c>
      <c r="T651" s="194" t="str">
        <f t="shared" si="163"/>
        <v/>
      </c>
      <c r="U651" s="194" t="str">
        <f t="shared" si="163"/>
        <v/>
      </c>
      <c r="V651" s="208"/>
      <c r="W651" s="209"/>
      <c r="X651" s="209"/>
      <c r="Y651" s="209"/>
      <c r="Z651" s="209"/>
      <c r="AA651" s="209"/>
      <c r="AB651" s="210"/>
    </row>
    <row r="652" spans="1:28" s="156" customFormat="1" ht="19.5" customHeight="1" x14ac:dyDescent="0.25">
      <c r="B652" s="195"/>
      <c r="C652" s="175"/>
      <c r="D652" s="191"/>
      <c r="E652" s="191"/>
      <c r="F652" s="191"/>
      <c r="G652" s="395" t="s">
        <v>808</v>
      </c>
      <c r="H652" s="396">
        <f>H646</f>
        <v>310</v>
      </c>
      <c r="I652" s="396" t="s">
        <v>66</v>
      </c>
      <c r="J652" s="397">
        <f>K652/H652</f>
        <v>5262.0967741935483</v>
      </c>
      <c r="K652" s="398">
        <f>SUBTOTAL(9,K645:K651)</f>
        <v>1631250</v>
      </c>
      <c r="L652" s="181"/>
      <c r="M652" s="182"/>
      <c r="N652" s="182"/>
      <c r="O652" s="183"/>
      <c r="P652" s="193">
        <f t="shared" si="162"/>
        <v>1631250</v>
      </c>
      <c r="R652" s="194" t="str">
        <f t="shared" si="163"/>
        <v/>
      </c>
      <c r="S652" s="194"/>
      <c r="T652" s="194" t="str">
        <f t="shared" si="163"/>
        <v/>
      </c>
      <c r="U652" s="194" t="str">
        <f t="shared" si="163"/>
        <v/>
      </c>
      <c r="V652" s="170"/>
      <c r="W652" s="186"/>
      <c r="X652" s="186"/>
      <c r="Y652" s="186"/>
      <c r="Z652" s="186"/>
      <c r="AA652" s="186"/>
      <c r="AB652" s="187"/>
    </row>
    <row r="653" spans="1:28" s="156" customFormat="1" ht="19.5" customHeight="1" x14ac:dyDescent="0.25">
      <c r="B653" s="195"/>
      <c r="C653" s="196" t="s">
        <v>538</v>
      </c>
      <c r="D653" s="191"/>
      <c r="E653" s="191"/>
      <c r="F653" s="191"/>
      <c r="G653" s="192"/>
      <c r="H653" s="178"/>
      <c r="I653" s="179"/>
      <c r="J653" s="180"/>
      <c r="K653" s="180"/>
      <c r="L653" s="181"/>
      <c r="M653" s="182"/>
      <c r="N653" s="182"/>
      <c r="O653" s="183"/>
      <c r="P653" s="193">
        <f t="shared" si="162"/>
        <v>0</v>
      </c>
      <c r="R653" s="194" t="str">
        <f t="shared" si="163"/>
        <v/>
      </c>
      <c r="S653" s="194"/>
      <c r="T653" s="194" t="str">
        <f t="shared" si="163"/>
        <v/>
      </c>
      <c r="U653" s="194" t="str">
        <f t="shared" si="163"/>
        <v/>
      </c>
      <c r="V653" s="170"/>
      <c r="W653" s="186"/>
      <c r="X653" s="186"/>
      <c r="Y653" s="186"/>
      <c r="Z653" s="186"/>
      <c r="AA653" s="186"/>
      <c r="AB653" s="187"/>
    </row>
    <row r="654" spans="1:28" s="156" customFormat="1" ht="19.5" customHeight="1" x14ac:dyDescent="0.25">
      <c r="B654" s="198" t="s">
        <v>64</v>
      </c>
      <c r="C654" s="175" t="s">
        <v>809</v>
      </c>
      <c r="D654" s="191"/>
      <c r="E654" s="191"/>
      <c r="F654" s="191"/>
      <c r="G654" s="192"/>
      <c r="H654" s="178">
        <v>727</v>
      </c>
      <c r="I654" s="179" t="s">
        <v>66</v>
      </c>
      <c r="J654" s="180">
        <v>2500</v>
      </c>
      <c r="K654" s="180">
        <f t="shared" ref="K654:K669" si="165">H654*J654</f>
        <v>1817500</v>
      </c>
      <c r="L654" s="181" t="s">
        <v>801</v>
      </c>
      <c r="M654" s="182"/>
      <c r="N654" s="182"/>
      <c r="O654" s="183"/>
      <c r="P654" s="193">
        <f t="shared" si="162"/>
        <v>0</v>
      </c>
      <c r="Q654" s="156" t="s">
        <v>363</v>
      </c>
      <c r="R654" s="194">
        <f t="shared" si="163"/>
        <v>1817500</v>
      </c>
      <c r="S654" s="194" t="str">
        <f t="shared" si="163"/>
        <v/>
      </c>
      <c r="T654" s="194" t="str">
        <f t="shared" si="163"/>
        <v/>
      </c>
      <c r="U654" s="194" t="str">
        <f t="shared" si="163"/>
        <v/>
      </c>
      <c r="V654" s="170"/>
      <c r="W654" s="186"/>
      <c r="X654" s="186"/>
      <c r="Y654" s="186"/>
      <c r="Z654" s="186"/>
      <c r="AA654" s="186"/>
      <c r="AB654" s="187"/>
    </row>
    <row r="655" spans="1:28" s="156" customFormat="1" ht="19.5" customHeight="1" x14ac:dyDescent="0.25">
      <c r="B655" s="198" t="s">
        <v>64</v>
      </c>
      <c r="C655" s="175" t="s">
        <v>810</v>
      </c>
      <c r="D655" s="191"/>
      <c r="E655" s="191"/>
      <c r="F655" s="191"/>
      <c r="G655" s="192"/>
      <c r="H655" s="178">
        <v>2573</v>
      </c>
      <c r="I655" s="179" t="s">
        <v>66</v>
      </c>
      <c r="J655" s="180">
        <v>2500</v>
      </c>
      <c r="K655" s="180">
        <f t="shared" si="165"/>
        <v>6432500</v>
      </c>
      <c r="L655" s="181" t="s">
        <v>801</v>
      </c>
      <c r="M655" s="182"/>
      <c r="N655" s="182"/>
      <c r="O655" s="183"/>
      <c r="P655" s="193">
        <f t="shared" si="162"/>
        <v>0</v>
      </c>
      <c r="Q655" s="156" t="s">
        <v>363</v>
      </c>
      <c r="R655" s="194">
        <f t="shared" si="163"/>
        <v>6432500</v>
      </c>
      <c r="S655" s="194" t="str">
        <f t="shared" si="163"/>
        <v/>
      </c>
      <c r="T655" s="194" t="str">
        <f t="shared" si="163"/>
        <v/>
      </c>
      <c r="U655" s="194" t="str">
        <f t="shared" si="163"/>
        <v/>
      </c>
      <c r="V655" s="170"/>
      <c r="W655" s="186"/>
      <c r="X655" s="186"/>
      <c r="Y655" s="186"/>
      <c r="Z655" s="186"/>
      <c r="AA655" s="186"/>
      <c r="AB655" s="187"/>
    </row>
    <row r="656" spans="1:28" s="156" customFormat="1" ht="19.5" customHeight="1" x14ac:dyDescent="0.25">
      <c r="B656" s="198" t="s">
        <v>64</v>
      </c>
      <c r="C656" s="175" t="s">
        <v>811</v>
      </c>
      <c r="D656" s="191"/>
      <c r="E656" s="191"/>
      <c r="F656" s="191"/>
      <c r="G656" s="192"/>
      <c r="H656" s="178">
        <v>396</v>
      </c>
      <c r="I656" s="179" t="s">
        <v>66</v>
      </c>
      <c r="J656" s="399">
        <v>3500</v>
      </c>
      <c r="K656" s="180">
        <f t="shared" si="165"/>
        <v>1386000</v>
      </c>
      <c r="L656" s="181"/>
      <c r="M656" s="182"/>
      <c r="N656" s="182"/>
      <c r="O656" s="183"/>
      <c r="P656" s="193">
        <f t="shared" si="162"/>
        <v>0</v>
      </c>
      <c r="Q656" s="156" t="s">
        <v>363</v>
      </c>
      <c r="R656" s="194">
        <f t="shared" si="163"/>
        <v>1386000</v>
      </c>
      <c r="S656" s="194" t="str">
        <f t="shared" si="163"/>
        <v/>
      </c>
      <c r="T656" s="194" t="str">
        <f t="shared" si="163"/>
        <v/>
      </c>
      <c r="U656" s="194" t="str">
        <f t="shared" si="163"/>
        <v/>
      </c>
      <c r="V656" s="170"/>
      <c r="W656" s="186"/>
      <c r="X656" s="186"/>
      <c r="Y656" s="186"/>
      <c r="Z656" s="186"/>
      <c r="AA656" s="186"/>
      <c r="AB656" s="187"/>
    </row>
    <row r="657" spans="1:28" s="156" customFormat="1" ht="19.5" customHeight="1" x14ac:dyDescent="0.25">
      <c r="B657" s="198" t="s">
        <v>64</v>
      </c>
      <c r="C657" s="175" t="s">
        <v>812</v>
      </c>
      <c r="D657" s="191"/>
      <c r="E657" s="191"/>
      <c r="F657" s="191"/>
      <c r="G657" s="192"/>
      <c r="H657" s="178">
        <v>2553</v>
      </c>
      <c r="I657" s="179" t="s">
        <v>66</v>
      </c>
      <c r="J657" s="399">
        <v>3500</v>
      </c>
      <c r="K657" s="180">
        <f t="shared" si="165"/>
        <v>8935500</v>
      </c>
      <c r="L657" s="181" t="s">
        <v>813</v>
      </c>
      <c r="M657" s="182"/>
      <c r="N657" s="182"/>
      <c r="O657" s="183"/>
      <c r="P657" s="193">
        <f t="shared" si="162"/>
        <v>0</v>
      </c>
      <c r="Q657" s="156" t="s">
        <v>363</v>
      </c>
      <c r="R657" s="194">
        <f t="shared" si="163"/>
        <v>8935500</v>
      </c>
      <c r="S657" s="194" t="str">
        <f t="shared" si="163"/>
        <v/>
      </c>
      <c r="T657" s="194" t="str">
        <f t="shared" si="163"/>
        <v/>
      </c>
      <c r="U657" s="194" t="str">
        <f t="shared" si="163"/>
        <v/>
      </c>
      <c r="V657" s="170"/>
      <c r="W657" s="186"/>
      <c r="X657" s="186"/>
      <c r="Y657" s="186"/>
      <c r="Z657" s="186"/>
      <c r="AA657" s="186"/>
      <c r="AB657" s="187"/>
    </row>
    <row r="658" spans="1:28" s="156" customFormat="1" ht="19.5" customHeight="1" x14ac:dyDescent="0.25">
      <c r="B658" s="198" t="s">
        <v>64</v>
      </c>
      <c r="C658" s="175" t="s">
        <v>814</v>
      </c>
      <c r="D658" s="191"/>
      <c r="E658" s="191"/>
      <c r="F658" s="191"/>
      <c r="G658" s="192"/>
      <c r="H658" s="178">
        <v>1724</v>
      </c>
      <c r="I658" s="179" t="s">
        <v>66</v>
      </c>
      <c r="J658" s="399">
        <v>3500</v>
      </c>
      <c r="K658" s="180">
        <f t="shared" si="165"/>
        <v>6034000</v>
      </c>
      <c r="L658" s="181" t="s">
        <v>813</v>
      </c>
      <c r="M658" s="182"/>
      <c r="N658" s="182"/>
      <c r="O658" s="183"/>
      <c r="P658" s="193">
        <f t="shared" si="162"/>
        <v>0</v>
      </c>
      <c r="Q658" s="156" t="s">
        <v>363</v>
      </c>
      <c r="R658" s="194">
        <f t="shared" si="163"/>
        <v>6034000</v>
      </c>
      <c r="S658" s="194" t="str">
        <f t="shared" si="163"/>
        <v/>
      </c>
      <c r="T658" s="194" t="str">
        <f t="shared" si="163"/>
        <v/>
      </c>
      <c r="U658" s="194" t="str">
        <f t="shared" si="163"/>
        <v/>
      </c>
      <c r="V658" s="170"/>
      <c r="W658" s="186"/>
      <c r="X658" s="186"/>
      <c r="Y658" s="186"/>
      <c r="Z658" s="186"/>
      <c r="AA658" s="186"/>
      <c r="AB658" s="187"/>
    </row>
    <row r="659" spans="1:28" s="156" customFormat="1" ht="19.5" customHeight="1" x14ac:dyDescent="0.25">
      <c r="B659" s="198" t="s">
        <v>64</v>
      </c>
      <c r="C659" s="175" t="s">
        <v>815</v>
      </c>
      <c r="D659" s="191"/>
      <c r="E659" s="191"/>
      <c r="F659" s="191"/>
      <c r="G659" s="192"/>
      <c r="H659" s="178">
        <v>163</v>
      </c>
      <c r="I659" s="179" t="s">
        <v>66</v>
      </c>
      <c r="J659" s="399">
        <v>3500</v>
      </c>
      <c r="K659" s="180">
        <f t="shared" si="165"/>
        <v>570500</v>
      </c>
      <c r="L659" s="181" t="s">
        <v>813</v>
      </c>
      <c r="M659" s="182"/>
      <c r="N659" s="182"/>
      <c r="O659" s="183"/>
      <c r="P659" s="193">
        <f t="shared" si="162"/>
        <v>0</v>
      </c>
      <c r="Q659" s="156" t="s">
        <v>363</v>
      </c>
      <c r="R659" s="194">
        <f t="shared" si="163"/>
        <v>570500</v>
      </c>
      <c r="S659" s="194" t="str">
        <f t="shared" si="163"/>
        <v/>
      </c>
      <c r="T659" s="194" t="str">
        <f t="shared" si="163"/>
        <v/>
      </c>
      <c r="U659" s="194" t="str">
        <f t="shared" si="163"/>
        <v/>
      </c>
      <c r="V659" s="170"/>
      <c r="W659" s="186"/>
      <c r="X659" s="186"/>
      <c r="Y659" s="186"/>
      <c r="Z659" s="186"/>
      <c r="AA659" s="186"/>
      <c r="AB659" s="187"/>
    </row>
    <row r="660" spans="1:28" s="156" customFormat="1" ht="19.5" customHeight="1" x14ac:dyDescent="0.25">
      <c r="B660" s="198" t="s">
        <v>64</v>
      </c>
      <c r="C660" s="175" t="s">
        <v>816</v>
      </c>
      <c r="D660" s="191"/>
      <c r="E660" s="191"/>
      <c r="F660" s="191"/>
      <c r="G660" s="192"/>
      <c r="H660" s="178">
        <v>1634</v>
      </c>
      <c r="I660" s="179" t="s">
        <v>66</v>
      </c>
      <c r="J660" s="400">
        <v>500</v>
      </c>
      <c r="K660" s="180">
        <f t="shared" si="165"/>
        <v>817000</v>
      </c>
      <c r="L660" s="181" t="s">
        <v>813</v>
      </c>
      <c r="M660" s="182"/>
      <c r="N660" s="182"/>
      <c r="O660" s="183"/>
      <c r="P660" s="193">
        <f t="shared" si="162"/>
        <v>0</v>
      </c>
      <c r="Q660" s="156" t="s">
        <v>363</v>
      </c>
      <c r="R660" s="194">
        <f t="shared" si="163"/>
        <v>817000</v>
      </c>
      <c r="S660" s="194" t="str">
        <f t="shared" si="163"/>
        <v/>
      </c>
      <c r="T660" s="194" t="str">
        <f t="shared" si="163"/>
        <v/>
      </c>
      <c r="U660" s="194" t="str">
        <f t="shared" si="163"/>
        <v/>
      </c>
      <c r="V660" s="170"/>
      <c r="W660" s="186"/>
      <c r="X660" s="186"/>
      <c r="Y660" s="186"/>
      <c r="Z660" s="186"/>
      <c r="AA660" s="186"/>
      <c r="AB660" s="187"/>
    </row>
    <row r="661" spans="1:28" s="156" customFormat="1" ht="19.5" customHeight="1" x14ac:dyDescent="0.25">
      <c r="B661" s="198" t="s">
        <v>64</v>
      </c>
      <c r="C661" s="175" t="s">
        <v>817</v>
      </c>
      <c r="D661" s="191"/>
      <c r="E661" s="191"/>
      <c r="F661" s="191"/>
      <c r="G661" s="192"/>
      <c r="H661" s="178">
        <v>253</v>
      </c>
      <c r="I661" s="179" t="s">
        <v>66</v>
      </c>
      <c r="J661" s="400">
        <v>500</v>
      </c>
      <c r="K661" s="180">
        <f t="shared" si="165"/>
        <v>126500</v>
      </c>
      <c r="L661" s="181" t="s">
        <v>813</v>
      </c>
      <c r="M661" s="182"/>
      <c r="N661" s="182"/>
      <c r="O661" s="183"/>
      <c r="P661" s="193">
        <f t="shared" si="162"/>
        <v>0</v>
      </c>
      <c r="Q661" s="156" t="s">
        <v>363</v>
      </c>
      <c r="R661" s="194">
        <f t="shared" si="163"/>
        <v>126500</v>
      </c>
      <c r="S661" s="194" t="str">
        <f t="shared" si="163"/>
        <v/>
      </c>
      <c r="T661" s="194" t="str">
        <f t="shared" si="163"/>
        <v/>
      </c>
      <c r="U661" s="194" t="str">
        <f t="shared" si="163"/>
        <v/>
      </c>
      <c r="V661" s="170"/>
      <c r="W661" s="186"/>
      <c r="X661" s="186"/>
      <c r="Y661" s="186"/>
      <c r="Z661" s="186"/>
      <c r="AA661" s="186"/>
      <c r="AB661" s="187"/>
    </row>
    <row r="662" spans="1:28" s="156" customFormat="1" ht="19.5" customHeight="1" x14ac:dyDescent="0.25">
      <c r="A662" s="197"/>
      <c r="B662" s="198" t="s">
        <v>64</v>
      </c>
      <c r="C662" s="199" t="s">
        <v>804</v>
      </c>
      <c r="D662" s="200"/>
      <c r="E662" s="200"/>
      <c r="F662" s="200"/>
      <c r="G662" s="201"/>
      <c r="H662" s="294">
        <v>1</v>
      </c>
      <c r="I662" s="202" t="s">
        <v>57</v>
      </c>
      <c r="J662" s="204">
        <v>250000</v>
      </c>
      <c r="K662" s="204">
        <f t="shared" si="165"/>
        <v>250000</v>
      </c>
      <c r="L662" s="205"/>
      <c r="M662" s="206"/>
      <c r="N662" s="206"/>
      <c r="O662" s="207"/>
      <c r="P662" s="193">
        <f t="shared" si="162"/>
        <v>0</v>
      </c>
      <c r="Q662" s="156" t="s">
        <v>363</v>
      </c>
      <c r="R662" s="194">
        <f t="shared" si="163"/>
        <v>250000</v>
      </c>
      <c r="S662" s="194" t="str">
        <f t="shared" si="163"/>
        <v/>
      </c>
      <c r="T662" s="194" t="str">
        <f t="shared" si="163"/>
        <v/>
      </c>
      <c r="U662" s="194" t="str">
        <f t="shared" si="163"/>
        <v/>
      </c>
      <c r="V662" s="208"/>
      <c r="W662" s="209"/>
      <c r="X662" s="209"/>
      <c r="Y662" s="209"/>
      <c r="Z662" s="209"/>
      <c r="AA662" s="209"/>
      <c r="AB662" s="210"/>
    </row>
    <row r="663" spans="1:28" s="156" customFormat="1" ht="19.5" customHeight="1" x14ac:dyDescent="0.25">
      <c r="A663" s="197"/>
      <c r="B663" s="198" t="s">
        <v>64</v>
      </c>
      <c r="C663" s="199" t="s">
        <v>818</v>
      </c>
      <c r="D663" s="200"/>
      <c r="E663" s="200"/>
      <c r="F663" s="200"/>
      <c r="G663" s="201"/>
      <c r="H663" s="294">
        <f>SUM(H654:H655)</f>
        <v>3300</v>
      </c>
      <c r="I663" s="294" t="s">
        <v>66</v>
      </c>
      <c r="J663" s="204">
        <v>150</v>
      </c>
      <c r="K663" s="204">
        <f t="shared" si="165"/>
        <v>495000</v>
      </c>
      <c r="L663" s="205"/>
      <c r="M663" s="206"/>
      <c r="N663" s="206"/>
      <c r="O663" s="207"/>
      <c r="P663" s="193">
        <f t="shared" si="162"/>
        <v>0</v>
      </c>
      <c r="Q663" s="156" t="s">
        <v>363</v>
      </c>
      <c r="R663" s="194">
        <f t="shared" si="163"/>
        <v>495000</v>
      </c>
      <c r="S663" s="194" t="str">
        <f t="shared" si="163"/>
        <v/>
      </c>
      <c r="T663" s="194" t="str">
        <f t="shared" si="163"/>
        <v/>
      </c>
      <c r="U663" s="194" t="str">
        <f t="shared" si="163"/>
        <v/>
      </c>
      <c r="V663" s="208"/>
      <c r="W663" s="209"/>
      <c r="X663" s="209"/>
      <c r="Y663" s="209"/>
      <c r="Z663" s="209"/>
      <c r="AA663" s="209"/>
      <c r="AB663" s="210"/>
    </row>
    <row r="664" spans="1:28" s="156" customFormat="1" ht="19.5" customHeight="1" x14ac:dyDescent="0.25">
      <c r="A664" s="197"/>
      <c r="B664" s="198" t="s">
        <v>64</v>
      </c>
      <c r="C664" s="199" t="s">
        <v>819</v>
      </c>
      <c r="D664" s="200"/>
      <c r="E664" s="200"/>
      <c r="F664" s="200"/>
      <c r="G664" s="201"/>
      <c r="H664" s="202">
        <v>80</v>
      </c>
      <c r="I664" s="202" t="s">
        <v>66</v>
      </c>
      <c r="J664" s="203">
        <v>1750</v>
      </c>
      <c r="K664" s="204">
        <f t="shared" si="165"/>
        <v>140000</v>
      </c>
      <c r="L664" s="205" t="s">
        <v>820</v>
      </c>
      <c r="M664" s="206"/>
      <c r="N664" s="206"/>
      <c r="O664" s="207"/>
      <c r="P664" s="193">
        <f t="shared" si="162"/>
        <v>0</v>
      </c>
      <c r="Q664" s="156" t="s">
        <v>363</v>
      </c>
      <c r="R664" s="194">
        <f t="shared" si="163"/>
        <v>140000</v>
      </c>
      <c r="S664" s="194" t="str">
        <f t="shared" si="163"/>
        <v/>
      </c>
      <c r="T664" s="194" t="str">
        <f t="shared" si="163"/>
        <v/>
      </c>
      <c r="U664" s="194" t="str">
        <f t="shared" si="163"/>
        <v/>
      </c>
      <c r="W664" s="252">
        <v>1</v>
      </c>
      <c r="X664" s="252">
        <v>400</v>
      </c>
      <c r="Y664" s="252">
        <v>1</v>
      </c>
      <c r="Z664" s="252">
        <v>1</v>
      </c>
      <c r="AA664" s="252">
        <v>1</v>
      </c>
      <c r="AB664" s="253">
        <f t="shared" ref="AB664" si="166">W664*X664*Y664*Z664*AA664</f>
        <v>400</v>
      </c>
    </row>
    <row r="665" spans="1:28" s="156" customFormat="1" ht="19.5" customHeight="1" x14ac:dyDescent="0.25">
      <c r="A665" s="197"/>
      <c r="B665" s="198" t="s">
        <v>64</v>
      </c>
      <c r="C665" s="199" t="s">
        <v>805</v>
      </c>
      <c r="D665" s="200"/>
      <c r="E665" s="200"/>
      <c r="F665" s="200"/>
      <c r="G665" s="201"/>
      <c r="H665" s="290">
        <v>0.25</v>
      </c>
      <c r="I665" s="202"/>
      <c r="J665" s="203">
        <f>SUM(K654:K664)</f>
        <v>27004500</v>
      </c>
      <c r="K665" s="204">
        <f t="shared" si="165"/>
        <v>6751125</v>
      </c>
      <c r="L665" s="205"/>
      <c r="M665" s="206"/>
      <c r="N665" s="206"/>
      <c r="O665" s="207"/>
      <c r="P665" s="193">
        <f t="shared" si="162"/>
        <v>0</v>
      </c>
      <c r="Q665" s="156" t="s">
        <v>363</v>
      </c>
      <c r="R665" s="194">
        <f t="shared" si="163"/>
        <v>6751125</v>
      </c>
      <c r="S665" s="194" t="str">
        <f t="shared" si="163"/>
        <v/>
      </c>
      <c r="T665" s="194" t="str">
        <f t="shared" si="163"/>
        <v/>
      </c>
      <c r="U665" s="194" t="str">
        <f t="shared" si="163"/>
        <v/>
      </c>
      <c r="W665" s="252"/>
      <c r="X665" s="252"/>
      <c r="Y665" s="252"/>
      <c r="Z665" s="252"/>
      <c r="AA665" s="252"/>
      <c r="AB665" s="253"/>
    </row>
    <row r="666" spans="1:28" s="156" customFormat="1" ht="19.5" customHeight="1" x14ac:dyDescent="0.25">
      <c r="B666" s="198" t="s">
        <v>64</v>
      </c>
      <c r="C666" s="401" t="s">
        <v>821</v>
      </c>
      <c r="D666" s="402"/>
      <c r="E666" s="402"/>
      <c r="F666" s="402"/>
      <c r="G666" s="403"/>
      <c r="H666" s="404">
        <v>1</v>
      </c>
      <c r="I666" s="359" t="s">
        <v>57</v>
      </c>
      <c r="J666" s="399">
        <v>3000000</v>
      </c>
      <c r="K666" s="399">
        <f t="shared" si="165"/>
        <v>3000000</v>
      </c>
      <c r="L666" s="181" t="s">
        <v>822</v>
      </c>
      <c r="M666" s="182"/>
      <c r="N666" s="182"/>
      <c r="O666" s="183"/>
      <c r="P666" s="193"/>
      <c r="Q666" s="156" t="s">
        <v>363</v>
      </c>
      <c r="R666" s="194">
        <f>IF($Q666=R$8,$K666,"")</f>
        <v>3000000</v>
      </c>
      <c r="S666" s="194"/>
      <c r="T666" s="194"/>
      <c r="U666" s="194"/>
      <c r="V666" s="170"/>
      <c r="W666" s="186"/>
      <c r="X666" s="186"/>
      <c r="Y666" s="186"/>
      <c r="Z666" s="186"/>
      <c r="AA666" s="186"/>
      <c r="AB666" s="187"/>
    </row>
    <row r="667" spans="1:28" s="156" customFormat="1" ht="31.5" customHeight="1" x14ac:dyDescent="0.25">
      <c r="B667" s="198" t="s">
        <v>64</v>
      </c>
      <c r="C667" s="401" t="s">
        <v>823</v>
      </c>
      <c r="D667" s="402"/>
      <c r="E667" s="402"/>
      <c r="F667" s="402"/>
      <c r="G667" s="403"/>
      <c r="H667" s="404">
        <v>1</v>
      </c>
      <c r="I667" s="359" t="s">
        <v>57</v>
      </c>
      <c r="J667" s="399">
        <v>5000000</v>
      </c>
      <c r="K667" s="399">
        <f t="shared" si="165"/>
        <v>5000000</v>
      </c>
      <c r="L667" s="996" t="s">
        <v>824</v>
      </c>
      <c r="M667" s="997"/>
      <c r="N667" s="997"/>
      <c r="O667" s="998"/>
      <c r="P667" s="193"/>
      <c r="Q667" s="156" t="s">
        <v>363</v>
      </c>
      <c r="R667" s="194">
        <f>IF($Q667=R$8,$K667,"")</f>
        <v>5000000</v>
      </c>
      <c r="S667" s="194"/>
      <c r="T667" s="194"/>
      <c r="U667" s="194"/>
      <c r="V667" s="170"/>
      <c r="W667" s="186"/>
      <c r="X667" s="186"/>
      <c r="Y667" s="186"/>
      <c r="Z667" s="186"/>
      <c r="AA667" s="186"/>
      <c r="AB667" s="187"/>
    </row>
    <row r="668" spans="1:28" s="156" customFormat="1" ht="19.5" customHeight="1" x14ac:dyDescent="0.25">
      <c r="B668" s="198" t="s">
        <v>64</v>
      </c>
      <c r="C668" s="199" t="s">
        <v>825</v>
      </c>
      <c r="D668" s="191"/>
      <c r="E668" s="191"/>
      <c r="F668" s="191"/>
      <c r="G668" s="192"/>
      <c r="H668" s="178">
        <v>1</v>
      </c>
      <c r="I668" s="179" t="s">
        <v>57</v>
      </c>
      <c r="J668" s="180">
        <v>250000</v>
      </c>
      <c r="K668" s="204">
        <f t="shared" si="165"/>
        <v>250000</v>
      </c>
      <c r="L668" s="181"/>
      <c r="M668" s="182"/>
      <c r="N668" s="182"/>
      <c r="O668" s="183"/>
      <c r="P668" s="193">
        <f t="shared" si="162"/>
        <v>0</v>
      </c>
      <c r="Q668" s="156" t="s">
        <v>363</v>
      </c>
      <c r="R668" s="194">
        <f t="shared" si="163"/>
        <v>250000</v>
      </c>
      <c r="S668" s="194" t="str">
        <f t="shared" si="163"/>
        <v/>
      </c>
      <c r="T668" s="194" t="str">
        <f t="shared" si="163"/>
        <v/>
      </c>
      <c r="U668" s="194" t="str">
        <f t="shared" si="163"/>
        <v/>
      </c>
      <c r="V668" s="170"/>
      <c r="W668" s="186"/>
      <c r="X668" s="186"/>
      <c r="Y668" s="186"/>
      <c r="Z668" s="186"/>
      <c r="AA668" s="186"/>
      <c r="AB668" s="187"/>
    </row>
    <row r="669" spans="1:28" s="156" customFormat="1" ht="19.5" customHeight="1" x14ac:dyDescent="0.25">
      <c r="A669" s="197"/>
      <c r="B669" s="198" t="s">
        <v>64</v>
      </c>
      <c r="C669" s="199" t="s">
        <v>807</v>
      </c>
      <c r="D669" s="200"/>
      <c r="E669" s="200"/>
      <c r="F669" s="200"/>
      <c r="G669" s="201"/>
      <c r="H669" s="294">
        <v>1</v>
      </c>
      <c r="I669" s="202" t="s">
        <v>57</v>
      </c>
      <c r="J669" s="204">
        <v>750000</v>
      </c>
      <c r="K669" s="204">
        <f t="shared" si="165"/>
        <v>750000</v>
      </c>
      <c r="L669" s="205"/>
      <c r="M669" s="206"/>
      <c r="N669" s="206"/>
      <c r="O669" s="207"/>
      <c r="P669" s="193">
        <f t="shared" si="162"/>
        <v>0</v>
      </c>
      <c r="Q669" s="156" t="s">
        <v>363</v>
      </c>
      <c r="R669" s="194">
        <f t="shared" si="163"/>
        <v>750000</v>
      </c>
      <c r="S669" s="194" t="str">
        <f t="shared" si="163"/>
        <v/>
      </c>
      <c r="T669" s="194" t="str">
        <f t="shared" si="163"/>
        <v/>
      </c>
      <c r="U669" s="194" t="str">
        <f t="shared" si="163"/>
        <v/>
      </c>
      <c r="V669" s="208"/>
      <c r="W669" s="209"/>
      <c r="X669" s="209"/>
      <c r="Y669" s="209"/>
      <c r="Z669" s="209"/>
      <c r="AA669" s="209"/>
      <c r="AB669" s="210"/>
    </row>
    <row r="670" spans="1:28" s="156" customFormat="1" ht="19.5" customHeight="1" x14ac:dyDescent="0.25">
      <c r="A670" s="197"/>
      <c r="B670" s="198" t="s">
        <v>64</v>
      </c>
      <c r="C670" s="199" t="s">
        <v>819</v>
      </c>
      <c r="D670" s="200"/>
      <c r="E670" s="200"/>
      <c r="F670" s="200"/>
      <c r="G670" s="201"/>
      <c r="H670" s="202">
        <v>80</v>
      </c>
      <c r="I670" s="202" t="s">
        <v>66</v>
      </c>
      <c r="J670" s="203">
        <v>1750</v>
      </c>
      <c r="K670" s="204">
        <f>H670*J670</f>
        <v>140000</v>
      </c>
      <c r="L670" s="205" t="s">
        <v>820</v>
      </c>
      <c r="M670" s="206"/>
      <c r="N670" s="206"/>
      <c r="O670" s="207"/>
      <c r="P670" s="193">
        <f t="shared" si="162"/>
        <v>0</v>
      </c>
      <c r="Q670" s="156" t="s">
        <v>363</v>
      </c>
      <c r="R670" s="194">
        <f t="shared" si="163"/>
        <v>140000</v>
      </c>
      <c r="S670" s="194" t="str">
        <f t="shared" si="163"/>
        <v/>
      </c>
      <c r="T670" s="194" t="str">
        <f t="shared" si="163"/>
        <v/>
      </c>
      <c r="U670" s="194" t="str">
        <f t="shared" si="163"/>
        <v/>
      </c>
      <c r="V670" s="252">
        <v>1</v>
      </c>
      <c r="W670" s="252">
        <v>400</v>
      </c>
      <c r="X670" s="252">
        <v>1</v>
      </c>
      <c r="Y670" s="252">
        <v>1</v>
      </c>
      <c r="Z670" s="252">
        <v>1</v>
      </c>
      <c r="AA670" s="253">
        <f t="shared" ref="AA670:AA671" si="167">V670*W670*X670*Y670*Z670</f>
        <v>400</v>
      </c>
    </row>
    <row r="671" spans="1:28" s="156" customFormat="1" ht="19.5" customHeight="1" x14ac:dyDescent="0.25">
      <c r="A671" s="197"/>
      <c r="B671" s="198" t="s">
        <v>64</v>
      </c>
      <c r="C671" s="199" t="s">
        <v>826</v>
      </c>
      <c r="D671" s="200"/>
      <c r="E671" s="200"/>
      <c r="F671" s="200"/>
      <c r="G671" s="214"/>
      <c r="H671" s="215">
        <f>'[49]1.0 Executive Summary'!E222+'[49]1.0 Executive Summary'!E223</f>
        <v>11520</v>
      </c>
      <c r="I671" s="215" t="s">
        <v>285</v>
      </c>
      <c r="J671" s="216">
        <v>1200</v>
      </c>
      <c r="K671" s="217">
        <f>H671*J671</f>
        <v>13824000</v>
      </c>
      <c r="L671" s="205" t="s">
        <v>827</v>
      </c>
      <c r="M671" s="206"/>
      <c r="N671" s="206"/>
      <c r="O671" s="207"/>
      <c r="P671" s="193">
        <f t="shared" ref="P671" si="168">K671-SUM(R671:U671)</f>
        <v>0</v>
      </c>
      <c r="Q671" s="156" t="s">
        <v>363</v>
      </c>
      <c r="R671" s="194">
        <f t="shared" si="163"/>
        <v>13824000</v>
      </c>
      <c r="S671" s="194" t="str">
        <f t="shared" si="163"/>
        <v/>
      </c>
      <c r="T671" s="194" t="str">
        <f t="shared" si="163"/>
        <v/>
      </c>
      <c r="U671" s="194" t="str">
        <f t="shared" si="163"/>
        <v/>
      </c>
      <c r="V671" s="252">
        <v>1</v>
      </c>
      <c r="W671" s="252">
        <v>400</v>
      </c>
      <c r="X671" s="252">
        <v>1</v>
      </c>
      <c r="Y671" s="252">
        <v>1</v>
      </c>
      <c r="Z671" s="252">
        <v>1</v>
      </c>
      <c r="AA671" s="253">
        <f t="shared" si="167"/>
        <v>400</v>
      </c>
    </row>
    <row r="672" spans="1:28" s="156" customFormat="1" ht="19.5" customHeight="1" x14ac:dyDescent="0.25">
      <c r="A672" s="197"/>
      <c r="B672" s="198"/>
      <c r="C672" s="199"/>
      <c r="D672" s="200"/>
      <c r="E672" s="200"/>
      <c r="F672" s="200"/>
      <c r="G672" s="395" t="s">
        <v>808</v>
      </c>
      <c r="H672" s="396">
        <f>H671</f>
        <v>11520</v>
      </c>
      <c r="I672" s="396" t="s">
        <v>66</v>
      </c>
      <c r="J672" s="397">
        <f>K672/H672</f>
        <v>4923.5785590277774</v>
      </c>
      <c r="K672" s="398">
        <f>SUBTOTAL(9,K653:K671)</f>
        <v>56719625</v>
      </c>
      <c r="L672" s="205"/>
      <c r="M672" s="206"/>
      <c r="N672" s="206"/>
      <c r="O672" s="207"/>
      <c r="P672" s="193"/>
      <c r="R672" s="194"/>
      <c r="S672" s="194"/>
      <c r="T672" s="194"/>
      <c r="U672" s="194"/>
      <c r="V672" s="371"/>
      <c r="W672" s="252"/>
      <c r="X672" s="252"/>
      <c r="Y672" s="252"/>
      <c r="Z672" s="252"/>
      <c r="AA672" s="253"/>
    </row>
    <row r="673" spans="1:28" s="156" customFormat="1" ht="19.5" customHeight="1" x14ac:dyDescent="0.25">
      <c r="A673" s="197"/>
      <c r="B673" s="405"/>
      <c r="C673" s="199"/>
      <c r="D673" s="200"/>
      <c r="E673" s="200"/>
      <c r="F673" s="200"/>
      <c r="G673" s="201"/>
      <c r="H673" s="294">
        <f>H672</f>
        <v>11520</v>
      </c>
      <c r="I673" s="294">
        <v>3600</v>
      </c>
      <c r="J673" s="204">
        <f>H673*I673</f>
        <v>41472000</v>
      </c>
      <c r="K673" s="204"/>
      <c r="L673" s="205"/>
      <c r="M673" s="206"/>
      <c r="N673" s="206"/>
      <c r="O673" s="207"/>
      <c r="P673" s="193">
        <f t="shared" si="162"/>
        <v>0</v>
      </c>
      <c r="Q673" s="208"/>
      <c r="R673" s="194"/>
      <c r="S673" s="194"/>
      <c r="T673" s="194"/>
      <c r="U673" s="194"/>
      <c r="V673" s="208"/>
      <c r="W673" s="209"/>
      <c r="X673" s="209"/>
      <c r="Y673" s="209"/>
      <c r="Z673" s="209"/>
      <c r="AA673" s="209"/>
      <c r="AB673" s="210"/>
    </row>
    <row r="674" spans="1:28" s="156" customFormat="1" ht="19.5" customHeight="1" x14ac:dyDescent="0.25">
      <c r="B674" s="279"/>
      <c r="C674" s="196" t="s">
        <v>356</v>
      </c>
      <c r="D674" s="191"/>
      <c r="E674" s="191"/>
      <c r="F674" s="191"/>
      <c r="G674" s="192"/>
      <c r="H674" s="178"/>
      <c r="I674" s="179"/>
      <c r="J674" s="295">
        <f>K672-J673</f>
        <v>15247625</v>
      </c>
      <c r="K674" s="180"/>
      <c r="L674" s="181"/>
      <c r="M674" s="182"/>
      <c r="N674" s="182"/>
      <c r="O674" s="183"/>
      <c r="P674" s="193">
        <f t="shared" si="162"/>
        <v>0</v>
      </c>
      <c r="Q674" s="170"/>
      <c r="R674" s="194" t="str">
        <f t="shared" ref="R674:S686" si="169">IF($Q674=R$8,$K674,"")</f>
        <v/>
      </c>
      <c r="S674" s="194"/>
      <c r="T674" s="194" t="str">
        <f t="shared" ref="T674:U681" si="170">IF($Q674=T$8,$K674,"")</f>
        <v/>
      </c>
      <c r="U674" s="194" t="str">
        <f t="shared" si="170"/>
        <v/>
      </c>
      <c r="V674" s="170"/>
      <c r="W674" s="186"/>
      <c r="X674" s="186"/>
      <c r="Y674" s="186"/>
      <c r="Z674" s="186"/>
      <c r="AA674" s="186"/>
      <c r="AB674" s="187"/>
    </row>
    <row r="675" spans="1:28" s="156" customFormat="1" ht="19.5" customHeight="1" x14ac:dyDescent="0.25">
      <c r="B675" s="198" t="s">
        <v>64</v>
      </c>
      <c r="C675" s="175" t="s">
        <v>828</v>
      </c>
      <c r="D675" s="191"/>
      <c r="E675" s="191"/>
      <c r="F675" s="191"/>
      <c r="G675" s="192"/>
      <c r="H675" s="178">
        <v>1117</v>
      </c>
      <c r="I675" s="179" t="s">
        <v>66</v>
      </c>
      <c r="J675" s="295">
        <v>2500</v>
      </c>
      <c r="K675" s="180">
        <f t="shared" ref="K675:K685" si="171">H675*J675</f>
        <v>2792500</v>
      </c>
      <c r="L675" s="181"/>
      <c r="M675" s="182"/>
      <c r="N675" s="182"/>
      <c r="O675" s="183"/>
      <c r="P675" s="193">
        <f t="shared" si="162"/>
        <v>0</v>
      </c>
      <c r="Q675" s="156" t="s">
        <v>356</v>
      </c>
      <c r="R675" s="194" t="str">
        <f t="shared" si="169"/>
        <v/>
      </c>
      <c r="S675" s="194"/>
      <c r="T675" s="194">
        <f t="shared" si="170"/>
        <v>2792500</v>
      </c>
      <c r="U675" s="194" t="str">
        <f t="shared" si="170"/>
        <v/>
      </c>
      <c r="V675" s="170"/>
      <c r="W675" s="186"/>
      <c r="X675" s="186"/>
      <c r="Y675" s="186"/>
      <c r="Z675" s="186"/>
      <c r="AA675" s="186"/>
      <c r="AB675" s="187"/>
    </row>
    <row r="676" spans="1:28" s="156" customFormat="1" ht="19.5" customHeight="1" x14ac:dyDescent="0.25">
      <c r="B676" s="198" t="s">
        <v>64</v>
      </c>
      <c r="C676" s="175" t="s">
        <v>829</v>
      </c>
      <c r="D676" s="191"/>
      <c r="E676" s="191"/>
      <c r="F676" s="191"/>
      <c r="G676" s="192"/>
      <c r="H676" s="178">
        <v>385</v>
      </c>
      <c r="I676" s="179" t="s">
        <v>66</v>
      </c>
      <c r="J676" s="399">
        <v>3500</v>
      </c>
      <c r="K676" s="180">
        <f t="shared" si="171"/>
        <v>1347500</v>
      </c>
      <c r="L676" s="181"/>
      <c r="M676" s="182"/>
      <c r="N676" s="182"/>
      <c r="O676" s="183"/>
      <c r="P676" s="193">
        <f t="shared" si="162"/>
        <v>0</v>
      </c>
      <c r="Q676" s="156" t="s">
        <v>356</v>
      </c>
      <c r="R676" s="194" t="str">
        <f t="shared" si="169"/>
        <v/>
      </c>
      <c r="S676" s="194"/>
      <c r="T676" s="194">
        <f t="shared" si="170"/>
        <v>1347500</v>
      </c>
      <c r="U676" s="194" t="str">
        <f t="shared" si="170"/>
        <v/>
      </c>
      <c r="V676" s="170"/>
      <c r="W676" s="186"/>
      <c r="X676" s="186"/>
      <c r="Y676" s="186"/>
      <c r="Z676" s="186"/>
      <c r="AA676" s="186"/>
      <c r="AB676" s="187"/>
    </row>
    <row r="677" spans="1:28" s="156" customFormat="1" ht="19.5" customHeight="1" x14ac:dyDescent="0.25">
      <c r="B677" s="198" t="s">
        <v>64</v>
      </c>
      <c r="C677" s="175" t="s">
        <v>830</v>
      </c>
      <c r="D677" s="191"/>
      <c r="E677" s="191"/>
      <c r="F677" s="191"/>
      <c r="G677" s="192"/>
      <c r="H677" s="178">
        <v>470</v>
      </c>
      <c r="I677" s="179" t="s">
        <v>66</v>
      </c>
      <c r="J677" s="399">
        <v>3500</v>
      </c>
      <c r="K677" s="180">
        <f t="shared" si="171"/>
        <v>1645000</v>
      </c>
      <c r="L677" s="181"/>
      <c r="M677" s="182"/>
      <c r="N677" s="182"/>
      <c r="O677" s="183"/>
      <c r="P677" s="193">
        <f t="shared" ref="P677:P743" si="172">K677-SUM(R677:U677)</f>
        <v>0</v>
      </c>
      <c r="Q677" s="156" t="s">
        <v>356</v>
      </c>
      <c r="R677" s="194" t="str">
        <f t="shared" si="169"/>
        <v/>
      </c>
      <c r="S677" s="194"/>
      <c r="T677" s="194">
        <f t="shared" si="170"/>
        <v>1645000</v>
      </c>
      <c r="U677" s="194" t="str">
        <f t="shared" si="170"/>
        <v/>
      </c>
      <c r="V677" s="170"/>
      <c r="W677" s="186"/>
      <c r="X677" s="186"/>
      <c r="Y677" s="186"/>
      <c r="Z677" s="186"/>
      <c r="AA677" s="186"/>
      <c r="AB677" s="187"/>
    </row>
    <row r="678" spans="1:28" s="156" customFormat="1" ht="19.5" customHeight="1" x14ac:dyDescent="0.25">
      <c r="B678" s="198" t="s">
        <v>64</v>
      </c>
      <c r="C678" s="175" t="s">
        <v>831</v>
      </c>
      <c r="D678" s="191"/>
      <c r="E678" s="191"/>
      <c r="F678" s="191"/>
      <c r="G678" s="192"/>
      <c r="H678" s="178">
        <v>1134</v>
      </c>
      <c r="I678" s="179" t="s">
        <v>66</v>
      </c>
      <c r="J678" s="399">
        <v>3500</v>
      </c>
      <c r="K678" s="180">
        <f t="shared" si="171"/>
        <v>3969000</v>
      </c>
      <c r="L678" s="181"/>
      <c r="M678" s="182"/>
      <c r="N678" s="182"/>
      <c r="O678" s="183"/>
      <c r="P678" s="193">
        <f t="shared" si="172"/>
        <v>0</v>
      </c>
      <c r="Q678" s="156" t="s">
        <v>356</v>
      </c>
      <c r="R678" s="194" t="str">
        <f t="shared" si="169"/>
        <v/>
      </c>
      <c r="S678" s="194"/>
      <c r="T678" s="194">
        <f t="shared" si="170"/>
        <v>3969000</v>
      </c>
      <c r="U678" s="194" t="str">
        <f t="shared" si="170"/>
        <v/>
      </c>
      <c r="V678" s="170"/>
      <c r="W678" s="186"/>
      <c r="X678" s="186"/>
      <c r="Y678" s="186"/>
      <c r="Z678" s="186"/>
      <c r="AA678" s="186"/>
      <c r="AB678" s="187"/>
    </row>
    <row r="679" spans="1:28" s="156" customFormat="1" ht="19.5" customHeight="1" x14ac:dyDescent="0.25">
      <c r="B679" s="198" t="s">
        <v>64</v>
      </c>
      <c r="C679" s="175" t="s">
        <v>832</v>
      </c>
      <c r="D679" s="191"/>
      <c r="E679" s="191"/>
      <c r="F679" s="191"/>
      <c r="G679" s="192"/>
      <c r="H679" s="178">
        <v>1355</v>
      </c>
      <c r="I679" s="179" t="s">
        <v>66</v>
      </c>
      <c r="J679" s="399">
        <v>3500</v>
      </c>
      <c r="K679" s="180">
        <f t="shared" si="171"/>
        <v>4742500</v>
      </c>
      <c r="L679" s="181"/>
      <c r="M679" s="182"/>
      <c r="N679" s="182"/>
      <c r="O679" s="183"/>
      <c r="P679" s="193">
        <f t="shared" si="172"/>
        <v>0</v>
      </c>
      <c r="Q679" s="156" t="s">
        <v>356</v>
      </c>
      <c r="R679" s="194" t="str">
        <f t="shared" si="169"/>
        <v/>
      </c>
      <c r="S679" s="194"/>
      <c r="T679" s="194">
        <f t="shared" si="170"/>
        <v>4742500</v>
      </c>
      <c r="U679" s="194" t="str">
        <f t="shared" si="170"/>
        <v/>
      </c>
      <c r="V679" s="170"/>
      <c r="W679" s="186"/>
      <c r="X679" s="186"/>
      <c r="Y679" s="186"/>
      <c r="Z679" s="186"/>
      <c r="AA679" s="186"/>
      <c r="AB679" s="187"/>
    </row>
    <row r="680" spans="1:28" s="156" customFormat="1" ht="19.5" customHeight="1" x14ac:dyDescent="0.25">
      <c r="B680" s="198" t="s">
        <v>64</v>
      </c>
      <c r="C680" s="175" t="s">
        <v>833</v>
      </c>
      <c r="D680" s="191"/>
      <c r="E680" s="191"/>
      <c r="F680" s="191"/>
      <c r="G680" s="192"/>
      <c r="H680" s="178">
        <v>175</v>
      </c>
      <c r="I680" s="179" t="s">
        <v>66</v>
      </c>
      <c r="J680" s="399">
        <v>3500</v>
      </c>
      <c r="K680" s="180">
        <f t="shared" si="171"/>
        <v>612500</v>
      </c>
      <c r="L680" s="181"/>
      <c r="M680" s="182"/>
      <c r="N680" s="182"/>
      <c r="O680" s="183"/>
      <c r="P680" s="193">
        <f t="shared" si="172"/>
        <v>0</v>
      </c>
      <c r="Q680" s="156" t="s">
        <v>356</v>
      </c>
      <c r="R680" s="194" t="str">
        <f t="shared" si="169"/>
        <v/>
      </c>
      <c r="S680" s="194"/>
      <c r="T680" s="194">
        <f t="shared" si="170"/>
        <v>612500</v>
      </c>
      <c r="U680" s="194" t="str">
        <f t="shared" si="170"/>
        <v/>
      </c>
      <c r="V680" s="170"/>
      <c r="W680" s="186"/>
      <c r="X680" s="186"/>
      <c r="Y680" s="186"/>
      <c r="Z680" s="186"/>
      <c r="AA680" s="186"/>
      <c r="AB680" s="187"/>
    </row>
    <row r="681" spans="1:28" s="156" customFormat="1" ht="19.5" customHeight="1" x14ac:dyDescent="0.25">
      <c r="A681" s="197"/>
      <c r="B681" s="198" t="s">
        <v>64</v>
      </c>
      <c r="C681" s="199" t="s">
        <v>804</v>
      </c>
      <c r="D681" s="200"/>
      <c r="E681" s="200"/>
      <c r="F681" s="200"/>
      <c r="G681" s="201"/>
      <c r="H681" s="294">
        <v>1</v>
      </c>
      <c r="I681" s="202" t="s">
        <v>57</v>
      </c>
      <c r="J681" s="204">
        <v>250000</v>
      </c>
      <c r="K681" s="204">
        <f t="shared" si="171"/>
        <v>250000</v>
      </c>
      <c r="L681" s="205"/>
      <c r="M681" s="206"/>
      <c r="N681" s="206"/>
      <c r="O681" s="207"/>
      <c r="P681" s="193">
        <f t="shared" si="172"/>
        <v>0</v>
      </c>
      <c r="Q681" s="156" t="s">
        <v>356</v>
      </c>
      <c r="R681" s="194" t="str">
        <f t="shared" si="169"/>
        <v/>
      </c>
      <c r="S681" s="194"/>
      <c r="T681" s="194">
        <f t="shared" si="170"/>
        <v>250000</v>
      </c>
      <c r="U681" s="194" t="str">
        <f t="shared" si="170"/>
        <v/>
      </c>
      <c r="V681" s="208"/>
      <c r="W681" s="209"/>
      <c r="X681" s="209"/>
      <c r="Y681" s="209"/>
      <c r="Z681" s="209"/>
      <c r="AA681" s="209"/>
      <c r="AB681" s="210"/>
    </row>
    <row r="682" spans="1:28" s="156" customFormat="1" ht="19.5" customHeight="1" x14ac:dyDescent="0.25">
      <c r="A682" s="197"/>
      <c r="B682" s="198" t="s">
        <v>64</v>
      </c>
      <c r="C682" s="199" t="s">
        <v>805</v>
      </c>
      <c r="D682" s="200"/>
      <c r="E682" s="200"/>
      <c r="F682" s="200"/>
      <c r="G682" s="201"/>
      <c r="H682" s="290">
        <v>0.25</v>
      </c>
      <c r="I682" s="202"/>
      <c r="J682" s="203">
        <f>SUM(K675:K681)</f>
        <v>15359000</v>
      </c>
      <c r="K682" s="204">
        <f t="shared" si="171"/>
        <v>3839750</v>
      </c>
      <c r="L682" s="205"/>
      <c r="M682" s="206"/>
      <c r="N682" s="206"/>
      <c r="O682" s="207"/>
      <c r="P682" s="193">
        <f t="shared" si="172"/>
        <v>0</v>
      </c>
      <c r="Q682" s="156" t="s">
        <v>356</v>
      </c>
      <c r="R682" s="194" t="str">
        <f t="shared" si="169"/>
        <v/>
      </c>
      <c r="S682" s="194"/>
      <c r="T682" s="194">
        <f>IF($Q682=T$8,$K682,"")</f>
        <v>3839750</v>
      </c>
      <c r="U682" s="194"/>
      <c r="W682" s="252"/>
      <c r="X682" s="252"/>
      <c r="Y682" s="252"/>
      <c r="Z682" s="252"/>
      <c r="AA682" s="252"/>
      <c r="AB682" s="253"/>
    </row>
    <row r="683" spans="1:28" s="156" customFormat="1" ht="30" customHeight="1" x14ac:dyDescent="0.25">
      <c r="B683" s="198" t="s">
        <v>64</v>
      </c>
      <c r="C683" s="401" t="s">
        <v>823</v>
      </c>
      <c r="D683" s="402"/>
      <c r="E683" s="402"/>
      <c r="F683" s="402"/>
      <c r="G683" s="403"/>
      <c r="H683" s="404">
        <v>1</v>
      </c>
      <c r="I683" s="359" t="s">
        <v>57</v>
      </c>
      <c r="J683" s="399">
        <v>5000000</v>
      </c>
      <c r="K683" s="399">
        <f t="shared" si="171"/>
        <v>5000000</v>
      </c>
      <c r="L683" s="996" t="s">
        <v>824</v>
      </c>
      <c r="M683" s="997"/>
      <c r="N683" s="997"/>
      <c r="O683" s="998"/>
      <c r="P683" s="193"/>
      <c r="Q683" s="156" t="s">
        <v>356</v>
      </c>
      <c r="R683" s="194" t="str">
        <f>IF($Q683=R$8,$K683,"")</f>
        <v/>
      </c>
      <c r="S683" s="194"/>
      <c r="T683" s="194">
        <f>IF($Q683=T$8,$K683,"")</f>
        <v>5000000</v>
      </c>
      <c r="U683" s="194" t="str">
        <f>IF($Q683=U$8,$K683,"")</f>
        <v/>
      </c>
      <c r="V683" s="170"/>
      <c r="W683" s="186"/>
      <c r="X683" s="186"/>
      <c r="Y683" s="186"/>
      <c r="Z683" s="186"/>
      <c r="AA683" s="186"/>
      <c r="AB683" s="187"/>
    </row>
    <row r="684" spans="1:28" s="156" customFormat="1" ht="19.5" customHeight="1" x14ac:dyDescent="0.25">
      <c r="A684" s="197"/>
      <c r="B684" s="198" t="s">
        <v>64</v>
      </c>
      <c r="C684" s="199" t="s">
        <v>807</v>
      </c>
      <c r="D684" s="200"/>
      <c r="E684" s="200"/>
      <c r="F684" s="200"/>
      <c r="G684" s="201"/>
      <c r="H684" s="294">
        <v>1</v>
      </c>
      <c r="I684" s="202" t="s">
        <v>57</v>
      </c>
      <c r="J684" s="204">
        <v>750000</v>
      </c>
      <c r="K684" s="204">
        <f t="shared" si="171"/>
        <v>750000</v>
      </c>
      <c r="L684" s="205"/>
      <c r="M684" s="206"/>
      <c r="N684" s="206"/>
      <c r="O684" s="207"/>
      <c r="P684" s="193">
        <f t="shared" si="172"/>
        <v>0</v>
      </c>
      <c r="Q684" s="156" t="s">
        <v>356</v>
      </c>
      <c r="R684" s="194" t="str">
        <f t="shared" si="169"/>
        <v/>
      </c>
      <c r="S684" s="194"/>
      <c r="T684" s="194">
        <f>IF($Q684=T$8,$K684,"")</f>
        <v>750000</v>
      </c>
      <c r="U684" s="194" t="str">
        <f>IF($Q684=U$8,$K684,"")</f>
        <v/>
      </c>
      <c r="V684" s="208"/>
      <c r="W684" s="209"/>
      <c r="X684" s="209"/>
      <c r="Y684" s="209"/>
      <c r="Z684" s="209"/>
      <c r="AA684" s="209"/>
      <c r="AB684" s="210"/>
    </row>
    <row r="685" spans="1:28" s="156" customFormat="1" ht="19.5" customHeight="1" x14ac:dyDescent="0.25">
      <c r="B685" s="198" t="s">
        <v>64</v>
      </c>
      <c r="C685" s="199" t="s">
        <v>825</v>
      </c>
      <c r="D685" s="191"/>
      <c r="E685" s="191"/>
      <c r="F685" s="191"/>
      <c r="G685" s="192"/>
      <c r="H685" s="178">
        <v>1</v>
      </c>
      <c r="I685" s="179" t="s">
        <v>57</v>
      </c>
      <c r="J685" s="180">
        <v>250000</v>
      </c>
      <c r="K685" s="204">
        <f t="shared" si="171"/>
        <v>250000</v>
      </c>
      <c r="L685" s="181"/>
      <c r="M685" s="182"/>
      <c r="N685" s="182"/>
      <c r="O685" s="183"/>
      <c r="P685" s="193">
        <f t="shared" si="172"/>
        <v>0</v>
      </c>
      <c r="Q685" s="156" t="s">
        <v>356</v>
      </c>
      <c r="R685" s="194" t="str">
        <f t="shared" si="169"/>
        <v/>
      </c>
      <c r="S685" s="194" t="str">
        <f t="shared" si="169"/>
        <v/>
      </c>
      <c r="T685" s="194">
        <f>IF($Q685=T$8,$K685,"")</f>
        <v>250000</v>
      </c>
      <c r="U685" s="194" t="str">
        <f>IF($Q685=U$8,$K685,"")</f>
        <v/>
      </c>
      <c r="V685" s="170"/>
      <c r="W685" s="186"/>
      <c r="X685" s="186"/>
      <c r="Y685" s="186"/>
      <c r="Z685" s="186"/>
      <c r="AA685" s="186"/>
      <c r="AB685" s="187"/>
    </row>
    <row r="686" spans="1:28" s="156" customFormat="1" ht="19.5" customHeight="1" x14ac:dyDescent="0.25">
      <c r="A686" s="197"/>
      <c r="B686" s="198" t="s">
        <v>64</v>
      </c>
      <c r="C686" s="199" t="s">
        <v>826</v>
      </c>
      <c r="D686" s="200"/>
      <c r="E686" s="200"/>
      <c r="F686" s="200"/>
      <c r="G686" s="201"/>
      <c r="H686" s="202">
        <f>'[49]1.0 Executive Summary'!E242</f>
        <v>2990</v>
      </c>
      <c r="I686" s="202" t="s">
        <v>66</v>
      </c>
      <c r="J686" s="358">
        <v>1200</v>
      </c>
      <c r="K686" s="204">
        <f>H686*J686</f>
        <v>3588000</v>
      </c>
      <c r="L686" s="205" t="s">
        <v>827</v>
      </c>
      <c r="M686" s="206"/>
      <c r="N686" s="206"/>
      <c r="O686" s="207"/>
      <c r="P686" s="193">
        <f t="shared" si="172"/>
        <v>0</v>
      </c>
      <c r="Q686" s="156" t="s">
        <v>356</v>
      </c>
      <c r="R686" s="194" t="str">
        <f t="shared" si="169"/>
        <v/>
      </c>
      <c r="S686" s="194" t="str">
        <f t="shared" si="169"/>
        <v/>
      </c>
      <c r="T686" s="194">
        <f>IF($Q686=T$8,$K686,"")</f>
        <v>3588000</v>
      </c>
      <c r="U686" s="194" t="str">
        <f>IF($Q686=U$8,$K686,"")</f>
        <v/>
      </c>
      <c r="V686" s="252">
        <v>1</v>
      </c>
      <c r="W686" s="252">
        <v>400</v>
      </c>
      <c r="X686" s="252">
        <v>1</v>
      </c>
      <c r="Y686" s="252">
        <v>1</v>
      </c>
      <c r="Z686" s="252">
        <v>1</v>
      </c>
      <c r="AA686" s="253">
        <f t="shared" ref="AA686" si="173">V686*W686*X686*Y686*Z686</f>
        <v>400</v>
      </c>
    </row>
    <row r="687" spans="1:28" s="156" customFormat="1" ht="19.5" customHeight="1" x14ac:dyDescent="0.25">
      <c r="A687" s="197"/>
      <c r="B687" s="211"/>
      <c r="C687" s="212"/>
      <c r="D687" s="213"/>
      <c r="E687" s="213"/>
      <c r="F687" s="213"/>
      <c r="G687" s="406" t="s">
        <v>808</v>
      </c>
      <c r="H687" s="407">
        <f>SUM(H675:H680)</f>
        <v>4636</v>
      </c>
      <c r="I687" s="407" t="s">
        <v>66</v>
      </c>
      <c r="J687" s="408">
        <f>K687/H687</f>
        <v>6209.3938740293361</v>
      </c>
      <c r="K687" s="409">
        <f>SUBTOTAL(9,K674:K686)</f>
        <v>28786750</v>
      </c>
      <c r="L687" s="205"/>
      <c r="M687" s="206"/>
      <c r="N687" s="219"/>
      <c r="O687" s="220"/>
      <c r="P687" s="193">
        <f t="shared" si="172"/>
        <v>28786750</v>
      </c>
      <c r="R687" s="194"/>
      <c r="S687" s="194"/>
      <c r="T687" s="194"/>
      <c r="U687" s="194"/>
      <c r="V687" s="208"/>
      <c r="W687" s="209"/>
      <c r="X687" s="209"/>
      <c r="Y687" s="209"/>
      <c r="Z687" s="209"/>
      <c r="AA687" s="209"/>
      <c r="AB687" s="210"/>
    </row>
    <row r="688" spans="1:28" s="156" customFormat="1" ht="19.5" customHeight="1" x14ac:dyDescent="0.25">
      <c r="A688" s="197"/>
      <c r="B688" s="410"/>
      <c r="C688" s="411"/>
      <c r="D688" s="412"/>
      <c r="E688" s="412"/>
      <c r="F688" s="412"/>
      <c r="G688" s="413"/>
      <c r="H688" s="414"/>
      <c r="I688" s="415"/>
      <c r="J688" s="415"/>
      <c r="K688" s="416"/>
      <c r="L688" s="417"/>
      <c r="M688" s="418"/>
      <c r="N688" s="418"/>
      <c r="O688" s="419"/>
      <c r="P688" s="193"/>
      <c r="R688" s="194"/>
      <c r="S688" s="194"/>
      <c r="T688" s="194"/>
      <c r="U688" s="194"/>
      <c r="V688" s="208"/>
      <c r="W688" s="209"/>
      <c r="X688" s="209"/>
      <c r="Y688" s="209"/>
      <c r="Z688" s="209"/>
      <c r="AA688" s="209"/>
      <c r="AB688" s="210"/>
    </row>
    <row r="689" spans="1:28" s="156" customFormat="1" ht="19.5" customHeight="1" x14ac:dyDescent="0.25">
      <c r="A689" s="197"/>
      <c r="B689" s="221"/>
      <c r="C689" s="222"/>
      <c r="D689" s="223"/>
      <c r="E689" s="223"/>
      <c r="F689" s="223"/>
      <c r="G689" s="224" t="str">
        <f>C644</f>
        <v>External enclosing walls Above Ground Floor Level</v>
      </c>
      <c r="H689" s="420">
        <f>H652+H672+H687</f>
        <v>16466</v>
      </c>
      <c r="I689" s="396" t="s">
        <v>66</v>
      </c>
      <c r="J689" s="397">
        <f>K689/H689</f>
        <v>5291.9728531519495</v>
      </c>
      <c r="K689" s="398">
        <f>SUBTOTAL(9,K644:K688)</f>
        <v>87137625</v>
      </c>
      <c r="L689" s="228"/>
      <c r="M689" s="229"/>
      <c r="N689" s="229"/>
      <c r="O689" s="230"/>
      <c r="P689" s="193">
        <f t="shared" si="172"/>
        <v>87137625</v>
      </c>
      <c r="R689" s="194"/>
      <c r="S689" s="194"/>
      <c r="T689" s="194"/>
      <c r="U689" s="194"/>
      <c r="V689" s="208"/>
      <c r="W689" s="209"/>
      <c r="X689" s="209"/>
      <c r="Y689" s="209"/>
      <c r="Z689" s="209"/>
      <c r="AA689" s="209"/>
      <c r="AB689" s="210"/>
    </row>
    <row r="690" spans="1:28" s="156" customFormat="1" ht="19.5" customHeight="1" x14ac:dyDescent="0.25">
      <c r="A690" s="197"/>
      <c r="B690" s="296"/>
      <c r="C690" s="297"/>
      <c r="D690" s="298"/>
      <c r="E690" s="298"/>
      <c r="F690" s="298"/>
      <c r="G690" s="299"/>
      <c r="H690" s="294">
        <f>H689</f>
        <v>16466</v>
      </c>
      <c r="I690" s="294">
        <v>3600</v>
      </c>
      <c r="J690" s="204">
        <f>H690*I690</f>
        <v>59277600</v>
      </c>
      <c r="K690" s="302"/>
      <c r="L690" s="303"/>
      <c r="M690" s="304"/>
      <c r="N690" s="304"/>
      <c r="O690" s="305"/>
      <c r="P690" s="193">
        <f t="shared" si="172"/>
        <v>0</v>
      </c>
      <c r="R690" s="194"/>
      <c r="S690" s="194"/>
      <c r="T690" s="194"/>
      <c r="U690" s="194"/>
      <c r="V690" s="208"/>
      <c r="W690" s="209"/>
      <c r="X690" s="209"/>
      <c r="Y690" s="209"/>
      <c r="Z690" s="209"/>
      <c r="AA690" s="209"/>
      <c r="AB690" s="210"/>
    </row>
    <row r="691" spans="1:28" s="156" customFormat="1" ht="19.5" customHeight="1" x14ac:dyDescent="0.25">
      <c r="B691" s="195" t="s">
        <v>834</v>
      </c>
      <c r="C691" s="196" t="s">
        <v>835</v>
      </c>
      <c r="D691" s="191"/>
      <c r="E691" s="191"/>
      <c r="F691" s="191"/>
      <c r="G691" s="192"/>
      <c r="H691" s="178"/>
      <c r="I691" s="179"/>
      <c r="J691" s="295">
        <f>K689-J690</f>
        <v>27860025</v>
      </c>
      <c r="K691" s="180"/>
      <c r="L691" s="181"/>
      <c r="M691" s="182"/>
      <c r="N691" s="182"/>
      <c r="O691" s="183"/>
      <c r="P691" s="193">
        <f t="shared" si="172"/>
        <v>0</v>
      </c>
      <c r="Q691" s="170"/>
      <c r="R691" s="194"/>
      <c r="S691" s="194"/>
      <c r="T691" s="194"/>
      <c r="U691" s="194"/>
      <c r="V691" s="170"/>
      <c r="W691" s="186"/>
      <c r="X691" s="186"/>
      <c r="Y691" s="186"/>
      <c r="Z691" s="186"/>
      <c r="AA691" s="186"/>
      <c r="AB691" s="187"/>
    </row>
    <row r="692" spans="1:28" s="156" customFormat="1" ht="19.5" customHeight="1" x14ac:dyDescent="0.25">
      <c r="B692" s="195"/>
      <c r="C692" s="196" t="s">
        <v>538</v>
      </c>
      <c r="D692" s="191"/>
      <c r="E692" s="191"/>
      <c r="F692" s="191"/>
      <c r="G692" s="192"/>
      <c r="H692" s="178"/>
      <c r="I692" s="179"/>
      <c r="J692" s="180"/>
      <c r="K692" s="180"/>
      <c r="L692" s="181"/>
      <c r="M692" s="182"/>
      <c r="N692" s="182"/>
      <c r="O692" s="183"/>
      <c r="P692" s="193">
        <f t="shared" si="172"/>
        <v>0</v>
      </c>
      <c r="Q692" s="170"/>
      <c r="R692" s="194"/>
      <c r="S692" s="194"/>
      <c r="T692" s="194"/>
      <c r="U692" s="194"/>
      <c r="V692" s="170"/>
      <c r="W692" s="186"/>
      <c r="X692" s="186"/>
      <c r="Y692" s="186"/>
      <c r="Z692" s="186"/>
      <c r="AA692" s="186"/>
      <c r="AB692" s="187"/>
    </row>
    <row r="693" spans="1:28" s="156" customFormat="1" ht="19.5" customHeight="1" x14ac:dyDescent="0.25">
      <c r="B693" s="198" t="s">
        <v>64</v>
      </c>
      <c r="C693" s="175" t="s">
        <v>836</v>
      </c>
      <c r="D693" s="191"/>
      <c r="E693" s="191"/>
      <c r="F693" s="191"/>
      <c r="G693" s="192"/>
      <c r="H693" s="178">
        <v>190</v>
      </c>
      <c r="I693" s="179" t="s">
        <v>66</v>
      </c>
      <c r="J693" s="180">
        <v>2150</v>
      </c>
      <c r="K693" s="180">
        <f>H693*J693</f>
        <v>408500</v>
      </c>
      <c r="L693" s="181" t="s">
        <v>813</v>
      </c>
      <c r="M693" s="182"/>
      <c r="N693" s="182"/>
      <c r="O693" s="183"/>
      <c r="P693" s="193">
        <f t="shared" si="172"/>
        <v>0</v>
      </c>
      <c r="Q693" s="156" t="s">
        <v>363</v>
      </c>
      <c r="R693" s="194">
        <f>IF($Q693=R$8,$K693,"")</f>
        <v>408500</v>
      </c>
      <c r="S693" s="194" t="str">
        <f>IF($Q693=S$8,$K693,"")</f>
        <v/>
      </c>
      <c r="T693" s="194" t="str">
        <f>IF($Q693=T$8,$K693,"")</f>
        <v/>
      </c>
      <c r="U693" s="194" t="str">
        <f>IF($Q693=U$8,$K693,"")</f>
        <v/>
      </c>
      <c r="V693" s="170"/>
      <c r="W693" s="186"/>
      <c r="X693" s="186"/>
      <c r="Y693" s="186"/>
      <c r="Z693" s="186"/>
      <c r="AA693" s="186"/>
      <c r="AB693" s="187"/>
    </row>
    <row r="694" spans="1:28" s="156" customFormat="1" ht="19.5" customHeight="1" x14ac:dyDescent="0.25">
      <c r="A694" s="197"/>
      <c r="B694" s="198" t="s">
        <v>64</v>
      </c>
      <c r="C694" s="199" t="s">
        <v>805</v>
      </c>
      <c r="D694" s="200"/>
      <c r="E694" s="200"/>
      <c r="F694" s="200"/>
      <c r="G694" s="201"/>
      <c r="H694" s="290">
        <v>0.25</v>
      </c>
      <c r="I694" s="202"/>
      <c r="J694" s="203">
        <f>SUM(K692:K693)</f>
        <v>408500</v>
      </c>
      <c r="K694" s="204">
        <f t="shared" ref="K694" si="174">H694*J694</f>
        <v>102125</v>
      </c>
      <c r="L694" s="205"/>
      <c r="M694" s="206"/>
      <c r="N694" s="206"/>
      <c r="O694" s="207"/>
      <c r="P694" s="193">
        <f t="shared" si="172"/>
        <v>0</v>
      </c>
      <c r="Q694" s="156" t="s">
        <v>363</v>
      </c>
      <c r="R694" s="194">
        <f>IF($Q694=R$8,$K694,"")</f>
        <v>102125</v>
      </c>
      <c r="S694" s="194" t="str">
        <f>IF($Q694=S$8,$K694,"")</f>
        <v/>
      </c>
      <c r="T694" s="194" t="str">
        <f>IF($Q694=T$8,$K694,"")</f>
        <v/>
      </c>
      <c r="W694" s="252"/>
      <c r="X694" s="252"/>
      <c r="Y694" s="252"/>
      <c r="Z694" s="252"/>
      <c r="AA694" s="252"/>
      <c r="AB694" s="253"/>
    </row>
    <row r="695" spans="1:28" s="156" customFormat="1" ht="19.5" customHeight="1" x14ac:dyDescent="0.25">
      <c r="A695" s="197"/>
      <c r="B695" s="198" t="s">
        <v>64</v>
      </c>
      <c r="C695" s="199"/>
      <c r="D695" s="200"/>
      <c r="E695" s="200"/>
      <c r="F695" s="200"/>
      <c r="G695" s="201"/>
      <c r="H695" s="202"/>
      <c r="I695" s="202"/>
      <c r="J695" s="203"/>
      <c r="K695" s="204"/>
      <c r="L695" s="205"/>
      <c r="M695" s="206"/>
      <c r="N695" s="206"/>
      <c r="O695" s="207"/>
      <c r="P695" s="193">
        <f t="shared" si="172"/>
        <v>0</v>
      </c>
      <c r="R695" s="194" t="str">
        <f>IF($Q695=R$8,$K695,"")</f>
        <v/>
      </c>
      <c r="S695" s="194"/>
      <c r="T695" s="194" t="str">
        <f>IF($Q695=T$8,$K695,"")</f>
        <v/>
      </c>
      <c r="U695" s="194" t="str">
        <f>IF($Q695=U$8,$K695,"")</f>
        <v/>
      </c>
      <c r="V695" s="208"/>
      <c r="W695" s="209"/>
      <c r="X695" s="209"/>
      <c r="Y695" s="209"/>
      <c r="Z695" s="209"/>
      <c r="AA695" s="209"/>
      <c r="AB695" s="210"/>
    </row>
    <row r="696" spans="1:28" s="156" customFormat="1" ht="19.5" customHeight="1" x14ac:dyDescent="0.25">
      <c r="A696" s="197"/>
      <c r="B696" s="198" t="s">
        <v>64</v>
      </c>
      <c r="C696" s="212"/>
      <c r="D696" s="213"/>
      <c r="E696" s="213"/>
      <c r="F696" s="213"/>
      <c r="G696" s="214"/>
      <c r="H696" s="215"/>
      <c r="I696" s="215"/>
      <c r="J696" s="216"/>
      <c r="K696" s="217"/>
      <c r="L696" s="218"/>
      <c r="M696" s="219"/>
      <c r="N696" s="219"/>
      <c r="O696" s="220"/>
      <c r="P696" s="193">
        <f t="shared" si="172"/>
        <v>0</v>
      </c>
      <c r="R696" s="194"/>
      <c r="S696" s="194"/>
      <c r="T696" s="194"/>
      <c r="U696" s="194"/>
      <c r="V696" s="208"/>
      <c r="W696" s="209"/>
      <c r="X696" s="209"/>
      <c r="Y696" s="209"/>
      <c r="Z696" s="209"/>
      <c r="AA696" s="209"/>
      <c r="AB696" s="210"/>
    </row>
    <row r="697" spans="1:28" s="156" customFormat="1" ht="19.5" customHeight="1" x14ac:dyDescent="0.25">
      <c r="A697" s="197"/>
      <c r="B697" s="211"/>
      <c r="C697" s="212"/>
      <c r="D697" s="213"/>
      <c r="E697" s="213"/>
      <c r="F697" s="213"/>
      <c r="G697" s="214"/>
      <c r="H697" s="215"/>
      <c r="I697" s="215"/>
      <c r="J697" s="216"/>
      <c r="K697" s="217"/>
      <c r="L697" s="218"/>
      <c r="M697" s="219"/>
      <c r="N697" s="219"/>
      <c r="O697" s="220"/>
      <c r="P697" s="193">
        <f t="shared" si="172"/>
        <v>0</v>
      </c>
      <c r="R697" s="194"/>
      <c r="S697" s="194"/>
      <c r="T697" s="194"/>
      <c r="U697" s="194"/>
      <c r="V697" s="208"/>
      <c r="W697" s="209"/>
      <c r="X697" s="209"/>
      <c r="Y697" s="209"/>
      <c r="Z697" s="209"/>
      <c r="AA697" s="209"/>
      <c r="AB697" s="210"/>
    </row>
    <row r="698" spans="1:28" s="156" customFormat="1" ht="19.5" customHeight="1" x14ac:dyDescent="0.25">
      <c r="A698" s="197"/>
      <c r="B698" s="221"/>
      <c r="C698" s="222"/>
      <c r="D698" s="223"/>
      <c r="E698" s="223"/>
      <c r="F698" s="223"/>
      <c r="G698" s="224" t="str">
        <f>C691</f>
        <v>External enclosing walls below ground level</v>
      </c>
      <c r="H698" s="225"/>
      <c r="I698" s="225"/>
      <c r="J698" s="226"/>
      <c r="K698" s="227">
        <f>SUBTOTAL(9,K691:K697)</f>
        <v>510625</v>
      </c>
      <c r="L698" s="228"/>
      <c r="M698" s="229"/>
      <c r="N698" s="229"/>
      <c r="O698" s="230"/>
      <c r="P698" s="193">
        <f t="shared" si="172"/>
        <v>510625</v>
      </c>
      <c r="R698" s="194"/>
      <c r="S698" s="194"/>
      <c r="T698" s="194"/>
      <c r="U698" s="194"/>
      <c r="V698" s="208"/>
      <c r="W698" s="209"/>
      <c r="X698" s="209"/>
      <c r="Y698" s="209"/>
      <c r="Z698" s="209"/>
      <c r="AA698" s="209"/>
      <c r="AB698" s="210"/>
    </row>
    <row r="699" spans="1:28" s="156" customFormat="1" ht="19.5" customHeight="1" x14ac:dyDescent="0.25">
      <c r="A699" s="197"/>
      <c r="B699" s="296"/>
      <c r="C699" s="297"/>
      <c r="D699" s="298"/>
      <c r="E699" s="298"/>
      <c r="F699" s="298"/>
      <c r="G699" s="299"/>
      <c r="H699" s="300"/>
      <c r="I699" s="300"/>
      <c r="J699" s="301"/>
      <c r="K699" s="302"/>
      <c r="L699" s="303"/>
      <c r="M699" s="304"/>
      <c r="N699" s="304"/>
      <c r="O699" s="305"/>
      <c r="P699" s="193">
        <f t="shared" si="172"/>
        <v>0</v>
      </c>
      <c r="R699" s="194"/>
      <c r="S699" s="194"/>
      <c r="T699" s="194"/>
      <c r="U699" s="194"/>
      <c r="V699" s="208"/>
      <c r="W699" s="209"/>
      <c r="X699" s="209"/>
      <c r="Y699" s="209"/>
      <c r="Z699" s="209"/>
      <c r="AA699" s="209"/>
      <c r="AB699" s="210"/>
    </row>
    <row r="700" spans="1:28" s="156" customFormat="1" ht="19.5" customHeight="1" x14ac:dyDescent="0.25">
      <c r="B700" s="195" t="s">
        <v>837</v>
      </c>
      <c r="C700" s="196" t="s">
        <v>838</v>
      </c>
      <c r="D700" s="191"/>
      <c r="E700" s="191"/>
      <c r="F700" s="191"/>
      <c r="G700" s="192"/>
      <c r="H700" s="178"/>
      <c r="I700" s="179"/>
      <c r="J700" s="180"/>
      <c r="K700" s="180"/>
      <c r="L700" s="181"/>
      <c r="M700" s="182"/>
      <c r="N700" s="182"/>
      <c r="O700" s="183"/>
      <c r="P700" s="193">
        <f t="shared" si="172"/>
        <v>0</v>
      </c>
      <c r="Q700" s="170"/>
      <c r="R700" s="194"/>
      <c r="S700" s="194"/>
      <c r="T700" s="194"/>
      <c r="U700" s="194"/>
      <c r="V700" s="170"/>
      <c r="W700" s="186"/>
      <c r="X700" s="186"/>
      <c r="Y700" s="186"/>
      <c r="Z700" s="186"/>
      <c r="AA700" s="186"/>
      <c r="AB700" s="187"/>
    </row>
    <row r="701" spans="1:28" s="156" customFormat="1" ht="19.5" customHeight="1" x14ac:dyDescent="0.25">
      <c r="A701" s="197"/>
      <c r="B701" s="198" t="s">
        <v>64</v>
      </c>
      <c r="C701" s="199"/>
      <c r="D701" s="200"/>
      <c r="E701" s="200"/>
      <c r="F701" s="200"/>
      <c r="G701" s="201"/>
      <c r="H701" s="202"/>
      <c r="I701" s="202"/>
      <c r="J701" s="203"/>
      <c r="K701" s="204"/>
      <c r="L701" s="205"/>
      <c r="M701" s="206"/>
      <c r="N701" s="206"/>
      <c r="O701" s="207"/>
      <c r="P701" s="193">
        <f t="shared" si="172"/>
        <v>0</v>
      </c>
      <c r="R701" s="194" t="str">
        <f>IF($Q701=R$8,$K701,"")</f>
        <v/>
      </c>
      <c r="S701" s="194"/>
      <c r="T701" s="194" t="str">
        <f>IF($Q701=T$8,$K701,"")</f>
        <v/>
      </c>
      <c r="U701" s="194" t="str">
        <f>IF($Q701=U$8,$K701,"")</f>
        <v/>
      </c>
      <c r="V701" s="208"/>
      <c r="W701" s="209"/>
      <c r="X701" s="209"/>
      <c r="Y701" s="209"/>
      <c r="Z701" s="209"/>
      <c r="AA701" s="209"/>
      <c r="AB701" s="210"/>
    </row>
    <row r="702" spans="1:28" s="156" customFormat="1" ht="19.5" customHeight="1" x14ac:dyDescent="0.25">
      <c r="A702" s="197"/>
      <c r="B702" s="198" t="s">
        <v>64</v>
      </c>
      <c r="C702" s="199"/>
      <c r="D702" s="200"/>
      <c r="E702" s="200"/>
      <c r="F702" s="200"/>
      <c r="G702" s="201"/>
      <c r="H702" s="202"/>
      <c r="I702" s="202"/>
      <c r="J702" s="203"/>
      <c r="K702" s="204"/>
      <c r="L702" s="205"/>
      <c r="M702" s="206"/>
      <c r="N702" s="206"/>
      <c r="O702" s="207"/>
      <c r="P702" s="193">
        <f t="shared" si="172"/>
        <v>0</v>
      </c>
      <c r="R702" s="194" t="str">
        <f>IF($Q702=R$8,$K702,"")</f>
        <v/>
      </c>
      <c r="S702" s="194"/>
      <c r="T702" s="194" t="str">
        <f>IF($Q702=T$8,$K702,"")</f>
        <v/>
      </c>
      <c r="U702" s="194" t="str">
        <f>IF($Q702=U$8,$K702,"")</f>
        <v/>
      </c>
      <c r="V702" s="208"/>
      <c r="W702" s="209"/>
      <c r="X702" s="209"/>
      <c r="Y702" s="209"/>
      <c r="Z702" s="209"/>
      <c r="AA702" s="209"/>
      <c r="AB702" s="210"/>
    </row>
    <row r="703" spans="1:28" s="156" customFormat="1" ht="19.5" customHeight="1" x14ac:dyDescent="0.25">
      <c r="A703" s="197"/>
      <c r="B703" s="198" t="s">
        <v>64</v>
      </c>
      <c r="C703" s="212"/>
      <c r="D703" s="213"/>
      <c r="E703" s="213"/>
      <c r="F703" s="213"/>
      <c r="G703" s="214"/>
      <c r="H703" s="215"/>
      <c r="I703" s="215"/>
      <c r="J703" s="216"/>
      <c r="K703" s="217"/>
      <c r="L703" s="218"/>
      <c r="M703" s="219"/>
      <c r="N703" s="219"/>
      <c r="O703" s="220"/>
      <c r="P703" s="193">
        <f t="shared" si="172"/>
        <v>0</v>
      </c>
      <c r="R703" s="194"/>
      <c r="S703" s="194"/>
      <c r="T703" s="194"/>
      <c r="U703" s="194"/>
      <c r="V703" s="208"/>
      <c r="W703" s="209"/>
      <c r="X703" s="209"/>
      <c r="Y703" s="209"/>
      <c r="Z703" s="209"/>
      <c r="AA703" s="209"/>
      <c r="AB703" s="210"/>
    </row>
    <row r="704" spans="1:28" s="156" customFormat="1" ht="19.5" customHeight="1" x14ac:dyDescent="0.25">
      <c r="A704" s="197"/>
      <c r="B704" s="211"/>
      <c r="C704" s="212"/>
      <c r="D704" s="213"/>
      <c r="E704" s="213"/>
      <c r="F704" s="213"/>
      <c r="G704" s="214"/>
      <c r="H704" s="215"/>
      <c r="I704" s="215"/>
      <c r="J704" s="216"/>
      <c r="K704" s="217"/>
      <c r="L704" s="218"/>
      <c r="M704" s="219"/>
      <c r="N704" s="219"/>
      <c r="O704" s="220"/>
      <c r="P704" s="193">
        <f t="shared" si="172"/>
        <v>0</v>
      </c>
      <c r="R704" s="194"/>
      <c r="S704" s="194"/>
      <c r="T704" s="194"/>
      <c r="U704" s="194"/>
      <c r="V704" s="208"/>
      <c r="W704" s="209"/>
      <c r="X704" s="209"/>
      <c r="Y704" s="209"/>
      <c r="Z704" s="209"/>
      <c r="AA704" s="209"/>
      <c r="AB704" s="210"/>
    </row>
    <row r="705" spans="1:28" s="156" customFormat="1" ht="19.5" customHeight="1" x14ac:dyDescent="0.25">
      <c r="A705" s="197"/>
      <c r="B705" s="221"/>
      <c r="C705" s="222"/>
      <c r="D705" s="223"/>
      <c r="E705" s="223"/>
      <c r="F705" s="223"/>
      <c r="G705" s="224" t="str">
        <f>C700</f>
        <v>Solar / Rain screening</v>
      </c>
      <c r="H705" s="225"/>
      <c r="I705" s="225"/>
      <c r="J705" s="226"/>
      <c r="K705" s="227">
        <f>SUBTOTAL(9,K700:K704)</f>
        <v>0</v>
      </c>
      <c r="L705" s="228"/>
      <c r="M705" s="229"/>
      <c r="N705" s="229"/>
      <c r="O705" s="230"/>
      <c r="P705" s="193">
        <f t="shared" si="172"/>
        <v>0</v>
      </c>
      <c r="R705" s="194"/>
      <c r="S705" s="194"/>
      <c r="T705" s="194"/>
      <c r="U705" s="194"/>
      <c r="V705" s="208"/>
      <c r="W705" s="209"/>
      <c r="X705" s="209"/>
      <c r="Y705" s="209"/>
      <c r="Z705" s="209"/>
      <c r="AA705" s="209"/>
      <c r="AB705" s="210"/>
    </row>
    <row r="706" spans="1:28" s="156" customFormat="1" ht="19.5" customHeight="1" x14ac:dyDescent="0.25">
      <c r="A706" s="197"/>
      <c r="B706" s="296"/>
      <c r="C706" s="297"/>
      <c r="D706" s="298"/>
      <c r="E706" s="298"/>
      <c r="F706" s="298"/>
      <c r="G706" s="299"/>
      <c r="H706" s="300"/>
      <c r="I706" s="300"/>
      <c r="J706" s="301"/>
      <c r="K706" s="302"/>
      <c r="L706" s="303"/>
      <c r="M706" s="304"/>
      <c r="N706" s="304"/>
      <c r="O706" s="305"/>
      <c r="P706" s="193">
        <f t="shared" si="172"/>
        <v>0</v>
      </c>
      <c r="R706" s="194"/>
      <c r="S706" s="194"/>
      <c r="T706" s="194"/>
      <c r="U706" s="194"/>
      <c r="V706" s="208"/>
      <c r="W706" s="209"/>
      <c r="X706" s="209"/>
      <c r="Y706" s="209"/>
      <c r="Z706" s="209"/>
      <c r="AA706" s="209"/>
      <c r="AB706" s="210"/>
    </row>
    <row r="707" spans="1:28" s="156" customFormat="1" ht="19.5" customHeight="1" x14ac:dyDescent="0.25">
      <c r="B707" s="195" t="s">
        <v>839</v>
      </c>
      <c r="C707" s="196" t="s">
        <v>840</v>
      </c>
      <c r="D707" s="191"/>
      <c r="E707" s="191"/>
      <c r="F707" s="191"/>
      <c r="G707" s="192"/>
      <c r="H707" s="178"/>
      <c r="I707" s="179"/>
      <c r="J707" s="180"/>
      <c r="K707" s="180"/>
      <c r="L707" s="181"/>
      <c r="M707" s="182"/>
      <c r="N707" s="182"/>
      <c r="O707" s="183"/>
      <c r="P707" s="193">
        <f t="shared" si="172"/>
        <v>0</v>
      </c>
      <c r="Q707" s="170"/>
      <c r="R707" s="194"/>
      <c r="S707" s="194"/>
      <c r="T707" s="194"/>
      <c r="U707" s="194"/>
      <c r="V707" s="170"/>
      <c r="W707" s="186"/>
      <c r="X707" s="186"/>
      <c r="Y707" s="186"/>
      <c r="Z707" s="186"/>
      <c r="AA707" s="186"/>
      <c r="AB707" s="187"/>
    </row>
    <row r="708" spans="1:28" s="156" customFormat="1" ht="19.5" customHeight="1" x14ac:dyDescent="0.25">
      <c r="B708" s="195"/>
      <c r="C708" s="196" t="s">
        <v>538</v>
      </c>
      <c r="D708" s="191"/>
      <c r="E708" s="191"/>
      <c r="F708" s="191"/>
      <c r="G708" s="192"/>
      <c r="H708" s="178"/>
      <c r="I708" s="179"/>
      <c r="J708" s="180"/>
      <c r="K708" s="180"/>
      <c r="L708" s="181"/>
      <c r="M708" s="182"/>
      <c r="N708" s="182"/>
      <c r="O708" s="183"/>
      <c r="P708" s="193">
        <f t="shared" si="172"/>
        <v>0</v>
      </c>
      <c r="Q708" s="170"/>
      <c r="R708" s="194"/>
      <c r="S708" s="194"/>
      <c r="T708" s="194"/>
      <c r="U708" s="194"/>
      <c r="V708" s="170"/>
      <c r="W708" s="186"/>
      <c r="X708" s="186"/>
      <c r="Y708" s="186"/>
      <c r="Z708" s="186"/>
      <c r="AA708" s="186"/>
      <c r="AB708" s="187"/>
    </row>
    <row r="709" spans="1:28" s="156" customFormat="1" ht="19.5" customHeight="1" x14ac:dyDescent="0.25">
      <c r="A709" s="197"/>
      <c r="B709" s="198" t="s">
        <v>64</v>
      </c>
      <c r="C709" s="199" t="s">
        <v>841</v>
      </c>
      <c r="D709" s="200"/>
      <c r="E709" s="200"/>
      <c r="F709" s="200"/>
      <c r="G709" s="201"/>
      <c r="H709" s="294">
        <v>1</v>
      </c>
      <c r="I709" s="202" t="s">
        <v>57</v>
      </c>
      <c r="J709" s="204">
        <v>250000</v>
      </c>
      <c r="K709" s="204">
        <f>H709*J709</f>
        <v>250000</v>
      </c>
      <c r="L709" s="205" t="s">
        <v>585</v>
      </c>
      <c r="M709" s="206"/>
      <c r="N709" s="206"/>
      <c r="O709" s="207"/>
      <c r="P709" s="193">
        <f t="shared" si="172"/>
        <v>0</v>
      </c>
      <c r="Q709" s="156" t="s">
        <v>363</v>
      </c>
      <c r="R709" s="194">
        <f>IF($Q709=R$8,$K709,"")</f>
        <v>250000</v>
      </c>
      <c r="S709" s="194" t="str">
        <f>IF($Q709=S$8,$K694,"")</f>
        <v/>
      </c>
      <c r="T709" s="194" t="str">
        <f>IF($Q709=T$8,$K694,"")</f>
        <v/>
      </c>
      <c r="U709" s="194" t="str">
        <f>IF($Q709=U$8,$K694,"")</f>
        <v/>
      </c>
      <c r="V709" s="208"/>
      <c r="W709" s="209"/>
      <c r="X709" s="209"/>
      <c r="Y709" s="209"/>
      <c r="Z709" s="209"/>
      <c r="AA709" s="209"/>
      <c r="AB709" s="210"/>
    </row>
    <row r="710" spans="1:28" s="156" customFormat="1" ht="19.5" customHeight="1" x14ac:dyDescent="0.25">
      <c r="A710" s="197"/>
      <c r="B710" s="198"/>
      <c r="C710" s="199"/>
      <c r="D710" s="200"/>
      <c r="E710" s="200"/>
      <c r="F710" s="200"/>
      <c r="G710" s="201"/>
      <c r="H710" s="294"/>
      <c r="I710" s="202"/>
      <c r="J710" s="204"/>
      <c r="K710" s="204"/>
      <c r="L710" s="205"/>
      <c r="M710" s="206"/>
      <c r="N710" s="206"/>
      <c r="O710" s="207"/>
      <c r="P710" s="193">
        <f t="shared" si="172"/>
        <v>0</v>
      </c>
      <c r="R710" s="194"/>
      <c r="S710" s="194"/>
      <c r="T710" s="194"/>
      <c r="U710" s="194"/>
      <c r="V710" s="208"/>
      <c r="W710" s="209"/>
      <c r="X710" s="209"/>
      <c r="Y710" s="209"/>
      <c r="Z710" s="209"/>
      <c r="AA710" s="209"/>
      <c r="AB710" s="210"/>
    </row>
    <row r="711" spans="1:28" s="156" customFormat="1" ht="19.5" customHeight="1" x14ac:dyDescent="0.25">
      <c r="A711" s="197"/>
      <c r="B711" s="198"/>
      <c r="C711" s="199"/>
      <c r="D711" s="200"/>
      <c r="E711" s="200"/>
      <c r="F711" s="200"/>
      <c r="G711" s="201"/>
      <c r="H711" s="294"/>
      <c r="I711" s="202"/>
      <c r="J711" s="204"/>
      <c r="K711" s="204"/>
      <c r="L711" s="205"/>
      <c r="M711" s="206"/>
      <c r="N711" s="206"/>
      <c r="O711" s="207"/>
      <c r="P711" s="193">
        <f t="shared" si="172"/>
        <v>0</v>
      </c>
      <c r="R711" s="194"/>
      <c r="S711" s="194"/>
      <c r="T711" s="194"/>
      <c r="U711" s="194"/>
      <c r="V711" s="208"/>
      <c r="W711" s="209"/>
      <c r="X711" s="209"/>
      <c r="Y711" s="209"/>
      <c r="Z711" s="209"/>
      <c r="AA711" s="209"/>
      <c r="AB711" s="210"/>
    </row>
    <row r="712" spans="1:28" s="156" customFormat="1" ht="19.5" customHeight="1" x14ac:dyDescent="0.25">
      <c r="B712" s="195"/>
      <c r="C712" s="196" t="s">
        <v>356</v>
      </c>
      <c r="D712" s="191"/>
      <c r="E712" s="191"/>
      <c r="F712" s="191"/>
      <c r="G712" s="192"/>
      <c r="H712" s="178"/>
      <c r="I712" s="179"/>
      <c r="J712" s="180"/>
      <c r="K712" s="180"/>
      <c r="L712" s="181"/>
      <c r="M712" s="182"/>
      <c r="N712" s="182"/>
      <c r="O712" s="183"/>
      <c r="P712" s="193">
        <f t="shared" si="172"/>
        <v>0</v>
      </c>
      <c r="Q712" s="170"/>
      <c r="R712" s="194"/>
      <c r="S712" s="194"/>
      <c r="T712" s="194"/>
      <c r="U712" s="194"/>
      <c r="V712" s="170"/>
      <c r="W712" s="186"/>
      <c r="X712" s="186"/>
      <c r="Y712" s="186"/>
      <c r="Z712" s="186"/>
      <c r="AA712" s="186"/>
      <c r="AB712" s="187"/>
    </row>
    <row r="713" spans="1:28" s="156" customFormat="1" ht="19.5" customHeight="1" x14ac:dyDescent="0.25">
      <c r="A713" s="197"/>
      <c r="B713" s="198" t="s">
        <v>64</v>
      </c>
      <c r="C713" s="199" t="s">
        <v>842</v>
      </c>
      <c r="D713" s="200"/>
      <c r="E713" s="200"/>
      <c r="F713" s="200"/>
      <c r="G713" s="201"/>
      <c r="H713" s="202">
        <v>2542</v>
      </c>
      <c r="I713" s="202" t="s">
        <v>66</v>
      </c>
      <c r="J713" s="358">
        <v>1750</v>
      </c>
      <c r="K713" s="204">
        <f>H713*J713</f>
        <v>4448500</v>
      </c>
      <c r="L713" s="205"/>
      <c r="M713" s="206"/>
      <c r="N713" s="206"/>
      <c r="O713" s="207"/>
      <c r="P713" s="193">
        <f t="shared" si="172"/>
        <v>0</v>
      </c>
      <c r="Q713" s="156" t="s">
        <v>356</v>
      </c>
      <c r="R713" s="194" t="str">
        <f>IF($Q713=R$8,$K713,"")</f>
        <v/>
      </c>
      <c r="S713" s="194"/>
      <c r="T713" s="194">
        <f t="shared" ref="T713:U716" si="175">IF($Q713=T$8,$K713,"")</f>
        <v>4448500</v>
      </c>
      <c r="U713" s="194" t="str">
        <f t="shared" si="175"/>
        <v/>
      </c>
      <c r="V713" s="208"/>
      <c r="W713" s="209"/>
      <c r="X713" s="209"/>
      <c r="Y713" s="209"/>
      <c r="Z713" s="209"/>
      <c r="AA713" s="209"/>
      <c r="AB713" s="210"/>
    </row>
    <row r="714" spans="1:28" s="156" customFormat="1" ht="19.5" customHeight="1" x14ac:dyDescent="0.25">
      <c r="A714" s="197"/>
      <c r="B714" s="198" t="s">
        <v>64</v>
      </c>
      <c r="C714" s="314" t="s">
        <v>843</v>
      </c>
      <c r="D714" s="200"/>
      <c r="E714" s="200"/>
      <c r="F714" s="200"/>
      <c r="G714" s="201"/>
      <c r="H714" s="202">
        <f>AB714</f>
        <v>224</v>
      </c>
      <c r="I714" s="202" t="s">
        <v>66</v>
      </c>
      <c r="J714" s="203">
        <v>750</v>
      </c>
      <c r="K714" s="204">
        <f>H714*J714</f>
        <v>168000</v>
      </c>
      <c r="L714" s="205"/>
      <c r="M714" s="206"/>
      <c r="N714" s="206"/>
      <c r="O714" s="207"/>
      <c r="P714" s="193">
        <f t="shared" si="172"/>
        <v>0</v>
      </c>
      <c r="Q714" s="156" t="s">
        <v>356</v>
      </c>
      <c r="R714" s="194" t="str">
        <f>IF($Q714=R$8,$K714,"")</f>
        <v/>
      </c>
      <c r="S714" s="194"/>
      <c r="T714" s="194">
        <f t="shared" si="175"/>
        <v>168000</v>
      </c>
      <c r="U714" s="194" t="str">
        <f t="shared" si="175"/>
        <v/>
      </c>
      <c r="W714" s="252">
        <v>1</v>
      </c>
      <c r="X714" s="252">
        <v>224</v>
      </c>
      <c r="Y714" s="252">
        <v>1</v>
      </c>
      <c r="Z714" s="252">
        <v>1</v>
      </c>
      <c r="AA714" s="252">
        <v>1</v>
      </c>
      <c r="AB714" s="253">
        <f>W714*X714*Y714*Z714*AA714</f>
        <v>224</v>
      </c>
    </row>
    <row r="715" spans="1:28" s="156" customFormat="1" ht="19.5" customHeight="1" x14ac:dyDescent="0.25">
      <c r="A715" s="197"/>
      <c r="B715" s="198" t="s">
        <v>64</v>
      </c>
      <c r="C715" s="314" t="s">
        <v>844</v>
      </c>
      <c r="D715" s="200"/>
      <c r="E715" s="200"/>
      <c r="F715" s="200"/>
      <c r="G715" s="201"/>
      <c r="H715" s="202">
        <f>AB715</f>
        <v>349</v>
      </c>
      <c r="I715" s="202" t="s">
        <v>66</v>
      </c>
      <c r="J715" s="203">
        <v>750</v>
      </c>
      <c r="K715" s="204">
        <f>H715*J715</f>
        <v>261750</v>
      </c>
      <c r="L715" s="205"/>
      <c r="M715" s="206"/>
      <c r="N715" s="206"/>
      <c r="O715" s="207"/>
      <c r="P715" s="193">
        <f t="shared" si="172"/>
        <v>0</v>
      </c>
      <c r="Q715" s="156" t="s">
        <v>356</v>
      </c>
      <c r="R715" s="194" t="str">
        <f>IF($Q715=R$8,$K715,"")</f>
        <v/>
      </c>
      <c r="S715" s="194"/>
      <c r="T715" s="194">
        <f t="shared" si="175"/>
        <v>261750</v>
      </c>
      <c r="U715" s="194" t="str">
        <f t="shared" si="175"/>
        <v/>
      </c>
      <c r="W715" s="252">
        <v>1</v>
      </c>
      <c r="X715" s="252">
        <v>349</v>
      </c>
      <c r="Y715" s="252">
        <v>1</v>
      </c>
      <c r="Z715" s="252">
        <v>1</v>
      </c>
      <c r="AA715" s="252">
        <v>1</v>
      </c>
      <c r="AB715" s="253">
        <f>W715*X715*Y715*Z715*AA715</f>
        <v>349</v>
      </c>
    </row>
    <row r="716" spans="1:28" s="156" customFormat="1" ht="19.5" customHeight="1" x14ac:dyDescent="0.25">
      <c r="A716" s="197"/>
      <c r="B716" s="198" t="s">
        <v>64</v>
      </c>
      <c r="C716" s="314" t="s">
        <v>845</v>
      </c>
      <c r="D716" s="200"/>
      <c r="E716" s="200"/>
      <c r="F716" s="200"/>
      <c r="G716" s="201"/>
      <c r="H716" s="202">
        <f>AB716</f>
        <v>224</v>
      </c>
      <c r="I716" s="202" t="s">
        <v>66</v>
      </c>
      <c r="J716" s="203">
        <v>750</v>
      </c>
      <c r="K716" s="204">
        <f>H716*J716</f>
        <v>168000</v>
      </c>
      <c r="L716" s="205"/>
      <c r="M716" s="206"/>
      <c r="N716" s="206"/>
      <c r="O716" s="207"/>
      <c r="P716" s="193">
        <f t="shared" si="172"/>
        <v>0</v>
      </c>
      <c r="Q716" s="156" t="s">
        <v>356</v>
      </c>
      <c r="R716" s="194" t="str">
        <f>IF($Q716=R$8,$K716,"")</f>
        <v/>
      </c>
      <c r="S716" s="194"/>
      <c r="T716" s="194">
        <f t="shared" si="175"/>
        <v>168000</v>
      </c>
      <c r="U716" s="194" t="str">
        <f t="shared" si="175"/>
        <v/>
      </c>
      <c r="W716" s="252">
        <v>1</v>
      </c>
      <c r="X716" s="252">
        <v>224</v>
      </c>
      <c r="Y716" s="252">
        <v>1</v>
      </c>
      <c r="Z716" s="252">
        <v>1</v>
      </c>
      <c r="AA716" s="252">
        <v>1</v>
      </c>
      <c r="AB716" s="253">
        <f>W716*X716*Y716*Z716*AA716</f>
        <v>224</v>
      </c>
    </row>
    <row r="717" spans="1:28" s="156" customFormat="1" ht="19.5" customHeight="1" x14ac:dyDescent="0.25">
      <c r="A717" s="197"/>
      <c r="B717" s="211"/>
      <c r="C717" s="212"/>
      <c r="D717" s="213"/>
      <c r="E717" s="213"/>
      <c r="F717" s="213"/>
      <c r="G717" s="214"/>
      <c r="H717" s="215"/>
      <c r="I717" s="215"/>
      <c r="J717" s="216"/>
      <c r="K717" s="217"/>
      <c r="L717" s="218"/>
      <c r="M717" s="219"/>
      <c r="N717" s="219"/>
      <c r="O717" s="220"/>
      <c r="P717" s="193">
        <f t="shared" si="172"/>
        <v>0</v>
      </c>
      <c r="R717" s="194"/>
      <c r="S717" s="194"/>
      <c r="T717" s="194"/>
      <c r="U717" s="194"/>
      <c r="V717" s="208"/>
      <c r="W717" s="209"/>
      <c r="X717" s="209"/>
      <c r="Y717" s="209"/>
      <c r="Z717" s="209"/>
      <c r="AA717" s="209"/>
      <c r="AB717" s="210"/>
    </row>
    <row r="718" spans="1:28" s="156" customFormat="1" ht="19.5" customHeight="1" x14ac:dyDescent="0.25">
      <c r="A718" s="197"/>
      <c r="B718" s="221"/>
      <c r="C718" s="222"/>
      <c r="D718" s="223"/>
      <c r="E718" s="223"/>
      <c r="F718" s="223"/>
      <c r="G718" s="224" t="str">
        <f>C707</f>
        <v>External soffits</v>
      </c>
      <c r="H718" s="420">
        <f>SUM(H713:H716)</f>
        <v>3339</v>
      </c>
      <c r="I718" s="420" t="s">
        <v>66</v>
      </c>
      <c r="J718" s="421">
        <f>K718/H718</f>
        <v>1586.178496555855</v>
      </c>
      <c r="K718" s="227">
        <f>SUBTOTAL(9,K707:K717)</f>
        <v>5296250</v>
      </c>
      <c r="L718" s="228"/>
      <c r="M718" s="229"/>
      <c r="N718" s="229"/>
      <c r="O718" s="230"/>
      <c r="P718" s="193">
        <f t="shared" si="172"/>
        <v>5296250</v>
      </c>
      <c r="R718" s="194"/>
      <c r="S718" s="194"/>
      <c r="T718" s="194"/>
      <c r="U718" s="194"/>
      <c r="V718" s="208"/>
      <c r="W718" s="209"/>
      <c r="X718" s="209"/>
      <c r="Y718" s="209"/>
      <c r="Z718" s="209"/>
      <c r="AA718" s="209"/>
      <c r="AB718" s="210"/>
    </row>
    <row r="719" spans="1:28" s="156" customFormat="1" ht="19.5" customHeight="1" x14ac:dyDescent="0.25">
      <c r="A719" s="197"/>
      <c r="B719" s="296"/>
      <c r="C719" s="297"/>
      <c r="D719" s="298"/>
      <c r="E719" s="298"/>
      <c r="F719" s="298"/>
      <c r="G719" s="299"/>
      <c r="H719" s="300"/>
      <c r="I719" s="300"/>
      <c r="J719" s="301"/>
      <c r="K719" s="302"/>
      <c r="L719" s="303"/>
      <c r="M719" s="304"/>
      <c r="N719" s="304"/>
      <c r="O719" s="305"/>
      <c r="P719" s="193">
        <f t="shared" si="172"/>
        <v>0</v>
      </c>
      <c r="R719" s="194"/>
      <c r="S719" s="194"/>
      <c r="T719" s="194"/>
      <c r="U719" s="194"/>
      <c r="V719" s="208"/>
      <c r="W719" s="209"/>
      <c r="X719" s="209"/>
      <c r="Y719" s="209"/>
      <c r="Z719" s="209"/>
      <c r="AA719" s="209"/>
      <c r="AB719" s="210"/>
    </row>
    <row r="720" spans="1:28" s="156" customFormat="1" ht="19.5" customHeight="1" x14ac:dyDescent="0.25">
      <c r="B720" s="195" t="s">
        <v>846</v>
      </c>
      <c r="C720" s="196" t="s">
        <v>847</v>
      </c>
      <c r="D720" s="191"/>
      <c r="E720" s="191"/>
      <c r="F720" s="191"/>
      <c r="G720" s="192"/>
      <c r="H720" s="178"/>
      <c r="I720" s="179"/>
      <c r="J720" s="180"/>
      <c r="K720" s="180"/>
      <c r="L720" s="181"/>
      <c r="M720" s="182"/>
      <c r="N720" s="182"/>
      <c r="O720" s="183"/>
      <c r="P720" s="193">
        <f t="shared" si="172"/>
        <v>0</v>
      </c>
      <c r="Q720" s="170"/>
      <c r="R720" s="194"/>
      <c r="S720" s="194"/>
      <c r="T720" s="194"/>
      <c r="U720" s="194"/>
      <c r="V720" s="170"/>
      <c r="W720" s="186"/>
      <c r="X720" s="186"/>
      <c r="Y720" s="186"/>
      <c r="Z720" s="186"/>
      <c r="AA720" s="186"/>
      <c r="AB720" s="187"/>
    </row>
    <row r="721" spans="1:28" s="156" customFormat="1" ht="19.5" customHeight="1" x14ac:dyDescent="0.25">
      <c r="A721" s="197"/>
      <c r="B721" s="198" t="s">
        <v>64</v>
      </c>
      <c r="C721" s="199"/>
      <c r="D721" s="200"/>
      <c r="E721" s="200"/>
      <c r="F721" s="200"/>
      <c r="G721" s="201"/>
      <c r="H721" s="202"/>
      <c r="I721" s="202"/>
      <c r="J721" s="203"/>
      <c r="K721" s="204"/>
      <c r="L721" s="205"/>
      <c r="M721" s="206"/>
      <c r="N721" s="206"/>
      <c r="O721" s="207"/>
      <c r="P721" s="193">
        <f t="shared" si="172"/>
        <v>0</v>
      </c>
      <c r="R721" s="194" t="str">
        <f>IF($Q721=R$8,$K721,"")</f>
        <v/>
      </c>
      <c r="S721" s="194"/>
      <c r="T721" s="194" t="str">
        <f>IF($Q721=T$8,$K721,"")</f>
        <v/>
      </c>
      <c r="U721" s="194" t="str">
        <f>IF($Q721=U$8,$K721,"")</f>
        <v/>
      </c>
      <c r="V721" s="208"/>
      <c r="W721" s="209"/>
      <c r="X721" s="209"/>
      <c r="Y721" s="209"/>
      <c r="Z721" s="209"/>
      <c r="AA721" s="209"/>
      <c r="AB721" s="210"/>
    </row>
    <row r="722" spans="1:28" s="156" customFormat="1" ht="19.5" customHeight="1" x14ac:dyDescent="0.25">
      <c r="A722" s="197"/>
      <c r="B722" s="198"/>
      <c r="C722" s="199"/>
      <c r="D722" s="200"/>
      <c r="E722" s="200"/>
      <c r="F722" s="200"/>
      <c r="G722" s="201"/>
      <c r="H722" s="202"/>
      <c r="I722" s="202"/>
      <c r="J722" s="203"/>
      <c r="K722" s="204"/>
      <c r="L722" s="205"/>
      <c r="M722" s="206"/>
      <c r="N722" s="206"/>
      <c r="O722" s="207"/>
      <c r="P722" s="193">
        <f t="shared" si="172"/>
        <v>0</v>
      </c>
      <c r="R722" s="194" t="str">
        <f>IF($Q722=R$8,$K722,"")</f>
        <v/>
      </c>
      <c r="S722" s="194"/>
      <c r="T722" s="194" t="str">
        <f>IF($Q722=T$8,$K722,"")</f>
        <v/>
      </c>
      <c r="U722" s="194" t="str">
        <f>IF($Q722=U$8,$K722,"")</f>
        <v/>
      </c>
      <c r="V722" s="208"/>
      <c r="W722" s="209"/>
      <c r="X722" s="209"/>
      <c r="Y722" s="209"/>
      <c r="Z722" s="209"/>
      <c r="AA722" s="209"/>
      <c r="AB722" s="210"/>
    </row>
    <row r="723" spans="1:28" s="156" customFormat="1" ht="19.5" customHeight="1" x14ac:dyDescent="0.25">
      <c r="B723" s="195"/>
      <c r="C723" s="196" t="s">
        <v>356</v>
      </c>
      <c r="D723" s="191"/>
      <c r="E723" s="191"/>
      <c r="F723" s="191"/>
      <c r="G723" s="192"/>
      <c r="H723" s="178"/>
      <c r="I723" s="179"/>
      <c r="J723" s="180"/>
      <c r="K723" s="180"/>
      <c r="L723" s="181"/>
      <c r="M723" s="182"/>
      <c r="N723" s="182"/>
      <c r="O723" s="183"/>
      <c r="P723" s="193">
        <f t="shared" si="172"/>
        <v>0</v>
      </c>
      <c r="Q723" s="170"/>
      <c r="R723" s="194"/>
      <c r="S723" s="194"/>
      <c r="T723" s="194"/>
      <c r="U723" s="194"/>
      <c r="V723" s="170"/>
      <c r="W723" s="186"/>
      <c r="X723" s="186"/>
      <c r="Y723" s="186"/>
      <c r="Z723" s="186"/>
      <c r="AA723" s="186"/>
      <c r="AB723" s="187"/>
    </row>
    <row r="724" spans="1:28" s="156" customFormat="1" ht="19.5" customHeight="1" x14ac:dyDescent="0.25">
      <c r="A724" s="197"/>
      <c r="B724" s="198" t="s">
        <v>64</v>
      </c>
      <c r="C724" s="199" t="s">
        <v>848</v>
      </c>
      <c r="D724" s="200"/>
      <c r="E724" s="200"/>
      <c r="F724" s="200"/>
      <c r="G724" s="201"/>
      <c r="H724" s="202">
        <v>35</v>
      </c>
      <c r="I724" s="202" t="s">
        <v>144</v>
      </c>
      <c r="J724" s="203">
        <v>3500</v>
      </c>
      <c r="K724" s="204">
        <f>H724*J724</f>
        <v>122500</v>
      </c>
      <c r="L724" s="205"/>
      <c r="M724" s="206"/>
      <c r="N724" s="206"/>
      <c r="O724" s="207"/>
      <c r="P724" s="193">
        <f t="shared" si="172"/>
        <v>0</v>
      </c>
      <c r="Q724" s="156" t="s">
        <v>356</v>
      </c>
      <c r="R724" s="194" t="str">
        <f>IF($Q724=R$8,$K724,"")</f>
        <v/>
      </c>
      <c r="S724" s="194"/>
      <c r="T724" s="194">
        <f>IF($Q724=T$8,$K724,"")</f>
        <v>122500</v>
      </c>
      <c r="U724" s="194" t="str">
        <f>IF($Q724=U$8,$K724,"")</f>
        <v/>
      </c>
      <c r="V724" s="208"/>
      <c r="W724" s="209"/>
      <c r="X724" s="209"/>
      <c r="Y724" s="209"/>
      <c r="Z724" s="209"/>
      <c r="AA724" s="209"/>
      <c r="AB724" s="210"/>
    </row>
    <row r="725" spans="1:28" s="156" customFormat="1" ht="19.5" customHeight="1" x14ac:dyDescent="0.25">
      <c r="A725" s="197"/>
      <c r="B725" s="198" t="s">
        <v>64</v>
      </c>
      <c r="C725" s="212"/>
      <c r="D725" s="213"/>
      <c r="E725" s="213"/>
      <c r="F725" s="213"/>
      <c r="G725" s="214"/>
      <c r="H725" s="215"/>
      <c r="I725" s="215"/>
      <c r="J725" s="216"/>
      <c r="K725" s="217"/>
      <c r="L725" s="218"/>
      <c r="M725" s="219"/>
      <c r="N725" s="219"/>
      <c r="O725" s="220"/>
      <c r="P725" s="193">
        <f t="shared" si="172"/>
        <v>0</v>
      </c>
      <c r="R725" s="194"/>
      <c r="S725" s="194"/>
      <c r="T725" s="194"/>
      <c r="U725" s="194"/>
      <c r="V725" s="208"/>
      <c r="W725" s="209"/>
      <c r="X725" s="209"/>
      <c r="Y725" s="209"/>
      <c r="Z725" s="209"/>
      <c r="AA725" s="209"/>
      <c r="AB725" s="210"/>
    </row>
    <row r="726" spans="1:28" s="156" customFormat="1" ht="19.5" customHeight="1" x14ac:dyDescent="0.25">
      <c r="A726" s="197"/>
      <c r="B726" s="211"/>
      <c r="C726" s="212"/>
      <c r="D726" s="213"/>
      <c r="E726" s="213"/>
      <c r="F726" s="213"/>
      <c r="G726" s="214"/>
      <c r="H726" s="215"/>
      <c r="I726" s="215"/>
      <c r="J726" s="216"/>
      <c r="K726" s="217"/>
      <c r="L726" s="218"/>
      <c r="M726" s="219"/>
      <c r="N726" s="219"/>
      <c r="O726" s="220"/>
      <c r="P726" s="193">
        <f t="shared" si="172"/>
        <v>0</v>
      </c>
      <c r="R726" s="194"/>
      <c r="S726" s="194"/>
      <c r="T726" s="194"/>
      <c r="U726" s="194"/>
      <c r="V726" s="208"/>
      <c r="W726" s="209"/>
      <c r="X726" s="209"/>
      <c r="Y726" s="209"/>
      <c r="Z726" s="209"/>
      <c r="AA726" s="209"/>
      <c r="AB726" s="210"/>
    </row>
    <row r="727" spans="1:28" s="156" customFormat="1" ht="19.5" customHeight="1" x14ac:dyDescent="0.25">
      <c r="A727" s="197"/>
      <c r="B727" s="221"/>
      <c r="C727" s="222"/>
      <c r="D727" s="223"/>
      <c r="E727" s="223"/>
      <c r="F727" s="223"/>
      <c r="G727" s="224" t="str">
        <f>C720</f>
        <v>Subsidiary walls, balustrades and proprietary balconies</v>
      </c>
      <c r="H727" s="225"/>
      <c r="I727" s="225"/>
      <c r="J727" s="226"/>
      <c r="K727" s="227">
        <f>SUBTOTAL(9,K720:K726)</f>
        <v>122500</v>
      </c>
      <c r="L727" s="228"/>
      <c r="M727" s="229"/>
      <c r="N727" s="229"/>
      <c r="O727" s="230"/>
      <c r="P727" s="193">
        <f t="shared" si="172"/>
        <v>122500</v>
      </c>
      <c r="R727" s="194"/>
      <c r="S727" s="194"/>
      <c r="T727" s="194"/>
      <c r="U727" s="194"/>
      <c r="V727" s="208"/>
      <c r="W727" s="209"/>
      <c r="X727" s="209"/>
      <c r="Y727" s="209"/>
      <c r="Z727" s="209"/>
      <c r="AA727" s="209"/>
      <c r="AB727" s="210"/>
    </row>
    <row r="728" spans="1:28" s="156" customFormat="1" ht="19.5" customHeight="1" x14ac:dyDescent="0.25">
      <c r="A728" s="197"/>
      <c r="B728" s="296"/>
      <c r="C728" s="297"/>
      <c r="D728" s="298"/>
      <c r="E728" s="298"/>
      <c r="F728" s="298"/>
      <c r="G728" s="299"/>
      <c r="H728" s="300"/>
      <c r="I728" s="300"/>
      <c r="J728" s="301"/>
      <c r="K728" s="302"/>
      <c r="L728" s="303"/>
      <c r="M728" s="304"/>
      <c r="N728" s="304"/>
      <c r="O728" s="305"/>
      <c r="P728" s="193">
        <f t="shared" si="172"/>
        <v>0</v>
      </c>
      <c r="R728" s="194"/>
      <c r="S728" s="194"/>
      <c r="T728" s="194"/>
      <c r="U728" s="194"/>
      <c r="V728" s="208"/>
      <c r="W728" s="209"/>
      <c r="X728" s="209"/>
      <c r="Y728" s="209"/>
      <c r="Z728" s="209"/>
      <c r="AA728" s="209"/>
      <c r="AB728" s="210"/>
    </row>
    <row r="729" spans="1:28" s="156" customFormat="1" ht="19.5" customHeight="1" x14ac:dyDescent="0.25">
      <c r="B729" s="195" t="s">
        <v>849</v>
      </c>
      <c r="C729" s="196" t="s">
        <v>850</v>
      </c>
      <c r="D729" s="191"/>
      <c r="E729" s="191"/>
      <c r="F729" s="191"/>
      <c r="G729" s="192"/>
      <c r="H729" s="178"/>
      <c r="I729" s="179"/>
      <c r="J729" s="180"/>
      <c r="K729" s="180"/>
      <c r="L729" s="181"/>
      <c r="M729" s="182"/>
      <c r="N729" s="182"/>
      <c r="O729" s="183"/>
      <c r="P729" s="193">
        <f t="shared" si="172"/>
        <v>0</v>
      </c>
      <c r="Q729" s="170"/>
      <c r="R729" s="194"/>
      <c r="S729" s="194"/>
      <c r="T729" s="194"/>
      <c r="U729" s="194"/>
      <c r="V729" s="170"/>
      <c r="W729" s="186"/>
      <c r="X729" s="186"/>
      <c r="Y729" s="186"/>
      <c r="Z729" s="186"/>
      <c r="AA729" s="186"/>
      <c r="AB729" s="187"/>
    </row>
    <row r="730" spans="1:28" s="156" customFormat="1" ht="19.5" customHeight="1" x14ac:dyDescent="0.25">
      <c r="B730" s="195"/>
      <c r="C730" s="196" t="s">
        <v>466</v>
      </c>
      <c r="D730" s="191"/>
      <c r="E730" s="191"/>
      <c r="F730" s="191"/>
      <c r="G730" s="192"/>
      <c r="H730" s="178"/>
      <c r="I730" s="179"/>
      <c r="J730" s="180"/>
      <c r="K730" s="180"/>
      <c r="L730" s="181"/>
      <c r="M730" s="182"/>
      <c r="N730" s="182"/>
      <c r="O730" s="183"/>
      <c r="P730" s="193">
        <f t="shared" si="172"/>
        <v>0</v>
      </c>
      <c r="Q730" s="170"/>
      <c r="R730" s="194"/>
      <c r="S730" s="194"/>
      <c r="T730" s="194"/>
      <c r="U730" s="194"/>
      <c r="V730" s="170"/>
      <c r="W730" s="186"/>
      <c r="X730" s="186"/>
      <c r="Y730" s="186"/>
      <c r="Z730" s="186"/>
      <c r="AA730" s="186"/>
      <c r="AB730" s="187"/>
    </row>
    <row r="731" spans="1:28" s="156" customFormat="1" ht="19.5" customHeight="1" x14ac:dyDescent="0.25">
      <c r="B731" s="198" t="s">
        <v>64</v>
      </c>
      <c r="C731" s="199" t="s">
        <v>851</v>
      </c>
      <c r="D731" s="191"/>
      <c r="E731" s="191"/>
      <c r="F731" s="191"/>
      <c r="G731" s="192"/>
      <c r="H731" s="178">
        <v>1</v>
      </c>
      <c r="I731" s="179" t="s">
        <v>57</v>
      </c>
      <c r="J731" s="180">
        <v>25000</v>
      </c>
      <c r="K731" s="180">
        <f>H731*J731</f>
        <v>25000</v>
      </c>
      <c r="L731" s="181"/>
      <c r="M731" s="182"/>
      <c r="N731" s="182"/>
      <c r="O731" s="183"/>
      <c r="P731" s="193">
        <f t="shared" si="172"/>
        <v>0</v>
      </c>
      <c r="Q731" s="156" t="s">
        <v>364</v>
      </c>
      <c r="R731" s="194" t="str">
        <f>IF($Q731=R$8,$K731,"")</f>
        <v/>
      </c>
      <c r="S731" s="194">
        <f>IF($Q731=S$8,$K731,"")</f>
        <v>25000</v>
      </c>
      <c r="T731" s="194" t="str">
        <f>IF($Q731=T$8,$K731,"")</f>
        <v/>
      </c>
      <c r="U731" s="194" t="str">
        <f>IF($Q731=U$8,$K731,"")</f>
        <v/>
      </c>
      <c r="V731" s="208"/>
      <c r="W731" s="186"/>
      <c r="X731" s="186"/>
      <c r="Y731" s="186"/>
      <c r="Z731" s="186"/>
      <c r="AA731" s="186"/>
      <c r="AB731" s="187"/>
    </row>
    <row r="732" spans="1:28" s="156" customFormat="1" ht="19.5" customHeight="1" x14ac:dyDescent="0.25">
      <c r="B732" s="198"/>
      <c r="C732" s="175"/>
      <c r="D732" s="191"/>
      <c r="E732" s="191"/>
      <c r="F732" s="191"/>
      <c r="G732" s="192"/>
      <c r="H732" s="178"/>
      <c r="I732" s="179"/>
      <c r="J732" s="180"/>
      <c r="K732" s="179"/>
      <c r="L732" s="181"/>
      <c r="M732" s="182"/>
      <c r="N732" s="182"/>
      <c r="O732" s="183"/>
      <c r="P732" s="193">
        <f t="shared" si="172"/>
        <v>0</v>
      </c>
      <c r="Q732" s="170"/>
      <c r="R732" s="194"/>
      <c r="S732" s="194"/>
      <c r="T732" s="194"/>
      <c r="U732" s="194"/>
      <c r="V732" s="170"/>
      <c r="W732" s="186"/>
      <c r="X732" s="186"/>
      <c r="Y732" s="186"/>
      <c r="Z732" s="186"/>
      <c r="AA732" s="186"/>
      <c r="AB732" s="187"/>
    </row>
    <row r="733" spans="1:28" s="156" customFormat="1" ht="19.5" customHeight="1" x14ac:dyDescent="0.25">
      <c r="B733" s="195"/>
      <c r="C733" s="196" t="s">
        <v>538</v>
      </c>
      <c r="D733" s="191"/>
      <c r="E733" s="191"/>
      <c r="F733" s="191"/>
      <c r="G733" s="192"/>
      <c r="H733" s="178"/>
      <c r="I733" s="179"/>
      <c r="J733" s="180"/>
      <c r="K733" s="180"/>
      <c r="L733" s="181"/>
      <c r="M733" s="182"/>
      <c r="N733" s="182"/>
      <c r="O733" s="183"/>
      <c r="P733" s="193">
        <f t="shared" si="172"/>
        <v>0</v>
      </c>
      <c r="Q733" s="170"/>
      <c r="R733" s="194"/>
      <c r="S733" s="194"/>
      <c r="T733" s="194"/>
      <c r="U733" s="194"/>
      <c r="V733" s="170"/>
      <c r="W733" s="186"/>
      <c r="X733" s="186"/>
      <c r="Y733" s="186"/>
      <c r="Z733" s="186"/>
      <c r="AA733" s="186"/>
      <c r="AB733" s="187"/>
    </row>
    <row r="734" spans="1:28" s="156" customFormat="1" ht="19.5" customHeight="1" x14ac:dyDescent="0.25">
      <c r="A734" s="197"/>
      <c r="B734" s="198" t="s">
        <v>64</v>
      </c>
      <c r="C734" s="199" t="s">
        <v>851</v>
      </c>
      <c r="D734" s="200"/>
      <c r="E734" s="200"/>
      <c r="F734" s="200"/>
      <c r="G734" s="201"/>
      <c r="H734" s="202">
        <v>1</v>
      </c>
      <c r="I734" s="202" t="s">
        <v>57</v>
      </c>
      <c r="J734" s="203">
        <v>100000</v>
      </c>
      <c r="K734" s="204">
        <f>H734*J734</f>
        <v>100000</v>
      </c>
      <c r="L734" s="205"/>
      <c r="M734" s="206"/>
      <c r="N734" s="206"/>
      <c r="O734" s="207"/>
      <c r="P734" s="193">
        <f t="shared" si="172"/>
        <v>0</v>
      </c>
      <c r="Q734" s="156" t="s">
        <v>363</v>
      </c>
      <c r="R734" s="194">
        <f>IF($Q734=R$8,$K734,"")</f>
        <v>100000</v>
      </c>
      <c r="S734" s="194" t="str">
        <f>IF($Q734=S$8,$K734,"")</f>
        <v/>
      </c>
      <c r="T734" s="194" t="str">
        <f>IF($Q734=T$8,$K734,"")</f>
        <v/>
      </c>
      <c r="U734" s="194" t="str">
        <f>IF($Q734=U$8,$K734,"")</f>
        <v/>
      </c>
      <c r="V734" s="208"/>
      <c r="W734" s="209"/>
      <c r="X734" s="209"/>
      <c r="Y734" s="209"/>
      <c r="Z734" s="209"/>
      <c r="AA734" s="209"/>
      <c r="AB734" s="210"/>
    </row>
    <row r="735" spans="1:28" s="156" customFormat="1" ht="19.5" customHeight="1" x14ac:dyDescent="0.25">
      <c r="A735" s="197"/>
      <c r="B735" s="198"/>
      <c r="C735" s="199"/>
      <c r="D735" s="200"/>
      <c r="E735" s="200"/>
      <c r="F735" s="200"/>
      <c r="G735" s="201"/>
      <c r="H735" s="202"/>
      <c r="I735" s="202"/>
      <c r="J735" s="203"/>
      <c r="K735" s="204"/>
      <c r="L735" s="205"/>
      <c r="M735" s="206"/>
      <c r="N735" s="206"/>
      <c r="O735" s="207"/>
      <c r="P735" s="193">
        <f t="shared" si="172"/>
        <v>0</v>
      </c>
      <c r="R735" s="194" t="str">
        <f>IF($Q735=R$8,$K735,"")</f>
        <v/>
      </c>
      <c r="S735" s="194"/>
      <c r="T735" s="194" t="str">
        <f>IF($Q735=T$8,$K735,"")</f>
        <v/>
      </c>
      <c r="U735" s="194" t="str">
        <f>IF($Q735=U$8,$K735,"")</f>
        <v/>
      </c>
      <c r="V735" s="208"/>
      <c r="W735" s="209"/>
      <c r="X735" s="209"/>
      <c r="Y735" s="209"/>
      <c r="Z735" s="209"/>
      <c r="AA735" s="209"/>
      <c r="AB735" s="210"/>
    </row>
    <row r="736" spans="1:28" s="156" customFormat="1" ht="19.5" customHeight="1" x14ac:dyDescent="0.25">
      <c r="B736" s="195"/>
      <c r="C736" s="196" t="s">
        <v>356</v>
      </c>
      <c r="D736" s="191"/>
      <c r="E736" s="191"/>
      <c r="F736" s="191"/>
      <c r="G736" s="192"/>
      <c r="H736" s="178"/>
      <c r="I736" s="179"/>
      <c r="J736" s="180"/>
      <c r="K736" s="180"/>
      <c r="L736" s="181"/>
      <c r="M736" s="182"/>
      <c r="N736" s="182"/>
      <c r="O736" s="183"/>
      <c r="P736" s="193">
        <f t="shared" si="172"/>
        <v>0</v>
      </c>
      <c r="Q736" s="170"/>
      <c r="R736" s="194"/>
      <c r="S736" s="194"/>
      <c r="T736" s="194"/>
      <c r="U736" s="194"/>
      <c r="V736" s="170"/>
      <c r="W736" s="186"/>
      <c r="X736" s="186"/>
      <c r="Y736" s="186"/>
      <c r="Z736" s="186"/>
      <c r="AA736" s="186"/>
      <c r="AB736" s="187"/>
    </row>
    <row r="737" spans="1:28" s="156" customFormat="1" ht="19.5" customHeight="1" x14ac:dyDescent="0.25">
      <c r="A737" s="197"/>
      <c r="B737" s="198" t="s">
        <v>64</v>
      </c>
      <c r="C737" s="199" t="s">
        <v>851</v>
      </c>
      <c r="D737" s="200"/>
      <c r="E737" s="200"/>
      <c r="F737" s="200"/>
      <c r="G737" s="201"/>
      <c r="H737" s="202">
        <v>1</v>
      </c>
      <c r="I737" s="202" t="s">
        <v>57</v>
      </c>
      <c r="J737" s="203">
        <v>100000</v>
      </c>
      <c r="K737" s="204">
        <f>H737*J737</f>
        <v>100000</v>
      </c>
      <c r="L737" s="205"/>
      <c r="M737" s="206"/>
      <c r="N737" s="206"/>
      <c r="O737" s="207"/>
      <c r="P737" s="193">
        <f t="shared" si="172"/>
        <v>0</v>
      </c>
      <c r="Q737" s="156" t="s">
        <v>356</v>
      </c>
      <c r="R737" s="194" t="str">
        <f>IF($Q737=R$8,$K737,"")</f>
        <v/>
      </c>
      <c r="S737" s="194"/>
      <c r="T737" s="194">
        <f>IF($Q737=T$8,$K737,"")</f>
        <v>100000</v>
      </c>
      <c r="U737" s="194" t="str">
        <f>IF($Q737=U$8,$K737,"")</f>
        <v/>
      </c>
      <c r="V737" s="208"/>
      <c r="W737" s="209"/>
      <c r="X737" s="209"/>
      <c r="Y737" s="209"/>
      <c r="Z737" s="209"/>
      <c r="AA737" s="209"/>
      <c r="AB737" s="210"/>
    </row>
    <row r="738" spans="1:28" s="156" customFormat="1" ht="19.5" customHeight="1" x14ac:dyDescent="0.25">
      <c r="A738" s="197"/>
      <c r="B738" s="198"/>
      <c r="C738" s="212"/>
      <c r="D738" s="213"/>
      <c r="E738" s="213"/>
      <c r="F738" s="213"/>
      <c r="G738" s="214"/>
      <c r="H738" s="215"/>
      <c r="I738" s="215"/>
      <c r="J738" s="216"/>
      <c r="K738" s="217"/>
      <c r="L738" s="218"/>
      <c r="M738" s="219"/>
      <c r="N738" s="219"/>
      <c r="O738" s="220"/>
      <c r="P738" s="193">
        <f t="shared" si="172"/>
        <v>0</v>
      </c>
      <c r="R738" s="194"/>
      <c r="S738" s="194"/>
      <c r="T738" s="194"/>
      <c r="U738" s="194"/>
      <c r="V738" s="208"/>
      <c r="W738" s="209"/>
      <c r="X738" s="209"/>
      <c r="Y738" s="209"/>
      <c r="Z738" s="209"/>
      <c r="AA738" s="209"/>
      <c r="AB738" s="210"/>
    </row>
    <row r="739" spans="1:28" s="156" customFormat="1" ht="19.5" customHeight="1" x14ac:dyDescent="0.25">
      <c r="A739" s="197"/>
      <c r="B739" s="211"/>
      <c r="C739" s="212"/>
      <c r="D739" s="213"/>
      <c r="E739" s="213"/>
      <c r="F739" s="213"/>
      <c r="G739" s="214"/>
      <c r="H739" s="215"/>
      <c r="I739" s="215"/>
      <c r="J739" s="216"/>
      <c r="K739" s="217"/>
      <c r="L739" s="218"/>
      <c r="M739" s="219"/>
      <c r="N739" s="219"/>
      <c r="O739" s="220"/>
      <c r="P739" s="193">
        <f t="shared" si="172"/>
        <v>0</v>
      </c>
      <c r="R739" s="194"/>
      <c r="S739" s="194"/>
      <c r="T739" s="194"/>
      <c r="U739" s="194"/>
      <c r="V739" s="208"/>
      <c r="W739" s="209"/>
      <c r="X739" s="209"/>
      <c r="Y739" s="209"/>
      <c r="Z739" s="209"/>
      <c r="AA739" s="209"/>
      <c r="AB739" s="210"/>
    </row>
    <row r="740" spans="1:28" s="156" customFormat="1" ht="19.5" customHeight="1" x14ac:dyDescent="0.25">
      <c r="A740" s="197"/>
      <c r="B740" s="221"/>
      <c r="C740" s="222"/>
      <c r="D740" s="223"/>
      <c r="E740" s="223"/>
      <c r="F740" s="223"/>
      <c r="G740" s="224" t="str">
        <f>C729</f>
        <v>Facade access/cleaning systems</v>
      </c>
      <c r="H740" s="225"/>
      <c r="I740" s="225"/>
      <c r="J740" s="226"/>
      <c r="K740" s="227">
        <f>SUBTOTAL(9,K729:K739)</f>
        <v>225000</v>
      </c>
      <c r="L740" s="228"/>
      <c r="M740" s="229"/>
      <c r="N740" s="229"/>
      <c r="O740" s="230"/>
      <c r="P740" s="193">
        <f t="shared" si="172"/>
        <v>225000</v>
      </c>
      <c r="R740" s="194"/>
      <c r="S740" s="194"/>
      <c r="T740" s="194"/>
      <c r="U740" s="194"/>
      <c r="V740" s="208"/>
      <c r="W740" s="209"/>
      <c r="X740" s="209"/>
      <c r="Y740" s="209"/>
      <c r="Z740" s="209"/>
      <c r="AA740" s="209"/>
      <c r="AB740" s="210"/>
    </row>
    <row r="741" spans="1:28" s="156" customFormat="1" ht="19.5" customHeight="1" x14ac:dyDescent="0.25">
      <c r="B741" s="174"/>
      <c r="C741" s="175"/>
      <c r="D741" s="176"/>
      <c r="E741" s="176"/>
      <c r="F741" s="176"/>
      <c r="G741" s="177"/>
      <c r="H741" s="178"/>
      <c r="I741" s="179"/>
      <c r="J741" s="180"/>
      <c r="K741" s="180"/>
      <c r="L741" s="181"/>
      <c r="M741" s="182"/>
      <c r="N741" s="182"/>
      <c r="O741" s="183"/>
      <c r="P741" s="193">
        <f t="shared" si="172"/>
        <v>0</v>
      </c>
      <c r="Q741" s="170"/>
      <c r="R741" s="194" t="str">
        <f>IF($Q741=R$8,$K741,"")</f>
        <v/>
      </c>
      <c r="S741" s="194"/>
      <c r="T741" s="194" t="str">
        <f>IF($Q741=T$8,$K741,"")</f>
        <v/>
      </c>
      <c r="U741" s="194" t="str">
        <f>IF($Q741=U$8,$K741,"")</f>
        <v/>
      </c>
      <c r="V741" s="170"/>
      <c r="W741" s="186"/>
      <c r="X741" s="186"/>
      <c r="Y741" s="186"/>
      <c r="Z741" s="186"/>
      <c r="AA741" s="186"/>
      <c r="AB741" s="187"/>
    </row>
    <row r="742" spans="1:28" s="156" customFormat="1" ht="19.5" customHeight="1" x14ac:dyDescent="0.25">
      <c r="B742" s="231"/>
      <c r="C742" s="232"/>
      <c r="D742" s="233"/>
      <c r="E742" s="233"/>
      <c r="F742" s="233"/>
      <c r="G742" s="234" t="str">
        <f>C643</f>
        <v>External walls</v>
      </c>
      <c r="H742" s="235"/>
      <c r="I742" s="236"/>
      <c r="J742" s="236"/>
      <c r="K742" s="237">
        <f>SUBTOTAL(9,K644:K741)</f>
        <v>93292000</v>
      </c>
      <c r="L742" s="238"/>
      <c r="M742" s="239"/>
      <c r="N742" s="239"/>
      <c r="O742" s="240"/>
      <c r="P742" s="193">
        <f t="shared" si="172"/>
        <v>0</v>
      </c>
      <c r="Q742" s="237">
        <f>SUBTOTAL(9,Q662:Q741)</f>
        <v>0</v>
      </c>
      <c r="R742" s="237">
        <f>SUBTOTAL(9,R644:R741)</f>
        <v>57580250</v>
      </c>
      <c r="S742" s="237">
        <f>SUBTOTAL(9,S644:S741)</f>
        <v>1656250</v>
      </c>
      <c r="T742" s="237">
        <f>SUBTOTAL(9,T644:T741)</f>
        <v>34055500</v>
      </c>
      <c r="U742" s="237">
        <f>SUBTOTAL(9,U644:U741)</f>
        <v>0</v>
      </c>
      <c r="V742" s="170"/>
      <c r="W742" s="186"/>
      <c r="X742" s="186"/>
      <c r="Y742" s="186"/>
      <c r="Z742" s="186"/>
      <c r="AA742" s="186"/>
      <c r="AB742" s="187"/>
    </row>
    <row r="743" spans="1:28" s="156" customFormat="1" ht="19.5" customHeight="1" x14ac:dyDescent="0.25">
      <c r="B743" s="174"/>
      <c r="C743" s="175"/>
      <c r="D743" s="176"/>
      <c r="E743" s="176"/>
      <c r="F743" s="176"/>
      <c r="G743" s="177"/>
      <c r="H743" s="178"/>
      <c r="I743" s="179"/>
      <c r="J743" s="180"/>
      <c r="K743" s="180"/>
      <c r="L743" s="181"/>
      <c r="M743" s="182"/>
      <c r="N743" s="182"/>
      <c r="O743" s="183"/>
      <c r="P743" s="193">
        <f t="shared" si="172"/>
        <v>0</v>
      </c>
      <c r="Q743" s="170"/>
      <c r="R743" s="194" t="str">
        <f>IF($Q743=R$8,$K743,"")</f>
        <v/>
      </c>
      <c r="S743" s="194"/>
      <c r="T743" s="194" t="str">
        <f>IF($Q743=T$8,$K743,"")</f>
        <v/>
      </c>
      <c r="U743" s="194" t="str">
        <f>IF($Q743=U$8,$K743,"")</f>
        <v/>
      </c>
      <c r="V743" s="170"/>
      <c r="W743" s="186"/>
      <c r="X743" s="186"/>
      <c r="Y743" s="186"/>
      <c r="Z743" s="186"/>
      <c r="AA743" s="186"/>
      <c r="AB743" s="187"/>
    </row>
    <row r="744" spans="1:28" s="156" customFormat="1" ht="19.5" customHeight="1" x14ac:dyDescent="0.25">
      <c r="B744" s="189" t="s">
        <v>852</v>
      </c>
      <c r="C744" s="190" t="s">
        <v>853</v>
      </c>
      <c r="D744" s="191"/>
      <c r="E744" s="191"/>
      <c r="F744" s="191"/>
      <c r="G744" s="192"/>
      <c r="H744" s="178"/>
      <c r="I744" s="179"/>
      <c r="J744" s="180"/>
      <c r="K744" s="180"/>
      <c r="L744" s="181"/>
      <c r="M744" s="182"/>
      <c r="N744" s="182"/>
      <c r="O744" s="183"/>
      <c r="P744" s="193">
        <f t="shared" ref="P744:P807" si="176">K744-SUM(R744:U744)</f>
        <v>0</v>
      </c>
      <c r="Q744" s="170"/>
      <c r="R744" s="194" t="str">
        <f>IF($Q744=R$8,$K744,"")</f>
        <v/>
      </c>
      <c r="S744" s="194"/>
      <c r="T744" s="194" t="str">
        <f>IF($Q744=T$8,$K744,"")</f>
        <v/>
      </c>
      <c r="U744" s="194" t="str">
        <f>IF($Q744=U$8,$K744,"")</f>
        <v/>
      </c>
      <c r="V744" s="170"/>
      <c r="W744" s="186"/>
      <c r="X744" s="186"/>
      <c r="Y744" s="186"/>
      <c r="Z744" s="186"/>
      <c r="AA744" s="186"/>
      <c r="AB744" s="187"/>
    </row>
    <row r="745" spans="1:28" s="156" customFormat="1" ht="19.5" customHeight="1" x14ac:dyDescent="0.25">
      <c r="B745" s="195" t="s">
        <v>854</v>
      </c>
      <c r="C745" s="196" t="s">
        <v>855</v>
      </c>
      <c r="D745" s="191"/>
      <c r="E745" s="191"/>
      <c r="F745" s="191"/>
      <c r="G745" s="192"/>
      <c r="H745" s="178"/>
      <c r="I745" s="179"/>
      <c r="J745" s="180"/>
      <c r="K745" s="180"/>
      <c r="L745" s="181"/>
      <c r="M745" s="182"/>
      <c r="N745" s="182"/>
      <c r="O745" s="183"/>
      <c r="P745" s="193">
        <f t="shared" si="176"/>
        <v>0</v>
      </c>
      <c r="Q745" s="170"/>
      <c r="R745" s="194"/>
      <c r="S745" s="194"/>
      <c r="T745" s="194"/>
      <c r="U745" s="194"/>
      <c r="V745" s="170"/>
      <c r="W745" s="186"/>
      <c r="X745" s="186"/>
      <c r="Y745" s="186"/>
      <c r="Z745" s="186"/>
      <c r="AA745" s="186"/>
      <c r="AB745" s="187"/>
    </row>
    <row r="746" spans="1:28" s="156" customFormat="1" ht="19.5" customHeight="1" x14ac:dyDescent="0.25">
      <c r="B746" s="195"/>
      <c r="C746" s="196" t="s">
        <v>466</v>
      </c>
      <c r="D746" s="191"/>
      <c r="E746" s="191"/>
      <c r="F746" s="191"/>
      <c r="G746" s="192"/>
      <c r="H746" s="178"/>
      <c r="I746" s="179"/>
      <c r="J746" s="180"/>
      <c r="K746" s="180"/>
      <c r="L746" s="181"/>
      <c r="M746" s="182"/>
      <c r="N746" s="182"/>
      <c r="O746" s="183"/>
      <c r="P746" s="193">
        <f t="shared" si="176"/>
        <v>0</v>
      </c>
      <c r="Q746" s="170"/>
      <c r="R746" s="194"/>
      <c r="S746" s="194"/>
      <c r="T746" s="194"/>
      <c r="U746" s="194"/>
      <c r="V746" s="170"/>
      <c r="W746" s="186"/>
      <c r="X746" s="186"/>
      <c r="Y746" s="186"/>
      <c r="Z746" s="186"/>
      <c r="AA746" s="186"/>
      <c r="AB746" s="187"/>
    </row>
    <row r="747" spans="1:28" s="156" customFormat="1" ht="19.5" customHeight="1" x14ac:dyDescent="0.25">
      <c r="B747" s="198" t="s">
        <v>64</v>
      </c>
      <c r="C747" s="199" t="s">
        <v>856</v>
      </c>
      <c r="D747" s="200"/>
      <c r="E747" s="200"/>
      <c r="F747" s="200"/>
      <c r="G747" s="201"/>
      <c r="H747" s="202"/>
      <c r="I747" s="202"/>
      <c r="J747" s="203"/>
      <c r="K747" s="204" t="s">
        <v>857</v>
      </c>
      <c r="L747" s="205"/>
      <c r="M747" s="182"/>
      <c r="N747" s="182"/>
      <c r="O747" s="183"/>
      <c r="P747" s="193" t="e">
        <f t="shared" si="176"/>
        <v>#VALUE!</v>
      </c>
      <c r="Q747" s="170"/>
      <c r="R747" s="194"/>
      <c r="S747" s="194"/>
      <c r="T747" s="194"/>
      <c r="U747" s="194"/>
      <c r="V747" s="170"/>
      <c r="W747" s="186"/>
      <c r="X747" s="186"/>
      <c r="Y747" s="186"/>
      <c r="Z747" s="186"/>
      <c r="AA747" s="186"/>
      <c r="AB747" s="187"/>
    </row>
    <row r="748" spans="1:28" s="156" customFormat="1" ht="19.5" customHeight="1" x14ac:dyDescent="0.25">
      <c r="B748" s="198" t="s">
        <v>64</v>
      </c>
      <c r="C748" s="199" t="s">
        <v>858</v>
      </c>
      <c r="D748" s="191"/>
      <c r="E748" s="191"/>
      <c r="F748" s="191"/>
      <c r="G748" s="192"/>
      <c r="H748" s="178">
        <v>60</v>
      </c>
      <c r="I748" s="179" t="s">
        <v>66</v>
      </c>
      <c r="J748" s="180">
        <v>2000</v>
      </c>
      <c r="K748" s="180">
        <f>H748*J748</f>
        <v>120000</v>
      </c>
      <c r="L748" s="181" t="s">
        <v>859</v>
      </c>
      <c r="M748" s="182"/>
      <c r="N748" s="182"/>
      <c r="O748" s="183"/>
      <c r="P748" s="193">
        <f t="shared" si="176"/>
        <v>0</v>
      </c>
      <c r="Q748" s="156" t="s">
        <v>364</v>
      </c>
      <c r="R748" s="194" t="str">
        <f t="shared" ref="R748:U749" si="177">IF($Q748=R$8,$K748,"")</f>
        <v/>
      </c>
      <c r="S748" s="194">
        <f t="shared" si="177"/>
        <v>120000</v>
      </c>
      <c r="T748" s="194" t="str">
        <f t="shared" si="177"/>
        <v/>
      </c>
      <c r="U748" s="194" t="str">
        <f t="shared" si="177"/>
        <v/>
      </c>
      <c r="V748" s="170"/>
      <c r="W748" s="186"/>
      <c r="X748" s="186"/>
      <c r="Y748" s="186"/>
      <c r="Z748" s="186"/>
      <c r="AA748" s="186"/>
      <c r="AB748" s="187"/>
    </row>
    <row r="749" spans="1:28" s="156" customFormat="1" ht="19.5" customHeight="1" x14ac:dyDescent="0.25">
      <c r="A749" s="197"/>
      <c r="B749" s="198" t="s">
        <v>64</v>
      </c>
      <c r="C749" s="199" t="s">
        <v>860</v>
      </c>
      <c r="D749" s="200"/>
      <c r="E749" s="200"/>
      <c r="F749" s="200"/>
      <c r="G749" s="201"/>
      <c r="H749" s="202">
        <v>1</v>
      </c>
      <c r="I749" s="202" t="s">
        <v>57</v>
      </c>
      <c r="J749" s="203">
        <v>150000</v>
      </c>
      <c r="K749" s="204">
        <f>H749*J749</f>
        <v>150000</v>
      </c>
      <c r="L749" s="205"/>
      <c r="M749" s="206"/>
      <c r="N749" s="206"/>
      <c r="O749" s="207"/>
      <c r="P749" s="193">
        <f t="shared" si="176"/>
        <v>0</v>
      </c>
      <c r="Q749" s="156" t="s">
        <v>364</v>
      </c>
      <c r="R749" s="194" t="str">
        <f t="shared" si="177"/>
        <v/>
      </c>
      <c r="S749" s="194">
        <f t="shared" si="177"/>
        <v>150000</v>
      </c>
      <c r="T749" s="194" t="str">
        <f t="shared" si="177"/>
        <v/>
      </c>
      <c r="U749" s="194" t="str">
        <f t="shared" si="177"/>
        <v/>
      </c>
      <c r="W749" s="252"/>
      <c r="X749" s="252"/>
      <c r="Y749" s="252"/>
      <c r="Z749" s="252"/>
      <c r="AA749" s="252"/>
      <c r="AB749" s="253"/>
    </row>
    <row r="750" spans="1:28" s="156" customFormat="1" ht="19.5" customHeight="1" x14ac:dyDescent="0.25">
      <c r="B750" s="198"/>
      <c r="C750" s="199"/>
      <c r="D750" s="191"/>
      <c r="E750" s="191"/>
      <c r="F750" s="191"/>
      <c r="G750" s="192"/>
      <c r="H750" s="178"/>
      <c r="I750" s="179"/>
      <c r="J750" s="180"/>
      <c r="K750" s="180"/>
      <c r="L750" s="181"/>
      <c r="M750" s="182"/>
      <c r="N750" s="182"/>
      <c r="O750" s="183"/>
      <c r="P750" s="193">
        <f t="shared" si="176"/>
        <v>0</v>
      </c>
      <c r="Q750" s="170"/>
      <c r="R750" s="194"/>
      <c r="S750" s="194"/>
      <c r="T750" s="194"/>
      <c r="U750" s="194"/>
      <c r="V750" s="170"/>
      <c r="W750" s="186"/>
      <c r="X750" s="186"/>
      <c r="Y750" s="186"/>
      <c r="Z750" s="186"/>
      <c r="AA750" s="186"/>
      <c r="AB750" s="187"/>
    </row>
    <row r="751" spans="1:28" s="156" customFormat="1" ht="19.5" customHeight="1" x14ac:dyDescent="0.25">
      <c r="B751" s="279"/>
      <c r="C751" s="196" t="s">
        <v>538</v>
      </c>
      <c r="D751" s="191"/>
      <c r="E751" s="191"/>
      <c r="F751" s="191"/>
      <c r="G751" s="192"/>
      <c r="H751" s="178"/>
      <c r="I751" s="179"/>
      <c r="J751" s="180"/>
      <c r="K751" s="180"/>
      <c r="L751" s="181"/>
      <c r="M751" s="182"/>
      <c r="N751" s="182"/>
      <c r="O751" s="183"/>
      <c r="P751" s="193">
        <f t="shared" si="176"/>
        <v>0</v>
      </c>
      <c r="Q751" s="170"/>
      <c r="R751" s="194" t="str">
        <f>IF($Q751=R$8,$K751,"")</f>
        <v/>
      </c>
      <c r="S751" s="194"/>
      <c r="T751" s="194" t="str">
        <f>IF($Q751=T$8,$K751,"")</f>
        <v/>
      </c>
      <c r="U751" s="194" t="str">
        <f>IF($Q751=U$8,$K751,"")</f>
        <v/>
      </c>
      <c r="V751" s="170"/>
      <c r="W751" s="186"/>
      <c r="X751" s="186"/>
      <c r="Y751" s="186"/>
      <c r="Z751" s="186"/>
      <c r="AA751" s="186"/>
      <c r="AB751" s="187"/>
    </row>
    <row r="752" spans="1:28" s="156" customFormat="1" ht="19.5" customHeight="1" x14ac:dyDescent="0.25">
      <c r="B752" s="198" t="s">
        <v>64</v>
      </c>
      <c r="C752" s="199" t="s">
        <v>861</v>
      </c>
      <c r="D752" s="200"/>
      <c r="E752" s="200"/>
      <c r="F752" s="200"/>
      <c r="G752" s="201"/>
      <c r="H752" s="202"/>
      <c r="I752" s="202"/>
      <c r="J752" s="203"/>
      <c r="K752" s="204" t="s">
        <v>857</v>
      </c>
      <c r="L752" s="205"/>
      <c r="M752" s="182"/>
      <c r="N752" s="182"/>
      <c r="O752" s="183"/>
      <c r="P752" s="193" t="e">
        <f t="shared" si="176"/>
        <v>#VALUE!</v>
      </c>
      <c r="Q752" s="170" t="s">
        <v>363</v>
      </c>
      <c r="R752" s="194"/>
      <c r="S752" s="194"/>
      <c r="T752" s="194"/>
      <c r="U752" s="194"/>
      <c r="V752" s="170"/>
      <c r="W752" s="186"/>
      <c r="X752" s="186"/>
      <c r="Y752" s="186"/>
      <c r="Z752" s="186"/>
      <c r="AA752" s="186"/>
      <c r="AB752" s="187"/>
    </row>
    <row r="753" spans="1:28" s="156" customFormat="1" ht="19.5" customHeight="1" x14ac:dyDescent="0.25">
      <c r="B753" s="198"/>
      <c r="C753" s="199"/>
      <c r="D753" s="191"/>
      <c r="E753" s="191"/>
      <c r="F753" s="191"/>
      <c r="G753" s="192"/>
      <c r="H753" s="178"/>
      <c r="I753" s="179"/>
      <c r="J753" s="180"/>
      <c r="K753" s="180"/>
      <c r="L753" s="181"/>
      <c r="M753" s="182"/>
      <c r="N753" s="182"/>
      <c r="O753" s="183"/>
      <c r="P753" s="193">
        <f t="shared" si="176"/>
        <v>0</v>
      </c>
      <c r="Q753" s="170"/>
      <c r="R753" s="194"/>
      <c r="S753" s="194"/>
      <c r="T753" s="194"/>
      <c r="U753" s="194"/>
      <c r="V753" s="170"/>
      <c r="W753" s="186"/>
      <c r="X753" s="186"/>
      <c r="Y753" s="186"/>
      <c r="Z753" s="186"/>
      <c r="AA753" s="186"/>
      <c r="AB753" s="187"/>
    </row>
    <row r="754" spans="1:28" s="156" customFormat="1" ht="19.5" customHeight="1" x14ac:dyDescent="0.25">
      <c r="B754" s="279"/>
      <c r="C754" s="196" t="s">
        <v>356</v>
      </c>
      <c r="D754" s="191"/>
      <c r="E754" s="191"/>
      <c r="F754" s="191"/>
      <c r="G754" s="192"/>
      <c r="H754" s="178"/>
      <c r="I754" s="179"/>
      <c r="J754" s="180"/>
      <c r="K754" s="180"/>
      <c r="L754" s="181"/>
      <c r="M754" s="182"/>
      <c r="N754" s="182"/>
      <c r="O754" s="183"/>
      <c r="P754" s="193">
        <f t="shared" si="176"/>
        <v>0</v>
      </c>
      <c r="Q754" s="170"/>
      <c r="R754" s="194" t="str">
        <f>IF($Q754=R$8,$K754,"")</f>
        <v/>
      </c>
      <c r="S754" s="194"/>
      <c r="T754" s="194" t="str">
        <f>IF($Q754=T$8,$K754,"")</f>
        <v/>
      </c>
      <c r="U754" s="194" t="str">
        <f>IF($Q754=U$8,$K754,"")</f>
        <v/>
      </c>
      <c r="V754" s="170"/>
      <c r="W754" s="186"/>
      <c r="X754" s="186"/>
      <c r="Y754" s="186"/>
      <c r="Z754" s="186"/>
      <c r="AA754" s="186"/>
      <c r="AB754" s="187"/>
    </row>
    <row r="755" spans="1:28" s="156" customFormat="1" ht="19.5" customHeight="1" x14ac:dyDescent="0.25">
      <c r="A755" s="197"/>
      <c r="B755" s="198" t="s">
        <v>64</v>
      </c>
      <c r="C755" s="199" t="s">
        <v>861</v>
      </c>
      <c r="D755" s="200"/>
      <c r="E755" s="200"/>
      <c r="F755" s="200"/>
      <c r="G755" s="201"/>
      <c r="H755" s="202"/>
      <c r="I755" s="202"/>
      <c r="J755" s="203"/>
      <c r="K755" s="204" t="s">
        <v>857</v>
      </c>
      <c r="L755" s="205"/>
      <c r="M755" s="206"/>
      <c r="N755" s="206"/>
      <c r="O755" s="207"/>
      <c r="P755" s="193" t="e">
        <f t="shared" si="176"/>
        <v>#VALUE!</v>
      </c>
      <c r="Q755" s="156" t="s">
        <v>356</v>
      </c>
      <c r="R755" s="194" t="str">
        <f>IF($Q755=R$8,$K755,"")</f>
        <v/>
      </c>
      <c r="S755" s="194"/>
      <c r="T755" s="194" t="str">
        <f>IF($Q755=T$8,$K755,"")</f>
        <v>Incl in 2.05</v>
      </c>
      <c r="U755" s="194" t="str">
        <f>IF($Q755=U$8,$K755,"")</f>
        <v/>
      </c>
      <c r="W755" s="252"/>
      <c r="X755" s="252"/>
      <c r="Y755" s="252"/>
      <c r="Z755" s="252"/>
      <c r="AA755" s="252"/>
      <c r="AB755" s="253"/>
    </row>
    <row r="756" spans="1:28" s="156" customFormat="1" ht="19.5" customHeight="1" x14ac:dyDescent="0.25">
      <c r="B756" s="198"/>
      <c r="C756" s="199"/>
      <c r="D756" s="191"/>
      <c r="E756" s="191"/>
      <c r="F756" s="191"/>
      <c r="G756" s="192"/>
      <c r="H756" s="178"/>
      <c r="I756" s="179"/>
      <c r="J756" s="180"/>
      <c r="K756" s="180"/>
      <c r="L756" s="181"/>
      <c r="M756" s="182"/>
      <c r="N756" s="182"/>
      <c r="O756" s="183"/>
      <c r="P756" s="193">
        <f t="shared" si="176"/>
        <v>0</v>
      </c>
      <c r="Q756" s="170"/>
      <c r="R756" s="194"/>
      <c r="S756" s="194"/>
      <c r="T756" s="194"/>
      <c r="U756" s="194"/>
      <c r="V756" s="170"/>
      <c r="W756" s="186"/>
      <c r="X756" s="186"/>
      <c r="Y756" s="186"/>
      <c r="Z756" s="186"/>
      <c r="AA756" s="186"/>
      <c r="AB756" s="187"/>
    </row>
    <row r="757" spans="1:28" s="156" customFormat="1" ht="19.5" customHeight="1" x14ac:dyDescent="0.25">
      <c r="A757" s="197"/>
      <c r="B757" s="211"/>
      <c r="C757" s="212"/>
      <c r="D757" s="213"/>
      <c r="E757" s="213"/>
      <c r="F757" s="213"/>
      <c r="G757" s="214"/>
      <c r="H757" s="215"/>
      <c r="I757" s="215"/>
      <c r="J757" s="216"/>
      <c r="K757" s="217"/>
      <c r="L757" s="218"/>
      <c r="M757" s="219"/>
      <c r="N757" s="219"/>
      <c r="O757" s="220"/>
      <c r="P757" s="193">
        <f t="shared" si="176"/>
        <v>0</v>
      </c>
      <c r="R757" s="194"/>
      <c r="S757" s="194"/>
      <c r="T757" s="194"/>
      <c r="U757" s="194"/>
      <c r="V757" s="208"/>
      <c r="W757" s="209"/>
      <c r="X757" s="209"/>
      <c r="Y757" s="209"/>
      <c r="Z757" s="209"/>
      <c r="AA757" s="209"/>
      <c r="AB757" s="210"/>
    </row>
    <row r="758" spans="1:28" s="156" customFormat="1" ht="19.5" customHeight="1" x14ac:dyDescent="0.25">
      <c r="A758" s="197"/>
      <c r="B758" s="221"/>
      <c r="C758" s="222"/>
      <c r="D758" s="223"/>
      <c r="E758" s="223"/>
      <c r="F758" s="223"/>
      <c r="G758" s="224" t="str">
        <f>C745</f>
        <v>External windows</v>
      </c>
      <c r="H758" s="225"/>
      <c r="I758" s="225"/>
      <c r="J758" s="226"/>
      <c r="K758" s="227">
        <f>SUBTOTAL(9,K745:K757)</f>
        <v>270000</v>
      </c>
      <c r="L758" s="228"/>
      <c r="M758" s="229"/>
      <c r="N758" s="229"/>
      <c r="O758" s="230"/>
      <c r="P758" s="193">
        <f t="shared" si="176"/>
        <v>270000</v>
      </c>
      <c r="R758" s="194"/>
      <c r="S758" s="194"/>
      <c r="T758" s="194"/>
      <c r="U758" s="194"/>
      <c r="V758" s="208"/>
      <c r="W758" s="209"/>
      <c r="X758" s="209"/>
      <c r="Y758" s="209"/>
      <c r="Z758" s="209"/>
      <c r="AA758" s="209"/>
      <c r="AB758" s="210"/>
    </row>
    <row r="759" spans="1:28" s="156" customFormat="1" ht="19.5" customHeight="1" x14ac:dyDescent="0.25">
      <c r="A759" s="197"/>
      <c r="B759" s="296"/>
      <c r="C759" s="297"/>
      <c r="D759" s="298"/>
      <c r="E759" s="298"/>
      <c r="F759" s="298"/>
      <c r="G759" s="299"/>
      <c r="H759" s="300"/>
      <c r="I759" s="300"/>
      <c r="J759" s="301"/>
      <c r="K759" s="302"/>
      <c r="L759" s="303"/>
      <c r="M759" s="304"/>
      <c r="N759" s="304"/>
      <c r="O759" s="305"/>
      <c r="P759" s="193">
        <f t="shared" si="176"/>
        <v>0</v>
      </c>
      <c r="R759" s="194"/>
      <c r="S759" s="194"/>
      <c r="T759" s="194"/>
      <c r="U759" s="194"/>
      <c r="V759" s="208"/>
      <c r="W759" s="209"/>
      <c r="X759" s="209"/>
      <c r="Y759" s="209"/>
      <c r="Z759" s="209"/>
      <c r="AA759" s="209"/>
      <c r="AB759" s="210"/>
    </row>
    <row r="760" spans="1:28" s="156" customFormat="1" ht="19.5" customHeight="1" x14ac:dyDescent="0.25">
      <c r="B760" s="195" t="s">
        <v>862</v>
      </c>
      <c r="C760" s="196" t="s">
        <v>863</v>
      </c>
      <c r="D760" s="191"/>
      <c r="E760" s="191"/>
      <c r="F760" s="191"/>
      <c r="G760" s="192"/>
      <c r="H760" s="178"/>
      <c r="I760" s="179"/>
      <c r="J760" s="180"/>
      <c r="K760" s="180"/>
      <c r="L760" s="181"/>
      <c r="M760" s="182"/>
      <c r="N760" s="182"/>
      <c r="O760" s="183"/>
      <c r="P760" s="193">
        <f t="shared" si="176"/>
        <v>0</v>
      </c>
      <c r="Q760" s="170"/>
      <c r="R760" s="194"/>
      <c r="S760" s="194"/>
      <c r="T760" s="194"/>
      <c r="U760" s="194"/>
      <c r="V760" s="170"/>
      <c r="W760" s="186"/>
      <c r="X760" s="186"/>
      <c r="Y760" s="186"/>
      <c r="Z760" s="186"/>
      <c r="AA760" s="186"/>
      <c r="AB760" s="187"/>
    </row>
    <row r="761" spans="1:28" s="156" customFormat="1" ht="19.5" customHeight="1" x14ac:dyDescent="0.25">
      <c r="B761" s="195"/>
      <c r="C761" s="196" t="s">
        <v>466</v>
      </c>
      <c r="D761" s="191"/>
      <c r="E761" s="191"/>
      <c r="F761" s="191"/>
      <c r="G761" s="192"/>
      <c r="H761" s="178"/>
      <c r="I761" s="179"/>
      <c r="J761" s="180"/>
      <c r="K761" s="180"/>
      <c r="L761" s="181"/>
      <c r="M761" s="182"/>
      <c r="N761" s="182"/>
      <c r="O761" s="183"/>
      <c r="P761" s="193">
        <f t="shared" si="176"/>
        <v>0</v>
      </c>
      <c r="Q761" s="170"/>
      <c r="R761" s="194"/>
      <c r="S761" s="194"/>
      <c r="T761" s="194"/>
      <c r="U761" s="194"/>
      <c r="V761" s="170"/>
      <c r="W761" s="186"/>
      <c r="X761" s="186"/>
      <c r="Y761" s="186"/>
      <c r="Z761" s="186"/>
      <c r="AA761" s="186"/>
      <c r="AB761" s="187"/>
    </row>
    <row r="762" spans="1:28" s="156" customFormat="1" ht="19.5" customHeight="1" x14ac:dyDescent="0.25">
      <c r="A762" s="197"/>
      <c r="B762" s="198" t="s">
        <v>64</v>
      </c>
      <c r="C762" s="199" t="s">
        <v>864</v>
      </c>
      <c r="D762" s="200"/>
      <c r="E762" s="200"/>
      <c r="F762" s="200"/>
      <c r="G762" s="201"/>
      <c r="H762" s="202">
        <v>1</v>
      </c>
      <c r="I762" s="202" t="s">
        <v>147</v>
      </c>
      <c r="J762" s="203">
        <v>150000</v>
      </c>
      <c r="K762" s="204">
        <f t="shared" ref="K762:K769" si="178">H762*J762</f>
        <v>150000</v>
      </c>
      <c r="L762" s="205" t="s">
        <v>865</v>
      </c>
      <c r="M762" s="206"/>
      <c r="N762" s="206"/>
      <c r="O762" s="207"/>
      <c r="P762" s="193">
        <f t="shared" si="176"/>
        <v>0</v>
      </c>
      <c r="Q762" s="156" t="s">
        <v>364</v>
      </c>
      <c r="R762" s="194" t="str">
        <f t="shared" ref="R762:U769" si="179">IF($Q762=R$8,$K762,"")</f>
        <v/>
      </c>
      <c r="S762" s="194">
        <f t="shared" si="179"/>
        <v>150000</v>
      </c>
      <c r="T762" s="194" t="str">
        <f t="shared" si="179"/>
        <v/>
      </c>
      <c r="U762" s="194" t="str">
        <f t="shared" si="179"/>
        <v/>
      </c>
      <c r="V762" s="208"/>
      <c r="W762" s="209"/>
      <c r="X762" s="209"/>
      <c r="Y762" s="209"/>
      <c r="Z762" s="209"/>
      <c r="AA762" s="209"/>
      <c r="AB762" s="210"/>
    </row>
    <row r="763" spans="1:28" s="156" customFormat="1" ht="19.5" customHeight="1" x14ac:dyDescent="0.25">
      <c r="A763" s="197"/>
      <c r="B763" s="198" t="s">
        <v>64</v>
      </c>
      <c r="C763" s="199" t="s">
        <v>866</v>
      </c>
      <c r="D763" s="200"/>
      <c r="E763" s="200"/>
      <c r="F763" s="200"/>
      <c r="G763" s="201"/>
      <c r="H763" s="202">
        <v>2</v>
      </c>
      <c r="I763" s="202" t="s">
        <v>147</v>
      </c>
      <c r="J763" s="203">
        <v>15000</v>
      </c>
      <c r="K763" s="204">
        <f t="shared" si="178"/>
        <v>30000</v>
      </c>
      <c r="L763" s="205"/>
      <c r="M763" s="206"/>
      <c r="N763" s="206"/>
      <c r="O763" s="207"/>
      <c r="P763" s="193">
        <f t="shared" si="176"/>
        <v>0</v>
      </c>
      <c r="Q763" s="156" t="s">
        <v>364</v>
      </c>
      <c r="R763" s="194" t="str">
        <f t="shared" si="179"/>
        <v/>
      </c>
      <c r="S763" s="194">
        <f t="shared" si="179"/>
        <v>30000</v>
      </c>
      <c r="T763" s="194" t="str">
        <f t="shared" si="179"/>
        <v/>
      </c>
      <c r="U763" s="194" t="str">
        <f t="shared" si="179"/>
        <v/>
      </c>
      <c r="V763" s="208"/>
      <c r="W763" s="209"/>
      <c r="X763" s="209"/>
      <c r="Y763" s="209"/>
      <c r="Z763" s="209"/>
      <c r="AA763" s="209"/>
      <c r="AB763" s="210"/>
    </row>
    <row r="764" spans="1:28" s="156" customFormat="1" ht="19.5" customHeight="1" x14ac:dyDescent="0.25">
      <c r="A764" s="197"/>
      <c r="B764" s="198" t="s">
        <v>64</v>
      </c>
      <c r="C764" s="199" t="s">
        <v>867</v>
      </c>
      <c r="D764" s="200"/>
      <c r="E764" s="200"/>
      <c r="F764" s="200"/>
      <c r="G764" s="201"/>
      <c r="H764" s="202">
        <v>2</v>
      </c>
      <c r="I764" s="202" t="s">
        <v>147</v>
      </c>
      <c r="J764" s="203">
        <v>10000</v>
      </c>
      <c r="K764" s="204">
        <f t="shared" si="178"/>
        <v>20000</v>
      </c>
      <c r="L764" s="205"/>
      <c r="M764" s="206"/>
      <c r="N764" s="206"/>
      <c r="O764" s="207"/>
      <c r="P764" s="193">
        <f t="shared" si="176"/>
        <v>0</v>
      </c>
      <c r="Q764" s="156" t="s">
        <v>364</v>
      </c>
      <c r="R764" s="194" t="str">
        <f t="shared" si="179"/>
        <v/>
      </c>
      <c r="S764" s="194">
        <f t="shared" si="179"/>
        <v>20000</v>
      </c>
      <c r="T764" s="194" t="str">
        <f t="shared" si="179"/>
        <v/>
      </c>
      <c r="U764" s="194" t="str">
        <f t="shared" si="179"/>
        <v/>
      </c>
      <c r="V764" s="208"/>
      <c r="W764" s="209"/>
      <c r="X764" s="209"/>
      <c r="Y764" s="209"/>
      <c r="Z764" s="209"/>
      <c r="AA764" s="209"/>
      <c r="AB764" s="210"/>
    </row>
    <row r="765" spans="1:28" s="156" customFormat="1" ht="19.5" customHeight="1" x14ac:dyDescent="0.25">
      <c r="A765" s="197"/>
      <c r="B765" s="198" t="s">
        <v>64</v>
      </c>
      <c r="C765" s="199" t="s">
        <v>868</v>
      </c>
      <c r="D765" s="200"/>
      <c r="E765" s="200"/>
      <c r="F765" s="200"/>
      <c r="G765" s="201"/>
      <c r="H765" s="202">
        <v>3</v>
      </c>
      <c r="I765" s="202" t="s">
        <v>147</v>
      </c>
      <c r="J765" s="203">
        <v>50000</v>
      </c>
      <c r="K765" s="204">
        <f t="shared" si="178"/>
        <v>150000</v>
      </c>
      <c r="L765" s="205"/>
      <c r="M765" s="206"/>
      <c r="N765" s="206"/>
      <c r="O765" s="207"/>
      <c r="P765" s="193">
        <f t="shared" si="176"/>
        <v>0</v>
      </c>
      <c r="Q765" s="156" t="s">
        <v>364</v>
      </c>
      <c r="R765" s="194" t="str">
        <f t="shared" si="179"/>
        <v/>
      </c>
      <c r="S765" s="194">
        <f t="shared" si="179"/>
        <v>150000</v>
      </c>
      <c r="T765" s="194" t="str">
        <f t="shared" si="179"/>
        <v/>
      </c>
      <c r="U765" s="194" t="str">
        <f t="shared" si="179"/>
        <v/>
      </c>
      <c r="V765" s="208"/>
      <c r="W765" s="209"/>
      <c r="X765" s="209"/>
      <c r="Y765" s="209"/>
      <c r="Z765" s="209"/>
      <c r="AA765" s="209"/>
      <c r="AB765" s="210"/>
    </row>
    <row r="766" spans="1:28" s="156" customFormat="1" ht="19.5" customHeight="1" x14ac:dyDescent="0.25">
      <c r="A766" s="197"/>
      <c r="B766" s="198" t="s">
        <v>64</v>
      </c>
      <c r="C766" s="199" t="s">
        <v>869</v>
      </c>
      <c r="D766" s="200"/>
      <c r="E766" s="200"/>
      <c r="F766" s="200"/>
      <c r="G766" s="201"/>
      <c r="H766" s="202">
        <v>1</v>
      </c>
      <c r="I766" s="202" t="s">
        <v>147</v>
      </c>
      <c r="J766" s="203">
        <v>10000</v>
      </c>
      <c r="K766" s="204">
        <f t="shared" si="178"/>
        <v>10000</v>
      </c>
      <c r="L766" s="205"/>
      <c r="M766" s="206"/>
      <c r="N766" s="206"/>
      <c r="O766" s="207"/>
      <c r="P766" s="193">
        <f t="shared" si="176"/>
        <v>0</v>
      </c>
      <c r="Q766" s="156" t="s">
        <v>364</v>
      </c>
      <c r="R766" s="194" t="str">
        <f t="shared" si="179"/>
        <v/>
      </c>
      <c r="S766" s="194">
        <f t="shared" si="179"/>
        <v>10000</v>
      </c>
      <c r="T766" s="194" t="str">
        <f t="shared" si="179"/>
        <v/>
      </c>
      <c r="U766" s="194" t="str">
        <f t="shared" si="179"/>
        <v/>
      </c>
      <c r="V766" s="208"/>
      <c r="W766" s="209"/>
      <c r="X766" s="209"/>
      <c r="Y766" s="209"/>
      <c r="Z766" s="209"/>
      <c r="AA766" s="209"/>
      <c r="AB766" s="210"/>
    </row>
    <row r="767" spans="1:28" s="156" customFormat="1" ht="19.5" customHeight="1" x14ac:dyDescent="0.25">
      <c r="A767" s="197"/>
      <c r="B767" s="198" t="s">
        <v>64</v>
      </c>
      <c r="C767" s="199" t="s">
        <v>870</v>
      </c>
      <c r="D767" s="200"/>
      <c r="E767" s="200"/>
      <c r="F767" s="200"/>
      <c r="G767" s="201"/>
      <c r="H767" s="202">
        <v>2</v>
      </c>
      <c r="I767" s="202" t="s">
        <v>147</v>
      </c>
      <c r="J767" s="203">
        <v>10000</v>
      </c>
      <c r="K767" s="204">
        <f t="shared" si="178"/>
        <v>20000</v>
      </c>
      <c r="L767" s="205"/>
      <c r="M767" s="206"/>
      <c r="N767" s="206"/>
      <c r="O767" s="207"/>
      <c r="P767" s="193">
        <f t="shared" si="176"/>
        <v>0</v>
      </c>
      <c r="Q767" s="156" t="s">
        <v>364</v>
      </c>
      <c r="R767" s="194" t="str">
        <f t="shared" si="179"/>
        <v/>
      </c>
      <c r="S767" s="194">
        <f t="shared" si="179"/>
        <v>20000</v>
      </c>
      <c r="T767" s="194" t="str">
        <f t="shared" si="179"/>
        <v/>
      </c>
      <c r="U767" s="194" t="str">
        <f t="shared" si="179"/>
        <v/>
      </c>
      <c r="V767" s="208"/>
      <c r="W767" s="209"/>
      <c r="X767" s="209"/>
      <c r="Y767" s="209"/>
      <c r="Z767" s="209"/>
      <c r="AA767" s="209"/>
      <c r="AB767" s="210"/>
    </row>
    <row r="768" spans="1:28" s="156" customFormat="1" ht="19.5" customHeight="1" x14ac:dyDescent="0.25">
      <c r="A768" s="197"/>
      <c r="B768" s="198" t="s">
        <v>64</v>
      </c>
      <c r="C768" s="199" t="s">
        <v>871</v>
      </c>
      <c r="D768" s="200"/>
      <c r="E768" s="200"/>
      <c r="F768" s="200"/>
      <c r="G768" s="201"/>
      <c r="H768" s="202">
        <v>1</v>
      </c>
      <c r="I768" s="202" t="s">
        <v>57</v>
      </c>
      <c r="J768" s="203">
        <v>100000</v>
      </c>
      <c r="K768" s="204">
        <f t="shared" si="178"/>
        <v>100000</v>
      </c>
      <c r="L768" s="205"/>
      <c r="M768" s="206"/>
      <c r="N768" s="206"/>
      <c r="O768" s="207"/>
      <c r="P768" s="193">
        <f t="shared" si="176"/>
        <v>0</v>
      </c>
      <c r="Q768" s="156" t="s">
        <v>364</v>
      </c>
      <c r="R768" s="194" t="str">
        <f t="shared" si="179"/>
        <v/>
      </c>
      <c r="S768" s="194">
        <f t="shared" si="179"/>
        <v>100000</v>
      </c>
      <c r="T768" s="194" t="str">
        <f t="shared" si="179"/>
        <v/>
      </c>
      <c r="U768" s="194" t="str">
        <f t="shared" si="179"/>
        <v/>
      </c>
      <c r="V768" s="208"/>
      <c r="W768" s="209"/>
      <c r="X768" s="209"/>
      <c r="Y768" s="209"/>
      <c r="Z768" s="209"/>
      <c r="AA768" s="209"/>
      <c r="AB768" s="210"/>
    </row>
    <row r="769" spans="1:28" s="156" customFormat="1" ht="19.5" customHeight="1" x14ac:dyDescent="0.25">
      <c r="A769" s="197"/>
      <c r="B769" s="198" t="s">
        <v>64</v>
      </c>
      <c r="C769" s="199" t="s">
        <v>872</v>
      </c>
      <c r="D769" s="200"/>
      <c r="E769" s="200"/>
      <c r="F769" s="200"/>
      <c r="G769" s="201"/>
      <c r="H769" s="202">
        <v>2</v>
      </c>
      <c r="I769" s="202" t="s">
        <v>147</v>
      </c>
      <c r="J769" s="203">
        <v>200000</v>
      </c>
      <c r="K769" s="204">
        <f t="shared" si="178"/>
        <v>400000</v>
      </c>
      <c r="L769" s="205" t="s">
        <v>873</v>
      </c>
      <c r="M769" s="206"/>
      <c r="N769" s="206"/>
      <c r="O769" s="207"/>
      <c r="P769" s="193">
        <f t="shared" si="176"/>
        <v>0</v>
      </c>
      <c r="Q769" s="156" t="s">
        <v>364</v>
      </c>
      <c r="R769" s="194" t="str">
        <f t="shared" si="179"/>
        <v/>
      </c>
      <c r="S769" s="194">
        <f t="shared" si="179"/>
        <v>400000</v>
      </c>
      <c r="T769" s="194" t="str">
        <f t="shared" si="179"/>
        <v/>
      </c>
      <c r="U769" s="194" t="str">
        <f t="shared" si="179"/>
        <v/>
      </c>
      <c r="W769" s="252"/>
      <c r="X769" s="252"/>
      <c r="Y769" s="252"/>
      <c r="Z769" s="252"/>
      <c r="AA769" s="252"/>
      <c r="AB769" s="253"/>
    </row>
    <row r="770" spans="1:28" s="156" customFormat="1" ht="19.5" customHeight="1" x14ac:dyDescent="0.25">
      <c r="A770" s="197"/>
      <c r="B770" s="198"/>
      <c r="C770" s="199"/>
      <c r="D770" s="200"/>
      <c r="E770" s="200"/>
      <c r="F770" s="200"/>
      <c r="G770" s="201"/>
      <c r="H770" s="202"/>
      <c r="I770" s="202"/>
      <c r="J770" s="203"/>
      <c r="K770" s="204"/>
      <c r="L770" s="205"/>
      <c r="M770" s="206"/>
      <c r="N770" s="206"/>
      <c r="O770" s="207"/>
      <c r="P770" s="193">
        <f t="shared" si="176"/>
        <v>0</v>
      </c>
      <c r="R770" s="194"/>
      <c r="S770" s="194"/>
      <c r="T770" s="194"/>
      <c r="U770" s="194"/>
      <c r="V770" s="208"/>
      <c r="W770" s="209"/>
      <c r="X770" s="209"/>
      <c r="Y770" s="209"/>
      <c r="Z770" s="209"/>
      <c r="AA770" s="209"/>
      <c r="AB770" s="210"/>
    </row>
    <row r="771" spans="1:28" s="156" customFormat="1" ht="19.5" customHeight="1" x14ac:dyDescent="0.25">
      <c r="B771" s="195"/>
      <c r="C771" s="196" t="s">
        <v>538</v>
      </c>
      <c r="D771" s="191"/>
      <c r="E771" s="191"/>
      <c r="F771" s="191"/>
      <c r="G771" s="192"/>
      <c r="H771" s="178"/>
      <c r="I771" s="179"/>
      <c r="J771" s="180"/>
      <c r="K771" s="180"/>
      <c r="L771" s="181"/>
      <c r="M771" s="182"/>
      <c r="N771" s="182"/>
      <c r="O771" s="183"/>
      <c r="P771" s="193">
        <f t="shared" si="176"/>
        <v>0</v>
      </c>
      <c r="Q771" s="170"/>
      <c r="R771" s="194"/>
      <c r="S771" s="194"/>
      <c r="T771" s="194"/>
      <c r="U771" s="194"/>
      <c r="V771" s="170"/>
      <c r="W771" s="186"/>
      <c r="X771" s="186"/>
      <c r="Y771" s="186"/>
      <c r="Z771" s="186"/>
      <c r="AA771" s="186"/>
      <c r="AB771" s="187"/>
    </row>
    <row r="772" spans="1:28" s="156" customFormat="1" ht="19.5" customHeight="1" x14ac:dyDescent="0.25">
      <c r="A772" s="197"/>
      <c r="B772" s="198" t="s">
        <v>64</v>
      </c>
      <c r="C772" s="199" t="s">
        <v>874</v>
      </c>
      <c r="D772" s="200"/>
      <c r="E772" s="200"/>
      <c r="F772" s="200"/>
      <c r="G772" s="201"/>
      <c r="H772" s="202">
        <v>2</v>
      </c>
      <c r="I772" s="202" t="s">
        <v>147</v>
      </c>
      <c r="J772" s="203">
        <v>150000</v>
      </c>
      <c r="K772" s="204">
        <f t="shared" ref="K772" si="180">H772*J772</f>
        <v>300000</v>
      </c>
      <c r="L772" s="205" t="s">
        <v>875</v>
      </c>
      <c r="M772" s="206"/>
      <c r="N772" s="206"/>
      <c r="O772" s="207"/>
      <c r="P772" s="193">
        <f t="shared" si="176"/>
        <v>0</v>
      </c>
      <c r="Q772" s="156" t="s">
        <v>363</v>
      </c>
      <c r="R772" s="194">
        <f t="shared" ref="R772:U775" si="181">IF($Q772=R$8,$K772,"")</f>
        <v>300000</v>
      </c>
      <c r="S772" s="194" t="str">
        <f t="shared" si="181"/>
        <v/>
      </c>
      <c r="T772" s="194" t="str">
        <f t="shared" si="181"/>
        <v/>
      </c>
      <c r="U772" s="194" t="str">
        <f t="shared" si="181"/>
        <v/>
      </c>
      <c r="W772" s="252"/>
      <c r="X772" s="252"/>
      <c r="Y772" s="252"/>
      <c r="Z772" s="252"/>
      <c r="AA772" s="252"/>
      <c r="AB772" s="253"/>
    </row>
    <row r="773" spans="1:28" s="156" customFormat="1" ht="19.5" customHeight="1" x14ac:dyDescent="0.25">
      <c r="A773" s="197"/>
      <c r="B773" s="198" t="s">
        <v>64</v>
      </c>
      <c r="C773" s="199" t="s">
        <v>868</v>
      </c>
      <c r="D773" s="200"/>
      <c r="E773" s="200"/>
      <c r="F773" s="200"/>
      <c r="G773" s="201"/>
      <c r="H773" s="202">
        <v>5</v>
      </c>
      <c r="I773" s="202" t="s">
        <v>147</v>
      </c>
      <c r="J773" s="203">
        <v>50000</v>
      </c>
      <c r="K773" s="204">
        <f>H773*J773</f>
        <v>250000</v>
      </c>
      <c r="L773" s="205"/>
      <c r="M773" s="206"/>
      <c r="N773" s="206"/>
      <c r="O773" s="207"/>
      <c r="P773" s="193">
        <f t="shared" si="176"/>
        <v>0</v>
      </c>
      <c r="Q773" s="156" t="s">
        <v>363</v>
      </c>
      <c r="R773" s="194">
        <f t="shared" si="181"/>
        <v>250000</v>
      </c>
      <c r="S773" s="194" t="str">
        <f t="shared" si="181"/>
        <v/>
      </c>
      <c r="T773" s="194" t="str">
        <f t="shared" si="181"/>
        <v/>
      </c>
      <c r="U773" s="194" t="str">
        <f t="shared" si="181"/>
        <v/>
      </c>
      <c r="V773" s="208"/>
      <c r="W773" s="209"/>
      <c r="X773" s="209"/>
      <c r="Y773" s="209"/>
      <c r="Z773" s="209"/>
      <c r="AA773" s="209"/>
      <c r="AB773" s="210"/>
    </row>
    <row r="774" spans="1:28" s="156" customFormat="1" ht="19.5" customHeight="1" x14ac:dyDescent="0.25">
      <c r="A774" s="197"/>
      <c r="B774" s="198" t="s">
        <v>64</v>
      </c>
      <c r="C774" s="199" t="s">
        <v>871</v>
      </c>
      <c r="D774" s="200"/>
      <c r="E774" s="200"/>
      <c r="F774" s="200"/>
      <c r="G774" s="201"/>
      <c r="H774" s="202">
        <v>1</v>
      </c>
      <c r="I774" s="202" t="s">
        <v>57</v>
      </c>
      <c r="J774" s="203">
        <v>250000</v>
      </c>
      <c r="K774" s="204">
        <f>H774*J774</f>
        <v>250000</v>
      </c>
      <c r="L774" s="205"/>
      <c r="M774" s="206"/>
      <c r="N774" s="206"/>
      <c r="O774" s="207"/>
      <c r="P774" s="193">
        <f t="shared" si="176"/>
        <v>0</v>
      </c>
      <c r="Q774" s="156" t="s">
        <v>363</v>
      </c>
      <c r="R774" s="194">
        <f t="shared" si="181"/>
        <v>250000</v>
      </c>
      <c r="S774" s="194" t="str">
        <f t="shared" si="181"/>
        <v/>
      </c>
      <c r="T774" s="194" t="str">
        <f t="shared" si="181"/>
        <v/>
      </c>
      <c r="U774" s="194" t="str">
        <f t="shared" si="181"/>
        <v/>
      </c>
      <c r="V774" s="208"/>
      <c r="W774" s="209"/>
      <c r="X774" s="209"/>
      <c r="Y774" s="209"/>
      <c r="Z774" s="209"/>
      <c r="AA774" s="209"/>
      <c r="AB774" s="210"/>
    </row>
    <row r="775" spans="1:28" s="156" customFormat="1" ht="19.5" customHeight="1" x14ac:dyDescent="0.25">
      <c r="A775" s="197"/>
      <c r="B775" s="198" t="s">
        <v>64</v>
      </c>
      <c r="C775" s="199" t="s">
        <v>876</v>
      </c>
      <c r="D775" s="200"/>
      <c r="E775" s="200"/>
      <c r="F775" s="200"/>
      <c r="G775" s="201"/>
      <c r="H775" s="202">
        <v>5</v>
      </c>
      <c r="I775" s="202" t="s">
        <v>147</v>
      </c>
      <c r="J775" s="203">
        <v>15000</v>
      </c>
      <c r="K775" s="204">
        <f t="shared" ref="K775" si="182">H775*J775</f>
        <v>75000</v>
      </c>
      <c r="L775" s="205" t="s">
        <v>875</v>
      </c>
      <c r="M775" s="206"/>
      <c r="N775" s="206"/>
      <c r="O775" s="207"/>
      <c r="P775" s="193">
        <f t="shared" si="176"/>
        <v>0</v>
      </c>
      <c r="Q775" s="156" t="s">
        <v>363</v>
      </c>
      <c r="R775" s="194">
        <f t="shared" si="181"/>
        <v>75000</v>
      </c>
      <c r="S775" s="194" t="str">
        <f t="shared" si="181"/>
        <v/>
      </c>
      <c r="T775" s="194" t="str">
        <f t="shared" si="181"/>
        <v/>
      </c>
      <c r="U775" s="194" t="str">
        <f t="shared" si="181"/>
        <v/>
      </c>
      <c r="W775" s="252"/>
      <c r="X775" s="252"/>
      <c r="Y775" s="252"/>
      <c r="Z775" s="252"/>
      <c r="AA775" s="252"/>
      <c r="AB775" s="253"/>
    </row>
    <row r="776" spans="1:28" s="156" customFormat="1" ht="19.5" customHeight="1" x14ac:dyDescent="0.25">
      <c r="A776" s="197"/>
      <c r="B776" s="198"/>
      <c r="C776" s="199"/>
      <c r="D776" s="200"/>
      <c r="E776" s="200"/>
      <c r="F776" s="200"/>
      <c r="G776" s="201"/>
      <c r="H776" s="202"/>
      <c r="I776" s="202"/>
      <c r="J776" s="203"/>
      <c r="K776" s="204"/>
      <c r="L776" s="205"/>
      <c r="M776" s="206"/>
      <c r="N776" s="206"/>
      <c r="O776" s="207"/>
      <c r="P776" s="193">
        <f t="shared" si="176"/>
        <v>0</v>
      </c>
      <c r="R776" s="194"/>
      <c r="S776" s="194"/>
      <c r="T776" s="194"/>
      <c r="U776" s="194"/>
      <c r="V776" s="208"/>
      <c r="W776" s="209"/>
      <c r="X776" s="209"/>
      <c r="Y776" s="209"/>
      <c r="Z776" s="209"/>
      <c r="AA776" s="209"/>
      <c r="AB776" s="210"/>
    </row>
    <row r="777" spans="1:28" s="156" customFormat="1" ht="19.5" customHeight="1" x14ac:dyDescent="0.25">
      <c r="A777" s="197"/>
      <c r="B777" s="198"/>
      <c r="C777" s="196" t="s">
        <v>356</v>
      </c>
      <c r="D777" s="200"/>
      <c r="E777" s="200"/>
      <c r="F777" s="200"/>
      <c r="G777" s="201"/>
      <c r="H777" s="202"/>
      <c r="I777" s="202"/>
      <c r="J777" s="203"/>
      <c r="K777" s="204"/>
      <c r="L777" s="205"/>
      <c r="M777" s="206"/>
      <c r="N777" s="206"/>
      <c r="O777" s="207"/>
      <c r="P777" s="193">
        <f t="shared" si="176"/>
        <v>0</v>
      </c>
      <c r="R777" s="194"/>
      <c r="S777" s="194"/>
      <c r="T777" s="194"/>
      <c r="U777" s="194"/>
      <c r="V777" s="208"/>
      <c r="W777" s="209"/>
      <c r="X777" s="209"/>
      <c r="Y777" s="209"/>
      <c r="Z777" s="209"/>
      <c r="AA777" s="209"/>
      <c r="AB777" s="210"/>
    </row>
    <row r="778" spans="1:28" s="156" customFormat="1" ht="19.5" customHeight="1" x14ac:dyDescent="0.25">
      <c r="A778" s="197"/>
      <c r="B778" s="198" t="s">
        <v>64</v>
      </c>
      <c r="C778" s="199" t="s">
        <v>877</v>
      </c>
      <c r="D778" s="200"/>
      <c r="E778" s="200"/>
      <c r="F778" s="200"/>
      <c r="G778" s="201"/>
      <c r="H778" s="202">
        <v>1</v>
      </c>
      <c r="I778" s="202" t="s">
        <v>147</v>
      </c>
      <c r="J778" s="203">
        <v>750000</v>
      </c>
      <c r="K778" s="204">
        <f t="shared" ref="K778:K781" si="183">H778*J778</f>
        <v>750000</v>
      </c>
      <c r="L778" s="205"/>
      <c r="M778" s="206"/>
      <c r="N778" s="206"/>
      <c r="O778" s="207"/>
      <c r="P778" s="193">
        <f t="shared" si="176"/>
        <v>0</v>
      </c>
      <c r="Q778" s="156" t="s">
        <v>356</v>
      </c>
      <c r="R778" s="194" t="str">
        <f>IF($Q778=R$8,$K778,"")</f>
        <v/>
      </c>
      <c r="S778" s="194"/>
      <c r="T778" s="194">
        <f t="shared" ref="T778:U781" si="184">IF($Q778=T$8,$K778,"")</f>
        <v>750000</v>
      </c>
      <c r="U778" s="194" t="str">
        <f t="shared" si="184"/>
        <v/>
      </c>
      <c r="W778" s="252"/>
      <c r="X778" s="252"/>
      <c r="Y778" s="252"/>
      <c r="Z778" s="252"/>
      <c r="AA778" s="252"/>
      <c r="AB778" s="253"/>
    </row>
    <row r="779" spans="1:28" s="156" customFormat="1" ht="19.5" customHeight="1" x14ac:dyDescent="0.25">
      <c r="A779" s="197"/>
      <c r="B779" s="198" t="s">
        <v>64</v>
      </c>
      <c r="C779" s="199" t="s">
        <v>878</v>
      </c>
      <c r="D779" s="200"/>
      <c r="E779" s="200"/>
      <c r="F779" s="200"/>
      <c r="G779" s="201"/>
      <c r="H779" s="202">
        <v>2</v>
      </c>
      <c r="I779" s="202" t="s">
        <v>147</v>
      </c>
      <c r="J779" s="203">
        <v>75000</v>
      </c>
      <c r="K779" s="204">
        <f>H779*J779</f>
        <v>150000</v>
      </c>
      <c r="L779" s="205"/>
      <c r="M779" s="206"/>
      <c r="N779" s="206"/>
      <c r="O779" s="207"/>
      <c r="P779" s="193">
        <f t="shared" si="176"/>
        <v>0</v>
      </c>
      <c r="Q779" s="156" t="s">
        <v>356</v>
      </c>
      <c r="R779" s="194" t="str">
        <f>IF($Q779=R$8,$K779,"")</f>
        <v/>
      </c>
      <c r="S779" s="194"/>
      <c r="T779" s="194">
        <f t="shared" si="184"/>
        <v>150000</v>
      </c>
      <c r="U779" s="194" t="str">
        <f t="shared" si="184"/>
        <v/>
      </c>
      <c r="V779" s="208"/>
      <c r="W779" s="209"/>
      <c r="X779" s="209"/>
      <c r="Y779" s="209"/>
      <c r="Z779" s="209"/>
      <c r="AA779" s="209"/>
      <c r="AB779" s="210"/>
    </row>
    <row r="780" spans="1:28" s="156" customFormat="1" ht="19.5" customHeight="1" x14ac:dyDescent="0.25">
      <c r="A780" s="197"/>
      <c r="B780" s="198" t="s">
        <v>64</v>
      </c>
      <c r="C780" s="199" t="s">
        <v>876</v>
      </c>
      <c r="D780" s="200"/>
      <c r="E780" s="200"/>
      <c r="F780" s="200"/>
      <c r="G780" s="201"/>
      <c r="H780" s="202">
        <v>4</v>
      </c>
      <c r="I780" s="202" t="s">
        <v>147</v>
      </c>
      <c r="J780" s="203">
        <v>15000</v>
      </c>
      <c r="K780" s="204">
        <f t="shared" si="183"/>
        <v>60000</v>
      </c>
      <c r="L780" s="205" t="s">
        <v>875</v>
      </c>
      <c r="M780" s="206"/>
      <c r="N780" s="206"/>
      <c r="O780" s="207"/>
      <c r="P780" s="193">
        <f t="shared" si="176"/>
        <v>0</v>
      </c>
      <c r="Q780" s="156" t="s">
        <v>356</v>
      </c>
      <c r="R780" s="194" t="str">
        <f>IF($Q780=R$8,$K780,"")</f>
        <v/>
      </c>
      <c r="S780" s="194"/>
      <c r="T780" s="194">
        <f t="shared" si="184"/>
        <v>60000</v>
      </c>
      <c r="U780" s="194" t="str">
        <f t="shared" si="184"/>
        <v/>
      </c>
      <c r="W780" s="252"/>
      <c r="X780" s="252"/>
      <c r="Y780" s="252"/>
      <c r="Z780" s="252"/>
      <c r="AA780" s="252"/>
      <c r="AB780" s="253"/>
    </row>
    <row r="781" spans="1:28" s="156" customFormat="1" ht="19.5" customHeight="1" x14ac:dyDescent="0.25">
      <c r="A781" s="197"/>
      <c r="B781" s="198" t="s">
        <v>64</v>
      </c>
      <c r="C781" s="199" t="s">
        <v>879</v>
      </c>
      <c r="D781" s="200"/>
      <c r="E781" s="200"/>
      <c r="F781" s="200"/>
      <c r="G781" s="201"/>
      <c r="H781" s="202">
        <v>2</v>
      </c>
      <c r="I781" s="202" t="s">
        <v>147</v>
      </c>
      <c r="J781" s="203">
        <v>250000</v>
      </c>
      <c r="K781" s="204">
        <f t="shared" si="183"/>
        <v>500000</v>
      </c>
      <c r="L781" s="205" t="s">
        <v>873</v>
      </c>
      <c r="M781" s="206"/>
      <c r="N781" s="206"/>
      <c r="O781" s="207"/>
      <c r="P781" s="193">
        <f t="shared" si="176"/>
        <v>0</v>
      </c>
      <c r="Q781" s="156" t="s">
        <v>356</v>
      </c>
      <c r="R781" s="194" t="str">
        <f>IF($Q781=R$8,$K781,"")</f>
        <v/>
      </c>
      <c r="S781" s="194"/>
      <c r="T781" s="194">
        <f t="shared" si="184"/>
        <v>500000</v>
      </c>
      <c r="U781" s="194" t="str">
        <f t="shared" si="184"/>
        <v/>
      </c>
      <c r="W781" s="252"/>
      <c r="X781" s="252"/>
      <c r="Y781" s="252"/>
      <c r="Z781" s="252"/>
      <c r="AA781" s="252"/>
      <c r="AB781" s="253"/>
    </row>
    <row r="782" spans="1:28" s="156" customFormat="1" ht="19.5" customHeight="1" x14ac:dyDescent="0.25">
      <c r="A782" s="197"/>
      <c r="B782" s="211"/>
      <c r="C782" s="212"/>
      <c r="D782" s="213"/>
      <c r="E782" s="213"/>
      <c r="F782" s="213"/>
      <c r="G782" s="214"/>
      <c r="H782" s="215"/>
      <c r="I782" s="215"/>
      <c r="J782" s="216"/>
      <c r="K782" s="217"/>
      <c r="L782" s="218"/>
      <c r="M782" s="219"/>
      <c r="N782" s="219"/>
      <c r="O782" s="220"/>
      <c r="P782" s="193">
        <f t="shared" si="176"/>
        <v>0</v>
      </c>
      <c r="R782" s="194"/>
      <c r="S782" s="194"/>
      <c r="T782" s="194"/>
      <c r="U782" s="194"/>
      <c r="V782" s="208"/>
      <c r="W782" s="209"/>
      <c r="X782" s="209"/>
      <c r="Y782" s="209"/>
      <c r="Z782" s="209"/>
      <c r="AA782" s="209"/>
      <c r="AB782" s="210"/>
    </row>
    <row r="783" spans="1:28" s="156" customFormat="1" ht="19.5" customHeight="1" x14ac:dyDescent="0.25">
      <c r="A783" s="197"/>
      <c r="B783" s="221"/>
      <c r="C783" s="222"/>
      <c r="D783" s="223"/>
      <c r="E783" s="223"/>
      <c r="F783" s="223"/>
      <c r="G783" s="224" t="str">
        <f>C760</f>
        <v>External doors</v>
      </c>
      <c r="H783" s="225"/>
      <c r="I783" s="225"/>
      <c r="J783" s="226"/>
      <c r="K783" s="227">
        <f>SUBTOTAL(9,K760:K782)</f>
        <v>3215000</v>
      </c>
      <c r="L783" s="228"/>
      <c r="M783" s="229"/>
      <c r="N783" s="229"/>
      <c r="O783" s="230"/>
      <c r="P783" s="193">
        <f t="shared" si="176"/>
        <v>3215000</v>
      </c>
      <c r="R783" s="194"/>
      <c r="S783" s="194"/>
      <c r="T783" s="194"/>
      <c r="U783" s="194"/>
      <c r="V783" s="208"/>
      <c r="W783" s="209"/>
      <c r="X783" s="209"/>
      <c r="Y783" s="209"/>
      <c r="Z783" s="209"/>
      <c r="AA783" s="209"/>
      <c r="AB783" s="210"/>
    </row>
    <row r="784" spans="1:28" s="156" customFormat="1" ht="19.5" customHeight="1" x14ac:dyDescent="0.25">
      <c r="B784" s="174"/>
      <c r="C784" s="175"/>
      <c r="D784" s="176"/>
      <c r="E784" s="176"/>
      <c r="F784" s="176"/>
      <c r="G784" s="177"/>
      <c r="H784" s="178"/>
      <c r="I784" s="179"/>
      <c r="J784" s="180"/>
      <c r="K784" s="180"/>
      <c r="L784" s="181"/>
      <c r="M784" s="182"/>
      <c r="N784" s="182"/>
      <c r="O784" s="183"/>
      <c r="P784" s="193">
        <f t="shared" si="176"/>
        <v>0</v>
      </c>
      <c r="Q784" s="170"/>
      <c r="R784" s="194" t="str">
        <f>IF($Q784=R$8,$K784,"")</f>
        <v/>
      </c>
      <c r="S784" s="194"/>
      <c r="T784" s="194" t="str">
        <f>IF($Q784=T$8,$K784,"")</f>
        <v/>
      </c>
      <c r="U784" s="194" t="str">
        <f>IF($Q784=U$8,$K784,"")</f>
        <v/>
      </c>
      <c r="V784" s="170"/>
      <c r="W784" s="186"/>
      <c r="X784" s="186"/>
      <c r="Y784" s="186"/>
      <c r="Z784" s="186"/>
      <c r="AA784" s="186"/>
      <c r="AB784" s="187"/>
    </row>
    <row r="785" spans="1:28" s="156" customFormat="1" ht="19.5" customHeight="1" x14ac:dyDescent="0.25">
      <c r="B785" s="231"/>
      <c r="C785" s="232"/>
      <c r="D785" s="233"/>
      <c r="E785" s="233"/>
      <c r="F785" s="233"/>
      <c r="G785" s="234" t="str">
        <f>C744</f>
        <v>Windows and external doors</v>
      </c>
      <c r="H785" s="235"/>
      <c r="I785" s="236"/>
      <c r="J785" s="236"/>
      <c r="K785" s="237">
        <f>SUBTOTAL(9,K744:K784)</f>
        <v>3485000</v>
      </c>
      <c r="L785" s="238"/>
      <c r="M785" s="239"/>
      <c r="N785" s="239"/>
      <c r="O785" s="240"/>
      <c r="P785" s="193">
        <f t="shared" si="176"/>
        <v>0</v>
      </c>
      <c r="Q785" s="237">
        <f>SUBTOTAL(9,Q744:Q784)</f>
        <v>0</v>
      </c>
      <c r="R785" s="237">
        <f>SUBTOTAL(9,R744:R784)</f>
        <v>875000</v>
      </c>
      <c r="S785" s="237">
        <f>SUBTOTAL(9,S744:S784)</f>
        <v>1150000</v>
      </c>
      <c r="T785" s="237">
        <f>SUBTOTAL(9,T744:T784)</f>
        <v>1460000</v>
      </c>
      <c r="U785" s="237">
        <f>SUBTOTAL(9,U744:U784)</f>
        <v>0</v>
      </c>
      <c r="V785" s="170"/>
      <c r="W785" s="186"/>
      <c r="X785" s="186"/>
      <c r="Y785" s="186"/>
      <c r="Z785" s="186"/>
      <c r="AA785" s="186"/>
      <c r="AB785" s="187"/>
    </row>
    <row r="786" spans="1:28" s="156" customFormat="1" ht="19.5" customHeight="1" x14ac:dyDescent="0.25">
      <c r="B786" s="174"/>
      <c r="C786" s="175"/>
      <c r="D786" s="176"/>
      <c r="E786" s="176"/>
      <c r="F786" s="176"/>
      <c r="G786" s="177"/>
      <c r="H786" s="178"/>
      <c r="I786" s="179"/>
      <c r="J786" s="180"/>
      <c r="K786" s="180"/>
      <c r="L786" s="181"/>
      <c r="M786" s="182"/>
      <c r="N786" s="182"/>
      <c r="O786" s="183"/>
      <c r="P786" s="193">
        <f t="shared" si="176"/>
        <v>0</v>
      </c>
      <c r="Q786" s="170"/>
      <c r="R786" s="194" t="str">
        <f>IF($Q786=R$8,$K786,"")</f>
        <v/>
      </c>
      <c r="S786" s="194"/>
      <c r="T786" s="194" t="str">
        <f>IF($Q786=T$8,$K786,"")</f>
        <v/>
      </c>
      <c r="U786" s="194" t="str">
        <f>IF($Q786=U$8,$K786,"")</f>
        <v/>
      </c>
      <c r="V786" s="170"/>
      <c r="W786" s="186"/>
      <c r="X786" s="186"/>
      <c r="Y786" s="186"/>
      <c r="Z786" s="186"/>
      <c r="AA786" s="186"/>
      <c r="AB786" s="187"/>
    </row>
    <row r="787" spans="1:28" s="156" customFormat="1" ht="19.5" customHeight="1" x14ac:dyDescent="0.25">
      <c r="B787" s="189" t="s">
        <v>880</v>
      </c>
      <c r="C787" s="190" t="s">
        <v>881</v>
      </c>
      <c r="D787" s="191"/>
      <c r="E787" s="191"/>
      <c r="F787" s="191"/>
      <c r="G787" s="192"/>
      <c r="H787" s="178"/>
      <c r="I787" s="179"/>
      <c r="J787" s="180"/>
      <c r="K787" s="180"/>
      <c r="L787" s="181"/>
      <c r="M787" s="182"/>
      <c r="N787" s="182"/>
      <c r="O787" s="183"/>
      <c r="P787" s="193">
        <f t="shared" si="176"/>
        <v>0</v>
      </c>
      <c r="Q787" s="170"/>
      <c r="R787" s="194" t="str">
        <f>IF($Q787=R$8,$K787,"")</f>
        <v/>
      </c>
      <c r="S787" s="194"/>
      <c r="T787" s="194" t="str">
        <f>IF($Q787=T$8,$K787,"")</f>
        <v/>
      </c>
      <c r="U787" s="194" t="str">
        <f>IF($Q787=U$8,$K787,"")</f>
        <v/>
      </c>
      <c r="V787" s="170"/>
      <c r="W787" s="186"/>
      <c r="X787" s="186"/>
      <c r="Y787" s="186"/>
      <c r="Z787" s="186"/>
      <c r="AA787" s="186"/>
      <c r="AB787" s="187"/>
    </row>
    <row r="788" spans="1:28" s="156" customFormat="1" ht="19.5" customHeight="1" x14ac:dyDescent="0.25">
      <c r="B788" s="195" t="s">
        <v>882</v>
      </c>
      <c r="C788" s="196" t="s">
        <v>883</v>
      </c>
      <c r="D788" s="191"/>
      <c r="E788" s="191"/>
      <c r="F788" s="191"/>
      <c r="G788" s="192"/>
      <c r="H788" s="178"/>
      <c r="I788" s="179"/>
      <c r="J788" s="180"/>
      <c r="K788" s="180"/>
      <c r="L788" s="181"/>
      <c r="M788" s="182"/>
      <c r="N788" s="182"/>
      <c r="O788" s="183"/>
      <c r="P788" s="193">
        <f t="shared" si="176"/>
        <v>0</v>
      </c>
      <c r="Q788" s="170"/>
      <c r="R788" s="194"/>
      <c r="S788" s="194"/>
      <c r="T788" s="194"/>
      <c r="U788" s="194"/>
      <c r="V788" s="170"/>
      <c r="W788" s="186"/>
      <c r="X788" s="186"/>
      <c r="Y788" s="186"/>
      <c r="Z788" s="186"/>
      <c r="AA788" s="186"/>
      <c r="AB788" s="187"/>
    </row>
    <row r="789" spans="1:28" s="156" customFormat="1" ht="19.5" customHeight="1" x14ac:dyDescent="0.25">
      <c r="B789" s="279"/>
      <c r="C789" s="196" t="s">
        <v>466</v>
      </c>
      <c r="D789" s="191"/>
      <c r="E789" s="191"/>
      <c r="F789" s="191"/>
      <c r="G789" s="192"/>
      <c r="H789" s="178"/>
      <c r="I789" s="179"/>
      <c r="J789" s="180"/>
      <c r="K789" s="180"/>
      <c r="L789" s="181"/>
      <c r="M789" s="182"/>
      <c r="N789" s="182"/>
      <c r="O789" s="183"/>
      <c r="P789" s="193">
        <f t="shared" si="176"/>
        <v>0</v>
      </c>
      <c r="Q789" s="170"/>
      <c r="R789" s="194" t="str">
        <f>IF($Q789=R$8,$K789,"")</f>
        <v/>
      </c>
      <c r="S789" s="194"/>
      <c r="T789" s="194" t="str">
        <f t="shared" ref="T789:U793" si="185">IF($Q789=T$8,$K789,"")</f>
        <v/>
      </c>
      <c r="U789" s="194" t="str">
        <f t="shared" si="185"/>
        <v/>
      </c>
      <c r="V789" s="170"/>
      <c r="W789" s="186"/>
      <c r="X789" s="186"/>
      <c r="Y789" s="186"/>
      <c r="Z789" s="186"/>
      <c r="AA789" s="186"/>
      <c r="AB789" s="187"/>
    </row>
    <row r="790" spans="1:28" s="156" customFormat="1" ht="19.5" customHeight="1" x14ac:dyDescent="0.25">
      <c r="A790" s="197"/>
      <c r="B790" s="422" t="s">
        <v>64</v>
      </c>
      <c r="C790" s="199" t="s">
        <v>884</v>
      </c>
      <c r="D790" s="200"/>
      <c r="E790" s="200"/>
      <c r="F790" s="200"/>
      <c r="G790" s="201"/>
      <c r="H790" s="202">
        <v>85</v>
      </c>
      <c r="I790" s="202" t="s">
        <v>66</v>
      </c>
      <c r="J790" s="203">
        <v>175</v>
      </c>
      <c r="K790" s="204">
        <f t="shared" ref="K790:K799" si="186">H790*J790</f>
        <v>14875</v>
      </c>
      <c r="L790" s="205"/>
      <c r="M790" s="206"/>
      <c r="N790" s="206"/>
      <c r="O790" s="207"/>
      <c r="P790" s="193">
        <f t="shared" si="176"/>
        <v>0</v>
      </c>
      <c r="Q790" s="156" t="s">
        <v>364</v>
      </c>
      <c r="R790" s="194" t="str">
        <f>IF($Q790=R$8,$K790,"")</f>
        <v/>
      </c>
      <c r="S790" s="194">
        <f>IF($Q790=S$8,$K790,"")</f>
        <v>14875</v>
      </c>
      <c r="T790" s="194" t="str">
        <f t="shared" si="185"/>
        <v/>
      </c>
      <c r="U790" s="194" t="str">
        <f t="shared" si="185"/>
        <v/>
      </c>
      <c r="W790" s="252"/>
      <c r="X790" s="252"/>
      <c r="Y790" s="252"/>
      <c r="Z790" s="252"/>
      <c r="AA790" s="252"/>
      <c r="AB790" s="253"/>
    </row>
    <row r="791" spans="1:28" s="156" customFormat="1" ht="19.5" customHeight="1" x14ac:dyDescent="0.25">
      <c r="A791" s="197"/>
      <c r="B791" s="422" t="s">
        <v>64</v>
      </c>
      <c r="C791" s="199" t="s">
        <v>885</v>
      </c>
      <c r="D791" s="200"/>
      <c r="E791" s="200"/>
      <c r="F791" s="200"/>
      <c r="G791" s="201"/>
      <c r="H791" s="202">
        <v>4460</v>
      </c>
      <c r="I791" s="202" t="s">
        <v>66</v>
      </c>
      <c r="J791" s="283">
        <v>175</v>
      </c>
      <c r="K791" s="204">
        <f t="shared" si="186"/>
        <v>780500</v>
      </c>
      <c r="L791" s="205" t="s">
        <v>886</v>
      </c>
      <c r="M791" s="206"/>
      <c r="N791" s="206"/>
      <c r="O791" s="207"/>
      <c r="P791" s="193">
        <f t="shared" si="176"/>
        <v>0</v>
      </c>
      <c r="Q791" s="156" t="s">
        <v>364</v>
      </c>
      <c r="R791" s="194" t="str">
        <f>IF($Q791=R$8,$K791,"")</f>
        <v/>
      </c>
      <c r="S791" s="194">
        <f>IF($Q791=S$8,$K791,"")</f>
        <v>780500</v>
      </c>
      <c r="T791" s="194" t="str">
        <f t="shared" si="185"/>
        <v/>
      </c>
      <c r="U791" s="194" t="str">
        <f t="shared" si="185"/>
        <v/>
      </c>
      <c r="W791" s="252"/>
      <c r="X791" s="252"/>
      <c r="Y791" s="252"/>
      <c r="Z791" s="252"/>
      <c r="AA791" s="252"/>
      <c r="AB791" s="253"/>
    </row>
    <row r="792" spans="1:28" s="156" customFormat="1" ht="19.5" customHeight="1" x14ac:dyDescent="0.25">
      <c r="A792" s="197"/>
      <c r="B792" s="422" t="s">
        <v>64</v>
      </c>
      <c r="C792" s="199" t="s">
        <v>887</v>
      </c>
      <c r="D792" s="200"/>
      <c r="E792" s="200"/>
      <c r="F792" s="200"/>
      <c r="G792" s="201"/>
      <c r="H792" s="202">
        <f>0.5*SUM(H790:H791)</f>
        <v>2272.5</v>
      </c>
      <c r="I792" s="202" t="s">
        <v>66</v>
      </c>
      <c r="J792" s="203">
        <v>100</v>
      </c>
      <c r="K792" s="204">
        <f t="shared" si="186"/>
        <v>227250</v>
      </c>
      <c r="L792" s="205"/>
      <c r="M792" s="206"/>
      <c r="N792" s="206"/>
      <c r="O792" s="207"/>
      <c r="P792" s="193">
        <f t="shared" si="176"/>
        <v>0</v>
      </c>
      <c r="Q792" s="156" t="s">
        <v>364</v>
      </c>
      <c r="R792" s="194" t="str">
        <f>IF($Q792=R$8,$K792,"")</f>
        <v/>
      </c>
      <c r="S792" s="194">
        <f>IF($Q792=S$8,$K792,"")</f>
        <v>227250</v>
      </c>
      <c r="T792" s="194" t="str">
        <f t="shared" si="185"/>
        <v/>
      </c>
      <c r="U792" s="194" t="str">
        <f t="shared" si="185"/>
        <v/>
      </c>
      <c r="W792" s="252"/>
      <c r="X792" s="252"/>
      <c r="Y792" s="252"/>
      <c r="Z792" s="252"/>
      <c r="AA792" s="252"/>
      <c r="AB792" s="253"/>
    </row>
    <row r="793" spans="1:28" s="156" customFormat="1" ht="19.5" customHeight="1" x14ac:dyDescent="0.25">
      <c r="A793" s="197"/>
      <c r="B793" s="422" t="s">
        <v>64</v>
      </c>
      <c r="C793" s="199" t="s">
        <v>888</v>
      </c>
      <c r="D793" s="200"/>
      <c r="E793" s="200"/>
      <c r="F793" s="200"/>
      <c r="G793" s="201"/>
      <c r="H793" s="202">
        <f>94*8</f>
        <v>752</v>
      </c>
      <c r="I793" s="202" t="s">
        <v>66</v>
      </c>
      <c r="J793" s="203">
        <v>650</v>
      </c>
      <c r="K793" s="204">
        <f t="shared" si="186"/>
        <v>488800</v>
      </c>
      <c r="L793" s="205"/>
      <c r="M793" s="206"/>
      <c r="N793" s="206"/>
      <c r="O793" s="207"/>
      <c r="P793" s="193">
        <f t="shared" si="176"/>
        <v>0</v>
      </c>
      <c r="Q793" s="156" t="s">
        <v>364</v>
      </c>
      <c r="R793" s="194" t="str">
        <f>IF($Q793=R$8,$K793,"")</f>
        <v/>
      </c>
      <c r="S793" s="194">
        <f>IF($Q793=S$8,$K793,"")</f>
        <v>488800</v>
      </c>
      <c r="T793" s="194" t="str">
        <f t="shared" si="185"/>
        <v/>
      </c>
      <c r="U793" s="194" t="str">
        <f t="shared" si="185"/>
        <v/>
      </c>
      <c r="W793" s="252"/>
      <c r="X793" s="252"/>
      <c r="Y793" s="252"/>
      <c r="Z793" s="252"/>
      <c r="AA793" s="252"/>
      <c r="AB793" s="253"/>
    </row>
    <row r="794" spans="1:28" s="156" customFormat="1" ht="19.5" customHeight="1" x14ac:dyDescent="0.25">
      <c r="A794" s="197"/>
      <c r="B794" s="279"/>
      <c r="C794" s="199"/>
      <c r="D794" s="200"/>
      <c r="E794" s="200"/>
      <c r="F794" s="200"/>
      <c r="G794" s="201"/>
      <c r="H794" s="202"/>
      <c r="I794" s="202"/>
      <c r="J794" s="203"/>
      <c r="K794" s="204"/>
      <c r="L794" s="205"/>
      <c r="M794" s="206"/>
      <c r="N794" s="206"/>
      <c r="O794" s="207"/>
      <c r="P794" s="193">
        <f t="shared" si="176"/>
        <v>0</v>
      </c>
      <c r="R794" s="194"/>
      <c r="S794" s="194"/>
      <c r="T794" s="194"/>
      <c r="U794" s="194"/>
      <c r="W794" s="252"/>
      <c r="X794" s="252"/>
      <c r="Y794" s="252"/>
      <c r="Z794" s="252"/>
      <c r="AA794" s="252"/>
      <c r="AB794" s="253"/>
    </row>
    <row r="795" spans="1:28" s="156" customFormat="1" ht="19.5" customHeight="1" x14ac:dyDescent="0.25">
      <c r="B795" s="279"/>
      <c r="C795" s="196" t="s">
        <v>889</v>
      </c>
      <c r="D795" s="191"/>
      <c r="E795" s="191"/>
      <c r="F795" s="191"/>
      <c r="G795" s="192"/>
      <c r="H795" s="178"/>
      <c r="I795" s="179"/>
      <c r="J795" s="180"/>
      <c r="K795" s="180"/>
      <c r="L795" s="181"/>
      <c r="M795" s="182"/>
      <c r="N795" s="182"/>
      <c r="O795" s="183"/>
      <c r="P795" s="193">
        <f t="shared" si="176"/>
        <v>0</v>
      </c>
      <c r="Q795" s="170"/>
      <c r="R795" s="194" t="str">
        <f>IF($Q795=R$8,$K795,"")</f>
        <v/>
      </c>
      <c r="S795" s="194"/>
      <c r="T795" s="194" t="str">
        <f t="shared" ref="T795:U799" si="187">IF($Q795=T$8,$K795,"")</f>
        <v/>
      </c>
      <c r="U795" s="194" t="str">
        <f t="shared" si="187"/>
        <v/>
      </c>
      <c r="V795" s="170"/>
      <c r="W795" s="186"/>
      <c r="X795" s="186"/>
      <c r="Y795" s="186"/>
      <c r="Z795" s="186"/>
      <c r="AA795" s="186"/>
      <c r="AB795" s="187"/>
    </row>
    <row r="796" spans="1:28" s="156" customFormat="1" ht="19.5" customHeight="1" x14ac:dyDescent="0.25">
      <c r="A796" s="197"/>
      <c r="B796" s="422" t="s">
        <v>64</v>
      </c>
      <c r="C796" s="199" t="s">
        <v>890</v>
      </c>
      <c r="D796" s="200"/>
      <c r="E796" s="200"/>
      <c r="F796" s="200"/>
      <c r="G796" s="201"/>
      <c r="H796" s="202">
        <v>618.78</v>
      </c>
      <c r="I796" s="202" t="s">
        <v>66</v>
      </c>
      <c r="J796" s="203">
        <v>175</v>
      </c>
      <c r="K796" s="204">
        <f t="shared" si="186"/>
        <v>108286.5</v>
      </c>
      <c r="L796" s="205"/>
      <c r="M796" s="206"/>
      <c r="N796" s="206"/>
      <c r="O796" s="207"/>
      <c r="P796" s="193">
        <f t="shared" si="176"/>
        <v>0</v>
      </c>
      <c r="Q796" s="156" t="s">
        <v>363</v>
      </c>
      <c r="R796" s="194">
        <f>IF($Q796=R$8,$K796,"")</f>
        <v>108286.5</v>
      </c>
      <c r="S796" s="194" t="str">
        <f>IF($Q796=S$8,$K796,"")</f>
        <v/>
      </c>
      <c r="T796" s="194" t="str">
        <f t="shared" si="187"/>
        <v/>
      </c>
      <c r="U796" s="194" t="str">
        <f t="shared" si="187"/>
        <v/>
      </c>
      <c r="W796" s="252"/>
      <c r="X796" s="252"/>
      <c r="Y796" s="252"/>
      <c r="Z796" s="252"/>
      <c r="AA796" s="252"/>
      <c r="AB796" s="253"/>
    </row>
    <row r="797" spans="1:28" s="156" customFormat="1" ht="19.5" customHeight="1" x14ac:dyDescent="0.25">
      <c r="A797" s="197"/>
      <c r="B797" s="422" t="s">
        <v>64</v>
      </c>
      <c r="C797" s="199" t="s">
        <v>891</v>
      </c>
      <c r="D797" s="200"/>
      <c r="E797" s="200"/>
      <c r="F797" s="200"/>
      <c r="G797" s="201"/>
      <c r="H797" s="202">
        <v>6599.11</v>
      </c>
      <c r="I797" s="202" t="s">
        <v>66</v>
      </c>
      <c r="J797" s="283">
        <v>175</v>
      </c>
      <c r="K797" s="204">
        <f t="shared" si="186"/>
        <v>1154844.25</v>
      </c>
      <c r="L797" s="205"/>
      <c r="M797" s="206"/>
      <c r="N797" s="206"/>
      <c r="O797" s="207"/>
      <c r="P797" s="193">
        <f t="shared" si="176"/>
        <v>0</v>
      </c>
      <c r="Q797" s="156" t="s">
        <v>363</v>
      </c>
      <c r="R797" s="194">
        <f>IF($Q797=R$8,$K797,"")</f>
        <v>1154844.25</v>
      </c>
      <c r="S797" s="194" t="str">
        <f>IF($Q797=S$8,$K797,"")</f>
        <v/>
      </c>
      <c r="T797" s="194" t="str">
        <f t="shared" si="187"/>
        <v/>
      </c>
      <c r="U797" s="194" t="str">
        <f t="shared" si="187"/>
        <v/>
      </c>
      <c r="W797" s="252"/>
      <c r="X797" s="252"/>
      <c r="Y797" s="252"/>
      <c r="Z797" s="252"/>
      <c r="AA797" s="252"/>
      <c r="AB797" s="253"/>
    </row>
    <row r="798" spans="1:28" s="156" customFormat="1" ht="19.5" customHeight="1" x14ac:dyDescent="0.25">
      <c r="A798" s="197"/>
      <c r="B798" s="422" t="s">
        <v>64</v>
      </c>
      <c r="C798" s="199" t="s">
        <v>887</v>
      </c>
      <c r="D798" s="200"/>
      <c r="E798" s="200"/>
      <c r="F798" s="200"/>
      <c r="G798" s="201"/>
      <c r="H798" s="202">
        <f>0.5*SUM(H796:H797)</f>
        <v>3608.9449999999997</v>
      </c>
      <c r="I798" s="202" t="s">
        <v>66</v>
      </c>
      <c r="J798" s="203">
        <v>100</v>
      </c>
      <c r="K798" s="204">
        <f t="shared" si="186"/>
        <v>360894.5</v>
      </c>
      <c r="L798" s="205"/>
      <c r="M798" s="206"/>
      <c r="N798" s="206"/>
      <c r="O798" s="207"/>
      <c r="P798" s="193">
        <f t="shared" si="176"/>
        <v>0</v>
      </c>
      <c r="Q798" s="156" t="s">
        <v>363</v>
      </c>
      <c r="R798" s="194">
        <f>IF($Q798=R$8,$K798,"")</f>
        <v>360894.5</v>
      </c>
      <c r="S798" s="194" t="str">
        <f>IF($Q798=S$8,$K798,"")</f>
        <v/>
      </c>
      <c r="T798" s="194" t="str">
        <f t="shared" si="187"/>
        <v/>
      </c>
      <c r="U798" s="194" t="str">
        <f t="shared" si="187"/>
        <v/>
      </c>
      <c r="W798" s="252"/>
      <c r="X798" s="252"/>
      <c r="Y798" s="252"/>
      <c r="Z798" s="252"/>
      <c r="AA798" s="252"/>
      <c r="AB798" s="253"/>
    </row>
    <row r="799" spans="1:28" s="156" customFormat="1" ht="19.5" customHeight="1" x14ac:dyDescent="0.25">
      <c r="A799" s="197"/>
      <c r="B799" s="422" t="s">
        <v>64</v>
      </c>
      <c r="C799" s="199" t="s">
        <v>892</v>
      </c>
      <c r="D799" s="200"/>
      <c r="E799" s="200"/>
      <c r="F799" s="200"/>
      <c r="G799" s="201"/>
      <c r="H799" s="202">
        <v>2255</v>
      </c>
      <c r="I799" s="202" t="s">
        <v>66</v>
      </c>
      <c r="J799" s="283">
        <v>1520</v>
      </c>
      <c r="K799" s="204">
        <f t="shared" si="186"/>
        <v>3427600</v>
      </c>
      <c r="L799" s="205"/>
      <c r="M799" s="206"/>
      <c r="N799" s="206"/>
      <c r="O799" s="207"/>
      <c r="P799" s="193">
        <f t="shared" si="176"/>
        <v>0</v>
      </c>
      <c r="Q799" s="156" t="s">
        <v>363</v>
      </c>
      <c r="R799" s="194">
        <f>IF($Q799=R$8,$K799,"")</f>
        <v>3427600</v>
      </c>
      <c r="S799" s="194" t="str">
        <f>IF($Q799=S$8,$K799,"")</f>
        <v/>
      </c>
      <c r="T799" s="194" t="str">
        <f t="shared" si="187"/>
        <v/>
      </c>
      <c r="U799" s="194" t="str">
        <f t="shared" si="187"/>
        <v/>
      </c>
      <c r="W799" s="252"/>
      <c r="X799" s="252"/>
      <c r="Y799" s="252"/>
      <c r="Z799" s="252"/>
      <c r="AA799" s="252"/>
      <c r="AB799" s="253"/>
    </row>
    <row r="800" spans="1:28" s="156" customFormat="1" ht="19.5" customHeight="1" x14ac:dyDescent="0.25">
      <c r="A800" s="197"/>
      <c r="B800" s="279"/>
      <c r="C800" s="199"/>
      <c r="D800" s="200"/>
      <c r="E800" s="200"/>
      <c r="F800" s="200"/>
      <c r="G800" s="201"/>
      <c r="H800" s="202"/>
      <c r="I800" s="202"/>
      <c r="J800" s="203"/>
      <c r="K800" s="204"/>
      <c r="L800" s="205"/>
      <c r="M800" s="206"/>
      <c r="N800" s="206"/>
      <c r="O800" s="207"/>
      <c r="P800" s="193">
        <f t="shared" si="176"/>
        <v>0</v>
      </c>
      <c r="R800" s="194"/>
      <c r="S800" s="194"/>
      <c r="T800" s="194"/>
      <c r="U800" s="194"/>
      <c r="W800" s="252"/>
      <c r="X800" s="252"/>
      <c r="Y800" s="252"/>
      <c r="Z800" s="252"/>
      <c r="AA800" s="252"/>
      <c r="AB800" s="253"/>
    </row>
    <row r="801" spans="1:28" s="156" customFormat="1" ht="19.5" customHeight="1" x14ac:dyDescent="0.25">
      <c r="B801" s="279"/>
      <c r="C801" s="196" t="s">
        <v>356</v>
      </c>
      <c r="D801" s="191"/>
      <c r="E801" s="191"/>
      <c r="F801" s="191"/>
      <c r="G801" s="192"/>
      <c r="H801" s="178"/>
      <c r="I801" s="179"/>
      <c r="J801" s="180"/>
      <c r="K801" s="180"/>
      <c r="L801" s="181"/>
      <c r="M801" s="182"/>
      <c r="N801" s="182"/>
      <c r="O801" s="183"/>
      <c r="P801" s="193">
        <f t="shared" si="176"/>
        <v>0</v>
      </c>
      <c r="Q801" s="170"/>
      <c r="R801" s="194" t="str">
        <f>IF($Q801=R$8,$K801,"")</f>
        <v/>
      </c>
      <c r="S801" s="194"/>
      <c r="T801" s="194" t="str">
        <f t="shared" ref="T801:U805" si="188">IF($Q801=T$8,$K801,"")</f>
        <v/>
      </c>
      <c r="U801" s="194" t="str">
        <f t="shared" si="188"/>
        <v/>
      </c>
      <c r="V801" s="170"/>
      <c r="W801" s="186"/>
      <c r="X801" s="186"/>
      <c r="Y801" s="186"/>
      <c r="Z801" s="186"/>
      <c r="AA801" s="186"/>
      <c r="AB801" s="187"/>
    </row>
    <row r="802" spans="1:28" s="156" customFormat="1" ht="19.5" customHeight="1" x14ac:dyDescent="0.25">
      <c r="A802" s="197"/>
      <c r="B802" s="422" t="s">
        <v>64</v>
      </c>
      <c r="C802" s="199" t="s">
        <v>890</v>
      </c>
      <c r="D802" s="200"/>
      <c r="E802" s="200"/>
      <c r="F802" s="200"/>
      <c r="G802" s="201"/>
      <c r="H802" s="202">
        <v>1823.8</v>
      </c>
      <c r="I802" s="202" t="s">
        <v>66</v>
      </c>
      <c r="J802" s="203">
        <v>175</v>
      </c>
      <c r="K802" s="204">
        <f>H802*J802</f>
        <v>319165</v>
      </c>
      <c r="L802" s="205"/>
      <c r="M802" s="206"/>
      <c r="N802" s="206"/>
      <c r="O802" s="207"/>
      <c r="P802" s="193">
        <f t="shared" si="176"/>
        <v>0</v>
      </c>
      <c r="Q802" s="156" t="s">
        <v>356</v>
      </c>
      <c r="R802" s="194" t="str">
        <f>IF($Q802=R$8,$K802,"")</f>
        <v/>
      </c>
      <c r="S802" s="194"/>
      <c r="T802" s="194">
        <f t="shared" si="188"/>
        <v>319165</v>
      </c>
      <c r="U802" s="194" t="str">
        <f t="shared" si="188"/>
        <v/>
      </c>
      <c r="W802" s="252"/>
      <c r="X802" s="252"/>
      <c r="Y802" s="252"/>
      <c r="Z802" s="252"/>
      <c r="AA802" s="252"/>
      <c r="AB802" s="253"/>
    </row>
    <row r="803" spans="1:28" s="156" customFormat="1" ht="19.5" customHeight="1" x14ac:dyDescent="0.25">
      <c r="A803" s="197"/>
      <c r="B803" s="422" t="s">
        <v>64</v>
      </c>
      <c r="C803" s="199" t="s">
        <v>891</v>
      </c>
      <c r="D803" s="200"/>
      <c r="E803" s="200"/>
      <c r="F803" s="200"/>
      <c r="G803" s="201"/>
      <c r="H803" s="202">
        <v>2664.6</v>
      </c>
      <c r="I803" s="202" t="s">
        <v>66</v>
      </c>
      <c r="J803" s="283">
        <v>175</v>
      </c>
      <c r="K803" s="204">
        <f>H803*J803</f>
        <v>466305</v>
      </c>
      <c r="L803" s="205"/>
      <c r="M803" s="206"/>
      <c r="N803" s="206"/>
      <c r="O803" s="207"/>
      <c r="P803" s="193">
        <f t="shared" si="176"/>
        <v>0</v>
      </c>
      <c r="Q803" s="156" t="s">
        <v>356</v>
      </c>
      <c r="R803" s="194" t="str">
        <f>IF($Q803=R$8,$K803,"")</f>
        <v/>
      </c>
      <c r="S803" s="194"/>
      <c r="T803" s="194">
        <f t="shared" si="188"/>
        <v>466305</v>
      </c>
      <c r="U803" s="194" t="str">
        <f t="shared" si="188"/>
        <v/>
      </c>
      <c r="W803" s="252"/>
      <c r="X803" s="252"/>
      <c r="Y803" s="252"/>
      <c r="Z803" s="252"/>
      <c r="AA803" s="252"/>
      <c r="AB803" s="253"/>
    </row>
    <row r="804" spans="1:28" s="156" customFormat="1" ht="19.5" customHeight="1" x14ac:dyDescent="0.25">
      <c r="A804" s="197"/>
      <c r="B804" s="422" t="s">
        <v>64</v>
      </c>
      <c r="C804" s="199" t="s">
        <v>887</v>
      </c>
      <c r="D804" s="200"/>
      <c r="E804" s="200"/>
      <c r="F804" s="200"/>
      <c r="G804" s="201"/>
      <c r="H804" s="202">
        <f>0.5*SUM(H802:H803)</f>
        <v>2244.1999999999998</v>
      </c>
      <c r="I804" s="202" t="s">
        <v>66</v>
      </c>
      <c r="J804" s="203">
        <v>100</v>
      </c>
      <c r="K804" s="204">
        <f t="shared" ref="K804" si="189">H804*J804</f>
        <v>224419.99999999997</v>
      </c>
      <c r="L804" s="205"/>
      <c r="M804" s="206"/>
      <c r="N804" s="206"/>
      <c r="O804" s="207"/>
      <c r="P804" s="193">
        <f t="shared" si="176"/>
        <v>0</v>
      </c>
      <c r="Q804" s="156" t="s">
        <v>356</v>
      </c>
      <c r="R804" s="194" t="str">
        <f>IF($Q804=R$8,$K804,"")</f>
        <v/>
      </c>
      <c r="S804" s="194"/>
      <c r="T804" s="194">
        <f t="shared" si="188"/>
        <v>224419.99999999997</v>
      </c>
      <c r="U804" s="194" t="str">
        <f t="shared" si="188"/>
        <v/>
      </c>
      <c r="W804" s="252"/>
      <c r="X804" s="252"/>
      <c r="Y804" s="252"/>
      <c r="Z804" s="252"/>
      <c r="AA804" s="252"/>
      <c r="AB804" s="253"/>
    </row>
    <row r="805" spans="1:28" s="156" customFormat="1" ht="19.5" customHeight="1" x14ac:dyDescent="0.25">
      <c r="A805" s="197"/>
      <c r="B805" s="422" t="s">
        <v>64</v>
      </c>
      <c r="C805" s="199" t="s">
        <v>892</v>
      </c>
      <c r="D805" s="200"/>
      <c r="E805" s="213"/>
      <c r="F805" s="213"/>
      <c r="G805" s="214"/>
      <c r="H805" s="202">
        <v>2915</v>
      </c>
      <c r="I805" s="202" t="s">
        <v>66</v>
      </c>
      <c r="J805" s="283">
        <v>1520</v>
      </c>
      <c r="K805" s="204">
        <f>H805*J805</f>
        <v>4430800</v>
      </c>
      <c r="L805" s="218"/>
      <c r="M805" s="219"/>
      <c r="N805" s="219"/>
      <c r="O805" s="220"/>
      <c r="P805" s="193">
        <f t="shared" si="176"/>
        <v>0</v>
      </c>
      <c r="Q805" s="156" t="s">
        <v>356</v>
      </c>
      <c r="R805" s="194" t="str">
        <f>IF($Q805=R$8,$K805,"")</f>
        <v/>
      </c>
      <c r="S805" s="194"/>
      <c r="T805" s="194">
        <f t="shared" si="188"/>
        <v>4430800</v>
      </c>
      <c r="U805" s="194" t="str">
        <f t="shared" si="188"/>
        <v/>
      </c>
      <c r="W805" s="252"/>
      <c r="X805" s="252"/>
      <c r="Y805" s="252"/>
      <c r="Z805" s="252"/>
      <c r="AA805" s="252"/>
      <c r="AB805" s="253"/>
    </row>
    <row r="806" spans="1:28" s="156" customFormat="1" ht="19.5" customHeight="1" x14ac:dyDescent="0.25">
      <c r="A806" s="197"/>
      <c r="B806" s="211"/>
      <c r="C806" s="212"/>
      <c r="D806" s="213"/>
      <c r="E806" s="213"/>
      <c r="F806" s="213"/>
      <c r="G806" s="214"/>
      <c r="H806" s="215"/>
      <c r="I806" s="215"/>
      <c r="J806" s="216"/>
      <c r="K806" s="217"/>
      <c r="L806" s="218"/>
      <c r="M806" s="219"/>
      <c r="N806" s="219"/>
      <c r="O806" s="220"/>
      <c r="P806" s="193">
        <f t="shared" si="176"/>
        <v>0</v>
      </c>
      <c r="R806" s="194"/>
      <c r="S806" s="194"/>
      <c r="T806" s="194"/>
      <c r="U806" s="194"/>
      <c r="V806" s="208"/>
      <c r="W806" s="209"/>
      <c r="X806" s="209"/>
      <c r="Y806" s="209"/>
      <c r="Z806" s="209"/>
      <c r="AA806" s="209"/>
      <c r="AB806" s="210"/>
    </row>
    <row r="807" spans="1:28" s="156" customFormat="1" ht="19.5" customHeight="1" x14ac:dyDescent="0.25">
      <c r="A807" s="197"/>
      <c r="B807" s="211"/>
      <c r="C807" s="212"/>
      <c r="D807" s="213"/>
      <c r="E807" s="213"/>
      <c r="F807" s="213"/>
      <c r="G807" s="214"/>
      <c r="H807" s="215"/>
      <c r="I807" s="215"/>
      <c r="J807" s="216"/>
      <c r="K807" s="217"/>
      <c r="L807" s="218"/>
      <c r="M807" s="219"/>
      <c r="N807" s="219"/>
      <c r="O807" s="220"/>
      <c r="P807" s="193">
        <f t="shared" si="176"/>
        <v>0</v>
      </c>
      <c r="R807" s="194"/>
      <c r="S807" s="194"/>
      <c r="T807" s="194"/>
      <c r="U807" s="194"/>
      <c r="V807" s="208"/>
      <c r="W807" s="209"/>
      <c r="X807" s="209"/>
      <c r="Y807" s="209"/>
      <c r="Z807" s="209"/>
      <c r="AA807" s="209"/>
      <c r="AB807" s="210"/>
    </row>
    <row r="808" spans="1:28" s="156" customFormat="1" ht="19.5" customHeight="1" x14ac:dyDescent="0.25">
      <c r="A808" s="197"/>
      <c r="B808" s="221"/>
      <c r="C808" s="222"/>
      <c r="D808" s="223"/>
      <c r="E808" s="223"/>
      <c r="F808" s="223"/>
      <c r="G808" s="224" t="str">
        <f>C788</f>
        <v>Walls and Partitions</v>
      </c>
      <c r="H808" s="225"/>
      <c r="I808" s="225"/>
      <c r="J808" s="226"/>
      <c r="K808" s="227">
        <f>SUBTOTAL(9,K788:K807)</f>
        <v>12003740.25</v>
      </c>
      <c r="L808" s="228"/>
      <c r="M808" s="229"/>
      <c r="N808" s="229"/>
      <c r="O808" s="230"/>
      <c r="P808" s="193">
        <f t="shared" ref="P808:P871" si="190">K808-SUM(R808:U808)</f>
        <v>12003740.25</v>
      </c>
      <c r="R808" s="194"/>
      <c r="S808" s="194"/>
      <c r="T808" s="194"/>
      <c r="U808" s="194"/>
      <c r="V808" s="208"/>
      <c r="W808" s="209"/>
      <c r="X808" s="209"/>
      <c r="Y808" s="209"/>
      <c r="Z808" s="209"/>
      <c r="AA808" s="209"/>
      <c r="AB808" s="210"/>
    </row>
    <row r="809" spans="1:28" s="156" customFormat="1" ht="19.5" customHeight="1" x14ac:dyDescent="0.25">
      <c r="A809" s="197"/>
      <c r="B809" s="296"/>
      <c r="C809" s="297"/>
      <c r="D809" s="298"/>
      <c r="E809" s="298"/>
      <c r="F809" s="298"/>
      <c r="G809" s="299"/>
      <c r="H809" s="300"/>
      <c r="I809" s="300"/>
      <c r="J809" s="301"/>
      <c r="K809" s="302"/>
      <c r="L809" s="303"/>
      <c r="M809" s="304"/>
      <c r="N809" s="304"/>
      <c r="O809" s="305"/>
      <c r="P809" s="193">
        <f t="shared" si="190"/>
        <v>0</v>
      </c>
      <c r="R809" s="194"/>
      <c r="S809" s="194"/>
      <c r="T809" s="194"/>
      <c r="U809" s="194"/>
      <c r="V809" s="208"/>
      <c r="W809" s="209"/>
      <c r="X809" s="209"/>
      <c r="Y809" s="209"/>
      <c r="Z809" s="209"/>
      <c r="AA809" s="209"/>
      <c r="AB809" s="210"/>
    </row>
    <row r="810" spans="1:28" s="156" customFormat="1" ht="19.5" customHeight="1" x14ac:dyDescent="0.25">
      <c r="B810" s="195" t="s">
        <v>893</v>
      </c>
      <c r="C810" s="196" t="s">
        <v>894</v>
      </c>
      <c r="D810" s="191"/>
      <c r="E810" s="191"/>
      <c r="F810" s="191"/>
      <c r="G810" s="192"/>
      <c r="H810" s="178"/>
      <c r="I810" s="179"/>
      <c r="J810" s="180"/>
      <c r="K810" s="180"/>
      <c r="L810" s="181"/>
      <c r="M810" s="182"/>
      <c r="N810" s="182"/>
      <c r="O810" s="183"/>
      <c r="P810" s="193">
        <f t="shared" si="190"/>
        <v>0</v>
      </c>
      <c r="Q810" s="170"/>
      <c r="R810" s="194"/>
      <c r="S810" s="194"/>
      <c r="T810" s="194"/>
      <c r="U810" s="194"/>
      <c r="V810" s="170"/>
      <c r="W810" s="186"/>
      <c r="X810" s="186"/>
      <c r="Y810" s="186"/>
      <c r="Z810" s="186"/>
      <c r="AA810" s="186"/>
      <c r="AB810" s="187"/>
    </row>
    <row r="811" spans="1:28" s="156" customFormat="1" ht="19.5" customHeight="1" x14ac:dyDescent="0.25">
      <c r="B811" s="279"/>
      <c r="C811" s="196" t="s">
        <v>466</v>
      </c>
      <c r="D811" s="191"/>
      <c r="E811" s="191"/>
      <c r="F811" s="191"/>
      <c r="G811" s="192"/>
      <c r="H811" s="178"/>
      <c r="I811" s="179"/>
      <c r="J811" s="180"/>
      <c r="K811" s="180"/>
      <c r="L811" s="181"/>
      <c r="M811" s="182"/>
      <c r="N811" s="182"/>
      <c r="O811" s="183"/>
      <c r="P811" s="193">
        <f t="shared" si="190"/>
        <v>0</v>
      </c>
      <c r="Q811" s="170"/>
      <c r="R811" s="194" t="str">
        <f>IF($Q811=R$8,$K811,"")</f>
        <v/>
      </c>
      <c r="S811" s="194"/>
      <c r="T811" s="194" t="str">
        <f t="shared" ref="T811:U813" si="191">IF($Q811=T$8,$K811,"")</f>
        <v/>
      </c>
      <c r="U811" s="194" t="str">
        <f t="shared" si="191"/>
        <v/>
      </c>
      <c r="V811" s="170"/>
      <c r="W811" s="186"/>
      <c r="X811" s="186"/>
      <c r="Y811" s="186"/>
      <c r="Z811" s="186"/>
      <c r="AA811" s="186"/>
      <c r="AB811" s="187"/>
    </row>
    <row r="812" spans="1:28" s="156" customFormat="1" ht="19.5" customHeight="1" x14ac:dyDescent="0.25">
      <c r="A812" s="197"/>
      <c r="B812" s="198" t="s">
        <v>64</v>
      </c>
      <c r="C812" s="199" t="s">
        <v>895</v>
      </c>
      <c r="D812" s="200"/>
      <c r="E812" s="200"/>
      <c r="F812" s="200"/>
      <c r="G812" s="201"/>
      <c r="H812" s="202">
        <v>40</v>
      </c>
      <c r="I812" s="202" t="s">
        <v>144</v>
      </c>
      <c r="J812" s="203">
        <v>1500</v>
      </c>
      <c r="K812" s="204">
        <f>H812*J812</f>
        <v>60000</v>
      </c>
      <c r="L812" s="205"/>
      <c r="M812" s="206"/>
      <c r="N812" s="206"/>
      <c r="O812" s="207"/>
      <c r="P812" s="193">
        <f t="shared" si="190"/>
        <v>0</v>
      </c>
      <c r="Q812" s="156" t="s">
        <v>364</v>
      </c>
      <c r="R812" s="194" t="str">
        <f>IF($Q812=R$8,$K812,"")</f>
        <v/>
      </c>
      <c r="S812" s="194">
        <f>IF($Q812=S$8,$K812,"")</f>
        <v>60000</v>
      </c>
      <c r="T812" s="194" t="str">
        <f t="shared" si="191"/>
        <v/>
      </c>
      <c r="U812" s="194" t="str">
        <f t="shared" si="191"/>
        <v/>
      </c>
      <c r="V812" s="208"/>
      <c r="W812" s="209"/>
      <c r="X812" s="209"/>
      <c r="Y812" s="209"/>
      <c r="Z812" s="209"/>
      <c r="AA812" s="209"/>
      <c r="AB812" s="210"/>
    </row>
    <row r="813" spans="1:28" s="156" customFormat="1" ht="19.5" customHeight="1" x14ac:dyDescent="0.25">
      <c r="A813" s="197"/>
      <c r="B813" s="198" t="s">
        <v>64</v>
      </c>
      <c r="C813" s="199" t="s">
        <v>585</v>
      </c>
      <c r="D813" s="200"/>
      <c r="E813" s="200"/>
      <c r="F813" s="200"/>
      <c r="G813" s="201"/>
      <c r="H813" s="202">
        <v>1</v>
      </c>
      <c r="I813" s="202" t="s">
        <v>57</v>
      </c>
      <c r="J813" s="203">
        <v>75000</v>
      </c>
      <c r="K813" s="204">
        <f>H813*J813</f>
        <v>75000</v>
      </c>
      <c r="L813" s="205"/>
      <c r="M813" s="206"/>
      <c r="N813" s="206"/>
      <c r="O813" s="207"/>
      <c r="P813" s="193">
        <f t="shared" si="190"/>
        <v>0</v>
      </c>
      <c r="Q813" s="156" t="s">
        <v>364</v>
      </c>
      <c r="R813" s="194" t="str">
        <f>IF($Q813=R$8,$K813,"")</f>
        <v/>
      </c>
      <c r="S813" s="194">
        <f>IF($Q813=S$8,$K813,"")</f>
        <v>75000</v>
      </c>
      <c r="T813" s="194" t="str">
        <f t="shared" si="191"/>
        <v/>
      </c>
      <c r="U813" s="194" t="str">
        <f t="shared" si="191"/>
        <v/>
      </c>
      <c r="V813" s="208"/>
      <c r="W813" s="209"/>
      <c r="X813" s="209"/>
      <c r="Y813" s="209"/>
      <c r="Z813" s="209"/>
      <c r="AA813" s="209"/>
      <c r="AB813" s="210"/>
    </row>
    <row r="814" spans="1:28" s="156" customFormat="1" ht="19.5" customHeight="1" x14ac:dyDescent="0.25">
      <c r="A814" s="197"/>
      <c r="B814" s="198"/>
      <c r="C814" s="199"/>
      <c r="D814" s="200"/>
      <c r="E814" s="200"/>
      <c r="F814" s="200"/>
      <c r="G814" s="201"/>
      <c r="H814" s="202"/>
      <c r="I814" s="202"/>
      <c r="J814" s="203"/>
      <c r="K814" s="204"/>
      <c r="L814" s="205"/>
      <c r="M814" s="206"/>
      <c r="N814" s="206"/>
      <c r="O814" s="207"/>
      <c r="P814" s="193">
        <f t="shared" si="190"/>
        <v>0</v>
      </c>
      <c r="R814" s="194"/>
      <c r="S814" s="194"/>
      <c r="T814" s="194"/>
      <c r="U814" s="194"/>
      <c r="V814" s="208"/>
      <c r="W814" s="209"/>
      <c r="X814" s="209"/>
      <c r="Y814" s="209"/>
      <c r="Z814" s="209"/>
      <c r="AA814" s="209"/>
      <c r="AB814" s="210"/>
    </row>
    <row r="815" spans="1:28" s="156" customFormat="1" ht="19.5" customHeight="1" x14ac:dyDescent="0.25">
      <c r="B815" s="279"/>
      <c r="C815" s="196" t="s">
        <v>538</v>
      </c>
      <c r="D815" s="191"/>
      <c r="E815" s="191"/>
      <c r="F815" s="191"/>
      <c r="G815" s="192"/>
      <c r="H815" s="178"/>
      <c r="I815" s="179"/>
      <c r="J815" s="180"/>
      <c r="K815" s="180"/>
      <c r="L815" s="181"/>
      <c r="M815" s="182"/>
      <c r="N815" s="182"/>
      <c r="O815" s="183"/>
      <c r="P815" s="193">
        <f t="shared" si="190"/>
        <v>0</v>
      </c>
      <c r="Q815" s="170"/>
      <c r="R815" s="194" t="str">
        <f>IF($Q815=R$8,$K815,"")</f>
        <v/>
      </c>
      <c r="S815" s="194"/>
      <c r="T815" s="194" t="str">
        <f>IF($Q815=T$8,$K815,"")</f>
        <v/>
      </c>
      <c r="U815" s="194" t="str">
        <f>IF($Q815=U$8,$K815,"")</f>
        <v/>
      </c>
      <c r="V815" s="170"/>
      <c r="W815" s="186"/>
      <c r="X815" s="186"/>
      <c r="Y815" s="186"/>
      <c r="Z815" s="186"/>
      <c r="AA815" s="186"/>
      <c r="AB815" s="187"/>
    </row>
    <row r="816" spans="1:28" s="156" customFormat="1" ht="19.5" customHeight="1" x14ac:dyDescent="0.25">
      <c r="A816" s="197"/>
      <c r="B816" s="198" t="s">
        <v>64</v>
      </c>
      <c r="C816" s="199" t="s">
        <v>585</v>
      </c>
      <c r="D816" s="200"/>
      <c r="E816" s="200"/>
      <c r="F816" s="200"/>
      <c r="G816" s="201"/>
      <c r="H816" s="202">
        <v>1</v>
      </c>
      <c r="I816" s="202" t="s">
        <v>57</v>
      </c>
      <c r="J816" s="203">
        <v>250000</v>
      </c>
      <c r="K816" s="204">
        <f>H816*J816</f>
        <v>250000</v>
      </c>
      <c r="L816" s="205"/>
      <c r="M816" s="206"/>
      <c r="N816" s="206"/>
      <c r="O816" s="207"/>
      <c r="P816" s="193">
        <f t="shared" si="190"/>
        <v>0</v>
      </c>
      <c r="Q816" s="156" t="s">
        <v>363</v>
      </c>
      <c r="R816" s="194">
        <f>IF($Q816=R$8,$K816,"")</f>
        <v>250000</v>
      </c>
      <c r="S816" s="194" t="str">
        <f>IF($Q816=S$8,$K816,"")</f>
        <v/>
      </c>
      <c r="T816" s="194" t="str">
        <f>IF($Q816=T$8,$K816,"")</f>
        <v/>
      </c>
      <c r="U816" s="194" t="str">
        <f>IF($Q816=U$8,$K816,"")</f>
        <v/>
      </c>
      <c r="V816" s="208"/>
      <c r="W816" s="209"/>
      <c r="X816" s="209"/>
      <c r="Y816" s="209"/>
      <c r="Z816" s="209"/>
      <c r="AA816" s="209"/>
      <c r="AB816" s="210"/>
    </row>
    <row r="817" spans="1:28" s="156" customFormat="1" ht="19.5" customHeight="1" x14ac:dyDescent="0.25">
      <c r="A817" s="197"/>
      <c r="B817" s="198"/>
      <c r="C817" s="212"/>
      <c r="D817" s="213"/>
      <c r="E817" s="213"/>
      <c r="F817" s="213"/>
      <c r="G817" s="214"/>
      <c r="H817" s="215"/>
      <c r="I817" s="215"/>
      <c r="J817" s="216"/>
      <c r="K817" s="217"/>
      <c r="L817" s="218"/>
      <c r="M817" s="219"/>
      <c r="N817" s="219"/>
      <c r="O817" s="220"/>
      <c r="P817" s="193">
        <f t="shared" si="190"/>
        <v>0</v>
      </c>
      <c r="R817" s="194"/>
      <c r="S817" s="194"/>
      <c r="T817" s="194"/>
      <c r="U817" s="194"/>
      <c r="V817" s="208"/>
      <c r="W817" s="209"/>
      <c r="X817" s="209"/>
      <c r="Y817" s="209"/>
      <c r="Z817" s="209"/>
      <c r="AA817" s="209"/>
      <c r="AB817" s="210"/>
    </row>
    <row r="818" spans="1:28" s="156" customFormat="1" ht="19.5" customHeight="1" x14ac:dyDescent="0.25">
      <c r="B818" s="279"/>
      <c r="C818" s="196" t="s">
        <v>356</v>
      </c>
      <c r="D818" s="191"/>
      <c r="E818" s="191"/>
      <c r="F818" s="191"/>
      <c r="G818" s="192"/>
      <c r="H818" s="178"/>
      <c r="I818" s="179"/>
      <c r="J818" s="180"/>
      <c r="K818" s="180"/>
      <c r="L818" s="181"/>
      <c r="M818" s="182"/>
      <c r="N818" s="182"/>
      <c r="O818" s="183"/>
      <c r="P818" s="193">
        <f t="shared" si="190"/>
        <v>0</v>
      </c>
      <c r="Q818" s="170"/>
      <c r="R818" s="194" t="str">
        <f>IF($Q818=R$8,$K818,"")</f>
        <v/>
      </c>
      <c r="S818" s="194"/>
      <c r="T818" s="194" t="str">
        <f>IF($Q818=T$8,$K818,"")</f>
        <v/>
      </c>
      <c r="U818" s="194" t="str">
        <f>IF($Q818=U$8,$K818,"")</f>
        <v/>
      </c>
      <c r="V818" s="170"/>
      <c r="W818" s="186"/>
      <c r="X818" s="186"/>
      <c r="Y818" s="186"/>
      <c r="Z818" s="186"/>
      <c r="AA818" s="186"/>
      <c r="AB818" s="187"/>
    </row>
    <row r="819" spans="1:28" s="156" customFormat="1" ht="19.5" customHeight="1" x14ac:dyDescent="0.25">
      <c r="A819" s="197"/>
      <c r="B819" s="198" t="s">
        <v>64</v>
      </c>
      <c r="C819" s="199" t="s">
        <v>585</v>
      </c>
      <c r="D819" s="200"/>
      <c r="E819" s="200"/>
      <c r="F819" s="200"/>
      <c r="G819" s="201"/>
      <c r="H819" s="202">
        <v>1</v>
      </c>
      <c r="I819" s="202" t="s">
        <v>57</v>
      </c>
      <c r="J819" s="203">
        <v>250000</v>
      </c>
      <c r="K819" s="204">
        <f>H819*J819</f>
        <v>250000</v>
      </c>
      <c r="L819" s="205"/>
      <c r="M819" s="206"/>
      <c r="N819" s="206"/>
      <c r="O819" s="207"/>
      <c r="P819" s="193">
        <f t="shared" si="190"/>
        <v>0</v>
      </c>
      <c r="Q819" s="156" t="s">
        <v>356</v>
      </c>
      <c r="R819" s="194" t="str">
        <f>IF($Q819=R$8,$K819,"")</f>
        <v/>
      </c>
      <c r="S819" s="194"/>
      <c r="T819" s="194">
        <f>IF($Q819=T$8,$K819,"")</f>
        <v>250000</v>
      </c>
      <c r="U819" s="194" t="str">
        <f>IF($Q819=U$8,$K819,"")</f>
        <v/>
      </c>
      <c r="V819" s="208"/>
      <c r="W819" s="209"/>
      <c r="X819" s="209"/>
      <c r="Y819" s="209"/>
      <c r="Z819" s="209"/>
      <c r="AA819" s="209"/>
      <c r="AB819" s="210"/>
    </row>
    <row r="820" spans="1:28" s="156" customFormat="1" ht="19.5" customHeight="1" x14ac:dyDescent="0.25">
      <c r="A820" s="197"/>
      <c r="B820" s="198"/>
      <c r="C820" s="212"/>
      <c r="D820" s="213"/>
      <c r="E820" s="213"/>
      <c r="F820" s="213"/>
      <c r="G820" s="214"/>
      <c r="H820" s="215"/>
      <c r="I820" s="215"/>
      <c r="J820" s="216"/>
      <c r="K820" s="217"/>
      <c r="L820" s="218"/>
      <c r="M820" s="219"/>
      <c r="N820" s="219"/>
      <c r="O820" s="220"/>
      <c r="P820" s="193">
        <f t="shared" si="190"/>
        <v>0</v>
      </c>
      <c r="R820" s="194"/>
      <c r="S820" s="194"/>
      <c r="T820" s="194"/>
      <c r="U820" s="194"/>
      <c r="V820" s="208"/>
      <c r="W820" s="209"/>
      <c r="X820" s="209"/>
      <c r="Y820" s="209"/>
      <c r="Z820" s="209"/>
      <c r="AA820" s="209"/>
      <c r="AB820" s="210"/>
    </row>
    <row r="821" spans="1:28" s="156" customFormat="1" ht="19.5" customHeight="1" x14ac:dyDescent="0.25">
      <c r="A821" s="197"/>
      <c r="B821" s="211"/>
      <c r="C821" s="212"/>
      <c r="D821" s="213"/>
      <c r="E821" s="213"/>
      <c r="F821" s="213"/>
      <c r="G821" s="214"/>
      <c r="H821" s="215"/>
      <c r="I821" s="215"/>
      <c r="J821" s="216"/>
      <c r="K821" s="217"/>
      <c r="L821" s="218"/>
      <c r="M821" s="219"/>
      <c r="N821" s="219"/>
      <c r="O821" s="220"/>
      <c r="P821" s="193">
        <f t="shared" si="190"/>
        <v>0</v>
      </c>
      <c r="R821" s="194"/>
      <c r="S821" s="194"/>
      <c r="T821" s="194"/>
      <c r="U821" s="194"/>
      <c r="V821" s="208"/>
      <c r="W821" s="209"/>
      <c r="X821" s="209"/>
      <c r="Y821" s="209"/>
      <c r="Z821" s="209"/>
      <c r="AA821" s="209"/>
      <c r="AB821" s="210"/>
    </row>
    <row r="822" spans="1:28" s="156" customFormat="1" ht="19.5" customHeight="1" x14ac:dyDescent="0.25">
      <c r="A822" s="197"/>
      <c r="B822" s="221"/>
      <c r="C822" s="222"/>
      <c r="D822" s="223"/>
      <c r="E822" s="223"/>
      <c r="F822" s="223"/>
      <c r="G822" s="224" t="str">
        <f>C810</f>
        <v>Balustrades and handrails</v>
      </c>
      <c r="H822" s="225"/>
      <c r="I822" s="225"/>
      <c r="J822" s="226"/>
      <c r="K822" s="227">
        <f>SUBTOTAL(9,K810:K821)</f>
        <v>635000</v>
      </c>
      <c r="L822" s="228"/>
      <c r="M822" s="229"/>
      <c r="N822" s="229"/>
      <c r="O822" s="230"/>
      <c r="P822" s="193">
        <f t="shared" si="190"/>
        <v>635000</v>
      </c>
      <c r="R822" s="194"/>
      <c r="S822" s="194"/>
      <c r="T822" s="194"/>
      <c r="U822" s="194"/>
      <c r="V822" s="208"/>
      <c r="W822" s="209"/>
      <c r="X822" s="209"/>
      <c r="Y822" s="209"/>
      <c r="Z822" s="209"/>
      <c r="AA822" s="209"/>
      <c r="AB822" s="210"/>
    </row>
    <row r="823" spans="1:28" s="156" customFormat="1" ht="19.5" customHeight="1" x14ac:dyDescent="0.25">
      <c r="B823" s="174"/>
      <c r="C823" s="175"/>
      <c r="D823" s="176"/>
      <c r="E823" s="176"/>
      <c r="F823" s="176"/>
      <c r="G823" s="177"/>
      <c r="H823" s="178"/>
      <c r="I823" s="179"/>
      <c r="J823" s="180"/>
      <c r="K823" s="180"/>
      <c r="L823" s="181"/>
      <c r="M823" s="182"/>
      <c r="N823" s="182"/>
      <c r="O823" s="183"/>
      <c r="P823" s="193">
        <f t="shared" si="190"/>
        <v>0</v>
      </c>
      <c r="Q823" s="170"/>
      <c r="R823" s="194" t="str">
        <f>IF($Q823=R$8,$K823,"")</f>
        <v/>
      </c>
      <c r="S823" s="194"/>
      <c r="T823" s="194" t="str">
        <f>IF($Q823=T$8,$K823,"")</f>
        <v/>
      </c>
      <c r="U823" s="194" t="str">
        <f>IF($Q823=U$8,$K823,"")</f>
        <v/>
      </c>
      <c r="V823" s="170"/>
      <c r="W823" s="186"/>
      <c r="X823" s="186"/>
      <c r="Y823" s="186"/>
      <c r="Z823" s="186"/>
      <c r="AA823" s="186"/>
      <c r="AB823" s="187"/>
    </row>
    <row r="824" spans="1:28" s="156" customFormat="1" ht="19.5" customHeight="1" x14ac:dyDescent="0.25">
      <c r="B824" s="195" t="s">
        <v>896</v>
      </c>
      <c r="C824" s="196" t="s">
        <v>897</v>
      </c>
      <c r="D824" s="191"/>
      <c r="E824" s="191"/>
      <c r="F824" s="191"/>
      <c r="G824" s="192"/>
      <c r="H824" s="178"/>
      <c r="I824" s="179"/>
      <c r="J824" s="180"/>
      <c r="K824" s="180"/>
      <c r="L824" s="181"/>
      <c r="M824" s="182"/>
      <c r="N824" s="182"/>
      <c r="O824" s="183"/>
      <c r="P824" s="193">
        <f t="shared" si="190"/>
        <v>0</v>
      </c>
      <c r="Q824" s="170"/>
      <c r="R824" s="194"/>
      <c r="S824" s="194"/>
      <c r="T824" s="194"/>
      <c r="U824" s="194"/>
      <c r="V824" s="170"/>
      <c r="W824" s="186"/>
      <c r="X824" s="186"/>
      <c r="Y824" s="186"/>
      <c r="Z824" s="186"/>
      <c r="AA824" s="186"/>
      <c r="AB824" s="187"/>
    </row>
    <row r="825" spans="1:28" s="156" customFormat="1" ht="19.5" customHeight="1" x14ac:dyDescent="0.25">
      <c r="B825" s="279"/>
      <c r="C825" s="196" t="s">
        <v>889</v>
      </c>
      <c r="D825" s="191"/>
      <c r="E825" s="191"/>
      <c r="F825" s="191"/>
      <c r="G825" s="192"/>
      <c r="H825" s="178"/>
      <c r="I825" s="179"/>
      <c r="J825" s="180"/>
      <c r="K825" s="180"/>
      <c r="L825" s="181"/>
      <c r="M825" s="182"/>
      <c r="N825" s="182"/>
      <c r="O825" s="183"/>
      <c r="P825" s="193">
        <f t="shared" si="190"/>
        <v>0</v>
      </c>
      <c r="Q825" s="170"/>
      <c r="R825" s="194" t="str">
        <f>IF($Q825=R$8,$K825,"")</f>
        <v/>
      </c>
      <c r="S825" s="194"/>
      <c r="T825" s="194" t="str">
        <f>IF($Q825=T$8,$K825,"")</f>
        <v/>
      </c>
      <c r="U825" s="194" t="str">
        <f>IF($Q825=U$8,$K825,"")</f>
        <v/>
      </c>
      <c r="V825" s="170"/>
      <c r="W825" s="186"/>
      <c r="X825" s="186"/>
      <c r="Y825" s="186"/>
      <c r="Z825" s="186"/>
      <c r="AA825" s="186"/>
      <c r="AB825" s="187"/>
    </row>
    <row r="826" spans="1:28" s="156" customFormat="1" ht="19.5" customHeight="1" x14ac:dyDescent="0.25">
      <c r="A826" s="197"/>
      <c r="B826" s="422" t="s">
        <v>64</v>
      </c>
      <c r="C826" s="199" t="s">
        <v>898</v>
      </c>
      <c r="D826" s="200"/>
      <c r="E826" s="200"/>
      <c r="F826" s="200"/>
      <c r="G826" s="201"/>
      <c r="H826" s="202">
        <v>60</v>
      </c>
      <c r="I826" s="202" t="s">
        <v>66</v>
      </c>
      <c r="J826" s="203">
        <v>1200</v>
      </c>
      <c r="K826" s="204">
        <f>H826*J826</f>
        <v>72000</v>
      </c>
      <c r="L826" s="205"/>
      <c r="M826" s="206"/>
      <c r="N826" s="206"/>
      <c r="O826" s="207"/>
      <c r="P826" s="193">
        <f t="shared" si="190"/>
        <v>0</v>
      </c>
      <c r="Q826" s="156" t="s">
        <v>363</v>
      </c>
      <c r="R826" s="194">
        <f>IF($Q826=R$8,$K826,"")</f>
        <v>72000</v>
      </c>
      <c r="S826" s="194" t="str">
        <f>IF($Q826=S$8,$K826,"")</f>
        <v/>
      </c>
      <c r="T826" s="194" t="str">
        <f>IF($Q826=T$8,$K826,"")</f>
        <v/>
      </c>
      <c r="U826" s="194" t="str">
        <f>IF($Q826=U$8,$K826,"")</f>
        <v/>
      </c>
      <c r="W826" s="252"/>
      <c r="X826" s="252"/>
      <c r="Y826" s="252"/>
      <c r="Z826" s="252"/>
      <c r="AA826" s="252"/>
      <c r="AB826" s="253"/>
    </row>
    <row r="827" spans="1:28" s="156" customFormat="1" ht="19.5" customHeight="1" x14ac:dyDescent="0.25">
      <c r="A827" s="197"/>
      <c r="B827" s="211"/>
      <c r="C827" s="212"/>
      <c r="D827" s="213"/>
      <c r="E827" s="213"/>
      <c r="F827" s="213"/>
      <c r="G827" s="214"/>
      <c r="H827" s="215"/>
      <c r="I827" s="215"/>
      <c r="J827" s="216"/>
      <c r="K827" s="217"/>
      <c r="L827" s="218"/>
      <c r="M827" s="219"/>
      <c r="N827" s="219"/>
      <c r="O827" s="220"/>
      <c r="P827" s="193">
        <f t="shared" si="190"/>
        <v>0</v>
      </c>
      <c r="R827" s="194"/>
      <c r="S827" s="194"/>
      <c r="T827" s="194"/>
      <c r="U827" s="194"/>
      <c r="V827" s="208"/>
      <c r="W827" s="209"/>
      <c r="X827" s="209"/>
      <c r="Y827" s="209"/>
      <c r="Z827" s="209"/>
      <c r="AA827" s="209"/>
      <c r="AB827" s="210"/>
    </row>
    <row r="828" spans="1:28" s="156" customFormat="1" ht="19.5" customHeight="1" x14ac:dyDescent="0.25">
      <c r="A828" s="197"/>
      <c r="B828" s="221"/>
      <c r="C828" s="222"/>
      <c r="D828" s="223"/>
      <c r="E828" s="223"/>
      <c r="F828" s="223"/>
      <c r="G828" s="224" t="str">
        <f>C824</f>
        <v>Moveable room dividers</v>
      </c>
      <c r="H828" s="225"/>
      <c r="I828" s="225"/>
      <c r="J828" s="226"/>
      <c r="K828" s="227">
        <f>SUBTOTAL(9,K824:K827)</f>
        <v>72000</v>
      </c>
      <c r="L828" s="228"/>
      <c r="M828" s="229"/>
      <c r="N828" s="229"/>
      <c r="O828" s="230"/>
      <c r="P828" s="193">
        <f t="shared" si="190"/>
        <v>72000</v>
      </c>
      <c r="R828" s="194"/>
      <c r="S828" s="194"/>
      <c r="T828" s="194"/>
      <c r="U828" s="194"/>
      <c r="V828" s="208"/>
      <c r="W828" s="209"/>
      <c r="X828" s="209"/>
      <c r="Y828" s="209"/>
      <c r="Z828" s="209"/>
      <c r="AA828" s="209"/>
      <c r="AB828" s="210"/>
    </row>
    <row r="829" spans="1:28" s="156" customFormat="1" ht="19.5" customHeight="1" x14ac:dyDescent="0.25">
      <c r="B829" s="174"/>
      <c r="C829" s="175"/>
      <c r="D829" s="176"/>
      <c r="E829" s="176"/>
      <c r="F829" s="176"/>
      <c r="G829" s="177"/>
      <c r="H829" s="178"/>
      <c r="I829" s="179"/>
      <c r="J829" s="180"/>
      <c r="K829" s="180"/>
      <c r="L829" s="181"/>
      <c r="M829" s="182"/>
      <c r="N829" s="182"/>
      <c r="O829" s="183"/>
      <c r="P829" s="193">
        <f t="shared" si="190"/>
        <v>0</v>
      </c>
      <c r="Q829" s="170"/>
      <c r="R829" s="194" t="str">
        <f>IF($Q829=R$8,$K829,"")</f>
        <v/>
      </c>
      <c r="S829" s="194"/>
      <c r="T829" s="194" t="str">
        <f>IF($Q829=T$8,$K829,"")</f>
        <v/>
      </c>
      <c r="U829" s="194" t="str">
        <f>IF($Q829=U$8,$K829,"")</f>
        <v/>
      </c>
      <c r="V829" s="170"/>
      <c r="W829" s="186"/>
      <c r="X829" s="186"/>
      <c r="Y829" s="186"/>
      <c r="Z829" s="186"/>
      <c r="AA829" s="186"/>
      <c r="AB829" s="187"/>
    </row>
    <row r="830" spans="1:28" s="156" customFormat="1" ht="19.5" customHeight="1" x14ac:dyDescent="0.25">
      <c r="B830" s="195" t="s">
        <v>899</v>
      </c>
      <c r="C830" s="196" t="s">
        <v>900</v>
      </c>
      <c r="D830" s="191"/>
      <c r="E830" s="191"/>
      <c r="F830" s="191"/>
      <c r="G830" s="192"/>
      <c r="H830" s="178"/>
      <c r="I830" s="179"/>
      <c r="J830" s="180"/>
      <c r="K830" s="180"/>
      <c r="L830" s="181"/>
      <c r="M830" s="182"/>
      <c r="N830" s="182"/>
      <c r="O830" s="183"/>
      <c r="P830" s="193">
        <f t="shared" si="190"/>
        <v>0</v>
      </c>
      <c r="Q830" s="170"/>
      <c r="R830" s="194"/>
      <c r="S830" s="194"/>
      <c r="T830" s="194"/>
      <c r="U830" s="194"/>
      <c r="V830" s="170"/>
      <c r="W830" s="186"/>
      <c r="X830" s="186"/>
      <c r="Y830" s="186"/>
      <c r="Z830" s="186"/>
      <c r="AA830" s="186"/>
      <c r="AB830" s="187"/>
    </row>
    <row r="831" spans="1:28" s="156" customFormat="1" ht="19.5" customHeight="1" x14ac:dyDescent="0.25">
      <c r="A831" s="197"/>
      <c r="B831" s="198" t="s">
        <v>64</v>
      </c>
      <c r="C831" s="199" t="s">
        <v>901</v>
      </c>
      <c r="D831" s="200"/>
      <c r="E831" s="200"/>
      <c r="F831" s="200"/>
      <c r="G831" s="201"/>
      <c r="H831" s="202"/>
      <c r="I831" s="202"/>
      <c r="J831" s="203"/>
      <c r="K831" s="204"/>
      <c r="L831" s="205"/>
      <c r="M831" s="206"/>
      <c r="N831" s="206"/>
      <c r="O831" s="207"/>
      <c r="P831" s="193">
        <f t="shared" si="190"/>
        <v>0</v>
      </c>
      <c r="R831" s="194" t="str">
        <f>IF($Q831=R$8,$K831,"")</f>
        <v/>
      </c>
      <c r="S831" s="194"/>
      <c r="T831" s="194" t="str">
        <f>IF($Q831=T$8,$K831,"")</f>
        <v/>
      </c>
      <c r="U831" s="194" t="str">
        <f>IF($Q831=U$8,$K831,"")</f>
        <v/>
      </c>
      <c r="V831" s="208"/>
      <c r="W831" s="209"/>
      <c r="X831" s="209"/>
      <c r="Y831" s="209"/>
      <c r="Z831" s="209"/>
      <c r="AA831" s="209"/>
      <c r="AB831" s="210"/>
    </row>
    <row r="832" spans="1:28" s="156" customFormat="1" ht="19.5" customHeight="1" x14ac:dyDescent="0.25">
      <c r="A832" s="197"/>
      <c r="B832" s="211"/>
      <c r="C832" s="212"/>
      <c r="D832" s="213"/>
      <c r="E832" s="213"/>
      <c r="F832" s="213"/>
      <c r="G832" s="214"/>
      <c r="H832" s="215"/>
      <c r="I832" s="215"/>
      <c r="J832" s="216"/>
      <c r="K832" s="217"/>
      <c r="L832" s="218"/>
      <c r="M832" s="219"/>
      <c r="N832" s="219"/>
      <c r="O832" s="220"/>
      <c r="P832" s="193">
        <f t="shared" si="190"/>
        <v>0</v>
      </c>
      <c r="R832" s="194"/>
      <c r="S832" s="194"/>
      <c r="T832" s="194"/>
      <c r="U832" s="194"/>
      <c r="V832" s="208"/>
      <c r="W832" s="209"/>
      <c r="X832" s="209"/>
      <c r="Y832" s="209"/>
      <c r="Z832" s="209"/>
      <c r="AA832" s="209"/>
      <c r="AB832" s="210"/>
    </row>
    <row r="833" spans="1:28" s="156" customFormat="1" ht="19.5" customHeight="1" x14ac:dyDescent="0.25">
      <c r="A833" s="197"/>
      <c r="B833" s="221"/>
      <c r="C833" s="222"/>
      <c r="D833" s="223"/>
      <c r="E833" s="223"/>
      <c r="F833" s="223"/>
      <c r="G833" s="224" t="str">
        <f>C830</f>
        <v>Cubicles</v>
      </c>
      <c r="H833" s="225"/>
      <c r="I833" s="225"/>
      <c r="J833" s="226"/>
      <c r="K833" s="227">
        <f>SUBTOTAL(9,K830:K832)</f>
        <v>0</v>
      </c>
      <c r="L833" s="228"/>
      <c r="M833" s="229"/>
      <c r="N833" s="229"/>
      <c r="O833" s="230"/>
      <c r="P833" s="193">
        <f t="shared" si="190"/>
        <v>0</v>
      </c>
      <c r="R833" s="194"/>
      <c r="S833" s="194"/>
      <c r="T833" s="194"/>
      <c r="U833" s="194"/>
      <c r="V833" s="208"/>
      <c r="W833" s="209"/>
      <c r="X833" s="209"/>
      <c r="Y833" s="209"/>
      <c r="Z833" s="209"/>
      <c r="AA833" s="209"/>
      <c r="AB833" s="210"/>
    </row>
    <row r="834" spans="1:28" s="156" customFormat="1" ht="19.5" customHeight="1" x14ac:dyDescent="0.25">
      <c r="B834" s="174"/>
      <c r="C834" s="175"/>
      <c r="D834" s="176"/>
      <c r="E834" s="176"/>
      <c r="F834" s="176"/>
      <c r="G834" s="177"/>
      <c r="H834" s="178"/>
      <c r="I834" s="179"/>
      <c r="J834" s="180"/>
      <c r="K834" s="180"/>
      <c r="L834" s="181"/>
      <c r="M834" s="182"/>
      <c r="N834" s="182"/>
      <c r="O834" s="183"/>
      <c r="P834" s="193">
        <f t="shared" si="190"/>
        <v>0</v>
      </c>
      <c r="Q834" s="170"/>
      <c r="R834" s="194" t="str">
        <f>IF($Q834=R$8,$K834,"")</f>
        <v/>
      </c>
      <c r="S834" s="194"/>
      <c r="T834" s="194" t="str">
        <f>IF($Q834=T$8,$K834,"")</f>
        <v/>
      </c>
      <c r="U834" s="194" t="str">
        <f>IF($Q834=U$8,$K834,"")</f>
        <v/>
      </c>
      <c r="V834" s="170"/>
      <c r="W834" s="186"/>
      <c r="X834" s="186"/>
      <c r="Y834" s="186"/>
      <c r="Z834" s="186"/>
      <c r="AA834" s="186"/>
      <c r="AB834" s="187"/>
    </row>
    <row r="835" spans="1:28" s="156" customFormat="1" ht="19.5" customHeight="1" x14ac:dyDescent="0.25">
      <c r="B835" s="231"/>
      <c r="C835" s="232"/>
      <c r="D835" s="233"/>
      <c r="E835" s="233"/>
      <c r="F835" s="233"/>
      <c r="G835" s="234" t="str">
        <f>C787</f>
        <v>Internal walls and partitions</v>
      </c>
      <c r="H835" s="235"/>
      <c r="I835" s="236"/>
      <c r="J835" s="236"/>
      <c r="K835" s="237">
        <f>SUBTOTAL(9,K787:K834)</f>
        <v>12710740.25</v>
      </c>
      <c r="L835" s="238"/>
      <c r="M835" s="239"/>
      <c r="N835" s="239"/>
      <c r="O835" s="240"/>
      <c r="P835" s="193">
        <f t="shared" si="190"/>
        <v>0</v>
      </c>
      <c r="Q835" s="237">
        <f>SUBTOTAL(9,Q787:Q834)</f>
        <v>0</v>
      </c>
      <c r="R835" s="237">
        <f>SUBTOTAL(9,R787:R834)</f>
        <v>5373625.25</v>
      </c>
      <c r="S835" s="237">
        <f>SUBTOTAL(9,S787:S834)</f>
        <v>1646425</v>
      </c>
      <c r="T835" s="237">
        <f>SUBTOTAL(9,T787:T834)</f>
        <v>5690690</v>
      </c>
      <c r="U835" s="237">
        <f>SUBTOTAL(9,U787:U834)</f>
        <v>0</v>
      </c>
      <c r="V835" s="170"/>
      <c r="W835" s="186"/>
      <c r="X835" s="186"/>
      <c r="Y835" s="186"/>
      <c r="Z835" s="186"/>
      <c r="AA835" s="186"/>
      <c r="AB835" s="187"/>
    </row>
    <row r="836" spans="1:28" s="156" customFormat="1" ht="19.5" customHeight="1" x14ac:dyDescent="0.25">
      <c r="B836" s="174"/>
      <c r="C836" s="175"/>
      <c r="D836" s="176"/>
      <c r="E836" s="176"/>
      <c r="F836" s="176"/>
      <c r="G836" s="177"/>
      <c r="H836" s="178"/>
      <c r="I836" s="179"/>
      <c r="J836" s="180"/>
      <c r="K836" s="180"/>
      <c r="L836" s="181"/>
      <c r="M836" s="182"/>
      <c r="N836" s="182"/>
      <c r="O836" s="183"/>
      <c r="P836" s="193">
        <f t="shared" si="190"/>
        <v>0</v>
      </c>
      <c r="Q836" s="170"/>
      <c r="R836" s="194" t="str">
        <f>IF($Q836=R$8,$K836,"")</f>
        <v/>
      </c>
      <c r="S836" s="194"/>
      <c r="T836" s="194" t="str">
        <f>IF($Q836=T$8,$K836,"")</f>
        <v/>
      </c>
      <c r="U836" s="194" t="str">
        <f>IF($Q836=U$8,$K836,"")</f>
        <v/>
      </c>
      <c r="V836" s="170"/>
      <c r="W836" s="186"/>
      <c r="X836" s="186"/>
      <c r="Y836" s="186"/>
      <c r="Z836" s="186"/>
      <c r="AA836" s="186"/>
      <c r="AB836" s="187"/>
    </row>
    <row r="837" spans="1:28" s="156" customFormat="1" ht="19.5" customHeight="1" x14ac:dyDescent="0.25">
      <c r="B837" s="189" t="s">
        <v>902</v>
      </c>
      <c r="C837" s="190" t="s">
        <v>903</v>
      </c>
      <c r="D837" s="191"/>
      <c r="E837" s="191"/>
      <c r="F837" s="191"/>
      <c r="G837" s="192"/>
      <c r="H837" s="178"/>
      <c r="I837" s="179"/>
      <c r="J837" s="180"/>
      <c r="K837" s="180"/>
      <c r="L837" s="181"/>
      <c r="M837" s="182"/>
      <c r="N837" s="182"/>
      <c r="O837" s="183"/>
      <c r="P837" s="193">
        <f t="shared" si="190"/>
        <v>0</v>
      </c>
      <c r="Q837" s="170"/>
      <c r="R837" s="194" t="str">
        <f>IF($Q837=R$8,$K837,"")</f>
        <v/>
      </c>
      <c r="S837" s="194"/>
      <c r="T837" s="194" t="str">
        <f>IF($Q837=T$8,$K837,"")</f>
        <v/>
      </c>
      <c r="U837" s="194" t="str">
        <f>IF($Q837=U$8,$K837,"")</f>
        <v/>
      </c>
      <c r="V837" s="170"/>
      <c r="W837" s="186"/>
      <c r="X837" s="186"/>
      <c r="Y837" s="186"/>
      <c r="Z837" s="186"/>
      <c r="AA837" s="186"/>
      <c r="AB837" s="187"/>
    </row>
    <row r="838" spans="1:28" s="156" customFormat="1" ht="19.5" customHeight="1" x14ac:dyDescent="0.25">
      <c r="B838" s="195" t="s">
        <v>904</v>
      </c>
      <c r="C838" s="196" t="s">
        <v>905</v>
      </c>
      <c r="D838" s="191"/>
      <c r="E838" s="191"/>
      <c r="F838" s="191"/>
      <c r="G838" s="192"/>
      <c r="H838" s="178"/>
      <c r="I838" s="179"/>
      <c r="J838" s="180"/>
      <c r="K838" s="180"/>
      <c r="L838" s="181"/>
      <c r="M838" s="182"/>
      <c r="N838" s="182"/>
      <c r="O838" s="183"/>
      <c r="P838" s="193">
        <f t="shared" si="190"/>
        <v>0</v>
      </c>
      <c r="Q838" s="170"/>
      <c r="R838" s="194"/>
      <c r="S838" s="194"/>
      <c r="T838" s="194"/>
      <c r="U838" s="194"/>
      <c r="V838" s="170"/>
      <c r="W838" s="186"/>
      <c r="X838" s="186"/>
      <c r="Y838" s="186"/>
      <c r="Z838" s="186"/>
      <c r="AA838" s="186"/>
      <c r="AB838" s="187"/>
    </row>
    <row r="839" spans="1:28" s="156" customFormat="1" ht="19.5" customHeight="1" x14ac:dyDescent="0.25">
      <c r="B839" s="345"/>
      <c r="C839" s="196" t="s">
        <v>906</v>
      </c>
      <c r="D839" s="191"/>
      <c r="E839" s="191"/>
      <c r="F839" s="191"/>
      <c r="G839" s="192"/>
      <c r="H839" s="178"/>
      <c r="I839" s="179"/>
      <c r="J839" s="180"/>
      <c r="K839" s="180"/>
      <c r="L839" s="181"/>
      <c r="M839" s="182"/>
      <c r="N839" s="182"/>
      <c r="O839" s="183"/>
      <c r="P839" s="193">
        <f t="shared" si="190"/>
        <v>0</v>
      </c>
      <c r="Q839" s="170"/>
      <c r="R839" s="194" t="str">
        <f t="shared" ref="R839:R844" si="192">IF($Q839=R$8,$K839,"")</f>
        <v/>
      </c>
      <c r="S839" s="194"/>
      <c r="T839" s="194" t="str">
        <f t="shared" ref="T839:U844" si="193">IF($Q839=T$8,$K839,"")</f>
        <v/>
      </c>
      <c r="U839" s="194" t="str">
        <f t="shared" si="193"/>
        <v/>
      </c>
      <c r="V839" s="170"/>
      <c r="W839" s="186"/>
      <c r="X839" s="186"/>
      <c r="Y839" s="186"/>
      <c r="Z839" s="186"/>
      <c r="AA839" s="186"/>
      <c r="AB839" s="187"/>
    </row>
    <row r="840" spans="1:28" s="156" customFormat="1" ht="19.5" customHeight="1" x14ac:dyDescent="0.25">
      <c r="A840" s="197"/>
      <c r="B840" s="423" t="s">
        <v>64</v>
      </c>
      <c r="C840" s="199" t="s">
        <v>907</v>
      </c>
      <c r="D840" s="200"/>
      <c r="E840" s="200"/>
      <c r="F840" s="200"/>
      <c r="G840" s="201"/>
      <c r="H840" s="202">
        <v>33</v>
      </c>
      <c r="I840" s="202" t="s">
        <v>147</v>
      </c>
      <c r="J840" s="203">
        <v>2500</v>
      </c>
      <c r="K840" s="204">
        <f>H840*J840</f>
        <v>82500</v>
      </c>
      <c r="L840" s="205"/>
      <c r="M840" s="206"/>
      <c r="N840" s="206"/>
      <c r="O840" s="207"/>
      <c r="P840" s="193">
        <f t="shared" si="190"/>
        <v>0</v>
      </c>
      <c r="Q840" s="156" t="s">
        <v>364</v>
      </c>
      <c r="R840" s="194" t="str">
        <f t="shared" si="192"/>
        <v/>
      </c>
      <c r="S840" s="194">
        <f>IF($Q840=S$8,$K840,"")</f>
        <v>82500</v>
      </c>
      <c r="T840" s="194" t="str">
        <f t="shared" si="193"/>
        <v/>
      </c>
      <c r="U840" s="194" t="str">
        <f t="shared" si="193"/>
        <v/>
      </c>
      <c r="W840" s="252"/>
      <c r="X840" s="252"/>
      <c r="Y840" s="252"/>
      <c r="Z840" s="252"/>
      <c r="AA840" s="252"/>
      <c r="AB840" s="253"/>
    </row>
    <row r="841" spans="1:28" s="156" customFormat="1" ht="19.5" customHeight="1" x14ac:dyDescent="0.25">
      <c r="A841" s="197"/>
      <c r="B841" s="423" t="s">
        <v>64</v>
      </c>
      <c r="C841" s="282" t="s">
        <v>908</v>
      </c>
      <c r="D841" s="200"/>
      <c r="E841" s="200"/>
      <c r="F841" s="200"/>
      <c r="G841" s="201"/>
      <c r="H841" s="202">
        <f>H840*0.5</f>
        <v>16.5</v>
      </c>
      <c r="I841" s="202" t="s">
        <v>147</v>
      </c>
      <c r="J841" s="283">
        <v>5000</v>
      </c>
      <c r="K841" s="204">
        <f>H841*J841</f>
        <v>82500</v>
      </c>
      <c r="L841" s="205" t="s">
        <v>909</v>
      </c>
      <c r="M841" s="206"/>
      <c r="N841" s="206"/>
      <c r="O841" s="207"/>
      <c r="P841" s="193">
        <f t="shared" si="190"/>
        <v>0</v>
      </c>
      <c r="Q841" s="156" t="s">
        <v>364</v>
      </c>
      <c r="R841" s="194" t="str">
        <f t="shared" si="192"/>
        <v/>
      </c>
      <c r="S841" s="194">
        <f>IF($Q841=S$8,$K841,"")</f>
        <v>82500</v>
      </c>
      <c r="T841" s="194" t="str">
        <f t="shared" si="193"/>
        <v/>
      </c>
      <c r="U841" s="194" t="str">
        <f t="shared" si="193"/>
        <v/>
      </c>
      <c r="W841" s="252"/>
      <c r="X841" s="252"/>
      <c r="Y841" s="252"/>
      <c r="Z841" s="252"/>
      <c r="AA841" s="252"/>
      <c r="AB841" s="253"/>
    </row>
    <row r="842" spans="1:28" s="156" customFormat="1" ht="19.5" customHeight="1" x14ac:dyDescent="0.25">
      <c r="A842" s="197"/>
      <c r="B842" s="423" t="s">
        <v>64</v>
      </c>
      <c r="C842" s="199" t="s">
        <v>910</v>
      </c>
      <c r="D842" s="200"/>
      <c r="E842" s="200"/>
      <c r="F842" s="200"/>
      <c r="G842" s="201"/>
      <c r="H842" s="202">
        <v>9</v>
      </c>
      <c r="I842" s="202" t="s">
        <v>147</v>
      </c>
      <c r="J842" s="203">
        <v>4000</v>
      </c>
      <c r="K842" s="204">
        <f t="shared" ref="K842:K851" si="194">H842*J842</f>
        <v>36000</v>
      </c>
      <c r="L842" s="205"/>
      <c r="M842" s="206"/>
      <c r="N842" s="206"/>
      <c r="O842" s="207"/>
      <c r="P842" s="193">
        <f t="shared" si="190"/>
        <v>0</v>
      </c>
      <c r="Q842" s="156" t="s">
        <v>364</v>
      </c>
      <c r="R842" s="194" t="str">
        <f t="shared" si="192"/>
        <v/>
      </c>
      <c r="S842" s="194">
        <f>IF($Q842=S$8,$K842,"")</f>
        <v>36000</v>
      </c>
      <c r="T842" s="194" t="str">
        <f t="shared" si="193"/>
        <v/>
      </c>
      <c r="U842" s="194" t="str">
        <f t="shared" si="193"/>
        <v/>
      </c>
      <c r="W842" s="252"/>
      <c r="X842" s="252"/>
      <c r="Y842" s="252"/>
      <c r="Z842" s="252"/>
      <c r="AA842" s="252"/>
      <c r="AB842" s="253"/>
    </row>
    <row r="843" spans="1:28" s="156" customFormat="1" ht="19.5" customHeight="1" x14ac:dyDescent="0.25">
      <c r="A843" s="197"/>
      <c r="B843" s="423" t="s">
        <v>64</v>
      </c>
      <c r="C843" s="282" t="s">
        <v>908</v>
      </c>
      <c r="D843" s="200"/>
      <c r="E843" s="200"/>
      <c r="F843" s="200"/>
      <c r="G843" s="201"/>
      <c r="H843" s="202">
        <f>H842*0.5</f>
        <v>4.5</v>
      </c>
      <c r="I843" s="202" t="s">
        <v>147</v>
      </c>
      <c r="J843" s="283">
        <v>7500</v>
      </c>
      <c r="K843" s="204">
        <f>H843*J843</f>
        <v>33750</v>
      </c>
      <c r="L843" s="205"/>
      <c r="M843" s="206"/>
      <c r="N843" s="206"/>
      <c r="O843" s="207"/>
      <c r="P843" s="193">
        <f t="shared" si="190"/>
        <v>0</v>
      </c>
      <c r="Q843" s="156" t="s">
        <v>364</v>
      </c>
      <c r="R843" s="194" t="str">
        <f t="shared" si="192"/>
        <v/>
      </c>
      <c r="S843" s="194">
        <f>IF($Q843=S$8,$K843,"")</f>
        <v>33750</v>
      </c>
      <c r="T843" s="194" t="str">
        <f t="shared" si="193"/>
        <v/>
      </c>
      <c r="U843" s="194" t="str">
        <f t="shared" si="193"/>
        <v/>
      </c>
      <c r="W843" s="252"/>
      <c r="X843" s="252"/>
      <c r="Y843" s="252"/>
      <c r="Z843" s="252"/>
      <c r="AA843" s="252"/>
      <c r="AB843" s="253"/>
    </row>
    <row r="844" spans="1:28" s="156" customFormat="1" ht="19.5" customHeight="1" x14ac:dyDescent="0.25">
      <c r="A844" s="197"/>
      <c r="B844" s="423" t="s">
        <v>64</v>
      </c>
      <c r="C844" s="314" t="s">
        <v>911</v>
      </c>
      <c r="D844" s="200"/>
      <c r="E844" s="200"/>
      <c r="F844" s="200"/>
      <c r="G844" s="201"/>
      <c r="H844" s="202">
        <v>1</v>
      </c>
      <c r="I844" s="202" t="s">
        <v>57</v>
      </c>
      <c r="J844" s="203">
        <v>50000</v>
      </c>
      <c r="K844" s="204">
        <f>H844*J844</f>
        <v>50000</v>
      </c>
      <c r="L844" s="205"/>
      <c r="M844" s="206"/>
      <c r="N844" s="206"/>
      <c r="O844" s="207"/>
      <c r="P844" s="193">
        <f t="shared" si="190"/>
        <v>0</v>
      </c>
      <c r="Q844" s="156" t="s">
        <v>364</v>
      </c>
      <c r="R844" s="194" t="str">
        <f t="shared" si="192"/>
        <v/>
      </c>
      <c r="S844" s="194">
        <f>IF($Q844=S$8,$K844,"")</f>
        <v>50000</v>
      </c>
      <c r="T844" s="194" t="str">
        <f t="shared" si="193"/>
        <v/>
      </c>
      <c r="U844" s="194" t="str">
        <f t="shared" si="193"/>
        <v/>
      </c>
      <c r="W844" s="252"/>
      <c r="X844" s="252"/>
      <c r="Y844" s="252"/>
      <c r="Z844" s="252"/>
      <c r="AA844" s="252"/>
      <c r="AB844" s="253"/>
    </row>
    <row r="845" spans="1:28" s="156" customFormat="1" ht="19.5" customHeight="1" x14ac:dyDescent="0.25">
      <c r="A845" s="197"/>
      <c r="B845" s="423"/>
      <c r="C845" s="199"/>
      <c r="D845" s="200"/>
      <c r="E845" s="200"/>
      <c r="F845" s="200"/>
      <c r="G845" s="201"/>
      <c r="H845" s="202"/>
      <c r="I845" s="202"/>
      <c r="J845" s="203"/>
      <c r="K845" s="204"/>
      <c r="L845" s="205"/>
      <c r="M845" s="206"/>
      <c r="N845" s="206"/>
      <c r="O845" s="207"/>
      <c r="P845" s="193">
        <f t="shared" si="190"/>
        <v>0</v>
      </c>
      <c r="R845" s="194"/>
      <c r="S845" s="194"/>
      <c r="T845" s="194"/>
      <c r="U845" s="194"/>
      <c r="W845" s="252"/>
      <c r="X845" s="252"/>
      <c r="Y845" s="252"/>
      <c r="Z845" s="252"/>
      <c r="AA845" s="252"/>
      <c r="AB845" s="253"/>
    </row>
    <row r="846" spans="1:28" s="156" customFormat="1" ht="19.5" customHeight="1" x14ac:dyDescent="0.25">
      <c r="B846" s="345"/>
      <c r="C846" s="196" t="s">
        <v>912</v>
      </c>
      <c r="D846" s="191"/>
      <c r="E846" s="191"/>
      <c r="F846" s="191"/>
      <c r="G846" s="192"/>
      <c r="H846" s="178"/>
      <c r="I846" s="179"/>
      <c r="J846" s="180"/>
      <c r="K846" s="180"/>
      <c r="L846" s="181"/>
      <c r="M846" s="182"/>
      <c r="N846" s="182"/>
      <c r="O846" s="183"/>
      <c r="P846" s="193">
        <f t="shared" si="190"/>
        <v>0</v>
      </c>
      <c r="Q846" s="170"/>
      <c r="R846" s="194" t="str">
        <f t="shared" ref="R846:S855" si="195">IF($Q846=R$8,$K846,"")</f>
        <v/>
      </c>
      <c r="S846" s="194"/>
      <c r="T846" s="194" t="str">
        <f t="shared" ref="T846:U855" si="196">IF($Q846=T$8,$K846,"")</f>
        <v/>
      </c>
      <c r="U846" s="194" t="str">
        <f t="shared" si="196"/>
        <v/>
      </c>
      <c r="V846" s="170"/>
      <c r="W846" s="186"/>
      <c r="X846" s="186"/>
      <c r="Y846" s="186"/>
      <c r="Z846" s="186"/>
      <c r="AA846" s="186"/>
      <c r="AB846" s="187"/>
    </row>
    <row r="847" spans="1:28" s="156" customFormat="1" ht="19.5" customHeight="1" x14ac:dyDescent="0.25">
      <c r="A847" s="197"/>
      <c r="B847" s="423" t="s">
        <v>64</v>
      </c>
      <c r="C847" s="199" t="s">
        <v>913</v>
      </c>
      <c r="D847" s="200"/>
      <c r="E847" s="200"/>
      <c r="F847" s="200"/>
      <c r="G847" s="201"/>
      <c r="H847" s="202">
        <v>73</v>
      </c>
      <c r="I847" s="202" t="s">
        <v>147</v>
      </c>
      <c r="J847" s="203">
        <v>2500</v>
      </c>
      <c r="K847" s="204">
        <f t="shared" si="194"/>
        <v>182500</v>
      </c>
      <c r="L847" s="205"/>
      <c r="M847" s="206"/>
      <c r="N847" s="206"/>
      <c r="O847" s="207"/>
      <c r="P847" s="193">
        <f t="shared" si="190"/>
        <v>0</v>
      </c>
      <c r="Q847" s="156" t="s">
        <v>363</v>
      </c>
      <c r="R847" s="194">
        <f t="shared" si="195"/>
        <v>182500</v>
      </c>
      <c r="S847" s="194" t="str">
        <f t="shared" si="195"/>
        <v/>
      </c>
      <c r="T847" s="194" t="str">
        <f t="shared" si="196"/>
        <v/>
      </c>
      <c r="U847" s="194" t="str">
        <f t="shared" si="196"/>
        <v/>
      </c>
      <c r="W847" s="252"/>
      <c r="X847" s="252"/>
      <c r="Y847" s="252"/>
      <c r="Z847" s="252"/>
      <c r="AA847" s="252"/>
      <c r="AB847" s="253"/>
    </row>
    <row r="848" spans="1:28" s="156" customFormat="1" ht="19.5" customHeight="1" x14ac:dyDescent="0.25">
      <c r="A848" s="197"/>
      <c r="B848" s="423" t="s">
        <v>64</v>
      </c>
      <c r="C848" s="282" t="s">
        <v>908</v>
      </c>
      <c r="D848" s="200"/>
      <c r="E848" s="200"/>
      <c r="F848" s="200"/>
      <c r="G848" s="201"/>
      <c r="H848" s="202">
        <f>H847*0.8</f>
        <v>58.400000000000006</v>
      </c>
      <c r="I848" s="202" t="s">
        <v>147</v>
      </c>
      <c r="J848" s="283">
        <v>5000</v>
      </c>
      <c r="K848" s="204">
        <f>H848*J848</f>
        <v>292000</v>
      </c>
      <c r="L848" s="205"/>
      <c r="M848" s="206"/>
      <c r="N848" s="206"/>
      <c r="O848" s="207"/>
      <c r="P848" s="193">
        <f t="shared" si="190"/>
        <v>0</v>
      </c>
      <c r="Q848" s="156" t="s">
        <v>363</v>
      </c>
      <c r="R848" s="194">
        <f t="shared" si="195"/>
        <v>292000</v>
      </c>
      <c r="S848" s="194" t="str">
        <f t="shared" si="195"/>
        <v/>
      </c>
      <c r="T848" s="194" t="str">
        <f t="shared" si="196"/>
        <v/>
      </c>
      <c r="U848" s="194" t="str">
        <f t="shared" si="196"/>
        <v/>
      </c>
      <c r="W848" s="252"/>
      <c r="X848" s="252"/>
      <c r="Y848" s="252"/>
      <c r="Z848" s="252"/>
      <c r="AA848" s="252"/>
      <c r="AB848" s="253"/>
    </row>
    <row r="849" spans="1:28" s="156" customFormat="1" ht="19.5" customHeight="1" x14ac:dyDescent="0.25">
      <c r="A849" s="197"/>
      <c r="B849" s="423" t="s">
        <v>64</v>
      </c>
      <c r="C849" s="199" t="s">
        <v>914</v>
      </c>
      <c r="D849" s="200"/>
      <c r="E849" s="200"/>
      <c r="F849" s="200"/>
      <c r="G849" s="201"/>
      <c r="H849" s="202">
        <v>8</v>
      </c>
      <c r="I849" s="202" t="s">
        <v>147</v>
      </c>
      <c r="J849" s="203">
        <v>3500</v>
      </c>
      <c r="K849" s="204">
        <f t="shared" si="194"/>
        <v>28000</v>
      </c>
      <c r="L849" s="205"/>
      <c r="M849" s="206"/>
      <c r="N849" s="206"/>
      <c r="O849" s="207"/>
      <c r="P849" s="193">
        <f t="shared" si="190"/>
        <v>0</v>
      </c>
      <c r="Q849" s="156" t="s">
        <v>363</v>
      </c>
      <c r="R849" s="194">
        <f t="shared" si="195"/>
        <v>28000</v>
      </c>
      <c r="S849" s="194" t="str">
        <f t="shared" si="195"/>
        <v/>
      </c>
      <c r="T849" s="194" t="str">
        <f t="shared" si="196"/>
        <v/>
      </c>
      <c r="U849" s="194" t="str">
        <f t="shared" si="196"/>
        <v/>
      </c>
      <c r="W849" s="252"/>
      <c r="X849" s="252"/>
      <c r="Y849" s="252"/>
      <c r="Z849" s="252"/>
      <c r="AA849" s="252"/>
      <c r="AB849" s="253"/>
    </row>
    <row r="850" spans="1:28" s="156" customFormat="1" ht="19.5" customHeight="1" x14ac:dyDescent="0.25">
      <c r="A850" s="197"/>
      <c r="B850" s="423" t="s">
        <v>64</v>
      </c>
      <c r="C850" s="282" t="s">
        <v>908</v>
      </c>
      <c r="D850" s="200"/>
      <c r="E850" s="200"/>
      <c r="F850" s="200"/>
      <c r="G850" s="201"/>
      <c r="H850" s="202">
        <f>H849*0.8</f>
        <v>6.4</v>
      </c>
      <c r="I850" s="202" t="s">
        <v>147</v>
      </c>
      <c r="J850" s="283">
        <v>6250</v>
      </c>
      <c r="K850" s="204">
        <f>H850*J850</f>
        <v>40000</v>
      </c>
      <c r="L850" s="205"/>
      <c r="M850" s="206"/>
      <c r="N850" s="206"/>
      <c r="O850" s="207"/>
      <c r="P850" s="193">
        <f t="shared" si="190"/>
        <v>0</v>
      </c>
      <c r="Q850" s="156" t="s">
        <v>363</v>
      </c>
      <c r="R850" s="194">
        <f t="shared" si="195"/>
        <v>40000</v>
      </c>
      <c r="S850" s="194" t="str">
        <f t="shared" si="195"/>
        <v/>
      </c>
      <c r="T850" s="194" t="str">
        <f t="shared" si="196"/>
        <v/>
      </c>
      <c r="U850" s="194" t="str">
        <f t="shared" si="196"/>
        <v/>
      </c>
      <c r="W850" s="252"/>
      <c r="X850" s="252"/>
      <c r="Y850" s="252"/>
      <c r="Z850" s="252"/>
      <c r="AA850" s="252"/>
      <c r="AB850" s="253"/>
    </row>
    <row r="851" spans="1:28" s="156" customFormat="1" ht="19.5" customHeight="1" x14ac:dyDescent="0.25">
      <c r="A851" s="197"/>
      <c r="B851" s="423" t="s">
        <v>64</v>
      </c>
      <c r="C851" s="199" t="s">
        <v>915</v>
      </c>
      <c r="D851" s="200"/>
      <c r="E851" s="200"/>
      <c r="F851" s="200"/>
      <c r="G851" s="201"/>
      <c r="H851" s="202">
        <v>43</v>
      </c>
      <c r="I851" s="202" t="s">
        <v>147</v>
      </c>
      <c r="J851" s="203">
        <v>4000</v>
      </c>
      <c r="K851" s="204">
        <f t="shared" si="194"/>
        <v>172000</v>
      </c>
      <c r="L851" s="205"/>
      <c r="M851" s="206"/>
      <c r="N851" s="206"/>
      <c r="O851" s="207"/>
      <c r="P851" s="193">
        <f t="shared" si="190"/>
        <v>0</v>
      </c>
      <c r="Q851" s="156" t="s">
        <v>363</v>
      </c>
      <c r="R851" s="194">
        <f t="shared" si="195"/>
        <v>172000</v>
      </c>
      <c r="S851" s="194" t="str">
        <f t="shared" si="195"/>
        <v/>
      </c>
      <c r="T851" s="194" t="str">
        <f t="shared" si="196"/>
        <v/>
      </c>
      <c r="U851" s="194" t="str">
        <f t="shared" si="196"/>
        <v/>
      </c>
      <c r="W851" s="252"/>
      <c r="X851" s="252"/>
      <c r="Y851" s="252"/>
      <c r="Z851" s="252"/>
      <c r="AA851" s="252"/>
      <c r="AB851" s="253"/>
    </row>
    <row r="852" spans="1:28" s="156" customFormat="1" ht="19.5" customHeight="1" x14ac:dyDescent="0.25">
      <c r="A852" s="197"/>
      <c r="B852" s="423" t="s">
        <v>64</v>
      </c>
      <c r="C852" s="282" t="s">
        <v>908</v>
      </c>
      <c r="D852" s="200"/>
      <c r="E852" s="200"/>
      <c r="F852" s="200"/>
      <c r="G852" s="201"/>
      <c r="H852" s="202">
        <f>H851*0.8</f>
        <v>34.4</v>
      </c>
      <c r="I852" s="202" t="s">
        <v>147</v>
      </c>
      <c r="J852" s="283">
        <v>7500</v>
      </c>
      <c r="K852" s="204">
        <f>H852*J852</f>
        <v>258000</v>
      </c>
      <c r="L852" s="205"/>
      <c r="M852" s="206"/>
      <c r="N852" s="206"/>
      <c r="O852" s="207"/>
      <c r="P852" s="193">
        <f t="shared" si="190"/>
        <v>0</v>
      </c>
      <c r="Q852" s="156" t="s">
        <v>363</v>
      </c>
      <c r="R852" s="194">
        <f t="shared" si="195"/>
        <v>258000</v>
      </c>
      <c r="S852" s="194" t="str">
        <f t="shared" si="195"/>
        <v/>
      </c>
      <c r="T852" s="194" t="str">
        <f t="shared" si="196"/>
        <v/>
      </c>
      <c r="U852" s="194" t="str">
        <f t="shared" si="196"/>
        <v/>
      </c>
      <c r="W852" s="252"/>
      <c r="X852" s="252"/>
      <c r="Y852" s="252"/>
      <c r="Z852" s="252"/>
      <c r="AA852" s="252"/>
      <c r="AB852" s="253"/>
    </row>
    <row r="853" spans="1:28" s="156" customFormat="1" ht="19.5" customHeight="1" x14ac:dyDescent="0.25">
      <c r="A853" s="197"/>
      <c r="B853" s="423" t="s">
        <v>64</v>
      </c>
      <c r="C853" s="314" t="s">
        <v>911</v>
      </c>
      <c r="D853" s="200"/>
      <c r="E853" s="200"/>
      <c r="F853" s="200"/>
      <c r="G853" s="201"/>
      <c r="H853" s="202">
        <v>1</v>
      </c>
      <c r="I853" s="202" t="s">
        <v>57</v>
      </c>
      <c r="J853" s="203">
        <v>150000</v>
      </c>
      <c r="K853" s="204">
        <f>H853*J853</f>
        <v>150000</v>
      </c>
      <c r="L853" s="205"/>
      <c r="M853" s="206"/>
      <c r="N853" s="206"/>
      <c r="O853" s="207"/>
      <c r="P853" s="193">
        <f t="shared" si="190"/>
        <v>0</v>
      </c>
      <c r="Q853" s="156" t="s">
        <v>363</v>
      </c>
      <c r="R853" s="194">
        <f t="shared" si="195"/>
        <v>150000</v>
      </c>
      <c r="S853" s="194" t="str">
        <f t="shared" si="195"/>
        <v/>
      </c>
      <c r="T853" s="194" t="str">
        <f t="shared" si="196"/>
        <v/>
      </c>
      <c r="U853" s="194" t="str">
        <f t="shared" si="196"/>
        <v/>
      </c>
      <c r="W853" s="252"/>
      <c r="X853" s="252"/>
      <c r="Y853" s="252"/>
      <c r="Z853" s="252"/>
      <c r="AA853" s="252"/>
      <c r="AB853" s="253"/>
    </row>
    <row r="854" spans="1:28" s="156" customFormat="1" ht="19.5" customHeight="1" x14ac:dyDescent="0.25">
      <c r="A854" s="197"/>
      <c r="B854" s="423" t="s">
        <v>64</v>
      </c>
      <c r="C854" s="314" t="s">
        <v>916</v>
      </c>
      <c r="D854" s="200"/>
      <c r="E854" s="200"/>
      <c r="F854" s="200"/>
      <c r="G854" s="201"/>
      <c r="H854" s="202">
        <v>1</v>
      </c>
      <c r="I854" s="202" t="s">
        <v>57</v>
      </c>
      <c r="J854" s="283">
        <v>100000</v>
      </c>
      <c r="K854" s="204">
        <f>H854*J854</f>
        <v>100000</v>
      </c>
      <c r="L854" s="205" t="s">
        <v>917</v>
      </c>
      <c r="M854" s="206"/>
      <c r="N854" s="206"/>
      <c r="O854" s="207"/>
      <c r="P854" s="193">
        <f t="shared" si="190"/>
        <v>0</v>
      </c>
      <c r="Q854" s="156" t="s">
        <v>363</v>
      </c>
      <c r="R854" s="194">
        <f t="shared" si="195"/>
        <v>100000</v>
      </c>
      <c r="S854" s="194" t="str">
        <f t="shared" si="195"/>
        <v/>
      </c>
      <c r="T854" s="194" t="str">
        <f t="shared" si="196"/>
        <v/>
      </c>
      <c r="U854" s="194" t="str">
        <f t="shared" si="196"/>
        <v/>
      </c>
      <c r="W854" s="252"/>
      <c r="X854" s="252"/>
      <c r="Y854" s="252"/>
      <c r="Z854" s="252"/>
      <c r="AA854" s="252"/>
      <c r="AB854" s="253"/>
    </row>
    <row r="855" spans="1:28" s="156" customFormat="1" ht="19.5" customHeight="1" x14ac:dyDescent="0.25">
      <c r="A855" s="197"/>
      <c r="B855" s="423"/>
      <c r="C855" s="199"/>
      <c r="D855" s="200"/>
      <c r="E855" s="200"/>
      <c r="F855" s="200"/>
      <c r="G855" s="201"/>
      <c r="H855" s="202"/>
      <c r="I855" s="202"/>
      <c r="J855" s="203"/>
      <c r="K855" s="204"/>
      <c r="L855" s="205"/>
      <c r="M855" s="206"/>
      <c r="N855" s="206"/>
      <c r="O855" s="207"/>
      <c r="P855" s="193">
        <f t="shared" si="190"/>
        <v>0</v>
      </c>
      <c r="R855" s="194" t="str">
        <f t="shared" si="195"/>
        <v/>
      </c>
      <c r="S855" s="194"/>
      <c r="T855" s="194" t="str">
        <f t="shared" si="196"/>
        <v/>
      </c>
      <c r="U855" s="194" t="str">
        <f t="shared" si="196"/>
        <v/>
      </c>
      <c r="W855" s="252"/>
      <c r="X855" s="252"/>
      <c r="Y855" s="252"/>
      <c r="Z855" s="252"/>
      <c r="AA855" s="252"/>
      <c r="AB855" s="253"/>
    </row>
    <row r="856" spans="1:28" s="156" customFormat="1" ht="19.5" customHeight="1" x14ac:dyDescent="0.25">
      <c r="A856" s="197"/>
      <c r="B856" s="424"/>
      <c r="C856" s="199"/>
      <c r="D856" s="200"/>
      <c r="E856" s="200"/>
      <c r="F856" s="200"/>
      <c r="G856" s="201"/>
      <c r="H856" s="202"/>
      <c r="I856" s="202"/>
      <c r="J856" s="203"/>
      <c r="K856" s="204"/>
      <c r="L856" s="205"/>
      <c r="M856" s="206"/>
      <c r="N856" s="206"/>
      <c r="O856" s="207"/>
      <c r="P856" s="193">
        <f t="shared" si="190"/>
        <v>0</v>
      </c>
      <c r="R856" s="194"/>
      <c r="S856" s="194"/>
      <c r="T856" s="194"/>
      <c r="U856" s="194"/>
      <c r="W856" s="252"/>
      <c r="X856" s="252"/>
      <c r="Y856" s="252"/>
      <c r="Z856" s="252"/>
      <c r="AA856" s="252"/>
      <c r="AB856" s="253"/>
    </row>
    <row r="857" spans="1:28" s="156" customFormat="1" ht="19.5" customHeight="1" x14ac:dyDescent="0.25">
      <c r="B857" s="345"/>
      <c r="C857" s="196" t="s">
        <v>356</v>
      </c>
      <c r="D857" s="191"/>
      <c r="E857" s="191"/>
      <c r="F857" s="191"/>
      <c r="G857" s="192"/>
      <c r="H857" s="178"/>
      <c r="I857" s="179"/>
      <c r="J857" s="180"/>
      <c r="K857" s="180"/>
      <c r="L857" s="181"/>
      <c r="M857" s="182"/>
      <c r="N857" s="182"/>
      <c r="O857" s="183"/>
      <c r="P857" s="193">
        <f t="shared" si="190"/>
        <v>0</v>
      </c>
      <c r="Q857" s="170"/>
      <c r="R857" s="194" t="str">
        <f>IF($Q857=R$8,$K857,"")</f>
        <v/>
      </c>
      <c r="S857" s="194"/>
      <c r="T857" s="194" t="str">
        <f>IF($Q857=T$8,$K857,"")</f>
        <v/>
      </c>
      <c r="U857" s="194" t="str">
        <f>IF($Q857=U$8,$K857,"")</f>
        <v/>
      </c>
      <c r="V857" s="170"/>
      <c r="W857" s="186"/>
      <c r="X857" s="186"/>
      <c r="Y857" s="186"/>
      <c r="Z857" s="186"/>
      <c r="AA857" s="186"/>
      <c r="AB857" s="187"/>
    </row>
    <row r="858" spans="1:28" s="156" customFormat="1" ht="19.5" customHeight="1" x14ac:dyDescent="0.25">
      <c r="A858" s="197"/>
      <c r="B858" s="423" t="s">
        <v>64</v>
      </c>
      <c r="C858" s="199" t="s">
        <v>913</v>
      </c>
      <c r="D858" s="200"/>
      <c r="E858" s="200"/>
      <c r="F858" s="200"/>
      <c r="G858" s="201"/>
      <c r="H858" s="202">
        <v>76</v>
      </c>
      <c r="I858" s="202" t="s">
        <v>147</v>
      </c>
      <c r="J858" s="203">
        <v>2500</v>
      </c>
      <c r="K858" s="204">
        <f t="shared" ref="K858:K863" si="197">H858*J858</f>
        <v>190000</v>
      </c>
      <c r="L858" s="205"/>
      <c r="M858" s="206"/>
      <c r="N858" s="206"/>
      <c r="O858" s="207"/>
      <c r="P858" s="193">
        <f t="shared" si="190"/>
        <v>0</v>
      </c>
      <c r="Q858" s="156" t="s">
        <v>356</v>
      </c>
      <c r="R858" s="194" t="str">
        <f>IF($Q858=R$8,$K858,"")</f>
        <v/>
      </c>
      <c r="S858" s="194"/>
      <c r="T858" s="194">
        <f>IF($Q858=T$8,$K858,"")</f>
        <v>190000</v>
      </c>
      <c r="U858" s="194" t="str">
        <f>IF($Q858=U$8,$K858,"")</f>
        <v/>
      </c>
      <c r="W858" s="252"/>
      <c r="X858" s="252"/>
      <c r="Y858" s="252"/>
      <c r="Z858" s="252"/>
      <c r="AA858" s="252"/>
      <c r="AB858" s="253"/>
    </row>
    <row r="859" spans="1:28" s="156" customFormat="1" ht="19.5" customHeight="1" x14ac:dyDescent="0.25">
      <c r="A859" s="197"/>
      <c r="B859" s="423" t="s">
        <v>64</v>
      </c>
      <c r="C859" s="282" t="s">
        <v>908</v>
      </c>
      <c r="D859" s="200"/>
      <c r="E859" s="200"/>
      <c r="F859" s="200"/>
      <c r="G859" s="201"/>
      <c r="H859" s="202">
        <f>H858*0.8</f>
        <v>60.800000000000004</v>
      </c>
      <c r="I859" s="202" t="s">
        <v>147</v>
      </c>
      <c r="J859" s="283">
        <v>5000</v>
      </c>
      <c r="K859" s="204">
        <f t="shared" si="197"/>
        <v>304000</v>
      </c>
      <c r="L859" s="205"/>
      <c r="M859" s="206"/>
      <c r="N859" s="206"/>
      <c r="O859" s="207"/>
      <c r="P859" s="193">
        <f t="shared" si="190"/>
        <v>0</v>
      </c>
      <c r="Q859" s="156" t="s">
        <v>356</v>
      </c>
      <c r="R859" s="194" t="str">
        <f>IF($Q859=R$8,$K859,"")</f>
        <v/>
      </c>
      <c r="S859" s="194"/>
      <c r="T859" s="194">
        <f>IF($Q859=T$8,$K859,"")</f>
        <v>304000</v>
      </c>
      <c r="U859" s="194"/>
      <c r="W859" s="252"/>
      <c r="X859" s="252"/>
      <c r="Y859" s="252"/>
      <c r="Z859" s="252"/>
      <c r="AA859" s="252"/>
      <c r="AB859" s="253"/>
    </row>
    <row r="860" spans="1:28" s="156" customFormat="1" ht="19.5" customHeight="1" x14ac:dyDescent="0.25">
      <c r="A860" s="197"/>
      <c r="B860" s="423" t="s">
        <v>64</v>
      </c>
      <c r="C860" s="199" t="s">
        <v>915</v>
      </c>
      <c r="D860" s="200"/>
      <c r="E860" s="200"/>
      <c r="F860" s="200"/>
      <c r="G860" s="201"/>
      <c r="H860" s="202">
        <v>10</v>
      </c>
      <c r="I860" s="202" t="s">
        <v>147</v>
      </c>
      <c r="J860" s="203">
        <v>4000</v>
      </c>
      <c r="K860" s="204">
        <f t="shared" si="197"/>
        <v>40000</v>
      </c>
      <c r="L860" s="205"/>
      <c r="M860" s="206"/>
      <c r="N860" s="206"/>
      <c r="O860" s="207"/>
      <c r="P860" s="193">
        <f t="shared" si="190"/>
        <v>0</v>
      </c>
      <c r="Q860" s="156" t="s">
        <v>356</v>
      </c>
      <c r="R860" s="194" t="str">
        <f>IF($Q860=R$8,$K860,"")</f>
        <v/>
      </c>
      <c r="S860" s="194"/>
      <c r="T860" s="194">
        <f>IF($Q860=T$8,$K860,"")</f>
        <v>40000</v>
      </c>
      <c r="U860" s="194" t="str">
        <f>IF($Q860=U$8,$K860,"")</f>
        <v/>
      </c>
      <c r="W860" s="252"/>
      <c r="X860" s="252"/>
      <c r="Y860" s="252"/>
      <c r="Z860" s="252"/>
      <c r="AA860" s="252"/>
      <c r="AB860" s="253"/>
    </row>
    <row r="861" spans="1:28" s="156" customFormat="1" ht="19.5" customHeight="1" x14ac:dyDescent="0.25">
      <c r="A861" s="197"/>
      <c r="B861" s="423" t="s">
        <v>64</v>
      </c>
      <c r="C861" s="282" t="s">
        <v>908</v>
      </c>
      <c r="D861" s="200"/>
      <c r="E861" s="200"/>
      <c r="F861" s="200"/>
      <c r="G861" s="201"/>
      <c r="H861" s="202">
        <f>H860*0.8</f>
        <v>8</v>
      </c>
      <c r="I861" s="202" t="s">
        <v>147</v>
      </c>
      <c r="J861" s="283">
        <v>7500</v>
      </c>
      <c r="K861" s="204">
        <f t="shared" si="197"/>
        <v>60000</v>
      </c>
      <c r="L861" s="205"/>
      <c r="M861" s="206"/>
      <c r="N861" s="206"/>
      <c r="O861" s="207"/>
      <c r="P861" s="193">
        <f t="shared" si="190"/>
        <v>0</v>
      </c>
      <c r="Q861" s="156" t="s">
        <v>356</v>
      </c>
      <c r="R861" s="194" t="str">
        <f>IF($Q861=R$8,$K861,"")</f>
        <v/>
      </c>
      <c r="S861" s="194"/>
      <c r="T861" s="194">
        <f>IF($Q861=T$8,$K861,"")</f>
        <v>60000</v>
      </c>
      <c r="U861" s="194"/>
      <c r="W861" s="252"/>
      <c r="X861" s="252"/>
      <c r="Y861" s="252"/>
      <c r="Z861" s="252"/>
      <c r="AA861" s="252"/>
      <c r="AB861" s="253"/>
    </row>
    <row r="862" spans="1:28" s="156" customFormat="1" ht="19.5" customHeight="1" x14ac:dyDescent="0.25">
      <c r="A862" s="197"/>
      <c r="B862" s="423" t="s">
        <v>64</v>
      </c>
      <c r="C862" s="314" t="s">
        <v>911</v>
      </c>
      <c r="D862" s="200"/>
      <c r="E862" s="200"/>
      <c r="F862" s="200"/>
      <c r="G862" s="201"/>
      <c r="H862" s="202">
        <v>1</v>
      </c>
      <c r="I862" s="202" t="s">
        <v>57</v>
      </c>
      <c r="J862" s="203">
        <v>150000</v>
      </c>
      <c r="K862" s="204">
        <f t="shared" si="197"/>
        <v>150000</v>
      </c>
      <c r="L862" s="205"/>
      <c r="M862" s="206"/>
      <c r="N862" s="206"/>
      <c r="O862" s="207"/>
      <c r="P862" s="193">
        <f t="shared" si="190"/>
        <v>0</v>
      </c>
      <c r="Q862" s="156" t="s">
        <v>356</v>
      </c>
      <c r="R862" s="194"/>
      <c r="S862" s="194"/>
      <c r="T862" s="194">
        <f>IF($Q862=T$8,$K862,"")</f>
        <v>150000</v>
      </c>
      <c r="U862" s="194"/>
      <c r="W862" s="252"/>
      <c r="X862" s="252"/>
      <c r="Y862" s="252"/>
      <c r="Z862" s="252"/>
      <c r="AA862" s="252"/>
      <c r="AB862" s="253"/>
    </row>
    <row r="863" spans="1:28" s="156" customFormat="1" ht="19.5" customHeight="1" x14ac:dyDescent="0.25">
      <c r="A863" s="197"/>
      <c r="B863" s="423" t="s">
        <v>64</v>
      </c>
      <c r="C863" s="314" t="s">
        <v>916</v>
      </c>
      <c r="D863" s="200"/>
      <c r="E863" s="200"/>
      <c r="F863" s="200"/>
      <c r="G863" s="201"/>
      <c r="H863" s="202">
        <v>1</v>
      </c>
      <c r="I863" s="202" t="s">
        <v>57</v>
      </c>
      <c r="J863" s="283">
        <v>100000</v>
      </c>
      <c r="K863" s="204">
        <f t="shared" si="197"/>
        <v>100000</v>
      </c>
      <c r="L863" s="205"/>
      <c r="M863" s="206"/>
      <c r="N863" s="206"/>
      <c r="O863" s="207"/>
      <c r="P863" s="193">
        <f t="shared" si="190"/>
        <v>0</v>
      </c>
      <c r="Q863" s="156" t="s">
        <v>356</v>
      </c>
      <c r="R863" s="194"/>
      <c r="S863" s="194"/>
      <c r="T863" s="194">
        <f>IF($Q863=T$8,$K863,"")</f>
        <v>100000</v>
      </c>
      <c r="U863" s="194"/>
      <c r="W863" s="252"/>
      <c r="X863" s="252"/>
      <c r="Y863" s="252"/>
      <c r="Z863" s="252"/>
      <c r="AA863" s="252"/>
      <c r="AB863" s="253"/>
    </row>
    <row r="864" spans="1:28" s="156" customFormat="1" ht="19.5" customHeight="1" x14ac:dyDescent="0.25">
      <c r="A864" s="197"/>
      <c r="B864" s="423"/>
      <c r="C864" s="199"/>
      <c r="D864" s="200"/>
      <c r="E864" s="200"/>
      <c r="F864" s="200"/>
      <c r="G864" s="201"/>
      <c r="H864" s="202"/>
      <c r="I864" s="202"/>
      <c r="J864" s="203"/>
      <c r="K864" s="204"/>
      <c r="L864" s="205"/>
      <c r="M864" s="206"/>
      <c r="N864" s="206"/>
      <c r="O864" s="207"/>
      <c r="P864" s="193">
        <f t="shared" si="190"/>
        <v>0</v>
      </c>
      <c r="R864" s="194"/>
      <c r="S864" s="194"/>
      <c r="T864" s="194"/>
      <c r="U864" s="194"/>
      <c r="W864" s="252"/>
      <c r="X864" s="252"/>
      <c r="Y864" s="252"/>
      <c r="Z864" s="252"/>
      <c r="AA864" s="252"/>
      <c r="AB864" s="253"/>
    </row>
    <row r="865" spans="1:28" s="156" customFormat="1" ht="19.5" customHeight="1" x14ac:dyDescent="0.25">
      <c r="A865" s="197"/>
      <c r="B865" s="211"/>
      <c r="C865" s="212"/>
      <c r="D865" s="213"/>
      <c r="E865" s="213"/>
      <c r="F865" s="213"/>
      <c r="G865" s="214"/>
      <c r="H865" s="215"/>
      <c r="I865" s="215"/>
      <c r="J865" s="216"/>
      <c r="K865" s="217"/>
      <c r="L865" s="218"/>
      <c r="M865" s="219"/>
      <c r="N865" s="219"/>
      <c r="O865" s="220"/>
      <c r="P865" s="193">
        <f t="shared" si="190"/>
        <v>0</v>
      </c>
      <c r="R865" s="194"/>
      <c r="S865" s="194"/>
      <c r="T865" s="194"/>
      <c r="U865" s="194"/>
      <c r="V865" s="208"/>
      <c r="W865" s="209"/>
      <c r="X865" s="209"/>
      <c r="Y865" s="209"/>
      <c r="Z865" s="209"/>
      <c r="AA865" s="209"/>
      <c r="AB865" s="210"/>
    </row>
    <row r="866" spans="1:28" s="156" customFormat="1" ht="19.5" customHeight="1" x14ac:dyDescent="0.25">
      <c r="A866" s="197"/>
      <c r="B866" s="221"/>
      <c r="C866" s="222"/>
      <c r="D866" s="223"/>
      <c r="E866" s="223"/>
      <c r="F866" s="223"/>
      <c r="G866" s="224" t="str">
        <f>C838</f>
        <v>Internal Doors</v>
      </c>
      <c r="H866" s="225">
        <f>SUM(H847:H863)</f>
        <v>382.00000000000006</v>
      </c>
      <c r="I866" s="225" t="s">
        <v>147</v>
      </c>
      <c r="J866" s="226">
        <f>K866/H866</f>
        <v>6155.1047120418843</v>
      </c>
      <c r="K866" s="227">
        <f>SUBTOTAL(9,K838:K865)</f>
        <v>2351250</v>
      </c>
      <c r="L866" s="228"/>
      <c r="M866" s="229"/>
      <c r="N866" s="229"/>
      <c r="O866" s="230"/>
      <c r="P866" s="193">
        <f t="shared" si="190"/>
        <v>2351250</v>
      </c>
      <c r="R866" s="194"/>
      <c r="S866" s="194"/>
      <c r="T866" s="194"/>
      <c r="U866" s="194"/>
      <c r="V866" s="208"/>
      <c r="W866" s="209"/>
      <c r="X866" s="209"/>
      <c r="Y866" s="209"/>
      <c r="Z866" s="209"/>
      <c r="AA866" s="209"/>
      <c r="AB866" s="210"/>
    </row>
    <row r="867" spans="1:28" s="156" customFormat="1" ht="19.5" customHeight="1" x14ac:dyDescent="0.25">
      <c r="B867" s="174"/>
      <c r="C867" s="175"/>
      <c r="D867" s="176"/>
      <c r="E867" s="176"/>
      <c r="F867" s="176"/>
      <c r="G867" s="177"/>
      <c r="H867" s="178"/>
      <c r="I867" s="179"/>
      <c r="J867" s="180"/>
      <c r="K867" s="180"/>
      <c r="L867" s="181"/>
      <c r="M867" s="182"/>
      <c r="N867" s="182"/>
      <c r="O867" s="183"/>
      <c r="P867" s="193">
        <f t="shared" si="190"/>
        <v>0</v>
      </c>
      <c r="Q867" s="170"/>
      <c r="R867" s="194" t="str">
        <f>IF($Q867=R$8,$K867,"")</f>
        <v/>
      </c>
      <c r="S867" s="194"/>
      <c r="T867" s="194" t="str">
        <f>IF($Q867=T$8,$K867,"")</f>
        <v/>
      </c>
      <c r="U867" s="194" t="str">
        <f>IF($Q867=U$8,$K867,"")</f>
        <v/>
      </c>
      <c r="V867" s="170"/>
      <c r="W867" s="186"/>
      <c r="X867" s="186"/>
      <c r="Y867" s="186"/>
      <c r="Z867" s="186"/>
      <c r="AA867" s="186"/>
      <c r="AB867" s="187"/>
    </row>
    <row r="868" spans="1:28" s="156" customFormat="1" ht="19.5" customHeight="1" x14ac:dyDescent="0.25">
      <c r="B868" s="231"/>
      <c r="C868" s="232"/>
      <c r="D868" s="233"/>
      <c r="E868" s="233"/>
      <c r="F868" s="233"/>
      <c r="G868" s="234" t="str">
        <f>C837</f>
        <v>Internal doors</v>
      </c>
      <c r="H868" s="235"/>
      <c r="I868" s="236"/>
      <c r="J868" s="236"/>
      <c r="K868" s="237">
        <f>SUBTOTAL(9,K837:K867)</f>
        <v>2351250</v>
      </c>
      <c r="L868" s="238"/>
      <c r="M868" s="239"/>
      <c r="N868" s="239"/>
      <c r="O868" s="240"/>
      <c r="P868" s="193">
        <f t="shared" si="190"/>
        <v>0</v>
      </c>
      <c r="Q868" s="237">
        <f>SUBTOTAL(9,Q837:Q867)</f>
        <v>0</v>
      </c>
      <c r="R868" s="237">
        <f>SUBTOTAL(9,R837:R867)</f>
        <v>1222500</v>
      </c>
      <c r="S868" s="237">
        <f>SUBTOTAL(9,S837:S867)</f>
        <v>284750</v>
      </c>
      <c r="T868" s="237">
        <f>SUBTOTAL(9,T837:T867)</f>
        <v>844000</v>
      </c>
      <c r="U868" s="237">
        <f>SUBTOTAL(9,U837:U867)</f>
        <v>0</v>
      </c>
      <c r="V868" s="170"/>
      <c r="W868" s="186"/>
      <c r="X868" s="186"/>
      <c r="Y868" s="186"/>
      <c r="Z868" s="186"/>
      <c r="AA868" s="186"/>
      <c r="AB868" s="187"/>
    </row>
    <row r="869" spans="1:28" s="156" customFormat="1" ht="19.5" customHeight="1" x14ac:dyDescent="0.25">
      <c r="B869" s="174"/>
      <c r="C869" s="175"/>
      <c r="D869" s="176"/>
      <c r="E869" s="176"/>
      <c r="F869" s="176"/>
      <c r="G869" s="177"/>
      <c r="H869" s="178"/>
      <c r="I869" s="179"/>
      <c r="J869" s="180"/>
      <c r="K869" s="180"/>
      <c r="L869" s="181"/>
      <c r="M869" s="182"/>
      <c r="N869" s="182"/>
      <c r="O869" s="183"/>
      <c r="P869" s="193">
        <f t="shared" si="190"/>
        <v>0</v>
      </c>
      <c r="Q869" s="170"/>
      <c r="R869" s="194" t="str">
        <f>IF($Q869=R$8,$K869,"")</f>
        <v/>
      </c>
      <c r="S869" s="194"/>
      <c r="T869" s="194" t="str">
        <f>IF($Q869=T$8,$K869,"")</f>
        <v/>
      </c>
      <c r="U869" s="194" t="str">
        <f>IF($Q869=U$8,$K869,"")</f>
        <v/>
      </c>
      <c r="V869" s="170"/>
      <c r="W869" s="186"/>
      <c r="X869" s="186"/>
      <c r="Y869" s="186"/>
      <c r="Z869" s="186"/>
      <c r="AA869" s="186"/>
      <c r="AB869" s="187"/>
    </row>
    <row r="870" spans="1:28" s="156" customFormat="1" ht="19.5" customHeight="1" x14ac:dyDescent="0.25">
      <c r="B870" s="320"/>
      <c r="C870" s="270"/>
      <c r="D870" s="271"/>
      <c r="E870" s="271"/>
      <c r="F870" s="271"/>
      <c r="G870" s="321" t="str">
        <f>C264</f>
        <v>Superstructure</v>
      </c>
      <c r="H870" s="273"/>
      <c r="I870" s="274"/>
      <c r="J870" s="274"/>
      <c r="K870" s="322">
        <f>SUBTOTAL(9,K263:K869)</f>
        <v>163987679.50529674</v>
      </c>
      <c r="L870" s="276"/>
      <c r="M870" s="277"/>
      <c r="N870" s="277"/>
      <c r="O870" s="193"/>
      <c r="P870" s="193">
        <f t="shared" si="190"/>
        <v>0</v>
      </c>
      <c r="Q870" s="322">
        <f>SUBTOTAL(9,Q263:Q869)</f>
        <v>0</v>
      </c>
      <c r="R870" s="322">
        <f>SUBTOTAL(9,R263:R869)</f>
        <v>87302585.930078745</v>
      </c>
      <c r="S870" s="322">
        <f>SUBTOTAL(9,S263:S869)</f>
        <v>7794255.0745625002</v>
      </c>
      <c r="T870" s="322">
        <f>SUBTOTAL(9,T263:T869)</f>
        <v>60551534.660655499</v>
      </c>
      <c r="U870" s="322">
        <f>SUBTOTAL(9,U263:U869)</f>
        <v>8339303.8399999999</v>
      </c>
      <c r="V870" s="170"/>
      <c r="W870" s="186"/>
      <c r="X870" s="186"/>
      <c r="Y870" s="186"/>
      <c r="Z870" s="186"/>
      <c r="AA870" s="186"/>
      <c r="AB870" s="187"/>
    </row>
    <row r="871" spans="1:28" s="156" customFormat="1" ht="19.5" customHeight="1" x14ac:dyDescent="0.25">
      <c r="B871" s="174"/>
      <c r="C871" s="175"/>
      <c r="D871" s="176"/>
      <c r="E871" s="176"/>
      <c r="F871" s="176"/>
      <c r="G871" s="177"/>
      <c r="H871" s="178"/>
      <c r="I871" s="179"/>
      <c r="J871" s="180"/>
      <c r="K871" s="180"/>
      <c r="L871" s="181"/>
      <c r="M871" s="182"/>
      <c r="N871" s="182"/>
      <c r="O871" s="183"/>
      <c r="P871" s="193">
        <f t="shared" si="190"/>
        <v>0</v>
      </c>
      <c r="Q871" s="170"/>
      <c r="R871" s="194" t="str">
        <f>IF($Q871=R$8,$K871,"")</f>
        <v/>
      </c>
      <c r="S871" s="194"/>
      <c r="T871" s="194" t="str">
        <f t="shared" ref="T871:U873" si="198">IF($Q871=T$8,$K871,"")</f>
        <v/>
      </c>
      <c r="U871" s="194" t="str">
        <f t="shared" si="198"/>
        <v/>
      </c>
      <c r="V871" s="170"/>
      <c r="W871" s="186"/>
      <c r="X871" s="186"/>
      <c r="Y871" s="186"/>
      <c r="Z871" s="186"/>
      <c r="AA871" s="186"/>
      <c r="AB871" s="187"/>
    </row>
    <row r="872" spans="1:28" s="156" customFormat="1" ht="19.5" customHeight="1" x14ac:dyDescent="0.25">
      <c r="B872" s="189" t="s">
        <v>918</v>
      </c>
      <c r="C872" s="190" t="s">
        <v>919</v>
      </c>
      <c r="D872" s="191"/>
      <c r="E872" s="191"/>
      <c r="F872" s="191"/>
      <c r="G872" s="192"/>
      <c r="H872" s="178"/>
      <c r="I872" s="179"/>
      <c r="J872" s="180"/>
      <c r="K872" s="180"/>
      <c r="L872" s="181"/>
      <c r="M872" s="182"/>
      <c r="N872" s="182"/>
      <c r="O872" s="183"/>
      <c r="P872" s="193">
        <f t="shared" ref="P872:P939" si="199">K872-SUM(R872:U872)</f>
        <v>0</v>
      </c>
      <c r="Q872" s="170"/>
      <c r="R872" s="194" t="str">
        <f>IF($Q872=R$8,$K872,"")</f>
        <v/>
      </c>
      <c r="S872" s="194"/>
      <c r="T872" s="194" t="str">
        <f t="shared" si="198"/>
        <v/>
      </c>
      <c r="U872" s="194" t="str">
        <f t="shared" si="198"/>
        <v/>
      </c>
      <c r="V872" s="170"/>
      <c r="W872" s="186"/>
      <c r="X872" s="186"/>
      <c r="Y872" s="186"/>
      <c r="Z872" s="186"/>
      <c r="AA872" s="186"/>
      <c r="AB872" s="187"/>
    </row>
    <row r="873" spans="1:28" s="156" customFormat="1" ht="19.5" customHeight="1" x14ac:dyDescent="0.25">
      <c r="B873" s="189" t="s">
        <v>920</v>
      </c>
      <c r="C873" s="190" t="s">
        <v>921</v>
      </c>
      <c r="D873" s="191"/>
      <c r="E873" s="191"/>
      <c r="F873" s="191"/>
      <c r="G873" s="192"/>
      <c r="H873" s="178"/>
      <c r="I873" s="179"/>
      <c r="J873" s="180"/>
      <c r="K873" s="180"/>
      <c r="L873" s="181"/>
      <c r="M873" s="182"/>
      <c r="N873" s="182"/>
      <c r="O873" s="183"/>
      <c r="P873" s="193">
        <f t="shared" si="199"/>
        <v>0</v>
      </c>
      <c r="Q873" s="170"/>
      <c r="R873" s="194" t="str">
        <f>IF($Q873=R$8,$K873,"")</f>
        <v/>
      </c>
      <c r="S873" s="194"/>
      <c r="T873" s="194" t="str">
        <f t="shared" si="198"/>
        <v/>
      </c>
      <c r="U873" s="194" t="str">
        <f t="shared" si="198"/>
        <v/>
      </c>
      <c r="V873" s="170"/>
      <c r="W873" s="186"/>
      <c r="X873" s="186"/>
      <c r="Y873" s="186"/>
      <c r="Z873" s="186"/>
      <c r="AA873" s="186"/>
      <c r="AB873" s="187"/>
    </row>
    <row r="874" spans="1:28" s="156" customFormat="1" ht="19.5" customHeight="1" x14ac:dyDescent="0.25">
      <c r="B874" s="195" t="s">
        <v>922</v>
      </c>
      <c r="C874" s="196" t="s">
        <v>923</v>
      </c>
      <c r="D874" s="191"/>
      <c r="E874" s="191"/>
      <c r="F874" s="191"/>
      <c r="G874" s="192"/>
      <c r="H874" s="178"/>
      <c r="I874" s="179"/>
      <c r="J874" s="180"/>
      <c r="K874" s="180"/>
      <c r="L874" s="181"/>
      <c r="M874" s="182"/>
      <c r="N874" s="182"/>
      <c r="O874" s="183"/>
      <c r="P874" s="193">
        <f t="shared" si="199"/>
        <v>0</v>
      </c>
      <c r="Q874" s="170"/>
      <c r="R874" s="194"/>
      <c r="S874" s="194"/>
      <c r="T874" s="194"/>
      <c r="U874" s="194"/>
      <c r="V874" s="170"/>
      <c r="W874" s="186"/>
      <c r="X874" s="186"/>
      <c r="Y874" s="186"/>
      <c r="Z874" s="186"/>
      <c r="AA874" s="186"/>
      <c r="AB874" s="187"/>
    </row>
    <row r="875" spans="1:28" s="156" customFormat="1" ht="19.5" customHeight="1" x14ac:dyDescent="0.25">
      <c r="B875" s="195"/>
      <c r="C875" s="196" t="s">
        <v>403</v>
      </c>
      <c r="D875" s="191"/>
      <c r="E875" s="191"/>
      <c r="F875" s="191"/>
      <c r="G875" s="192"/>
      <c r="H875" s="178"/>
      <c r="I875" s="179"/>
      <c r="J875" s="180"/>
      <c r="K875" s="180"/>
      <c r="L875" s="181"/>
      <c r="M875" s="182"/>
      <c r="N875" s="182"/>
      <c r="O875" s="183"/>
      <c r="P875" s="193">
        <f t="shared" si="199"/>
        <v>0</v>
      </c>
      <c r="Q875" s="170"/>
      <c r="R875" s="194"/>
      <c r="S875" s="194"/>
      <c r="T875" s="194"/>
      <c r="U875" s="194"/>
      <c r="V875" s="170"/>
      <c r="W875" s="186"/>
      <c r="X875" s="186"/>
      <c r="Y875" s="186"/>
      <c r="Z875" s="186"/>
      <c r="AA875" s="186"/>
      <c r="AB875" s="187"/>
    </row>
    <row r="876" spans="1:28" s="156" customFormat="1" ht="19.5" customHeight="1" x14ac:dyDescent="0.25">
      <c r="B876" s="195"/>
      <c r="C876" s="175" t="s">
        <v>924</v>
      </c>
      <c r="D876" s="191"/>
      <c r="E876" s="191"/>
      <c r="F876" s="191"/>
      <c r="G876" s="192"/>
      <c r="H876" s="178">
        <v>157</v>
      </c>
      <c r="I876" s="179" t="s">
        <v>66</v>
      </c>
      <c r="J876" s="180">
        <v>80</v>
      </c>
      <c r="K876" s="180">
        <f>H876*J876</f>
        <v>12560</v>
      </c>
      <c r="L876" s="181"/>
      <c r="M876" s="182"/>
      <c r="N876" s="182"/>
      <c r="O876" s="183"/>
      <c r="P876" s="193">
        <f t="shared" si="199"/>
        <v>0</v>
      </c>
      <c r="Q876" s="156" t="s">
        <v>364</v>
      </c>
      <c r="R876" s="194" t="str">
        <f t="shared" ref="R876:U884" si="200">IF($Q876=R$8,$K876,"")</f>
        <v/>
      </c>
      <c r="S876" s="194">
        <f t="shared" si="200"/>
        <v>12560</v>
      </c>
      <c r="T876" s="194" t="str">
        <f t="shared" si="200"/>
        <v/>
      </c>
      <c r="U876" s="194" t="str">
        <f t="shared" si="200"/>
        <v/>
      </c>
      <c r="V876" s="170"/>
      <c r="W876" s="186"/>
      <c r="X876" s="186"/>
      <c r="Y876" s="186"/>
      <c r="Z876" s="186"/>
      <c r="AA876" s="186"/>
      <c r="AB876" s="187"/>
    </row>
    <row r="877" spans="1:28" s="156" customFormat="1" ht="19.5" customHeight="1" x14ac:dyDescent="0.25">
      <c r="B877" s="195"/>
      <c r="C877" s="175" t="s">
        <v>925</v>
      </c>
      <c r="D877" s="191"/>
      <c r="E877" s="191"/>
      <c r="F877" s="191"/>
      <c r="G877" s="192"/>
      <c r="H877" s="178">
        <v>351</v>
      </c>
      <c r="I877" s="179" t="s">
        <v>66</v>
      </c>
      <c r="J877" s="180">
        <v>80</v>
      </c>
      <c r="K877" s="180">
        <f t="shared" ref="K877:K884" si="201">H877*J877</f>
        <v>28080</v>
      </c>
      <c r="L877" s="181"/>
      <c r="M877" s="182"/>
      <c r="N877" s="182"/>
      <c r="O877" s="183"/>
      <c r="P877" s="193">
        <f t="shared" si="199"/>
        <v>0</v>
      </c>
      <c r="Q877" s="156" t="s">
        <v>364</v>
      </c>
      <c r="R877" s="194" t="str">
        <f t="shared" si="200"/>
        <v/>
      </c>
      <c r="S877" s="194">
        <f t="shared" si="200"/>
        <v>28080</v>
      </c>
      <c r="T877" s="194" t="str">
        <f t="shared" si="200"/>
        <v/>
      </c>
      <c r="U877" s="194" t="str">
        <f t="shared" si="200"/>
        <v/>
      </c>
      <c r="V877" s="170"/>
      <c r="W877" s="186"/>
      <c r="X877" s="186"/>
      <c r="Y877" s="186"/>
      <c r="Z877" s="186"/>
      <c r="AA877" s="186"/>
      <c r="AB877" s="187"/>
    </row>
    <row r="878" spans="1:28" s="156" customFormat="1" ht="19.5" customHeight="1" x14ac:dyDescent="0.25">
      <c r="B878" s="195"/>
      <c r="C878" s="175" t="s">
        <v>926</v>
      </c>
      <c r="D878" s="191"/>
      <c r="E878" s="191"/>
      <c r="F878" s="191"/>
      <c r="G878" s="192"/>
      <c r="H878" s="178">
        <v>773</v>
      </c>
      <c r="I878" s="179" t="s">
        <v>66</v>
      </c>
      <c r="J878" s="180">
        <v>80</v>
      </c>
      <c r="K878" s="180">
        <f t="shared" si="201"/>
        <v>61840</v>
      </c>
      <c r="L878" s="181"/>
      <c r="M878" s="182"/>
      <c r="N878" s="182"/>
      <c r="O878" s="183"/>
      <c r="P878" s="193">
        <f t="shared" si="199"/>
        <v>0</v>
      </c>
      <c r="Q878" s="156" t="s">
        <v>364</v>
      </c>
      <c r="R878" s="194" t="str">
        <f t="shared" si="200"/>
        <v/>
      </c>
      <c r="S878" s="194">
        <f t="shared" si="200"/>
        <v>61840</v>
      </c>
      <c r="T878" s="194" t="str">
        <f t="shared" si="200"/>
        <v/>
      </c>
      <c r="U878" s="194" t="str">
        <f t="shared" si="200"/>
        <v/>
      </c>
      <c r="V878" s="170"/>
      <c r="W878" s="186"/>
      <c r="X878" s="186"/>
      <c r="Y878" s="186"/>
      <c r="Z878" s="186"/>
      <c r="AA878" s="186"/>
      <c r="AB878" s="187"/>
    </row>
    <row r="879" spans="1:28" s="156" customFormat="1" ht="19.5" customHeight="1" x14ac:dyDescent="0.25">
      <c r="B879" s="195"/>
      <c r="C879" s="175" t="s">
        <v>927</v>
      </c>
      <c r="D879" s="191"/>
      <c r="E879" s="191"/>
      <c r="F879" s="191"/>
      <c r="G879" s="192"/>
      <c r="H879" s="178">
        <v>646</v>
      </c>
      <c r="I879" s="179" t="s">
        <v>66</v>
      </c>
      <c r="J879" s="180">
        <v>80</v>
      </c>
      <c r="K879" s="180">
        <f t="shared" si="201"/>
        <v>51680</v>
      </c>
      <c r="L879" s="181"/>
      <c r="M879" s="182"/>
      <c r="N879" s="182"/>
      <c r="O879" s="183"/>
      <c r="P879" s="193">
        <f t="shared" si="199"/>
        <v>0</v>
      </c>
      <c r="Q879" s="156" t="s">
        <v>364</v>
      </c>
      <c r="R879" s="194" t="str">
        <f t="shared" si="200"/>
        <v/>
      </c>
      <c r="S879" s="194">
        <f t="shared" si="200"/>
        <v>51680</v>
      </c>
      <c r="T879" s="194" t="str">
        <f t="shared" si="200"/>
        <v/>
      </c>
      <c r="U879" s="194" t="str">
        <f t="shared" si="200"/>
        <v/>
      </c>
      <c r="V879" s="170"/>
      <c r="W879" s="186"/>
      <c r="X879" s="186"/>
      <c r="Y879" s="186"/>
      <c r="Z879" s="186"/>
      <c r="AA879" s="186"/>
      <c r="AB879" s="187"/>
    </row>
    <row r="880" spans="1:28" s="156" customFormat="1" ht="19.5" customHeight="1" x14ac:dyDescent="0.25">
      <c r="B880" s="195"/>
      <c r="C880" s="175" t="s">
        <v>928</v>
      </c>
      <c r="D880" s="191"/>
      <c r="E880" s="191"/>
      <c r="F880" s="191"/>
      <c r="G880" s="192"/>
      <c r="H880" s="178">
        <v>682</v>
      </c>
      <c r="I880" s="179" t="s">
        <v>66</v>
      </c>
      <c r="J880" s="180">
        <v>80</v>
      </c>
      <c r="K880" s="180">
        <f t="shared" si="201"/>
        <v>54560</v>
      </c>
      <c r="L880" s="181"/>
      <c r="M880" s="182"/>
      <c r="N880" s="182"/>
      <c r="O880" s="183"/>
      <c r="P880" s="193">
        <f t="shared" si="199"/>
        <v>0</v>
      </c>
      <c r="Q880" s="156" t="s">
        <v>364</v>
      </c>
      <c r="R880" s="194" t="str">
        <f t="shared" si="200"/>
        <v/>
      </c>
      <c r="S880" s="194">
        <f t="shared" si="200"/>
        <v>54560</v>
      </c>
      <c r="T880" s="194" t="str">
        <f t="shared" si="200"/>
        <v/>
      </c>
      <c r="U880" s="194" t="str">
        <f t="shared" si="200"/>
        <v/>
      </c>
      <c r="V880" s="170"/>
      <c r="W880" s="186"/>
      <c r="X880" s="186"/>
      <c r="Y880" s="186"/>
      <c r="Z880" s="186"/>
      <c r="AA880" s="186"/>
      <c r="AB880" s="187"/>
    </row>
    <row r="881" spans="2:28" s="156" customFormat="1" ht="19.5" customHeight="1" x14ac:dyDescent="0.25">
      <c r="B881" s="195"/>
      <c r="C881" s="175" t="s">
        <v>929</v>
      </c>
      <c r="D881" s="191"/>
      <c r="E881" s="191"/>
      <c r="F881" s="191"/>
      <c r="G881" s="192"/>
      <c r="H881" s="178">
        <v>120</v>
      </c>
      <c r="I881" s="179" t="s">
        <v>66</v>
      </c>
      <c r="J881" s="180">
        <v>20</v>
      </c>
      <c r="K881" s="180">
        <f t="shared" si="201"/>
        <v>2400</v>
      </c>
      <c r="L881" s="181"/>
      <c r="M881" s="182"/>
      <c r="N881" s="182"/>
      <c r="O881" s="183"/>
      <c r="P881" s="193">
        <f t="shared" si="199"/>
        <v>0</v>
      </c>
      <c r="Q881" s="156" t="s">
        <v>364</v>
      </c>
      <c r="R881" s="194" t="str">
        <f t="shared" si="200"/>
        <v/>
      </c>
      <c r="S881" s="194">
        <f t="shared" si="200"/>
        <v>2400</v>
      </c>
      <c r="T881" s="194" t="str">
        <f t="shared" si="200"/>
        <v/>
      </c>
      <c r="U881" s="194" t="str">
        <f t="shared" si="200"/>
        <v/>
      </c>
      <c r="V881" s="170"/>
      <c r="W881" s="186"/>
      <c r="X881" s="186"/>
      <c r="Y881" s="186"/>
      <c r="Z881" s="186"/>
      <c r="AA881" s="186"/>
      <c r="AB881" s="187"/>
    </row>
    <row r="882" spans="2:28" s="156" customFormat="1" ht="19.5" customHeight="1" x14ac:dyDescent="0.25">
      <c r="B882" s="195"/>
      <c r="C882" s="175" t="s">
        <v>930</v>
      </c>
      <c r="D882" s="191"/>
      <c r="E882" s="191"/>
      <c r="F882" s="191"/>
      <c r="G882" s="192"/>
      <c r="H882" s="178">
        <v>1006</v>
      </c>
      <c r="I882" s="179" t="s">
        <v>66</v>
      </c>
      <c r="J882" s="180">
        <v>80</v>
      </c>
      <c r="K882" s="180">
        <f t="shared" si="201"/>
        <v>80480</v>
      </c>
      <c r="L882" s="181"/>
      <c r="M882" s="182"/>
      <c r="N882" s="182"/>
      <c r="O882" s="183"/>
      <c r="P882" s="193">
        <f t="shared" si="199"/>
        <v>0</v>
      </c>
      <c r="Q882" s="156" t="s">
        <v>364</v>
      </c>
      <c r="R882" s="194" t="str">
        <f t="shared" si="200"/>
        <v/>
      </c>
      <c r="S882" s="194">
        <f t="shared" si="200"/>
        <v>80480</v>
      </c>
      <c r="T882" s="194" t="str">
        <f t="shared" si="200"/>
        <v/>
      </c>
      <c r="U882" s="194" t="str">
        <f t="shared" si="200"/>
        <v/>
      </c>
      <c r="V882" s="170"/>
      <c r="W882" s="186"/>
      <c r="X882" s="186"/>
      <c r="Y882" s="186"/>
      <c r="Z882" s="186"/>
      <c r="AA882" s="186"/>
      <c r="AB882" s="187"/>
    </row>
    <row r="883" spans="2:28" s="156" customFormat="1" ht="19.5" customHeight="1" x14ac:dyDescent="0.25">
      <c r="B883" s="195"/>
      <c r="C883" s="175" t="s">
        <v>931</v>
      </c>
      <c r="D883" s="191"/>
      <c r="E883" s="191"/>
      <c r="F883" s="191"/>
      <c r="G883" s="192"/>
      <c r="H883" s="178">
        <v>67</v>
      </c>
      <c r="I883" s="179" t="s">
        <v>66</v>
      </c>
      <c r="J883" s="180">
        <v>20</v>
      </c>
      <c r="K883" s="180">
        <f t="shared" si="201"/>
        <v>1340</v>
      </c>
      <c r="L883" s="181"/>
      <c r="M883" s="182"/>
      <c r="N883" s="182"/>
      <c r="O883" s="183"/>
      <c r="P883" s="193">
        <f t="shared" si="199"/>
        <v>0</v>
      </c>
      <c r="Q883" s="156" t="s">
        <v>364</v>
      </c>
      <c r="R883" s="194" t="str">
        <f t="shared" si="200"/>
        <v/>
      </c>
      <c r="S883" s="194">
        <f t="shared" si="200"/>
        <v>1340</v>
      </c>
      <c r="T883" s="194" t="str">
        <f t="shared" si="200"/>
        <v/>
      </c>
      <c r="U883" s="194" t="str">
        <f t="shared" si="200"/>
        <v/>
      </c>
      <c r="V883" s="170"/>
      <c r="W883" s="186"/>
      <c r="X883" s="186"/>
      <c r="Y883" s="186"/>
      <c r="Z883" s="186"/>
      <c r="AA883" s="186"/>
      <c r="AB883" s="187"/>
    </row>
    <row r="884" spans="2:28" s="156" customFormat="1" ht="19.5" customHeight="1" x14ac:dyDescent="0.25">
      <c r="B884" s="195"/>
      <c r="C884" s="175" t="s">
        <v>932</v>
      </c>
      <c r="D884" s="191"/>
      <c r="E884" s="191"/>
      <c r="F884" s="191"/>
      <c r="G884" s="192"/>
      <c r="H884" s="178">
        <v>1</v>
      </c>
      <c r="I884" s="179" t="s">
        <v>57</v>
      </c>
      <c r="J884" s="180">
        <v>150000</v>
      </c>
      <c r="K884" s="180">
        <f t="shared" si="201"/>
        <v>150000</v>
      </c>
      <c r="L884" s="181"/>
      <c r="M884" s="182"/>
      <c r="N884" s="182"/>
      <c r="O884" s="183"/>
      <c r="P884" s="193">
        <f t="shared" si="199"/>
        <v>0</v>
      </c>
      <c r="Q884" s="156" t="s">
        <v>364</v>
      </c>
      <c r="R884" s="194" t="str">
        <f t="shared" si="200"/>
        <v/>
      </c>
      <c r="S884" s="194">
        <f t="shared" si="200"/>
        <v>150000</v>
      </c>
      <c r="T884" s="194" t="str">
        <f t="shared" si="200"/>
        <v/>
      </c>
      <c r="U884" s="194" t="str">
        <f t="shared" si="200"/>
        <v/>
      </c>
      <c r="V884" s="170"/>
      <c r="W884" s="186"/>
      <c r="X884" s="186"/>
      <c r="Y884" s="186"/>
      <c r="Z884" s="186"/>
      <c r="AA884" s="186"/>
      <c r="AB884" s="187"/>
    </row>
    <row r="885" spans="2:28" s="156" customFormat="1" ht="19.5" customHeight="1" x14ac:dyDescent="0.25">
      <c r="B885" s="195"/>
      <c r="C885" s="175"/>
      <c r="D885" s="191"/>
      <c r="E885" s="191"/>
      <c r="F885" s="191"/>
      <c r="G885" s="192"/>
      <c r="H885" s="178"/>
      <c r="I885" s="179"/>
      <c r="J885" s="180"/>
      <c r="K885" s="180"/>
      <c r="L885" s="181"/>
      <c r="M885" s="182"/>
      <c r="N885" s="182"/>
      <c r="O885" s="183"/>
      <c r="P885" s="193">
        <f t="shared" si="199"/>
        <v>0</v>
      </c>
      <c r="Q885" s="170"/>
      <c r="R885" s="194"/>
      <c r="S885" s="194"/>
      <c r="T885" s="194"/>
      <c r="U885" s="194"/>
      <c r="V885" s="170"/>
      <c r="W885" s="186"/>
      <c r="X885" s="186"/>
      <c r="Y885" s="186"/>
      <c r="Z885" s="186"/>
      <c r="AA885" s="186"/>
      <c r="AB885" s="187"/>
    </row>
    <row r="886" spans="2:28" s="156" customFormat="1" ht="19.5" customHeight="1" x14ac:dyDescent="0.25">
      <c r="B886" s="195"/>
      <c r="C886" s="196" t="s">
        <v>406</v>
      </c>
      <c r="D886" s="191"/>
      <c r="E886" s="191"/>
      <c r="F886" s="191"/>
      <c r="G886" s="192"/>
      <c r="H886" s="178"/>
      <c r="I886" s="179"/>
      <c r="J886" s="180"/>
      <c r="K886" s="180"/>
      <c r="L886" s="181"/>
      <c r="M886" s="182"/>
      <c r="N886" s="182"/>
      <c r="O886" s="183"/>
      <c r="P886" s="193">
        <f t="shared" si="199"/>
        <v>0</v>
      </c>
      <c r="Q886" s="170"/>
      <c r="R886" s="194"/>
      <c r="S886" s="194"/>
      <c r="T886" s="194"/>
      <c r="U886" s="194"/>
      <c r="V886" s="170"/>
      <c r="W886" s="186"/>
      <c r="X886" s="186"/>
      <c r="Y886" s="186"/>
      <c r="Z886" s="186"/>
      <c r="AA886" s="186"/>
      <c r="AB886" s="187"/>
    </row>
    <row r="887" spans="2:28" s="156" customFormat="1" ht="19.5" customHeight="1" x14ac:dyDescent="0.25">
      <c r="B887" s="195"/>
      <c r="C887" s="175" t="s">
        <v>924</v>
      </c>
      <c r="D887" s="191"/>
      <c r="E887" s="191"/>
      <c r="F887" s="191"/>
      <c r="G887" s="192"/>
      <c r="H887" s="178">
        <v>402</v>
      </c>
      <c r="I887" s="179" t="s">
        <v>66</v>
      </c>
      <c r="J887" s="180">
        <v>80</v>
      </c>
      <c r="K887" s="180">
        <f t="shared" ref="K887:K895" si="202">H887*J887</f>
        <v>32160</v>
      </c>
      <c r="L887" s="181"/>
      <c r="M887" s="182"/>
      <c r="N887" s="182"/>
      <c r="O887" s="183"/>
      <c r="P887" s="193">
        <f t="shared" si="199"/>
        <v>0</v>
      </c>
      <c r="Q887" s="156" t="s">
        <v>363</v>
      </c>
      <c r="R887" s="194">
        <f t="shared" ref="R887:U895" si="203">IF($Q887=R$8,$K887,"")</f>
        <v>32160</v>
      </c>
      <c r="S887" s="194" t="str">
        <f t="shared" si="203"/>
        <v/>
      </c>
      <c r="T887" s="194" t="str">
        <f t="shared" si="203"/>
        <v/>
      </c>
      <c r="U887" s="194" t="str">
        <f t="shared" si="203"/>
        <v/>
      </c>
      <c r="V887" s="170"/>
      <c r="W887" s="186"/>
      <c r="X887" s="186"/>
      <c r="Y887" s="186"/>
      <c r="Z887" s="186"/>
      <c r="AA887" s="186"/>
      <c r="AB887" s="187"/>
    </row>
    <row r="888" spans="2:28" s="156" customFormat="1" ht="19.5" customHeight="1" x14ac:dyDescent="0.25">
      <c r="B888" s="195"/>
      <c r="C888" s="175" t="s">
        <v>925</v>
      </c>
      <c r="D888" s="191"/>
      <c r="E888" s="191"/>
      <c r="F888" s="191"/>
      <c r="G888" s="192"/>
      <c r="H888" s="178">
        <v>2097</v>
      </c>
      <c r="I888" s="179" t="s">
        <v>66</v>
      </c>
      <c r="J888" s="180">
        <v>80</v>
      </c>
      <c r="K888" s="180">
        <f t="shared" si="202"/>
        <v>167760</v>
      </c>
      <c r="L888" s="181"/>
      <c r="M888" s="182"/>
      <c r="N888" s="182"/>
      <c r="O888" s="183"/>
      <c r="P888" s="193">
        <f t="shared" si="199"/>
        <v>0</v>
      </c>
      <c r="Q888" s="156" t="s">
        <v>363</v>
      </c>
      <c r="R888" s="194">
        <f t="shared" si="203"/>
        <v>167760</v>
      </c>
      <c r="S888" s="194" t="str">
        <f t="shared" si="203"/>
        <v/>
      </c>
      <c r="T888" s="194" t="str">
        <f t="shared" si="203"/>
        <v/>
      </c>
      <c r="U888" s="194" t="str">
        <f t="shared" si="203"/>
        <v/>
      </c>
      <c r="V888" s="170"/>
      <c r="W888" s="186"/>
      <c r="X888" s="186"/>
      <c r="Y888" s="186"/>
      <c r="Z888" s="186"/>
      <c r="AA888" s="186"/>
      <c r="AB888" s="187"/>
    </row>
    <row r="889" spans="2:28" s="156" customFormat="1" ht="19.5" customHeight="1" x14ac:dyDescent="0.25">
      <c r="B889" s="195"/>
      <c r="C889" s="175" t="s">
        <v>926</v>
      </c>
      <c r="D889" s="191"/>
      <c r="E889" s="191"/>
      <c r="F889" s="191"/>
      <c r="G889" s="192"/>
      <c r="H889" s="178">
        <v>3164</v>
      </c>
      <c r="I889" s="179" t="s">
        <v>66</v>
      </c>
      <c r="J889" s="180">
        <v>80</v>
      </c>
      <c r="K889" s="180">
        <f t="shared" si="202"/>
        <v>253120</v>
      </c>
      <c r="L889" s="181"/>
      <c r="M889" s="182"/>
      <c r="N889" s="182"/>
      <c r="O889" s="183"/>
      <c r="P889" s="193">
        <f t="shared" si="199"/>
        <v>0</v>
      </c>
      <c r="Q889" s="156" t="s">
        <v>363</v>
      </c>
      <c r="R889" s="194">
        <f t="shared" si="203"/>
        <v>253120</v>
      </c>
      <c r="S889" s="194" t="str">
        <f t="shared" si="203"/>
        <v/>
      </c>
      <c r="T889" s="194" t="str">
        <f t="shared" si="203"/>
        <v/>
      </c>
      <c r="U889" s="194" t="str">
        <f t="shared" si="203"/>
        <v/>
      </c>
      <c r="V889" s="170"/>
      <c r="W889" s="186"/>
      <c r="X889" s="186"/>
      <c r="Y889" s="186"/>
      <c r="Z889" s="186"/>
      <c r="AA889" s="186"/>
      <c r="AB889" s="187"/>
    </row>
    <row r="890" spans="2:28" s="156" customFormat="1" ht="19.5" customHeight="1" x14ac:dyDescent="0.25">
      <c r="B890" s="195"/>
      <c r="C890" s="175" t="s">
        <v>927</v>
      </c>
      <c r="D890" s="191"/>
      <c r="E890" s="191"/>
      <c r="F890" s="191"/>
      <c r="G890" s="192"/>
      <c r="H890" s="178">
        <v>640</v>
      </c>
      <c r="I890" s="179" t="s">
        <v>66</v>
      </c>
      <c r="J890" s="180">
        <v>80</v>
      </c>
      <c r="K890" s="180">
        <f t="shared" si="202"/>
        <v>51200</v>
      </c>
      <c r="L890" s="181"/>
      <c r="M890" s="182"/>
      <c r="N890" s="182"/>
      <c r="O890" s="183"/>
      <c r="P890" s="193">
        <f t="shared" si="199"/>
        <v>0</v>
      </c>
      <c r="Q890" s="156" t="s">
        <v>363</v>
      </c>
      <c r="R890" s="194">
        <f t="shared" si="203"/>
        <v>51200</v>
      </c>
      <c r="S890" s="194" t="str">
        <f t="shared" si="203"/>
        <v/>
      </c>
      <c r="T890" s="194" t="str">
        <f t="shared" si="203"/>
        <v/>
      </c>
      <c r="U890" s="194" t="str">
        <f t="shared" si="203"/>
        <v/>
      </c>
      <c r="V890" s="170"/>
      <c r="W890" s="186"/>
      <c r="X890" s="186"/>
      <c r="Y890" s="186"/>
      <c r="Z890" s="186"/>
      <c r="AA890" s="186"/>
      <c r="AB890" s="187"/>
    </row>
    <row r="891" spans="2:28" s="156" customFormat="1" ht="19.5" customHeight="1" x14ac:dyDescent="0.25">
      <c r="B891" s="195"/>
      <c r="C891" s="175" t="s">
        <v>646</v>
      </c>
      <c r="D891" s="191"/>
      <c r="E891" s="191"/>
      <c r="F891" s="191"/>
      <c r="G891" s="192"/>
      <c r="H891" s="178">
        <v>325</v>
      </c>
      <c r="I891" s="179" t="s">
        <v>66</v>
      </c>
      <c r="J891" s="180">
        <v>80</v>
      </c>
      <c r="K891" s="180">
        <f t="shared" si="202"/>
        <v>26000</v>
      </c>
      <c r="L891" s="181"/>
      <c r="M891" s="182"/>
      <c r="N891" s="182"/>
      <c r="O891" s="183"/>
      <c r="P891" s="193">
        <f t="shared" si="199"/>
        <v>0</v>
      </c>
      <c r="Q891" s="156" t="s">
        <v>363</v>
      </c>
      <c r="R891" s="194">
        <f t="shared" si="203"/>
        <v>26000</v>
      </c>
      <c r="S891" s="194" t="str">
        <f t="shared" si="203"/>
        <v/>
      </c>
      <c r="T891" s="194" t="str">
        <f t="shared" si="203"/>
        <v/>
      </c>
      <c r="U891" s="194" t="str">
        <f t="shared" si="203"/>
        <v/>
      </c>
      <c r="V891" s="170"/>
      <c r="W891" s="186"/>
      <c r="X891" s="186"/>
      <c r="Y891" s="186"/>
      <c r="Z891" s="186"/>
      <c r="AA891" s="186"/>
      <c r="AB891" s="187"/>
    </row>
    <row r="892" spans="2:28" s="156" customFormat="1" ht="19.5" customHeight="1" x14ac:dyDescent="0.25">
      <c r="B892" s="195"/>
      <c r="C892" s="175" t="s">
        <v>933</v>
      </c>
      <c r="D892" s="191"/>
      <c r="E892" s="191"/>
      <c r="F892" s="191"/>
      <c r="G892" s="192"/>
      <c r="H892" s="178">
        <v>646</v>
      </c>
      <c r="I892" s="179" t="s">
        <v>66</v>
      </c>
      <c r="J892" s="180">
        <v>80</v>
      </c>
      <c r="K892" s="180">
        <f t="shared" si="202"/>
        <v>51680</v>
      </c>
      <c r="L892" s="181"/>
      <c r="M892" s="182"/>
      <c r="N892" s="182"/>
      <c r="O892" s="183"/>
      <c r="P892" s="193">
        <f t="shared" si="199"/>
        <v>0</v>
      </c>
      <c r="Q892" s="156" t="s">
        <v>363</v>
      </c>
      <c r="R892" s="194">
        <f t="shared" si="203"/>
        <v>51680</v>
      </c>
      <c r="S892" s="194" t="str">
        <f t="shared" si="203"/>
        <v/>
      </c>
      <c r="T892" s="194" t="str">
        <f t="shared" si="203"/>
        <v/>
      </c>
      <c r="U892" s="194" t="str">
        <f t="shared" si="203"/>
        <v/>
      </c>
      <c r="V892" s="170"/>
      <c r="W892" s="186"/>
      <c r="X892" s="186"/>
      <c r="Y892" s="186"/>
      <c r="Z892" s="186"/>
      <c r="AA892" s="186"/>
      <c r="AB892" s="187"/>
    </row>
    <row r="893" spans="2:28" s="156" customFormat="1" ht="19.5" customHeight="1" x14ac:dyDescent="0.25">
      <c r="B893" s="195"/>
      <c r="C893" s="175" t="s">
        <v>929</v>
      </c>
      <c r="D893" s="191"/>
      <c r="E893" s="191"/>
      <c r="F893" s="191"/>
      <c r="G893" s="192"/>
      <c r="H893" s="178">
        <v>7679</v>
      </c>
      <c r="I893" s="179" t="s">
        <v>66</v>
      </c>
      <c r="J893" s="180">
        <v>20</v>
      </c>
      <c r="K893" s="180">
        <f t="shared" si="202"/>
        <v>153580</v>
      </c>
      <c r="L893" s="181"/>
      <c r="M893" s="182"/>
      <c r="N893" s="182"/>
      <c r="O893" s="183"/>
      <c r="P893" s="193">
        <f t="shared" si="199"/>
        <v>0</v>
      </c>
      <c r="Q893" s="156" t="s">
        <v>363</v>
      </c>
      <c r="R893" s="194">
        <f t="shared" si="203"/>
        <v>153580</v>
      </c>
      <c r="S893" s="194" t="str">
        <f t="shared" si="203"/>
        <v/>
      </c>
      <c r="T893" s="194" t="str">
        <f t="shared" si="203"/>
        <v/>
      </c>
      <c r="U893" s="194" t="str">
        <f t="shared" si="203"/>
        <v/>
      </c>
      <c r="V893" s="170"/>
      <c r="W893" s="186"/>
      <c r="X893" s="186"/>
      <c r="Y893" s="186"/>
      <c r="Z893" s="186"/>
      <c r="AA893" s="186"/>
      <c r="AB893" s="187"/>
    </row>
    <row r="894" spans="2:28" s="156" customFormat="1" ht="19.5" customHeight="1" x14ac:dyDescent="0.25">
      <c r="B894" s="195"/>
      <c r="C894" s="175" t="s">
        <v>931</v>
      </c>
      <c r="D894" s="191"/>
      <c r="E894" s="191"/>
      <c r="F894" s="191"/>
      <c r="G894" s="192"/>
      <c r="H894" s="178">
        <v>1420</v>
      </c>
      <c r="I894" s="179" t="s">
        <v>66</v>
      </c>
      <c r="J894" s="180">
        <v>20</v>
      </c>
      <c r="K894" s="180">
        <f t="shared" si="202"/>
        <v>28400</v>
      </c>
      <c r="L894" s="181"/>
      <c r="M894" s="182"/>
      <c r="N894" s="182"/>
      <c r="O894" s="183"/>
      <c r="P894" s="193">
        <f t="shared" si="199"/>
        <v>0</v>
      </c>
      <c r="Q894" s="156" t="s">
        <v>363</v>
      </c>
      <c r="R894" s="194">
        <f t="shared" si="203"/>
        <v>28400</v>
      </c>
      <c r="S894" s="194" t="str">
        <f t="shared" si="203"/>
        <v/>
      </c>
      <c r="T894" s="194" t="str">
        <f t="shared" si="203"/>
        <v/>
      </c>
      <c r="U894" s="194" t="str">
        <f t="shared" si="203"/>
        <v/>
      </c>
      <c r="V894" s="170"/>
      <c r="W894" s="186"/>
      <c r="X894" s="186"/>
      <c r="Y894" s="186"/>
      <c r="Z894" s="186"/>
      <c r="AA894" s="186"/>
      <c r="AB894" s="187"/>
    </row>
    <row r="895" spans="2:28" s="156" customFormat="1" ht="19.5" customHeight="1" x14ac:dyDescent="0.25">
      <c r="B895" s="195"/>
      <c r="C895" s="175" t="s">
        <v>932</v>
      </c>
      <c r="D895" s="191"/>
      <c r="E895" s="191"/>
      <c r="F895" s="191"/>
      <c r="G895" s="192"/>
      <c r="H895" s="178">
        <v>1</v>
      </c>
      <c r="I895" s="179" t="s">
        <v>57</v>
      </c>
      <c r="J895" s="399">
        <v>1000000</v>
      </c>
      <c r="K895" s="180">
        <f t="shared" si="202"/>
        <v>1000000</v>
      </c>
      <c r="L895" s="181"/>
      <c r="M895" s="182"/>
      <c r="N895" s="182"/>
      <c r="O895" s="183"/>
      <c r="P895" s="193">
        <f t="shared" si="199"/>
        <v>0</v>
      </c>
      <c r="Q895" s="156" t="s">
        <v>363</v>
      </c>
      <c r="R895" s="194">
        <f t="shared" si="203"/>
        <v>1000000</v>
      </c>
      <c r="S895" s="194" t="str">
        <f t="shared" si="203"/>
        <v/>
      </c>
      <c r="T895" s="194" t="str">
        <f t="shared" si="203"/>
        <v/>
      </c>
      <c r="U895" s="194" t="str">
        <f t="shared" si="203"/>
        <v/>
      </c>
      <c r="V895" s="170"/>
      <c r="W895" s="186"/>
      <c r="X895" s="186"/>
      <c r="Y895" s="186"/>
      <c r="Z895" s="186"/>
      <c r="AA895" s="186"/>
      <c r="AB895" s="187"/>
    </row>
    <row r="896" spans="2:28" s="156" customFormat="1" ht="19.5" customHeight="1" x14ac:dyDescent="0.25">
      <c r="B896" s="195"/>
      <c r="C896" s="175"/>
      <c r="D896" s="191"/>
      <c r="E896" s="191"/>
      <c r="F896" s="191"/>
      <c r="G896" s="192"/>
      <c r="H896" s="178"/>
      <c r="I896" s="179"/>
      <c r="J896" s="180"/>
      <c r="K896" s="180"/>
      <c r="L896" s="181"/>
      <c r="M896" s="182"/>
      <c r="N896" s="182"/>
      <c r="O896" s="183"/>
      <c r="P896" s="193">
        <f t="shared" si="199"/>
        <v>0</v>
      </c>
      <c r="Q896" s="170"/>
      <c r="R896" s="194"/>
      <c r="S896" s="194"/>
      <c r="T896" s="194"/>
      <c r="U896" s="194"/>
      <c r="V896" s="170"/>
      <c r="W896" s="186"/>
      <c r="X896" s="186"/>
      <c r="Y896" s="186"/>
      <c r="Z896" s="186"/>
      <c r="AA896" s="186"/>
      <c r="AB896" s="187"/>
    </row>
    <row r="897" spans="1:28" s="156" customFormat="1" ht="19.5" customHeight="1" x14ac:dyDescent="0.25">
      <c r="B897" s="279"/>
      <c r="C897" s="196" t="s">
        <v>356</v>
      </c>
      <c r="D897" s="191"/>
      <c r="E897" s="191"/>
      <c r="F897" s="191"/>
      <c r="G897" s="192"/>
      <c r="H897" s="178"/>
      <c r="I897" s="179"/>
      <c r="J897" s="180"/>
      <c r="K897" s="180"/>
      <c r="L897" s="181"/>
      <c r="M897" s="182"/>
      <c r="N897" s="182"/>
      <c r="O897" s="183"/>
      <c r="P897" s="193">
        <f t="shared" si="199"/>
        <v>0</v>
      </c>
      <c r="Q897" s="170"/>
      <c r="R897" s="194" t="str">
        <f t="shared" ref="R897:R905" si="204">IF($Q897=R$8,$K897,"")</f>
        <v/>
      </c>
      <c r="S897" s="194"/>
      <c r="T897" s="194" t="str">
        <f t="shared" ref="T897:U905" si="205">IF($Q897=T$8,$K897,"")</f>
        <v/>
      </c>
      <c r="U897" s="194" t="str">
        <f t="shared" si="205"/>
        <v/>
      </c>
      <c r="V897" s="170"/>
      <c r="W897" s="186"/>
      <c r="X897" s="186"/>
      <c r="Y897" s="186"/>
      <c r="Z897" s="186"/>
      <c r="AA897" s="186"/>
      <c r="AB897" s="187"/>
    </row>
    <row r="898" spans="1:28" s="156" customFormat="1" ht="19.5" customHeight="1" x14ac:dyDescent="0.25">
      <c r="A898" s="197"/>
      <c r="B898" s="198" t="s">
        <v>64</v>
      </c>
      <c r="C898" s="199" t="s">
        <v>924</v>
      </c>
      <c r="D898" s="200"/>
      <c r="E898" s="200"/>
      <c r="F898" s="200"/>
      <c r="G898" s="201"/>
      <c r="H898" s="202">
        <v>250</v>
      </c>
      <c r="I898" s="202" t="s">
        <v>66</v>
      </c>
      <c r="J898" s="203">
        <v>80</v>
      </c>
      <c r="K898" s="204">
        <f>H898*J898</f>
        <v>20000</v>
      </c>
      <c r="L898" s="181"/>
      <c r="M898" s="182"/>
      <c r="N898" s="206"/>
      <c r="O898" s="207"/>
      <c r="P898" s="193">
        <f t="shared" si="199"/>
        <v>0</v>
      </c>
      <c r="Q898" s="156" t="s">
        <v>356</v>
      </c>
      <c r="R898" s="194" t="str">
        <f t="shared" si="204"/>
        <v/>
      </c>
      <c r="S898" s="194"/>
      <c r="T898" s="194">
        <f t="shared" si="205"/>
        <v>20000</v>
      </c>
      <c r="U898" s="194" t="str">
        <f t="shared" si="205"/>
        <v/>
      </c>
      <c r="W898" s="252">
        <v>1</v>
      </c>
      <c r="X898" s="252">
        <v>211</v>
      </c>
      <c r="Y898" s="252">
        <v>1</v>
      </c>
      <c r="Z898" s="252">
        <v>1</v>
      </c>
      <c r="AA898" s="252">
        <v>1</v>
      </c>
      <c r="AB898" s="253">
        <f>W898*X898*Y898*Z898*AA898</f>
        <v>211</v>
      </c>
    </row>
    <row r="899" spans="1:28" s="156" customFormat="1" ht="19.5" customHeight="1" x14ac:dyDescent="0.25">
      <c r="A899" s="197"/>
      <c r="B899" s="198" t="s">
        <v>64</v>
      </c>
      <c r="C899" s="199" t="s">
        <v>925</v>
      </c>
      <c r="D899" s="200"/>
      <c r="E899" s="200"/>
      <c r="F899" s="200"/>
      <c r="G899" s="201"/>
      <c r="H899" s="202">
        <v>1633</v>
      </c>
      <c r="I899" s="202" t="s">
        <v>66</v>
      </c>
      <c r="J899" s="203">
        <v>80</v>
      </c>
      <c r="K899" s="204">
        <f t="shared" ref="K899:K905" si="206">H899*J899</f>
        <v>130640</v>
      </c>
      <c r="L899" s="181"/>
      <c r="M899" s="182"/>
      <c r="N899" s="206"/>
      <c r="O899" s="207"/>
      <c r="P899" s="193">
        <f t="shared" si="199"/>
        <v>0</v>
      </c>
      <c r="Q899" s="156" t="s">
        <v>356</v>
      </c>
      <c r="R899" s="194" t="str">
        <f t="shared" si="204"/>
        <v/>
      </c>
      <c r="S899" s="194"/>
      <c r="T899" s="194">
        <f t="shared" si="205"/>
        <v>130640</v>
      </c>
      <c r="U899" s="194" t="str">
        <f t="shared" si="205"/>
        <v/>
      </c>
      <c r="W899" s="252">
        <v>1</v>
      </c>
      <c r="X899" s="252">
        <v>2577</v>
      </c>
      <c r="Y899" s="252">
        <v>1</v>
      </c>
      <c r="Z899" s="252">
        <v>1</v>
      </c>
      <c r="AA899" s="252">
        <v>1</v>
      </c>
      <c r="AB899" s="253">
        <f t="shared" ref="AB899:AB902" si="207">W899*X899*Y899*Z899*AA899</f>
        <v>2577</v>
      </c>
    </row>
    <row r="900" spans="1:28" s="156" customFormat="1" ht="19.5" customHeight="1" x14ac:dyDescent="0.25">
      <c r="A900" s="197"/>
      <c r="B900" s="198" t="s">
        <v>64</v>
      </c>
      <c r="C900" s="199" t="s">
        <v>926</v>
      </c>
      <c r="D900" s="200"/>
      <c r="E900" s="200"/>
      <c r="F900" s="200"/>
      <c r="G900" s="201"/>
      <c r="H900" s="202">
        <v>1797</v>
      </c>
      <c r="I900" s="202" t="s">
        <v>66</v>
      </c>
      <c r="J900" s="203">
        <v>80</v>
      </c>
      <c r="K900" s="204">
        <f t="shared" si="206"/>
        <v>143760</v>
      </c>
      <c r="L900" s="181"/>
      <c r="M900" s="182"/>
      <c r="N900" s="206"/>
      <c r="O900" s="207"/>
      <c r="P900" s="193">
        <f t="shared" si="199"/>
        <v>0</v>
      </c>
      <c r="Q900" s="156" t="s">
        <v>356</v>
      </c>
      <c r="R900" s="194" t="str">
        <f t="shared" si="204"/>
        <v/>
      </c>
      <c r="S900" s="194"/>
      <c r="T900" s="194">
        <f t="shared" si="205"/>
        <v>143760</v>
      </c>
      <c r="U900" s="194" t="str">
        <f t="shared" si="205"/>
        <v/>
      </c>
      <c r="W900" s="252">
        <v>1</v>
      </c>
      <c r="X900" s="252">
        <v>1747</v>
      </c>
      <c r="Y900" s="252">
        <v>1</v>
      </c>
      <c r="Z900" s="252">
        <v>1</v>
      </c>
      <c r="AA900" s="252">
        <v>1</v>
      </c>
      <c r="AB900" s="253">
        <f t="shared" si="207"/>
        <v>1747</v>
      </c>
    </row>
    <row r="901" spans="1:28" s="156" customFormat="1" ht="19.5" customHeight="1" x14ac:dyDescent="0.25">
      <c r="A901" s="197"/>
      <c r="B901" s="198" t="s">
        <v>64</v>
      </c>
      <c r="C901" s="199" t="s">
        <v>927</v>
      </c>
      <c r="D901" s="200"/>
      <c r="E901" s="200"/>
      <c r="F901" s="200"/>
      <c r="G901" s="201"/>
      <c r="H901" s="202">
        <v>652</v>
      </c>
      <c r="I901" s="202" t="s">
        <v>66</v>
      </c>
      <c r="J901" s="203">
        <v>80</v>
      </c>
      <c r="K901" s="204">
        <f t="shared" si="206"/>
        <v>52160</v>
      </c>
      <c r="L901" s="181"/>
      <c r="M901" s="182"/>
      <c r="N901" s="206"/>
      <c r="O901" s="207"/>
      <c r="P901" s="193">
        <f t="shared" si="199"/>
        <v>0</v>
      </c>
      <c r="Q901" s="156" t="s">
        <v>356</v>
      </c>
      <c r="R901" s="194" t="str">
        <f t="shared" si="204"/>
        <v/>
      </c>
      <c r="S901" s="194"/>
      <c r="T901" s="194">
        <f t="shared" si="205"/>
        <v>52160</v>
      </c>
      <c r="U901" s="194" t="str">
        <f t="shared" si="205"/>
        <v/>
      </c>
      <c r="W901" s="252">
        <v>1</v>
      </c>
      <c r="X901" s="252">
        <v>307</v>
      </c>
      <c r="Y901" s="252">
        <v>1</v>
      </c>
      <c r="Z901" s="252">
        <v>1</v>
      </c>
      <c r="AA901" s="252">
        <v>1</v>
      </c>
      <c r="AB901" s="253">
        <f t="shared" si="207"/>
        <v>307</v>
      </c>
    </row>
    <row r="902" spans="1:28" s="156" customFormat="1" ht="19.5" customHeight="1" x14ac:dyDescent="0.25">
      <c r="A902" s="197"/>
      <c r="B902" s="198" t="s">
        <v>64</v>
      </c>
      <c r="C902" s="199" t="s">
        <v>929</v>
      </c>
      <c r="D902" s="200"/>
      <c r="E902" s="200"/>
      <c r="F902" s="200"/>
      <c r="G902" s="201"/>
      <c r="H902" s="202">
        <v>381</v>
      </c>
      <c r="I902" s="202" t="s">
        <v>66</v>
      </c>
      <c r="J902" s="203">
        <v>20</v>
      </c>
      <c r="K902" s="204">
        <f t="shared" si="206"/>
        <v>7620</v>
      </c>
      <c r="L902" s="181"/>
      <c r="M902" s="182"/>
      <c r="N902" s="206"/>
      <c r="O902" s="207"/>
      <c r="P902" s="193">
        <f t="shared" si="199"/>
        <v>0</v>
      </c>
      <c r="Q902" s="156" t="s">
        <v>356</v>
      </c>
      <c r="R902" s="194" t="str">
        <f t="shared" si="204"/>
        <v/>
      </c>
      <c r="S902" s="194"/>
      <c r="T902" s="194">
        <f t="shared" si="205"/>
        <v>7620</v>
      </c>
      <c r="U902" s="194" t="str">
        <f t="shared" si="205"/>
        <v/>
      </c>
      <c r="W902" s="252">
        <v>1</v>
      </c>
      <c r="X902" s="252">
        <v>389</v>
      </c>
      <c r="Y902" s="252">
        <v>1</v>
      </c>
      <c r="Z902" s="252">
        <v>1</v>
      </c>
      <c r="AA902" s="252">
        <v>1</v>
      </c>
      <c r="AB902" s="253">
        <f t="shared" si="207"/>
        <v>389</v>
      </c>
    </row>
    <row r="903" spans="1:28" s="156" customFormat="1" ht="19.5" customHeight="1" x14ac:dyDescent="0.25">
      <c r="A903" s="197"/>
      <c r="B903" s="198" t="s">
        <v>64</v>
      </c>
      <c r="C903" s="199" t="s">
        <v>931</v>
      </c>
      <c r="D903" s="200"/>
      <c r="E903" s="200"/>
      <c r="F903" s="200"/>
      <c r="G903" s="201"/>
      <c r="H903" s="202">
        <v>625</v>
      </c>
      <c r="I903" s="202" t="s">
        <v>66</v>
      </c>
      <c r="J903" s="203">
        <v>20</v>
      </c>
      <c r="K903" s="204">
        <f t="shared" si="206"/>
        <v>12500</v>
      </c>
      <c r="L903" s="181"/>
      <c r="M903" s="182"/>
      <c r="N903" s="206"/>
      <c r="O903" s="207"/>
      <c r="P903" s="193">
        <f t="shared" si="199"/>
        <v>0</v>
      </c>
      <c r="Q903" s="156" t="s">
        <v>356</v>
      </c>
      <c r="R903" s="194" t="str">
        <f t="shared" si="204"/>
        <v/>
      </c>
      <c r="S903" s="194"/>
      <c r="T903" s="194">
        <f t="shared" si="205"/>
        <v>12500</v>
      </c>
      <c r="U903" s="194" t="str">
        <f t="shared" si="205"/>
        <v/>
      </c>
      <c r="W903" s="252"/>
      <c r="X903" s="252"/>
      <c r="Y903" s="252"/>
      <c r="Z903" s="252"/>
      <c r="AA903" s="252"/>
      <c r="AB903" s="253"/>
    </row>
    <row r="904" spans="1:28" s="156" customFormat="1" ht="19.5" customHeight="1" x14ac:dyDescent="0.25">
      <c r="A904" s="197"/>
      <c r="B904" s="198" t="s">
        <v>64</v>
      </c>
      <c r="C904" s="199" t="s">
        <v>934</v>
      </c>
      <c r="D904" s="200"/>
      <c r="E904" s="200"/>
      <c r="F904" s="200"/>
      <c r="G904" s="201"/>
      <c r="H904" s="202">
        <v>50</v>
      </c>
      <c r="I904" s="202" t="s">
        <v>66</v>
      </c>
      <c r="J904" s="203">
        <v>80</v>
      </c>
      <c r="K904" s="204">
        <f t="shared" si="206"/>
        <v>4000</v>
      </c>
      <c r="L904" s="181"/>
      <c r="M904" s="182"/>
      <c r="N904" s="206"/>
      <c r="O904" s="207"/>
      <c r="P904" s="193">
        <f t="shared" si="199"/>
        <v>0</v>
      </c>
      <c r="Q904" s="156" t="s">
        <v>356</v>
      </c>
      <c r="R904" s="194" t="str">
        <f t="shared" si="204"/>
        <v/>
      </c>
      <c r="S904" s="194"/>
      <c r="T904" s="194">
        <f t="shared" si="205"/>
        <v>4000</v>
      </c>
      <c r="U904" s="194" t="str">
        <f t="shared" si="205"/>
        <v/>
      </c>
      <c r="W904" s="252"/>
      <c r="X904" s="252"/>
      <c r="Y904" s="252"/>
      <c r="Z904" s="252"/>
      <c r="AA904" s="252"/>
      <c r="AB904" s="253"/>
    </row>
    <row r="905" spans="1:28" s="156" customFormat="1" ht="19.5" customHeight="1" x14ac:dyDescent="0.25">
      <c r="A905" s="197"/>
      <c r="B905" s="198" t="s">
        <v>64</v>
      </c>
      <c r="C905" s="199" t="s">
        <v>932</v>
      </c>
      <c r="D905" s="200"/>
      <c r="E905" s="200"/>
      <c r="F905" s="200"/>
      <c r="G905" s="201"/>
      <c r="H905" s="202">
        <v>1</v>
      </c>
      <c r="I905" s="202" t="s">
        <v>57</v>
      </c>
      <c r="J905" s="399">
        <v>1000000</v>
      </c>
      <c r="K905" s="204">
        <f t="shared" si="206"/>
        <v>1000000</v>
      </c>
      <c r="L905" s="205" t="s">
        <v>585</v>
      </c>
      <c r="M905" s="206"/>
      <c r="N905" s="206"/>
      <c r="O905" s="207"/>
      <c r="P905" s="193">
        <f t="shared" si="199"/>
        <v>0</v>
      </c>
      <c r="Q905" s="156" t="s">
        <v>356</v>
      </c>
      <c r="R905" s="194" t="str">
        <f t="shared" si="204"/>
        <v/>
      </c>
      <c r="S905" s="194"/>
      <c r="T905" s="194">
        <f t="shared" si="205"/>
        <v>1000000</v>
      </c>
      <c r="U905" s="194" t="str">
        <f t="shared" si="205"/>
        <v/>
      </c>
      <c r="W905" s="252"/>
      <c r="X905" s="252"/>
      <c r="Y905" s="252"/>
      <c r="Z905" s="252"/>
      <c r="AA905" s="252"/>
      <c r="AB905" s="253"/>
    </row>
    <row r="906" spans="1:28" s="156" customFormat="1" ht="19.5" customHeight="1" x14ac:dyDescent="0.25">
      <c r="B906" s="198"/>
      <c r="C906" s="291" t="s">
        <v>935</v>
      </c>
      <c r="D906" s="200"/>
      <c r="E906" s="200"/>
      <c r="F906" s="200"/>
      <c r="G906" s="201"/>
      <c r="H906" s="202"/>
      <c r="I906" s="202"/>
      <c r="J906" s="203"/>
      <c r="K906" s="204"/>
      <c r="L906" s="205"/>
      <c r="M906" s="206"/>
      <c r="N906" s="206"/>
      <c r="O906" s="183"/>
      <c r="P906" s="193">
        <f>K906-SUM(R906:U906)</f>
        <v>0</v>
      </c>
      <c r="R906" s="194"/>
      <c r="S906" s="194"/>
      <c r="T906" s="194"/>
      <c r="U906" s="194"/>
      <c r="V906" s="170"/>
      <c r="W906" s="186"/>
      <c r="X906" s="186"/>
      <c r="Y906" s="329"/>
      <c r="Z906" s="329"/>
      <c r="AA906" s="329"/>
      <c r="AB906" s="187"/>
    </row>
    <row r="907" spans="1:28" s="156" customFormat="1" ht="19.5" customHeight="1" x14ac:dyDescent="0.25">
      <c r="B907" s="198" t="s">
        <v>64</v>
      </c>
      <c r="C907" s="282" t="s">
        <v>633</v>
      </c>
      <c r="D907" s="200"/>
      <c r="E907" s="200"/>
      <c r="F907" s="200"/>
      <c r="G907" s="201"/>
      <c r="H907" s="202">
        <f>AB907</f>
        <v>464.64</v>
      </c>
      <c r="I907" s="202" t="s">
        <v>66</v>
      </c>
      <c r="J907" s="203">
        <v>750</v>
      </c>
      <c r="K907" s="204">
        <f>H907*J907</f>
        <v>348480</v>
      </c>
      <c r="L907" s="205"/>
      <c r="M907" s="206"/>
      <c r="N907" s="206"/>
      <c r="O907" s="183"/>
      <c r="P907" s="193">
        <f>K907-SUM(R907:U907)</f>
        <v>0</v>
      </c>
      <c r="Q907" s="156" t="s">
        <v>356</v>
      </c>
      <c r="R907" s="194" t="str">
        <f>IF($Q907=R$8,$K907,"")</f>
        <v/>
      </c>
      <c r="S907" s="194"/>
      <c r="T907" s="194">
        <f t="shared" ref="T907:U909" si="208">IF($Q907=T$8,$K907,"")</f>
        <v>348480</v>
      </c>
      <c r="U907" s="194" t="str">
        <f t="shared" si="208"/>
        <v/>
      </c>
      <c r="V907" s="170"/>
      <c r="W907" s="252">
        <v>1</v>
      </c>
      <c r="X907" s="252">
        <v>32</v>
      </c>
      <c r="Y907" s="311">
        <f>0.55+0.55+0.55+0.55</f>
        <v>2.2000000000000002</v>
      </c>
      <c r="Z907" s="311">
        <v>1</v>
      </c>
      <c r="AA907" s="311">
        <v>6.6</v>
      </c>
      <c r="AB907" s="253">
        <f>W907*X907*Y907*Z907*AA907</f>
        <v>464.64</v>
      </c>
    </row>
    <row r="908" spans="1:28" s="156" customFormat="1" ht="19.5" customHeight="1" x14ac:dyDescent="0.25">
      <c r="B908" s="198" t="s">
        <v>64</v>
      </c>
      <c r="C908" s="282" t="s">
        <v>634</v>
      </c>
      <c r="D908" s="200"/>
      <c r="E908" s="200"/>
      <c r="F908" s="200"/>
      <c r="G908" s="201"/>
      <c r="H908" s="202">
        <f>AB908</f>
        <v>352</v>
      </c>
      <c r="I908" s="202" t="s">
        <v>66</v>
      </c>
      <c r="J908" s="203">
        <v>750</v>
      </c>
      <c r="K908" s="204">
        <f>H908*J908</f>
        <v>264000</v>
      </c>
      <c r="L908" s="205"/>
      <c r="M908" s="206"/>
      <c r="N908" s="206"/>
      <c r="O908" s="183"/>
      <c r="P908" s="193">
        <f>K908-SUM(R908:U908)</f>
        <v>0</v>
      </c>
      <c r="Q908" s="156" t="s">
        <v>356</v>
      </c>
      <c r="R908" s="194" t="str">
        <f>IF($Q908=R$8,$K908,"")</f>
        <v/>
      </c>
      <c r="S908" s="194"/>
      <c r="T908" s="194">
        <f t="shared" si="208"/>
        <v>264000</v>
      </c>
      <c r="U908" s="194" t="str">
        <f t="shared" si="208"/>
        <v/>
      </c>
      <c r="V908" s="170"/>
      <c r="W908" s="252">
        <v>1</v>
      </c>
      <c r="X908" s="252">
        <v>32</v>
      </c>
      <c r="Y908" s="311">
        <f>0.55+0.55+0.55+0.55</f>
        <v>2.2000000000000002</v>
      </c>
      <c r="Z908" s="311">
        <v>1</v>
      </c>
      <c r="AA908" s="311">
        <v>5</v>
      </c>
      <c r="AB908" s="253">
        <f>W908*X908*Y908*Z908*AA908</f>
        <v>352</v>
      </c>
    </row>
    <row r="909" spans="1:28" s="156" customFormat="1" ht="19.5" customHeight="1" x14ac:dyDescent="0.25">
      <c r="B909" s="198" t="s">
        <v>64</v>
      </c>
      <c r="C909" s="282" t="s">
        <v>635</v>
      </c>
      <c r="D909" s="200"/>
      <c r="E909" s="200"/>
      <c r="F909" s="200"/>
      <c r="G909" s="201"/>
      <c r="H909" s="202">
        <f>AB909</f>
        <v>352</v>
      </c>
      <c r="I909" s="202" t="s">
        <v>66</v>
      </c>
      <c r="J909" s="203">
        <v>750</v>
      </c>
      <c r="K909" s="204">
        <f>H909*J909</f>
        <v>264000</v>
      </c>
      <c r="L909" s="205"/>
      <c r="M909" s="206"/>
      <c r="N909" s="206"/>
      <c r="O909" s="183"/>
      <c r="P909" s="193">
        <f>K909-SUM(R909:U909)</f>
        <v>0</v>
      </c>
      <c r="Q909" s="156" t="s">
        <v>356</v>
      </c>
      <c r="R909" s="194" t="str">
        <f>IF($Q909=R$8,$K909,"")</f>
        <v/>
      </c>
      <c r="S909" s="194"/>
      <c r="T909" s="194">
        <f t="shared" si="208"/>
        <v>264000</v>
      </c>
      <c r="U909" s="194" t="str">
        <f t="shared" si="208"/>
        <v/>
      </c>
      <c r="V909" s="170"/>
      <c r="W909" s="252">
        <v>1</v>
      </c>
      <c r="X909" s="252">
        <v>32</v>
      </c>
      <c r="Y909" s="311">
        <f>0.55+0.55+0.55+0.55</f>
        <v>2.2000000000000002</v>
      </c>
      <c r="Z909" s="311">
        <v>1</v>
      </c>
      <c r="AA909" s="311">
        <v>5</v>
      </c>
      <c r="AB909" s="253">
        <f>W909*X909*Y909*Z909*AA909</f>
        <v>352</v>
      </c>
    </row>
    <row r="910" spans="1:28" s="156" customFormat="1" ht="19.5" customHeight="1" x14ac:dyDescent="0.25">
      <c r="A910" s="197"/>
      <c r="B910" s="211"/>
      <c r="C910" s="212"/>
      <c r="D910" s="213"/>
      <c r="E910" s="213"/>
      <c r="F910" s="213"/>
      <c r="G910" s="214"/>
      <c r="H910" s="215"/>
      <c r="I910" s="215"/>
      <c r="J910" s="216"/>
      <c r="K910" s="217"/>
      <c r="L910" s="218"/>
      <c r="M910" s="219"/>
      <c r="N910" s="219"/>
      <c r="O910" s="220"/>
      <c r="P910" s="193">
        <f t="shared" si="199"/>
        <v>0</v>
      </c>
      <c r="R910" s="194"/>
      <c r="S910" s="194"/>
      <c r="T910" s="194"/>
      <c r="U910" s="194"/>
      <c r="V910" s="208"/>
      <c r="W910" s="209"/>
      <c r="X910" s="209"/>
      <c r="Y910" s="209"/>
      <c r="Z910" s="209"/>
      <c r="AA910" s="209"/>
      <c r="AB910" s="210"/>
    </row>
    <row r="911" spans="1:28" s="156" customFormat="1" ht="19.5" customHeight="1" x14ac:dyDescent="0.25">
      <c r="A911" s="197"/>
      <c r="B911" s="221"/>
      <c r="C911" s="222"/>
      <c r="D911" s="223"/>
      <c r="E911" s="223"/>
      <c r="F911" s="223"/>
      <c r="G911" s="224" t="str">
        <f>C874</f>
        <v>Finishes to walls</v>
      </c>
      <c r="H911" s="225"/>
      <c r="I911" s="225"/>
      <c r="J911" s="226"/>
      <c r="K911" s="227">
        <f>SUBTOTAL(9,K874:K910)</f>
        <v>4454000</v>
      </c>
      <c r="L911" s="228"/>
      <c r="M911" s="229"/>
      <c r="N911" s="229"/>
      <c r="O911" s="230"/>
      <c r="P911" s="193">
        <f t="shared" si="199"/>
        <v>4454000</v>
      </c>
      <c r="R911" s="194"/>
      <c r="S911" s="194"/>
      <c r="T911" s="194"/>
      <c r="U911" s="194"/>
      <c r="V911" s="208"/>
      <c r="W911" s="209"/>
      <c r="X911" s="209"/>
      <c r="Y911" s="209"/>
      <c r="Z911" s="209"/>
      <c r="AA911" s="209"/>
      <c r="AB911" s="210"/>
    </row>
    <row r="912" spans="1:28" s="156" customFormat="1" ht="19.5" customHeight="1" x14ac:dyDescent="0.25">
      <c r="B912" s="174"/>
      <c r="C912" s="175"/>
      <c r="D912" s="176"/>
      <c r="E912" s="176"/>
      <c r="F912" s="176"/>
      <c r="G912" s="177"/>
      <c r="H912" s="178"/>
      <c r="I912" s="179"/>
      <c r="J912" s="180"/>
      <c r="K912" s="180"/>
      <c r="L912" s="181"/>
      <c r="M912" s="182"/>
      <c r="N912" s="182"/>
      <c r="O912" s="183"/>
      <c r="P912" s="193">
        <f t="shared" si="199"/>
        <v>0</v>
      </c>
      <c r="Q912" s="170"/>
      <c r="R912" s="194" t="str">
        <f>IF($Q912=R$8,$K912,"")</f>
        <v/>
      </c>
      <c r="S912" s="194"/>
      <c r="T912" s="194" t="str">
        <f>IF($Q912=T$8,$K912,"")</f>
        <v/>
      </c>
      <c r="U912" s="194" t="str">
        <f>IF($Q912=U$8,$K912,"")</f>
        <v/>
      </c>
      <c r="V912" s="170"/>
      <c r="W912" s="186"/>
      <c r="X912" s="186"/>
      <c r="Y912" s="186"/>
      <c r="Z912" s="186"/>
      <c r="AA912" s="186"/>
      <c r="AB912" s="187"/>
    </row>
    <row r="913" spans="2:28" s="156" customFormat="1" ht="19.5" customHeight="1" x14ac:dyDescent="0.25">
      <c r="B913" s="231"/>
      <c r="C913" s="232"/>
      <c r="D913" s="233"/>
      <c r="E913" s="233"/>
      <c r="F913" s="233"/>
      <c r="G913" s="234" t="str">
        <f>C873</f>
        <v>Wall Finishes</v>
      </c>
      <c r="H913" s="235"/>
      <c r="I913" s="236"/>
      <c r="J913" s="236"/>
      <c r="K913" s="237">
        <f>SUBTOTAL(9,K872:K912)</f>
        <v>4454000</v>
      </c>
      <c r="L913" s="238"/>
      <c r="M913" s="239"/>
      <c r="N913" s="239"/>
      <c r="O913" s="240"/>
      <c r="P913" s="193">
        <f t="shared" si="199"/>
        <v>0</v>
      </c>
      <c r="Q913" s="237">
        <f>SUBTOTAL(9,Q872:Q912)</f>
        <v>0</v>
      </c>
      <c r="R913" s="237">
        <f>SUBTOTAL(9,R872:R912)</f>
        <v>1763900</v>
      </c>
      <c r="S913" s="237">
        <f>SUBTOTAL(9,S872:S912)</f>
        <v>442940</v>
      </c>
      <c r="T913" s="237">
        <f>SUBTOTAL(9,T872:T912)</f>
        <v>2247160</v>
      </c>
      <c r="U913" s="237">
        <f>SUBTOTAL(9,U872:U912)</f>
        <v>0</v>
      </c>
      <c r="V913" s="170"/>
      <c r="W913" s="186"/>
      <c r="X913" s="186"/>
      <c r="Y913" s="186"/>
      <c r="Z913" s="186"/>
      <c r="AA913" s="186"/>
      <c r="AB913" s="187"/>
    </row>
    <row r="914" spans="2:28" s="156" customFormat="1" ht="19.5" customHeight="1" x14ac:dyDescent="0.25">
      <c r="B914" s="174"/>
      <c r="C914" s="175"/>
      <c r="D914" s="176"/>
      <c r="E914" s="176"/>
      <c r="F914" s="176"/>
      <c r="G914" s="177"/>
      <c r="H914" s="178"/>
      <c r="I914" s="179"/>
      <c r="J914" s="180"/>
      <c r="K914" s="180"/>
      <c r="L914" s="181"/>
      <c r="M914" s="182"/>
      <c r="N914" s="182"/>
      <c r="O914" s="183"/>
      <c r="P914" s="193">
        <f t="shared" si="199"/>
        <v>0</v>
      </c>
      <c r="Q914" s="170"/>
      <c r="R914" s="194" t="str">
        <f>IF($Q914=R$8,$K914,"")</f>
        <v/>
      </c>
      <c r="S914" s="194"/>
      <c r="T914" s="194" t="str">
        <f>IF($Q914=T$8,$K914,"")</f>
        <v/>
      </c>
      <c r="U914" s="194" t="str">
        <f>IF($Q914=U$8,$K914,"")</f>
        <v/>
      </c>
      <c r="V914" s="170"/>
      <c r="W914" s="186"/>
      <c r="X914" s="186"/>
      <c r="Y914" s="186"/>
      <c r="Z914" s="186"/>
      <c r="AA914" s="186"/>
      <c r="AB914" s="187"/>
    </row>
    <row r="915" spans="2:28" s="156" customFormat="1" ht="19.5" customHeight="1" x14ac:dyDescent="0.25">
      <c r="B915" s="189" t="s">
        <v>936</v>
      </c>
      <c r="C915" s="190" t="s">
        <v>937</v>
      </c>
      <c r="D915" s="191"/>
      <c r="E915" s="191"/>
      <c r="F915" s="191"/>
      <c r="G915" s="192"/>
      <c r="H915" s="178"/>
      <c r="I915" s="179"/>
      <c r="J915" s="180"/>
      <c r="K915" s="180"/>
      <c r="L915" s="181"/>
      <c r="M915" s="182"/>
      <c r="N915" s="182"/>
      <c r="O915" s="183"/>
      <c r="P915" s="193">
        <f t="shared" si="199"/>
        <v>0</v>
      </c>
      <c r="Q915" s="170"/>
      <c r="R915" s="194" t="str">
        <f>IF($Q915=R$8,$K915,"")</f>
        <v/>
      </c>
      <c r="S915" s="194"/>
      <c r="T915" s="194" t="str">
        <f>IF($Q915=T$8,$K915,"")</f>
        <v/>
      </c>
      <c r="U915" s="194" t="str">
        <f>IF($Q915=U$8,$K915,"")</f>
        <v/>
      </c>
      <c r="V915" s="170"/>
      <c r="W915" s="186"/>
      <c r="X915" s="186"/>
      <c r="Y915" s="186"/>
      <c r="Z915" s="186"/>
      <c r="AA915" s="186"/>
      <c r="AB915" s="187"/>
    </row>
    <row r="916" spans="2:28" s="156" customFormat="1" ht="19.5" customHeight="1" x14ac:dyDescent="0.25">
      <c r="B916" s="195" t="s">
        <v>938</v>
      </c>
      <c r="C916" s="196" t="s">
        <v>939</v>
      </c>
      <c r="D916" s="191"/>
      <c r="E916" s="191"/>
      <c r="F916" s="191"/>
      <c r="G916" s="192"/>
      <c r="H916" s="178"/>
      <c r="I916" s="179"/>
      <c r="J916" s="180"/>
      <c r="K916" s="180"/>
      <c r="L916" s="181"/>
      <c r="M916" s="182"/>
      <c r="N916" s="182"/>
      <c r="O916" s="183"/>
      <c r="P916" s="193">
        <f t="shared" si="199"/>
        <v>0</v>
      </c>
      <c r="Q916" s="170"/>
      <c r="R916" s="194"/>
      <c r="S916" s="194"/>
      <c r="T916" s="194"/>
      <c r="U916" s="194"/>
      <c r="V916" s="170"/>
      <c r="W916" s="186"/>
      <c r="X916" s="186"/>
      <c r="Y916" s="186"/>
      <c r="Z916" s="186"/>
      <c r="AA916" s="186"/>
      <c r="AB916" s="187"/>
    </row>
    <row r="917" spans="2:28" s="156" customFormat="1" ht="19.5" customHeight="1" x14ac:dyDescent="0.25">
      <c r="B917" s="345"/>
      <c r="C917" s="196" t="s">
        <v>466</v>
      </c>
      <c r="D917" s="191"/>
      <c r="E917" s="191"/>
      <c r="F917" s="191"/>
      <c r="G917" s="192"/>
      <c r="H917" s="178"/>
      <c r="I917" s="179"/>
      <c r="J917" s="180"/>
      <c r="K917" s="180"/>
      <c r="L917" s="205"/>
      <c r="M917" s="206"/>
      <c r="N917" s="182"/>
      <c r="O917" s="183"/>
      <c r="P917" s="193">
        <f t="shared" si="199"/>
        <v>0</v>
      </c>
      <c r="Q917" s="170"/>
      <c r="R917" s="194" t="str">
        <f t="shared" ref="R917:S926" si="209">IF($Q917=R$8,$K917,"")</f>
        <v/>
      </c>
      <c r="S917" s="194"/>
      <c r="T917" s="194" t="str">
        <f t="shared" ref="T917:W926" si="210">IF($Q917=T$8,$K917,"")</f>
        <v/>
      </c>
      <c r="U917" s="194" t="str">
        <f t="shared" si="210"/>
        <v/>
      </c>
      <c r="V917" s="170"/>
      <c r="W917" s="186"/>
      <c r="X917" s="186"/>
      <c r="Y917" s="186"/>
      <c r="Z917" s="186"/>
      <c r="AA917" s="186"/>
      <c r="AB917" s="187"/>
    </row>
    <row r="918" spans="2:28" s="156" customFormat="1" ht="19.5" customHeight="1" x14ac:dyDescent="0.25">
      <c r="B918" s="345"/>
      <c r="C918" s="175" t="s">
        <v>924</v>
      </c>
      <c r="D918" s="191"/>
      <c r="E918" s="191"/>
      <c r="F918" s="191"/>
      <c r="G918" s="192"/>
      <c r="H918" s="178">
        <v>157</v>
      </c>
      <c r="I918" s="179" t="s">
        <v>66</v>
      </c>
      <c r="J918" s="180">
        <v>100</v>
      </c>
      <c r="K918" s="180">
        <f>H918*J918</f>
        <v>15700</v>
      </c>
      <c r="L918" s="205"/>
      <c r="M918" s="206"/>
      <c r="N918" s="182"/>
      <c r="O918" s="183"/>
      <c r="P918" s="193">
        <f t="shared" si="199"/>
        <v>0</v>
      </c>
      <c r="Q918" s="156" t="s">
        <v>364</v>
      </c>
      <c r="R918" s="194" t="str">
        <f t="shared" si="209"/>
        <v/>
      </c>
      <c r="S918" s="194">
        <f t="shared" si="209"/>
        <v>15700</v>
      </c>
      <c r="T918" s="194" t="str">
        <f t="shared" si="210"/>
        <v/>
      </c>
      <c r="U918" s="194" t="str">
        <f t="shared" si="210"/>
        <v/>
      </c>
      <c r="V918" s="194" t="str">
        <f t="shared" si="210"/>
        <v/>
      </c>
      <c r="W918" s="194" t="str">
        <f t="shared" si="210"/>
        <v/>
      </c>
      <c r="X918" s="186"/>
      <c r="Y918" s="186"/>
      <c r="Z918" s="186"/>
      <c r="AA918" s="186"/>
      <c r="AB918" s="187"/>
    </row>
    <row r="919" spans="2:28" s="156" customFormat="1" ht="19.5" customHeight="1" x14ac:dyDescent="0.25">
      <c r="B919" s="345"/>
      <c r="C919" s="175" t="s">
        <v>925</v>
      </c>
      <c r="D919" s="191"/>
      <c r="E919" s="191"/>
      <c r="F919" s="191"/>
      <c r="G919" s="192"/>
      <c r="H919" s="178">
        <v>351</v>
      </c>
      <c r="I919" s="179" t="s">
        <v>66</v>
      </c>
      <c r="J919" s="180">
        <v>100</v>
      </c>
      <c r="K919" s="180">
        <f t="shared" ref="K919:K926" si="211">H919*J919</f>
        <v>35100</v>
      </c>
      <c r="L919" s="205"/>
      <c r="M919" s="206"/>
      <c r="N919" s="182"/>
      <c r="O919" s="183"/>
      <c r="P919" s="193">
        <f t="shared" si="199"/>
        <v>0</v>
      </c>
      <c r="Q919" s="156" t="s">
        <v>364</v>
      </c>
      <c r="R919" s="194" t="str">
        <f t="shared" si="209"/>
        <v/>
      </c>
      <c r="S919" s="194">
        <f t="shared" si="209"/>
        <v>35100</v>
      </c>
      <c r="T919" s="194" t="str">
        <f t="shared" si="210"/>
        <v/>
      </c>
      <c r="U919" s="194" t="str">
        <f t="shared" si="210"/>
        <v/>
      </c>
      <c r="V919" s="194" t="str">
        <f t="shared" si="210"/>
        <v/>
      </c>
      <c r="W919" s="194" t="str">
        <f t="shared" si="210"/>
        <v/>
      </c>
      <c r="X919" s="186"/>
      <c r="Y919" s="186"/>
      <c r="Z919" s="186"/>
      <c r="AA919" s="186"/>
      <c r="AB919" s="187"/>
    </row>
    <row r="920" spans="2:28" s="156" customFormat="1" ht="19.5" customHeight="1" x14ac:dyDescent="0.25">
      <c r="B920" s="345"/>
      <c r="C920" s="175" t="s">
        <v>926</v>
      </c>
      <c r="D920" s="191"/>
      <c r="E920" s="191"/>
      <c r="F920" s="191"/>
      <c r="G920" s="192"/>
      <c r="H920" s="178">
        <v>773</v>
      </c>
      <c r="I920" s="179" t="s">
        <v>66</v>
      </c>
      <c r="J920" s="180">
        <v>100</v>
      </c>
      <c r="K920" s="180">
        <f t="shared" si="211"/>
        <v>77300</v>
      </c>
      <c r="L920" s="205"/>
      <c r="M920" s="206"/>
      <c r="N920" s="182"/>
      <c r="O920" s="183"/>
      <c r="P920" s="193">
        <f t="shared" si="199"/>
        <v>0</v>
      </c>
      <c r="Q920" s="156" t="s">
        <v>364</v>
      </c>
      <c r="R920" s="194" t="str">
        <f t="shared" si="209"/>
        <v/>
      </c>
      <c r="S920" s="194">
        <f t="shared" si="209"/>
        <v>77300</v>
      </c>
      <c r="T920" s="194" t="str">
        <f t="shared" si="210"/>
        <v/>
      </c>
      <c r="U920" s="194" t="str">
        <f t="shared" si="210"/>
        <v/>
      </c>
      <c r="V920" s="194" t="str">
        <f t="shared" si="210"/>
        <v/>
      </c>
      <c r="W920" s="194" t="str">
        <f t="shared" si="210"/>
        <v/>
      </c>
      <c r="X920" s="186"/>
      <c r="Y920" s="186"/>
      <c r="Z920" s="186"/>
      <c r="AA920" s="186"/>
      <c r="AB920" s="187"/>
    </row>
    <row r="921" spans="2:28" s="156" customFormat="1" ht="19.5" customHeight="1" x14ac:dyDescent="0.25">
      <c r="B921" s="345"/>
      <c r="C921" s="175" t="s">
        <v>927</v>
      </c>
      <c r="D921" s="191"/>
      <c r="E921" s="191"/>
      <c r="F921" s="191"/>
      <c r="G921" s="192"/>
      <c r="H921" s="178">
        <v>646</v>
      </c>
      <c r="I921" s="179" t="s">
        <v>66</v>
      </c>
      <c r="J921" s="180">
        <v>100</v>
      </c>
      <c r="K921" s="180">
        <f t="shared" si="211"/>
        <v>64600</v>
      </c>
      <c r="L921" s="205"/>
      <c r="M921" s="206"/>
      <c r="N921" s="182"/>
      <c r="O921" s="183"/>
      <c r="P921" s="193">
        <f t="shared" si="199"/>
        <v>0</v>
      </c>
      <c r="Q921" s="156" t="s">
        <v>364</v>
      </c>
      <c r="R921" s="194" t="str">
        <f t="shared" si="209"/>
        <v/>
      </c>
      <c r="S921" s="194">
        <f t="shared" si="209"/>
        <v>64600</v>
      </c>
      <c r="T921" s="194" t="str">
        <f t="shared" si="210"/>
        <v/>
      </c>
      <c r="U921" s="194" t="str">
        <f t="shared" si="210"/>
        <v/>
      </c>
      <c r="V921" s="194" t="str">
        <f t="shared" si="210"/>
        <v/>
      </c>
      <c r="W921" s="194" t="str">
        <f t="shared" si="210"/>
        <v/>
      </c>
      <c r="X921" s="186"/>
      <c r="Y921" s="186"/>
      <c r="Z921" s="186"/>
      <c r="AA921" s="186"/>
      <c r="AB921" s="187"/>
    </row>
    <row r="922" spans="2:28" s="156" customFormat="1" ht="19.5" customHeight="1" x14ac:dyDescent="0.25">
      <c r="B922" s="345"/>
      <c r="C922" s="175" t="s">
        <v>928</v>
      </c>
      <c r="D922" s="191"/>
      <c r="E922" s="191"/>
      <c r="F922" s="191"/>
      <c r="G922" s="192"/>
      <c r="H922" s="178">
        <v>682</v>
      </c>
      <c r="I922" s="179" t="s">
        <v>66</v>
      </c>
      <c r="J922" s="180">
        <v>100</v>
      </c>
      <c r="K922" s="180">
        <f t="shared" si="211"/>
        <v>68200</v>
      </c>
      <c r="L922" s="205"/>
      <c r="M922" s="206"/>
      <c r="N922" s="182"/>
      <c r="O922" s="183"/>
      <c r="P922" s="193">
        <f t="shared" si="199"/>
        <v>0</v>
      </c>
      <c r="Q922" s="156" t="s">
        <v>364</v>
      </c>
      <c r="R922" s="194" t="str">
        <f t="shared" si="209"/>
        <v/>
      </c>
      <c r="S922" s="194">
        <f t="shared" si="209"/>
        <v>68200</v>
      </c>
      <c r="T922" s="194" t="str">
        <f t="shared" si="210"/>
        <v/>
      </c>
      <c r="U922" s="194" t="str">
        <f t="shared" si="210"/>
        <v/>
      </c>
      <c r="V922" s="194" t="str">
        <f t="shared" si="210"/>
        <v/>
      </c>
      <c r="W922" s="194" t="str">
        <f t="shared" si="210"/>
        <v/>
      </c>
      <c r="X922" s="186"/>
      <c r="Y922" s="186"/>
      <c r="Z922" s="186"/>
      <c r="AA922" s="186"/>
      <c r="AB922" s="187"/>
    </row>
    <row r="923" spans="2:28" s="156" customFormat="1" ht="19.5" customHeight="1" x14ac:dyDescent="0.25">
      <c r="B923" s="345"/>
      <c r="C923" s="175" t="s">
        <v>929</v>
      </c>
      <c r="D923" s="191"/>
      <c r="E923" s="191"/>
      <c r="F923" s="191"/>
      <c r="G923" s="192"/>
      <c r="H923" s="178">
        <v>120</v>
      </c>
      <c r="I923" s="179" t="s">
        <v>66</v>
      </c>
      <c r="J923" s="180">
        <v>125</v>
      </c>
      <c r="K923" s="180">
        <f t="shared" si="211"/>
        <v>15000</v>
      </c>
      <c r="L923" s="205"/>
      <c r="M923" s="206"/>
      <c r="N923" s="182"/>
      <c r="O923" s="183"/>
      <c r="P923" s="193">
        <f t="shared" si="199"/>
        <v>0</v>
      </c>
      <c r="Q923" s="156" t="s">
        <v>364</v>
      </c>
      <c r="R923" s="194" t="str">
        <f t="shared" si="209"/>
        <v/>
      </c>
      <c r="S923" s="194">
        <f t="shared" si="209"/>
        <v>15000</v>
      </c>
      <c r="T923" s="194" t="str">
        <f t="shared" si="210"/>
        <v/>
      </c>
      <c r="U923" s="194" t="str">
        <f t="shared" si="210"/>
        <v/>
      </c>
      <c r="V923" s="194" t="str">
        <f t="shared" si="210"/>
        <v/>
      </c>
      <c r="W923" s="194" t="str">
        <f t="shared" si="210"/>
        <v/>
      </c>
      <c r="X923" s="186"/>
      <c r="Y923" s="186"/>
      <c r="Z923" s="186"/>
      <c r="AA923" s="186"/>
      <c r="AB923" s="187"/>
    </row>
    <row r="924" spans="2:28" s="156" customFormat="1" ht="19.5" customHeight="1" x14ac:dyDescent="0.25">
      <c r="B924" s="345"/>
      <c r="C924" s="175" t="s">
        <v>930</v>
      </c>
      <c r="D924" s="191"/>
      <c r="E924" s="191"/>
      <c r="F924" s="191"/>
      <c r="G924" s="192"/>
      <c r="H924" s="178">
        <v>1006</v>
      </c>
      <c r="I924" s="179" t="s">
        <v>66</v>
      </c>
      <c r="J924" s="180">
        <v>100</v>
      </c>
      <c r="K924" s="180">
        <f t="shared" si="211"/>
        <v>100600</v>
      </c>
      <c r="L924" s="205"/>
      <c r="M924" s="206"/>
      <c r="N924" s="182"/>
      <c r="O924" s="183"/>
      <c r="P924" s="193">
        <f t="shared" si="199"/>
        <v>0</v>
      </c>
      <c r="Q924" s="156" t="s">
        <v>364</v>
      </c>
      <c r="R924" s="194" t="str">
        <f t="shared" si="209"/>
        <v/>
      </c>
      <c r="S924" s="194">
        <f t="shared" si="209"/>
        <v>100600</v>
      </c>
      <c r="T924" s="194" t="str">
        <f t="shared" si="210"/>
        <v/>
      </c>
      <c r="U924" s="194" t="str">
        <f t="shared" si="210"/>
        <v/>
      </c>
      <c r="V924" s="194" t="str">
        <f t="shared" si="210"/>
        <v/>
      </c>
      <c r="W924" s="194" t="str">
        <f t="shared" si="210"/>
        <v/>
      </c>
      <c r="X924" s="186"/>
      <c r="Y924" s="186"/>
      <c r="Z924" s="186"/>
      <c r="AA924" s="186"/>
      <c r="AB924" s="187"/>
    </row>
    <row r="925" spans="2:28" s="156" customFormat="1" ht="19.5" customHeight="1" x14ac:dyDescent="0.25">
      <c r="B925" s="345"/>
      <c r="C925" s="175" t="s">
        <v>931</v>
      </c>
      <c r="D925" s="191"/>
      <c r="E925" s="191"/>
      <c r="F925" s="191"/>
      <c r="G925" s="192"/>
      <c r="H925" s="178">
        <v>67</v>
      </c>
      <c r="I925" s="179" t="s">
        <v>66</v>
      </c>
      <c r="J925" s="180">
        <v>35</v>
      </c>
      <c r="K925" s="180">
        <f t="shared" si="211"/>
        <v>2345</v>
      </c>
      <c r="L925" s="205"/>
      <c r="M925" s="206"/>
      <c r="N925" s="182"/>
      <c r="O925" s="183"/>
      <c r="P925" s="193">
        <f t="shared" si="199"/>
        <v>0</v>
      </c>
      <c r="Q925" s="156" t="s">
        <v>364</v>
      </c>
      <c r="R925" s="194" t="str">
        <f t="shared" si="209"/>
        <v/>
      </c>
      <c r="S925" s="194">
        <f t="shared" si="209"/>
        <v>2345</v>
      </c>
      <c r="T925" s="194" t="str">
        <f t="shared" si="210"/>
        <v/>
      </c>
      <c r="U925" s="194" t="str">
        <f t="shared" si="210"/>
        <v/>
      </c>
      <c r="V925" s="194" t="str">
        <f t="shared" si="210"/>
        <v/>
      </c>
      <c r="W925" s="194" t="str">
        <f t="shared" si="210"/>
        <v/>
      </c>
      <c r="X925" s="186"/>
      <c r="Y925" s="186"/>
      <c r="Z925" s="186"/>
      <c r="AA925" s="186"/>
      <c r="AB925" s="187"/>
    </row>
    <row r="926" spans="2:28" s="156" customFormat="1" ht="19.5" customHeight="1" x14ac:dyDescent="0.25">
      <c r="B926" s="345"/>
      <c r="C926" s="175" t="s">
        <v>940</v>
      </c>
      <c r="D926" s="191"/>
      <c r="E926" s="191"/>
      <c r="F926" s="191"/>
      <c r="G926" s="192"/>
      <c r="H926" s="178">
        <v>1</v>
      </c>
      <c r="I926" s="179" t="s">
        <v>57</v>
      </c>
      <c r="J926" s="180">
        <v>150000</v>
      </c>
      <c r="K926" s="180">
        <f t="shared" si="211"/>
        <v>150000</v>
      </c>
      <c r="L926" s="205"/>
      <c r="M926" s="206"/>
      <c r="N926" s="182"/>
      <c r="O926" s="183"/>
      <c r="P926" s="193">
        <f t="shared" si="199"/>
        <v>0</v>
      </c>
      <c r="Q926" s="156" t="s">
        <v>364</v>
      </c>
      <c r="R926" s="194" t="str">
        <f t="shared" si="209"/>
        <v/>
      </c>
      <c r="S926" s="194">
        <f t="shared" si="209"/>
        <v>150000</v>
      </c>
      <c r="T926" s="194" t="str">
        <f t="shared" si="210"/>
        <v/>
      </c>
      <c r="U926" s="194" t="str">
        <f t="shared" si="210"/>
        <v/>
      </c>
      <c r="V926" s="194" t="str">
        <f t="shared" si="210"/>
        <v/>
      </c>
      <c r="W926" s="194" t="str">
        <f t="shared" si="210"/>
        <v/>
      </c>
      <c r="X926" s="186"/>
      <c r="Y926" s="186"/>
      <c r="Z926" s="186"/>
      <c r="AA926" s="186"/>
      <c r="AB926" s="187"/>
    </row>
    <row r="927" spans="2:28" s="156" customFormat="1" ht="19.5" customHeight="1" x14ac:dyDescent="0.25">
      <c r="B927" s="345"/>
      <c r="C927" s="196"/>
      <c r="D927" s="191"/>
      <c r="E927" s="191"/>
      <c r="F927" s="191"/>
      <c r="G927" s="192"/>
      <c r="H927" s="178"/>
      <c r="I927" s="179"/>
      <c r="J927" s="180"/>
      <c r="K927" s="180"/>
      <c r="L927" s="205"/>
      <c r="M927" s="206"/>
      <c r="N927" s="182"/>
      <c r="O927" s="183"/>
      <c r="P927" s="193">
        <f t="shared" si="199"/>
        <v>0</v>
      </c>
      <c r="Q927" s="170"/>
      <c r="R927" s="194"/>
      <c r="S927" s="194"/>
      <c r="T927" s="194"/>
      <c r="U927" s="194"/>
      <c r="V927" s="170"/>
      <c r="W927" s="186"/>
      <c r="X927" s="186"/>
      <c r="Y927" s="186"/>
      <c r="Z927" s="186"/>
      <c r="AA927" s="186"/>
      <c r="AB927" s="187"/>
    </row>
    <row r="928" spans="2:28" s="156" customFormat="1" ht="19.5" customHeight="1" x14ac:dyDescent="0.25">
      <c r="B928" s="345"/>
      <c r="C928" s="196" t="s">
        <v>538</v>
      </c>
      <c r="D928" s="191"/>
      <c r="E928" s="191"/>
      <c r="F928" s="191"/>
      <c r="G928" s="192"/>
      <c r="H928" s="178"/>
      <c r="I928" s="179"/>
      <c r="J928" s="180"/>
      <c r="K928" s="180"/>
      <c r="L928" s="205"/>
      <c r="M928" s="206"/>
      <c r="N928" s="182"/>
      <c r="O928" s="183"/>
      <c r="P928" s="193">
        <f t="shared" si="199"/>
        <v>0</v>
      </c>
      <c r="Q928" s="170"/>
      <c r="R928" s="194"/>
      <c r="S928" s="194"/>
      <c r="T928" s="194"/>
      <c r="U928" s="194"/>
      <c r="V928" s="170"/>
      <c r="W928" s="186"/>
      <c r="X928" s="186"/>
      <c r="Y928" s="186"/>
      <c r="Z928" s="186"/>
      <c r="AA928" s="186"/>
      <c r="AB928" s="187"/>
    </row>
    <row r="929" spans="1:28" s="156" customFormat="1" ht="19.5" customHeight="1" x14ac:dyDescent="0.25">
      <c r="B929" s="345"/>
      <c r="C929" s="175" t="s">
        <v>924</v>
      </c>
      <c r="D929" s="191"/>
      <c r="E929" s="191"/>
      <c r="F929" s="191"/>
      <c r="G929" s="192"/>
      <c r="H929" s="178">
        <v>402</v>
      </c>
      <c r="I929" s="179" t="s">
        <v>66</v>
      </c>
      <c r="J929" s="180">
        <v>100</v>
      </c>
      <c r="K929" s="180">
        <f t="shared" ref="K929:K937" si="212">H929*J929</f>
        <v>40200</v>
      </c>
      <c r="L929" s="205"/>
      <c r="M929" s="206"/>
      <c r="N929" s="182"/>
      <c r="O929" s="183"/>
      <c r="P929" s="193">
        <f t="shared" si="199"/>
        <v>0</v>
      </c>
      <c r="Q929" s="156" t="s">
        <v>363</v>
      </c>
      <c r="R929" s="194">
        <f t="shared" ref="R929:U937" si="213">IF($Q929=R$8,$K929,"")</f>
        <v>40200</v>
      </c>
      <c r="S929" s="194" t="str">
        <f t="shared" si="213"/>
        <v/>
      </c>
      <c r="T929" s="194" t="str">
        <f t="shared" si="213"/>
        <v/>
      </c>
      <c r="U929" s="194" t="str">
        <f t="shared" si="213"/>
        <v/>
      </c>
      <c r="V929" s="170"/>
      <c r="W929" s="186"/>
      <c r="X929" s="186"/>
      <c r="Y929" s="186"/>
      <c r="Z929" s="186"/>
      <c r="AA929" s="186"/>
      <c r="AB929" s="187"/>
    </row>
    <row r="930" spans="1:28" s="156" customFormat="1" ht="19.5" customHeight="1" x14ac:dyDescent="0.25">
      <c r="B930" s="345"/>
      <c r="C930" s="175" t="s">
        <v>925</v>
      </c>
      <c r="D930" s="191"/>
      <c r="E930" s="191"/>
      <c r="F930" s="191"/>
      <c r="G930" s="192"/>
      <c r="H930" s="178">
        <v>2097</v>
      </c>
      <c r="I930" s="179" t="s">
        <v>66</v>
      </c>
      <c r="J930" s="180">
        <v>100</v>
      </c>
      <c r="K930" s="180">
        <f t="shared" si="212"/>
        <v>209700</v>
      </c>
      <c r="L930" s="205"/>
      <c r="M930" s="206"/>
      <c r="N930" s="182"/>
      <c r="O930" s="183"/>
      <c r="P930" s="193">
        <f t="shared" si="199"/>
        <v>0</v>
      </c>
      <c r="Q930" s="156" t="s">
        <v>363</v>
      </c>
      <c r="R930" s="194">
        <f t="shared" si="213"/>
        <v>209700</v>
      </c>
      <c r="S930" s="194" t="str">
        <f t="shared" si="213"/>
        <v/>
      </c>
      <c r="T930" s="194" t="str">
        <f t="shared" si="213"/>
        <v/>
      </c>
      <c r="U930" s="194" t="str">
        <f t="shared" si="213"/>
        <v/>
      </c>
      <c r="V930" s="170"/>
      <c r="W930" s="186"/>
      <c r="X930" s="186"/>
      <c r="Y930" s="186"/>
      <c r="Z930" s="186"/>
      <c r="AA930" s="186"/>
      <c r="AB930" s="187"/>
    </row>
    <row r="931" spans="1:28" s="156" customFormat="1" ht="19.5" customHeight="1" x14ac:dyDescent="0.25">
      <c r="B931" s="345"/>
      <c r="C931" s="175" t="s">
        <v>926</v>
      </c>
      <c r="D931" s="191"/>
      <c r="E931" s="191"/>
      <c r="F931" s="191"/>
      <c r="G931" s="192"/>
      <c r="H931" s="178">
        <v>3164</v>
      </c>
      <c r="I931" s="179" t="s">
        <v>66</v>
      </c>
      <c r="J931" s="180">
        <v>100</v>
      </c>
      <c r="K931" s="180">
        <f t="shared" si="212"/>
        <v>316400</v>
      </c>
      <c r="L931" s="205"/>
      <c r="M931" s="206"/>
      <c r="N931" s="182"/>
      <c r="O931" s="183"/>
      <c r="P931" s="193">
        <f t="shared" si="199"/>
        <v>0</v>
      </c>
      <c r="Q931" s="156" t="s">
        <v>363</v>
      </c>
      <c r="R931" s="194">
        <f t="shared" si="213"/>
        <v>316400</v>
      </c>
      <c r="S931" s="194" t="str">
        <f t="shared" si="213"/>
        <v/>
      </c>
      <c r="T931" s="194" t="str">
        <f t="shared" si="213"/>
        <v/>
      </c>
      <c r="U931" s="194" t="str">
        <f t="shared" si="213"/>
        <v/>
      </c>
      <c r="V931" s="170"/>
      <c r="W931" s="186"/>
      <c r="X931" s="186"/>
      <c r="Y931" s="186"/>
      <c r="Z931" s="186"/>
      <c r="AA931" s="186"/>
      <c r="AB931" s="187"/>
    </row>
    <row r="932" spans="1:28" s="156" customFormat="1" ht="19.5" customHeight="1" x14ac:dyDescent="0.25">
      <c r="B932" s="345"/>
      <c r="C932" s="175" t="s">
        <v>927</v>
      </c>
      <c r="D932" s="191"/>
      <c r="E932" s="191"/>
      <c r="F932" s="191"/>
      <c r="G932" s="192"/>
      <c r="H932" s="178">
        <v>640</v>
      </c>
      <c r="I932" s="179" t="s">
        <v>66</v>
      </c>
      <c r="J932" s="180">
        <v>100</v>
      </c>
      <c r="K932" s="180">
        <f t="shared" si="212"/>
        <v>64000</v>
      </c>
      <c r="L932" s="205"/>
      <c r="M932" s="206"/>
      <c r="N932" s="182"/>
      <c r="O932" s="183"/>
      <c r="P932" s="193">
        <f t="shared" si="199"/>
        <v>0</v>
      </c>
      <c r="Q932" s="156" t="s">
        <v>363</v>
      </c>
      <c r="R932" s="194">
        <f t="shared" si="213"/>
        <v>64000</v>
      </c>
      <c r="S932" s="194" t="str">
        <f t="shared" si="213"/>
        <v/>
      </c>
      <c r="T932" s="194" t="str">
        <f t="shared" si="213"/>
        <v/>
      </c>
      <c r="U932" s="194" t="str">
        <f t="shared" si="213"/>
        <v/>
      </c>
      <c r="V932" s="170"/>
      <c r="W932" s="186"/>
      <c r="X932" s="186"/>
      <c r="Y932" s="186"/>
      <c r="Z932" s="186"/>
      <c r="AA932" s="186"/>
      <c r="AB932" s="187"/>
    </row>
    <row r="933" spans="1:28" s="156" customFormat="1" ht="19.5" customHeight="1" x14ac:dyDescent="0.25">
      <c r="B933" s="345"/>
      <c r="C933" s="175" t="s">
        <v>646</v>
      </c>
      <c r="D933" s="191"/>
      <c r="E933" s="191"/>
      <c r="F933" s="191"/>
      <c r="G933" s="192"/>
      <c r="H933" s="178">
        <v>325</v>
      </c>
      <c r="I933" s="179" t="s">
        <v>66</v>
      </c>
      <c r="J933" s="180">
        <v>100</v>
      </c>
      <c r="K933" s="180">
        <f t="shared" si="212"/>
        <v>32500</v>
      </c>
      <c r="L933" s="205"/>
      <c r="M933" s="206"/>
      <c r="N933" s="182"/>
      <c r="O933" s="183"/>
      <c r="P933" s="193">
        <f t="shared" si="199"/>
        <v>0</v>
      </c>
      <c r="Q933" s="156" t="s">
        <v>363</v>
      </c>
      <c r="R933" s="194">
        <f t="shared" si="213"/>
        <v>32500</v>
      </c>
      <c r="S933" s="194" t="str">
        <f t="shared" si="213"/>
        <v/>
      </c>
      <c r="T933" s="194" t="str">
        <f t="shared" si="213"/>
        <v/>
      </c>
      <c r="U933" s="194" t="str">
        <f t="shared" si="213"/>
        <v/>
      </c>
      <c r="V933" s="170"/>
      <c r="W933" s="186"/>
      <c r="X933" s="186"/>
      <c r="Y933" s="186"/>
      <c r="Z933" s="186"/>
      <c r="AA933" s="186"/>
      <c r="AB933" s="187"/>
    </row>
    <row r="934" spans="1:28" s="156" customFormat="1" ht="19.5" customHeight="1" x14ac:dyDescent="0.25">
      <c r="B934" s="345"/>
      <c r="C934" s="175" t="s">
        <v>933</v>
      </c>
      <c r="D934" s="191"/>
      <c r="E934" s="191"/>
      <c r="F934" s="191"/>
      <c r="G934" s="192"/>
      <c r="H934" s="178">
        <v>646</v>
      </c>
      <c r="I934" s="179" t="s">
        <v>66</v>
      </c>
      <c r="J934" s="180">
        <v>100</v>
      </c>
      <c r="K934" s="180">
        <f t="shared" si="212"/>
        <v>64600</v>
      </c>
      <c r="L934" s="205"/>
      <c r="M934" s="206"/>
      <c r="N934" s="182"/>
      <c r="O934" s="183"/>
      <c r="P934" s="193">
        <f t="shared" si="199"/>
        <v>0</v>
      </c>
      <c r="Q934" s="156" t="s">
        <v>363</v>
      </c>
      <c r="R934" s="194">
        <f t="shared" si="213"/>
        <v>64600</v>
      </c>
      <c r="S934" s="194" t="str">
        <f t="shared" si="213"/>
        <v/>
      </c>
      <c r="T934" s="194" t="str">
        <f t="shared" si="213"/>
        <v/>
      </c>
      <c r="U934" s="194" t="str">
        <f t="shared" si="213"/>
        <v/>
      </c>
      <c r="V934" s="170"/>
      <c r="W934" s="186"/>
      <c r="X934" s="186"/>
      <c r="Y934" s="186"/>
      <c r="Z934" s="186"/>
      <c r="AA934" s="186"/>
      <c r="AB934" s="187"/>
    </row>
    <row r="935" spans="1:28" s="156" customFormat="1" ht="19.5" customHeight="1" x14ac:dyDescent="0.25">
      <c r="B935" s="345"/>
      <c r="C935" s="175" t="s">
        <v>929</v>
      </c>
      <c r="D935" s="191"/>
      <c r="E935" s="191"/>
      <c r="F935" s="191"/>
      <c r="G935" s="192"/>
      <c r="H935" s="178">
        <v>7679</v>
      </c>
      <c r="I935" s="179" t="s">
        <v>66</v>
      </c>
      <c r="J935" s="180">
        <v>125</v>
      </c>
      <c r="K935" s="180">
        <f t="shared" si="212"/>
        <v>959875</v>
      </c>
      <c r="L935" s="205"/>
      <c r="M935" s="206"/>
      <c r="N935" s="182"/>
      <c r="O935" s="183"/>
      <c r="P935" s="193">
        <f t="shared" si="199"/>
        <v>0</v>
      </c>
      <c r="Q935" s="156" t="s">
        <v>363</v>
      </c>
      <c r="R935" s="194">
        <f t="shared" si="213"/>
        <v>959875</v>
      </c>
      <c r="S935" s="194" t="str">
        <f t="shared" si="213"/>
        <v/>
      </c>
      <c r="T935" s="194" t="str">
        <f t="shared" si="213"/>
        <v/>
      </c>
      <c r="U935" s="194" t="str">
        <f t="shared" si="213"/>
        <v/>
      </c>
      <c r="V935" s="170"/>
      <c r="W935" s="186"/>
      <c r="X935" s="186"/>
      <c r="Y935" s="186"/>
      <c r="Z935" s="186"/>
      <c r="AA935" s="186"/>
      <c r="AB935" s="187"/>
    </row>
    <row r="936" spans="1:28" s="156" customFormat="1" ht="19.5" customHeight="1" x14ac:dyDescent="0.25">
      <c r="B936" s="345"/>
      <c r="C936" s="175" t="s">
        <v>931</v>
      </c>
      <c r="D936" s="191"/>
      <c r="E936" s="191"/>
      <c r="F936" s="191"/>
      <c r="G936" s="192"/>
      <c r="H936" s="178">
        <v>1420</v>
      </c>
      <c r="I936" s="179" t="s">
        <v>66</v>
      </c>
      <c r="J936" s="180">
        <v>35</v>
      </c>
      <c r="K936" s="180">
        <f t="shared" si="212"/>
        <v>49700</v>
      </c>
      <c r="L936" s="205"/>
      <c r="M936" s="206"/>
      <c r="N936" s="182"/>
      <c r="O936" s="183"/>
      <c r="P936" s="193">
        <f t="shared" si="199"/>
        <v>0</v>
      </c>
      <c r="Q936" s="156" t="s">
        <v>363</v>
      </c>
      <c r="R936" s="194">
        <f t="shared" si="213"/>
        <v>49700</v>
      </c>
      <c r="S936" s="194" t="str">
        <f t="shared" si="213"/>
        <v/>
      </c>
      <c r="T936" s="194" t="str">
        <f t="shared" si="213"/>
        <v/>
      </c>
      <c r="U936" s="194" t="str">
        <f t="shared" si="213"/>
        <v/>
      </c>
      <c r="V936" s="170"/>
      <c r="W936" s="186"/>
      <c r="X936" s="186"/>
      <c r="Y936" s="186"/>
      <c r="Z936" s="186"/>
      <c r="AA936" s="186"/>
      <c r="AB936" s="187"/>
    </row>
    <row r="937" spans="1:28" s="156" customFormat="1" ht="19.5" customHeight="1" x14ac:dyDescent="0.25">
      <c r="B937" s="345"/>
      <c r="C937" s="175" t="s">
        <v>940</v>
      </c>
      <c r="D937" s="191"/>
      <c r="E937" s="191"/>
      <c r="F937" s="191"/>
      <c r="G937" s="192"/>
      <c r="H937" s="178">
        <v>1</v>
      </c>
      <c r="I937" s="179" t="s">
        <v>57</v>
      </c>
      <c r="J937" s="180">
        <v>250000</v>
      </c>
      <c r="K937" s="180">
        <f t="shared" si="212"/>
        <v>250000</v>
      </c>
      <c r="L937" s="205"/>
      <c r="M937" s="206"/>
      <c r="N937" s="182"/>
      <c r="O937" s="183"/>
      <c r="P937" s="193">
        <f t="shared" si="199"/>
        <v>0</v>
      </c>
      <c r="Q937" s="156" t="s">
        <v>363</v>
      </c>
      <c r="R937" s="194">
        <f t="shared" si="213"/>
        <v>250000</v>
      </c>
      <c r="S937" s="194" t="str">
        <f t="shared" si="213"/>
        <v/>
      </c>
      <c r="T937" s="194" t="str">
        <f t="shared" si="213"/>
        <v/>
      </c>
      <c r="U937" s="194" t="str">
        <f t="shared" si="213"/>
        <v/>
      </c>
      <c r="V937" s="170"/>
      <c r="W937" s="186"/>
      <c r="X937" s="186"/>
      <c r="Y937" s="186"/>
      <c r="Z937" s="186"/>
      <c r="AA937" s="186"/>
      <c r="AB937" s="187"/>
    </row>
    <row r="938" spans="1:28" s="156" customFormat="1" ht="19.5" customHeight="1" x14ac:dyDescent="0.25">
      <c r="A938" s="197"/>
      <c r="B938" s="405"/>
      <c r="C938" s="199"/>
      <c r="D938" s="200"/>
      <c r="E938" s="200"/>
      <c r="F938" s="200"/>
      <c r="G938" s="201"/>
      <c r="H938" s="202"/>
      <c r="I938" s="202"/>
      <c r="J938" s="203"/>
      <c r="K938" s="204"/>
      <c r="L938" s="205"/>
      <c r="M938" s="182"/>
      <c r="N938" s="206"/>
      <c r="O938" s="207"/>
      <c r="P938" s="193">
        <f t="shared" si="199"/>
        <v>0</v>
      </c>
      <c r="R938" s="194"/>
      <c r="S938" s="194"/>
      <c r="T938" s="194"/>
      <c r="U938" s="194"/>
      <c r="W938" s="252"/>
      <c r="X938" s="252"/>
      <c r="Y938" s="252"/>
      <c r="Z938" s="252"/>
      <c r="AA938" s="252"/>
      <c r="AB938" s="253"/>
    </row>
    <row r="939" spans="1:28" s="156" customFormat="1" ht="19.5" customHeight="1" x14ac:dyDescent="0.25">
      <c r="B939" s="345"/>
      <c r="C939" s="196" t="s">
        <v>356</v>
      </c>
      <c r="D939" s="191"/>
      <c r="E939" s="191"/>
      <c r="F939" s="191"/>
      <c r="G939" s="192"/>
      <c r="H939" s="178"/>
      <c r="I939" s="179"/>
      <c r="J939" s="180"/>
      <c r="K939" s="180"/>
      <c r="L939" s="181"/>
      <c r="M939" s="182"/>
      <c r="N939" s="182"/>
      <c r="O939" s="183"/>
      <c r="P939" s="193">
        <f t="shared" si="199"/>
        <v>0</v>
      </c>
      <c r="Q939" s="170"/>
      <c r="R939" s="194" t="str">
        <f t="shared" ref="R939:R947" si="214">IF($Q939=R$8,$K939,"")</f>
        <v/>
      </c>
      <c r="S939" s="194"/>
      <c r="T939" s="194" t="str">
        <f t="shared" ref="T939:U947" si="215">IF($Q939=T$8,$K939,"")</f>
        <v/>
      </c>
      <c r="U939" s="194" t="str">
        <f t="shared" si="215"/>
        <v/>
      </c>
      <c r="V939" s="170"/>
      <c r="W939" s="186"/>
      <c r="X939" s="186"/>
      <c r="Y939" s="186"/>
      <c r="Z939" s="186"/>
      <c r="AA939" s="186"/>
      <c r="AB939" s="187"/>
    </row>
    <row r="940" spans="1:28" s="156" customFormat="1" ht="19.5" customHeight="1" x14ac:dyDescent="0.25">
      <c r="A940" s="197"/>
      <c r="B940" s="198" t="s">
        <v>64</v>
      </c>
      <c r="C940" s="199" t="s">
        <v>924</v>
      </c>
      <c r="D940" s="200"/>
      <c r="E940" s="200"/>
      <c r="F940" s="200"/>
      <c r="G940" s="201"/>
      <c r="H940" s="202">
        <v>250</v>
      </c>
      <c r="I940" s="202" t="s">
        <v>66</v>
      </c>
      <c r="J940" s="203">
        <v>100</v>
      </c>
      <c r="K940" s="204">
        <f>H940*J940</f>
        <v>25000</v>
      </c>
      <c r="L940" s="181"/>
      <c r="M940" s="182"/>
      <c r="N940" s="206"/>
      <c r="O940" s="207"/>
      <c r="P940" s="193">
        <f t="shared" ref="P940:P1003" si="216">K940-SUM(R940:U940)</f>
        <v>0</v>
      </c>
      <c r="Q940" s="156" t="s">
        <v>356</v>
      </c>
      <c r="R940" s="194" t="str">
        <f t="shared" si="214"/>
        <v/>
      </c>
      <c r="S940" s="194"/>
      <c r="T940" s="194">
        <f t="shared" si="215"/>
        <v>25000</v>
      </c>
      <c r="U940" s="194" t="str">
        <f t="shared" si="215"/>
        <v/>
      </c>
      <c r="W940" s="252">
        <v>1</v>
      </c>
      <c r="X940" s="252">
        <v>211</v>
      </c>
      <c r="Y940" s="252">
        <v>1</v>
      </c>
      <c r="Z940" s="252">
        <v>1</v>
      </c>
      <c r="AA940" s="252">
        <v>1</v>
      </c>
      <c r="AB940" s="253">
        <f>W940*X940*Y940*Z940*AA940</f>
        <v>211</v>
      </c>
    </row>
    <row r="941" spans="1:28" s="156" customFormat="1" ht="19.5" customHeight="1" x14ac:dyDescent="0.25">
      <c r="A941" s="197"/>
      <c r="B941" s="198" t="s">
        <v>64</v>
      </c>
      <c r="C941" s="199" t="s">
        <v>925</v>
      </c>
      <c r="D941" s="200"/>
      <c r="E941" s="200"/>
      <c r="F941" s="200"/>
      <c r="G941" s="201"/>
      <c r="H941" s="202">
        <v>1633</v>
      </c>
      <c r="I941" s="202" t="s">
        <v>66</v>
      </c>
      <c r="J941" s="203">
        <v>100</v>
      </c>
      <c r="K941" s="204">
        <f t="shared" ref="K941:K947" si="217">H941*J941</f>
        <v>163300</v>
      </c>
      <c r="L941" s="181"/>
      <c r="M941" s="182"/>
      <c r="N941" s="206"/>
      <c r="O941" s="207"/>
      <c r="P941" s="193">
        <f t="shared" si="216"/>
        <v>0</v>
      </c>
      <c r="Q941" s="156" t="s">
        <v>356</v>
      </c>
      <c r="R941" s="194" t="str">
        <f t="shared" si="214"/>
        <v/>
      </c>
      <c r="S941" s="194"/>
      <c r="T941" s="194">
        <f t="shared" si="215"/>
        <v>163300</v>
      </c>
      <c r="U941" s="194" t="str">
        <f t="shared" si="215"/>
        <v/>
      </c>
      <c r="W941" s="252">
        <v>1</v>
      </c>
      <c r="X941" s="252">
        <v>2577</v>
      </c>
      <c r="Y941" s="252">
        <v>1</v>
      </c>
      <c r="Z941" s="252">
        <v>1</v>
      </c>
      <c r="AA941" s="252">
        <v>1</v>
      </c>
      <c r="AB941" s="253">
        <f t="shared" ref="AB941:AB944" si="218">W941*X941*Y941*Z941*AA941</f>
        <v>2577</v>
      </c>
    </row>
    <row r="942" spans="1:28" s="156" customFormat="1" ht="19.5" customHeight="1" x14ac:dyDescent="0.25">
      <c r="A942" s="197"/>
      <c r="B942" s="198" t="s">
        <v>64</v>
      </c>
      <c r="C942" s="199" t="s">
        <v>926</v>
      </c>
      <c r="D942" s="200"/>
      <c r="E942" s="200"/>
      <c r="F942" s="200"/>
      <c r="G942" s="201"/>
      <c r="H942" s="202">
        <v>1797</v>
      </c>
      <c r="I942" s="202" t="s">
        <v>66</v>
      </c>
      <c r="J942" s="203">
        <v>100</v>
      </c>
      <c r="K942" s="204">
        <f t="shared" si="217"/>
        <v>179700</v>
      </c>
      <c r="L942" s="181"/>
      <c r="M942" s="182"/>
      <c r="N942" s="206"/>
      <c r="O942" s="207"/>
      <c r="P942" s="193">
        <f t="shared" si="216"/>
        <v>0</v>
      </c>
      <c r="Q942" s="156" t="s">
        <v>356</v>
      </c>
      <c r="R942" s="194" t="str">
        <f t="shared" si="214"/>
        <v/>
      </c>
      <c r="S942" s="194"/>
      <c r="T942" s="194">
        <f t="shared" si="215"/>
        <v>179700</v>
      </c>
      <c r="U942" s="194" t="str">
        <f t="shared" si="215"/>
        <v/>
      </c>
      <c r="W942" s="252">
        <v>1</v>
      </c>
      <c r="X942" s="252">
        <v>1747</v>
      </c>
      <c r="Y942" s="252">
        <v>1</v>
      </c>
      <c r="Z942" s="252">
        <v>1</v>
      </c>
      <c r="AA942" s="252">
        <v>1</v>
      </c>
      <c r="AB942" s="253">
        <f t="shared" si="218"/>
        <v>1747</v>
      </c>
    </row>
    <row r="943" spans="1:28" s="156" customFormat="1" ht="19.5" customHeight="1" x14ac:dyDescent="0.25">
      <c r="A943" s="197"/>
      <c r="B943" s="198" t="s">
        <v>64</v>
      </c>
      <c r="C943" s="199" t="s">
        <v>927</v>
      </c>
      <c r="D943" s="200"/>
      <c r="E943" s="200"/>
      <c r="F943" s="200"/>
      <c r="G943" s="201"/>
      <c r="H943" s="202">
        <v>652</v>
      </c>
      <c r="I943" s="202" t="s">
        <v>66</v>
      </c>
      <c r="J943" s="203">
        <v>100</v>
      </c>
      <c r="K943" s="204">
        <f t="shared" si="217"/>
        <v>65200</v>
      </c>
      <c r="L943" s="181"/>
      <c r="M943" s="182"/>
      <c r="N943" s="206"/>
      <c r="O943" s="207"/>
      <c r="P943" s="193">
        <f t="shared" si="216"/>
        <v>0</v>
      </c>
      <c r="Q943" s="156" t="s">
        <v>356</v>
      </c>
      <c r="R943" s="194" t="str">
        <f t="shared" si="214"/>
        <v/>
      </c>
      <c r="S943" s="194"/>
      <c r="T943" s="194">
        <f t="shared" si="215"/>
        <v>65200</v>
      </c>
      <c r="U943" s="194" t="str">
        <f t="shared" si="215"/>
        <v/>
      </c>
      <c r="W943" s="252">
        <v>1</v>
      </c>
      <c r="X943" s="252">
        <v>307</v>
      </c>
      <c r="Y943" s="252">
        <v>1</v>
      </c>
      <c r="Z943" s="252">
        <v>1</v>
      </c>
      <c r="AA943" s="252">
        <v>1</v>
      </c>
      <c r="AB943" s="253">
        <f t="shared" si="218"/>
        <v>307</v>
      </c>
    </row>
    <row r="944" spans="1:28" s="156" customFormat="1" ht="19.5" customHeight="1" x14ac:dyDescent="0.25">
      <c r="A944" s="197"/>
      <c r="B944" s="198" t="s">
        <v>64</v>
      </c>
      <c r="C944" s="199" t="s">
        <v>929</v>
      </c>
      <c r="D944" s="200"/>
      <c r="E944" s="200"/>
      <c r="F944" s="200"/>
      <c r="G944" s="201"/>
      <c r="H944" s="202">
        <v>381</v>
      </c>
      <c r="I944" s="202" t="s">
        <v>66</v>
      </c>
      <c r="J944" s="203">
        <v>100</v>
      </c>
      <c r="K944" s="204">
        <f t="shared" si="217"/>
        <v>38100</v>
      </c>
      <c r="L944" s="181"/>
      <c r="M944" s="182"/>
      <c r="N944" s="206"/>
      <c r="O944" s="207"/>
      <c r="P944" s="193">
        <f t="shared" si="216"/>
        <v>0</v>
      </c>
      <c r="Q944" s="156" t="s">
        <v>356</v>
      </c>
      <c r="R944" s="194" t="str">
        <f t="shared" si="214"/>
        <v/>
      </c>
      <c r="S944" s="194"/>
      <c r="T944" s="194">
        <f t="shared" si="215"/>
        <v>38100</v>
      </c>
      <c r="U944" s="194" t="str">
        <f t="shared" si="215"/>
        <v/>
      </c>
      <c r="W944" s="252">
        <v>1</v>
      </c>
      <c r="X944" s="252">
        <v>389</v>
      </c>
      <c r="Y944" s="252">
        <v>1</v>
      </c>
      <c r="Z944" s="252">
        <v>1</v>
      </c>
      <c r="AA944" s="252">
        <v>1</v>
      </c>
      <c r="AB944" s="253">
        <f t="shared" si="218"/>
        <v>389</v>
      </c>
    </row>
    <row r="945" spans="1:28" s="156" customFormat="1" ht="19.5" customHeight="1" x14ac:dyDescent="0.25">
      <c r="A945" s="197"/>
      <c r="B945" s="198" t="s">
        <v>64</v>
      </c>
      <c r="C945" s="199" t="s">
        <v>931</v>
      </c>
      <c r="D945" s="200"/>
      <c r="E945" s="200"/>
      <c r="F945" s="200"/>
      <c r="G945" s="201"/>
      <c r="H945" s="202">
        <v>625</v>
      </c>
      <c r="I945" s="202" t="s">
        <v>66</v>
      </c>
      <c r="J945" s="203">
        <v>35</v>
      </c>
      <c r="K945" s="204">
        <f t="shared" si="217"/>
        <v>21875</v>
      </c>
      <c r="L945" s="181"/>
      <c r="M945" s="182"/>
      <c r="N945" s="206"/>
      <c r="O945" s="207"/>
      <c r="P945" s="193">
        <f t="shared" si="216"/>
        <v>0</v>
      </c>
      <c r="Q945" s="156" t="s">
        <v>356</v>
      </c>
      <c r="R945" s="194" t="str">
        <f t="shared" si="214"/>
        <v/>
      </c>
      <c r="S945" s="194"/>
      <c r="T945" s="194">
        <f t="shared" si="215"/>
        <v>21875</v>
      </c>
      <c r="U945" s="194" t="str">
        <f t="shared" si="215"/>
        <v/>
      </c>
      <c r="W945" s="252"/>
      <c r="X945" s="252"/>
      <c r="Y945" s="252"/>
      <c r="Z945" s="252"/>
      <c r="AA945" s="252"/>
      <c r="AB945" s="253"/>
    </row>
    <row r="946" spans="1:28" s="156" customFormat="1" ht="19.5" customHeight="1" x14ac:dyDescent="0.25">
      <c r="A946" s="197"/>
      <c r="B946" s="198" t="s">
        <v>64</v>
      </c>
      <c r="C946" s="199" t="s">
        <v>934</v>
      </c>
      <c r="D946" s="200"/>
      <c r="E946" s="200"/>
      <c r="F946" s="200"/>
      <c r="G946" s="201"/>
      <c r="H946" s="202">
        <v>50</v>
      </c>
      <c r="I946" s="202" t="s">
        <v>66</v>
      </c>
      <c r="J946" s="203">
        <v>100</v>
      </c>
      <c r="K946" s="204">
        <f t="shared" si="217"/>
        <v>5000</v>
      </c>
      <c r="L946" s="181"/>
      <c r="M946" s="182"/>
      <c r="N946" s="206"/>
      <c r="O946" s="207"/>
      <c r="P946" s="193">
        <f t="shared" si="216"/>
        <v>0</v>
      </c>
      <c r="Q946" s="156" t="s">
        <v>356</v>
      </c>
      <c r="R946" s="194" t="str">
        <f t="shared" si="214"/>
        <v/>
      </c>
      <c r="S946" s="194"/>
      <c r="T946" s="194">
        <f t="shared" si="215"/>
        <v>5000</v>
      </c>
      <c r="U946" s="194" t="str">
        <f t="shared" si="215"/>
        <v/>
      </c>
      <c r="W946" s="252"/>
      <c r="X946" s="252"/>
      <c r="Y946" s="252"/>
      <c r="Z946" s="252"/>
      <c r="AA946" s="252"/>
      <c r="AB946" s="253"/>
    </row>
    <row r="947" spans="1:28" s="156" customFormat="1" ht="19.5" customHeight="1" x14ac:dyDescent="0.25">
      <c r="A947" s="197"/>
      <c r="B947" s="198" t="s">
        <v>64</v>
      </c>
      <c r="C947" s="199" t="s">
        <v>940</v>
      </c>
      <c r="D947" s="200"/>
      <c r="E947" s="200"/>
      <c r="F947" s="200"/>
      <c r="G947" s="201"/>
      <c r="H947" s="202">
        <v>1</v>
      </c>
      <c r="I947" s="202" t="s">
        <v>57</v>
      </c>
      <c r="J947" s="203">
        <v>250000</v>
      </c>
      <c r="K947" s="204">
        <f t="shared" si="217"/>
        <v>250000</v>
      </c>
      <c r="L947" s="205"/>
      <c r="M947" s="206"/>
      <c r="N947" s="206"/>
      <c r="O947" s="207"/>
      <c r="P947" s="193">
        <f t="shared" si="216"/>
        <v>0</v>
      </c>
      <c r="Q947" s="156" t="s">
        <v>356</v>
      </c>
      <c r="R947" s="194" t="str">
        <f t="shared" si="214"/>
        <v/>
      </c>
      <c r="S947" s="194"/>
      <c r="T947" s="194">
        <f t="shared" si="215"/>
        <v>250000</v>
      </c>
      <c r="U947" s="194" t="str">
        <f t="shared" si="215"/>
        <v/>
      </c>
      <c r="W947" s="252"/>
      <c r="X947" s="252"/>
      <c r="Y947" s="252"/>
      <c r="Z947" s="252"/>
      <c r="AA947" s="252"/>
      <c r="AB947" s="253"/>
    </row>
    <row r="948" spans="1:28" s="156" customFormat="1" ht="19.5" customHeight="1" x14ac:dyDescent="0.25">
      <c r="A948" s="197"/>
      <c r="B948" s="405"/>
      <c r="C948" s="199"/>
      <c r="D948" s="200"/>
      <c r="E948" s="200"/>
      <c r="F948" s="200"/>
      <c r="G948" s="201"/>
      <c r="H948" s="202">
        <f>SUM(H940:H946)</f>
        <v>5388</v>
      </c>
      <c r="I948" s="202" t="s">
        <v>66</v>
      </c>
      <c r="J948" s="203">
        <f>SUM(K940:K947)/H948</f>
        <v>138.85950259836673</v>
      </c>
      <c r="K948" s="204"/>
      <c r="L948" s="205"/>
      <c r="M948" s="206"/>
      <c r="N948" s="206"/>
      <c r="O948" s="207"/>
      <c r="P948" s="193">
        <f t="shared" si="216"/>
        <v>0</v>
      </c>
      <c r="R948" s="194"/>
      <c r="S948" s="194"/>
      <c r="T948" s="194"/>
      <c r="U948" s="194"/>
      <c r="W948" s="252"/>
      <c r="X948" s="252"/>
      <c r="Y948" s="252"/>
      <c r="Z948" s="252"/>
      <c r="AA948" s="252"/>
      <c r="AB948" s="253"/>
    </row>
    <row r="949" spans="1:28" s="156" customFormat="1" ht="19.5" customHeight="1" x14ac:dyDescent="0.25">
      <c r="A949" s="197"/>
      <c r="B949" s="211"/>
      <c r="C949" s="212"/>
      <c r="D949" s="213"/>
      <c r="E949" s="213"/>
      <c r="F949" s="213"/>
      <c r="G949" s="214"/>
      <c r="H949" s="215"/>
      <c r="I949" s="215"/>
      <c r="J949" s="216"/>
      <c r="K949" s="217"/>
      <c r="L949" s="218"/>
      <c r="M949" s="219"/>
      <c r="N949" s="219"/>
      <c r="O949" s="220"/>
      <c r="P949" s="193">
        <f t="shared" si="216"/>
        <v>0</v>
      </c>
      <c r="R949" s="194"/>
      <c r="S949" s="194"/>
      <c r="T949" s="194"/>
      <c r="U949" s="194"/>
      <c r="V949" s="208"/>
      <c r="W949" s="209"/>
      <c r="X949" s="209"/>
      <c r="Y949" s="209"/>
      <c r="Z949" s="209"/>
      <c r="AA949" s="209"/>
      <c r="AB949" s="210"/>
    </row>
    <row r="950" spans="1:28" s="156" customFormat="1" ht="19.5" customHeight="1" x14ac:dyDescent="0.25">
      <c r="A950" s="197"/>
      <c r="B950" s="221"/>
      <c r="C950" s="222"/>
      <c r="D950" s="223"/>
      <c r="E950" s="223"/>
      <c r="F950" s="223"/>
      <c r="G950" s="224" t="str">
        <f>C916</f>
        <v>Finishes to Floors</v>
      </c>
      <c r="H950" s="225"/>
      <c r="I950" s="225"/>
      <c r="J950" s="226"/>
      <c r="K950" s="227">
        <f>SUBTOTAL(9,K916:K949)</f>
        <v>3263995</v>
      </c>
      <c r="L950" s="228"/>
      <c r="M950" s="229"/>
      <c r="N950" s="229"/>
      <c r="O950" s="230"/>
      <c r="P950" s="193">
        <f t="shared" si="216"/>
        <v>3263995</v>
      </c>
      <c r="R950" s="194"/>
      <c r="S950" s="194"/>
      <c r="T950" s="194"/>
      <c r="U950" s="194"/>
      <c r="V950" s="208"/>
      <c r="W950" s="209"/>
      <c r="X950" s="209"/>
      <c r="Y950" s="209"/>
      <c r="Z950" s="209"/>
      <c r="AA950" s="209"/>
      <c r="AB950" s="210"/>
    </row>
    <row r="951" spans="1:28" s="156" customFormat="1" ht="19.5" customHeight="1" x14ac:dyDescent="0.25">
      <c r="A951" s="197"/>
      <c r="B951" s="296"/>
      <c r="C951" s="297"/>
      <c r="D951" s="298"/>
      <c r="E951" s="298"/>
      <c r="F951" s="298"/>
      <c r="G951" s="299"/>
      <c r="H951" s="300"/>
      <c r="I951" s="300"/>
      <c r="J951" s="301"/>
      <c r="K951" s="302"/>
      <c r="L951" s="303"/>
      <c r="M951" s="304"/>
      <c r="N951" s="304"/>
      <c r="O951" s="305"/>
      <c r="P951" s="193">
        <f t="shared" si="216"/>
        <v>0</v>
      </c>
      <c r="R951" s="194"/>
      <c r="S951" s="194"/>
      <c r="T951" s="194"/>
      <c r="U951" s="194"/>
      <c r="V951" s="208"/>
      <c r="W951" s="209"/>
      <c r="X951" s="209"/>
      <c r="Y951" s="209"/>
      <c r="Z951" s="209"/>
      <c r="AA951" s="209"/>
      <c r="AB951" s="210"/>
    </row>
    <row r="952" spans="1:28" s="156" customFormat="1" ht="19.5" customHeight="1" x14ac:dyDescent="0.25">
      <c r="B952" s="195" t="s">
        <v>941</v>
      </c>
      <c r="C952" s="196" t="s">
        <v>942</v>
      </c>
      <c r="D952" s="191"/>
      <c r="E952" s="191"/>
      <c r="F952" s="191"/>
      <c r="G952" s="192"/>
      <c r="H952" s="178"/>
      <c r="I952" s="179"/>
      <c r="J952" s="180"/>
      <c r="K952" s="180"/>
      <c r="L952" s="181"/>
      <c r="M952" s="182"/>
      <c r="N952" s="182"/>
      <c r="O952" s="183"/>
      <c r="P952" s="193">
        <f t="shared" si="216"/>
        <v>0</v>
      </c>
      <c r="Q952" s="170"/>
      <c r="R952" s="194"/>
      <c r="S952" s="194"/>
      <c r="T952" s="194"/>
      <c r="U952" s="194"/>
      <c r="V952" s="170"/>
      <c r="W952" s="186"/>
      <c r="X952" s="186"/>
      <c r="Y952" s="186"/>
      <c r="Z952" s="186"/>
      <c r="AA952" s="186"/>
      <c r="AB952" s="187"/>
    </row>
    <row r="953" spans="1:28" s="156" customFormat="1" ht="19.5" customHeight="1" x14ac:dyDescent="0.25">
      <c r="A953" s="197"/>
      <c r="B953" s="198" t="s">
        <v>64</v>
      </c>
      <c r="C953" s="199"/>
      <c r="D953" s="200"/>
      <c r="E953" s="200"/>
      <c r="F953" s="200"/>
      <c r="G953" s="201"/>
      <c r="H953" s="202"/>
      <c r="I953" s="202"/>
      <c r="J953" s="203"/>
      <c r="K953" s="204"/>
      <c r="L953" s="205"/>
      <c r="M953" s="206"/>
      <c r="N953" s="206"/>
      <c r="O953" s="207"/>
      <c r="P953" s="193">
        <f t="shared" si="216"/>
        <v>0</v>
      </c>
      <c r="Q953" s="156" t="s">
        <v>349</v>
      </c>
      <c r="R953" s="194" t="str">
        <f>IF($Q953=R$8,$K953,"")</f>
        <v/>
      </c>
      <c r="S953" s="194"/>
      <c r="T953" s="194" t="str">
        <f>IF($Q953=T$8,$K953,"")</f>
        <v/>
      </c>
      <c r="U953" s="194" t="str">
        <f>IF($Q953=U$8,$K953,"")</f>
        <v/>
      </c>
      <c r="V953" s="208"/>
      <c r="W953" s="209"/>
      <c r="X953" s="209"/>
      <c r="Y953" s="209"/>
      <c r="Z953" s="209"/>
      <c r="AA953" s="209"/>
      <c r="AB953" s="210"/>
    </row>
    <row r="954" spans="1:28" s="156" customFormat="1" ht="19.5" customHeight="1" x14ac:dyDescent="0.25">
      <c r="A954" s="197"/>
      <c r="B954" s="198" t="s">
        <v>64</v>
      </c>
      <c r="C954" s="199"/>
      <c r="D954" s="200"/>
      <c r="E954" s="200"/>
      <c r="F954" s="200"/>
      <c r="G954" s="201"/>
      <c r="H954" s="202"/>
      <c r="I954" s="202"/>
      <c r="J954" s="203"/>
      <c r="K954" s="204"/>
      <c r="L954" s="205"/>
      <c r="M954" s="206"/>
      <c r="N954" s="206"/>
      <c r="O954" s="207"/>
      <c r="P954" s="193">
        <f t="shared" si="216"/>
        <v>0</v>
      </c>
      <c r="Q954" s="156" t="s">
        <v>349</v>
      </c>
      <c r="R954" s="194" t="str">
        <f>IF($Q954=R$8,$K954,"")</f>
        <v/>
      </c>
      <c r="S954" s="194"/>
      <c r="T954" s="194" t="str">
        <f>IF($Q954=T$8,$K954,"")</f>
        <v/>
      </c>
      <c r="U954" s="194" t="str">
        <f>IF($Q954=U$8,$K954,"")</f>
        <v/>
      </c>
      <c r="V954" s="208"/>
      <c r="W954" s="209"/>
      <c r="X954" s="209"/>
      <c r="Y954" s="209"/>
      <c r="Z954" s="209"/>
      <c r="AA954" s="209"/>
      <c r="AB954" s="210"/>
    </row>
    <row r="955" spans="1:28" s="156" customFormat="1" ht="19.5" customHeight="1" x14ac:dyDescent="0.25">
      <c r="A955" s="197"/>
      <c r="B955" s="198" t="s">
        <v>64</v>
      </c>
      <c r="C955" s="212"/>
      <c r="D955" s="213"/>
      <c r="E955" s="213"/>
      <c r="F955" s="213"/>
      <c r="G955" s="214"/>
      <c r="H955" s="215"/>
      <c r="I955" s="215"/>
      <c r="J955" s="216"/>
      <c r="K955" s="217"/>
      <c r="L955" s="218"/>
      <c r="M955" s="219"/>
      <c r="N955" s="219"/>
      <c r="O955" s="220"/>
      <c r="P955" s="193">
        <f t="shared" si="216"/>
        <v>0</v>
      </c>
      <c r="R955" s="194"/>
      <c r="S955" s="194"/>
      <c r="T955" s="194"/>
      <c r="U955" s="194"/>
      <c r="V955" s="208"/>
      <c r="W955" s="209"/>
      <c r="X955" s="209"/>
      <c r="Y955" s="209"/>
      <c r="Z955" s="209"/>
      <c r="AA955" s="209"/>
      <c r="AB955" s="210"/>
    </row>
    <row r="956" spans="1:28" s="156" customFormat="1" ht="19.5" customHeight="1" x14ac:dyDescent="0.25">
      <c r="A956" s="197"/>
      <c r="B956" s="211"/>
      <c r="C956" s="212"/>
      <c r="D956" s="213"/>
      <c r="E956" s="213"/>
      <c r="F956" s="213"/>
      <c r="G956" s="214"/>
      <c r="H956" s="215"/>
      <c r="I956" s="215"/>
      <c r="J956" s="216"/>
      <c r="K956" s="217"/>
      <c r="L956" s="218"/>
      <c r="M956" s="219"/>
      <c r="N956" s="219"/>
      <c r="O956" s="220"/>
      <c r="P956" s="193">
        <f t="shared" si="216"/>
        <v>0</v>
      </c>
      <c r="R956" s="194"/>
      <c r="S956" s="194"/>
      <c r="T956" s="194"/>
      <c r="U956" s="194"/>
      <c r="V956" s="208"/>
      <c r="W956" s="209"/>
      <c r="X956" s="209"/>
      <c r="Y956" s="209"/>
      <c r="Z956" s="209"/>
      <c r="AA956" s="209"/>
      <c r="AB956" s="210"/>
    </row>
    <row r="957" spans="1:28" s="156" customFormat="1" ht="19.5" customHeight="1" x14ac:dyDescent="0.25">
      <c r="A957" s="197"/>
      <c r="B957" s="221"/>
      <c r="C957" s="222"/>
      <c r="D957" s="223"/>
      <c r="E957" s="223"/>
      <c r="F957" s="223"/>
      <c r="G957" s="224" t="str">
        <f>C952</f>
        <v>Raised Access Floors</v>
      </c>
      <c r="H957" s="225"/>
      <c r="I957" s="225"/>
      <c r="J957" s="226"/>
      <c r="K957" s="227">
        <f>SUBTOTAL(9,K952:K956)</f>
        <v>0</v>
      </c>
      <c r="L957" s="228"/>
      <c r="M957" s="229"/>
      <c r="N957" s="229"/>
      <c r="O957" s="230"/>
      <c r="P957" s="193">
        <f t="shared" si="216"/>
        <v>0</v>
      </c>
      <c r="R957" s="194"/>
      <c r="S957" s="194"/>
      <c r="T957" s="194"/>
      <c r="U957" s="194"/>
      <c r="V957" s="208"/>
      <c r="W957" s="209"/>
      <c r="X957" s="209"/>
      <c r="Y957" s="209"/>
      <c r="Z957" s="209"/>
      <c r="AA957" s="209"/>
      <c r="AB957" s="210"/>
    </row>
    <row r="958" spans="1:28" s="156" customFormat="1" ht="19.5" customHeight="1" x14ac:dyDescent="0.25">
      <c r="B958" s="174"/>
      <c r="C958" s="175"/>
      <c r="D958" s="176"/>
      <c r="E958" s="176"/>
      <c r="F958" s="176"/>
      <c r="G958" s="177"/>
      <c r="H958" s="178"/>
      <c r="I958" s="179"/>
      <c r="J958" s="180"/>
      <c r="K958" s="180"/>
      <c r="L958" s="181"/>
      <c r="M958" s="182"/>
      <c r="N958" s="182"/>
      <c r="O958" s="183"/>
      <c r="P958" s="193">
        <f t="shared" si="216"/>
        <v>0</v>
      </c>
      <c r="Q958" s="170"/>
      <c r="R958" s="194" t="str">
        <f>IF($Q958=R$8,$K958,"")</f>
        <v/>
      </c>
      <c r="S958" s="194"/>
      <c r="T958" s="194" t="str">
        <f>IF($Q958=T$8,$K958,"")</f>
        <v/>
      </c>
      <c r="U958" s="194" t="str">
        <f>IF($Q958=U$8,$K958,"")</f>
        <v/>
      </c>
      <c r="V958" s="170"/>
      <c r="W958" s="186"/>
      <c r="X958" s="186"/>
      <c r="Y958" s="186"/>
      <c r="Z958" s="186"/>
      <c r="AA958" s="186"/>
      <c r="AB958" s="187"/>
    </row>
    <row r="959" spans="1:28" s="156" customFormat="1" ht="19.5" customHeight="1" x14ac:dyDescent="0.25">
      <c r="B959" s="231"/>
      <c r="C959" s="232"/>
      <c r="D959" s="233"/>
      <c r="E959" s="233"/>
      <c r="F959" s="233"/>
      <c r="G959" s="234" t="str">
        <f>C915</f>
        <v>Floor finishes</v>
      </c>
      <c r="H959" s="235"/>
      <c r="I959" s="236"/>
      <c r="J959" s="236"/>
      <c r="K959" s="237">
        <f>SUBTOTAL(9,K914:K958)</f>
        <v>3263995</v>
      </c>
      <c r="L959" s="238"/>
      <c r="M959" s="239"/>
      <c r="N959" s="239"/>
      <c r="O959" s="240"/>
      <c r="P959" s="193">
        <f t="shared" si="216"/>
        <v>0</v>
      </c>
      <c r="Q959" s="237">
        <f>SUBTOTAL(9,Q914:Q958)</f>
        <v>0</v>
      </c>
      <c r="R959" s="237">
        <f>SUBTOTAL(9,R914:R958)</f>
        <v>1986975</v>
      </c>
      <c r="S959" s="237">
        <f>SUBTOTAL(9,S914:S958)</f>
        <v>528845</v>
      </c>
      <c r="T959" s="237">
        <f>SUBTOTAL(9,T914:T958)</f>
        <v>748175</v>
      </c>
      <c r="U959" s="237">
        <f>SUBTOTAL(9,U914:U958)</f>
        <v>0</v>
      </c>
      <c r="V959" s="170"/>
      <c r="W959" s="186"/>
      <c r="X959" s="186"/>
      <c r="Y959" s="186"/>
      <c r="Z959" s="186"/>
      <c r="AA959" s="186"/>
      <c r="AB959" s="187"/>
    </row>
    <row r="960" spans="1:28" s="156" customFormat="1" ht="19.5" customHeight="1" x14ac:dyDescent="0.25">
      <c r="B960" s="174"/>
      <c r="C960" s="175"/>
      <c r="D960" s="176"/>
      <c r="E960" s="176"/>
      <c r="F960" s="176"/>
      <c r="G960" s="177"/>
      <c r="H960" s="178"/>
      <c r="I960" s="179"/>
      <c r="J960" s="180"/>
      <c r="K960" s="180"/>
      <c r="L960" s="181"/>
      <c r="M960" s="182"/>
      <c r="N960" s="182"/>
      <c r="O960" s="183"/>
      <c r="P960" s="193">
        <f t="shared" si="216"/>
        <v>0</v>
      </c>
      <c r="Q960" s="170"/>
      <c r="R960" s="194" t="str">
        <f>IF($Q960=R$8,$K960,"")</f>
        <v/>
      </c>
      <c r="S960" s="194"/>
      <c r="T960" s="194" t="str">
        <f>IF($Q960=T$8,$K960,"")</f>
        <v/>
      </c>
      <c r="U960" s="194" t="str">
        <f>IF($Q960=U$8,$K960,"")</f>
        <v/>
      </c>
      <c r="V960" s="170"/>
      <c r="W960" s="186"/>
      <c r="X960" s="186"/>
      <c r="Y960" s="186"/>
      <c r="Z960" s="186"/>
      <c r="AA960" s="186"/>
      <c r="AB960" s="187"/>
    </row>
    <row r="961" spans="2:28" s="156" customFormat="1" ht="19.5" customHeight="1" x14ac:dyDescent="0.25">
      <c r="B961" s="189" t="s">
        <v>943</v>
      </c>
      <c r="C961" s="190" t="s">
        <v>944</v>
      </c>
      <c r="D961" s="191"/>
      <c r="E961" s="191"/>
      <c r="F961" s="191"/>
      <c r="G961" s="192"/>
      <c r="H961" s="178"/>
      <c r="I961" s="179"/>
      <c r="J961" s="180"/>
      <c r="K961" s="180"/>
      <c r="L961" s="181"/>
      <c r="M961" s="182"/>
      <c r="N961" s="182"/>
      <c r="O961" s="183"/>
      <c r="P961" s="193">
        <f t="shared" si="216"/>
        <v>0</v>
      </c>
      <c r="Q961" s="170"/>
      <c r="R961" s="194" t="str">
        <f>IF($Q961=R$8,$K961,"")</f>
        <v/>
      </c>
      <c r="S961" s="194"/>
      <c r="T961" s="194" t="str">
        <f>IF($Q961=T$8,$K961,"")</f>
        <v/>
      </c>
      <c r="U961" s="194" t="str">
        <f>IF($Q961=U$8,$K961,"")</f>
        <v/>
      </c>
      <c r="V961" s="170"/>
      <c r="W961" s="186"/>
      <c r="X961" s="186"/>
      <c r="Y961" s="186"/>
      <c r="Z961" s="186"/>
      <c r="AA961" s="186"/>
      <c r="AB961" s="187"/>
    </row>
    <row r="962" spans="2:28" s="156" customFormat="1" ht="19.5" customHeight="1" x14ac:dyDescent="0.25">
      <c r="B962" s="195" t="s">
        <v>945</v>
      </c>
      <c r="C962" s="196" t="s">
        <v>946</v>
      </c>
      <c r="D962" s="191"/>
      <c r="E962" s="191"/>
      <c r="F962" s="191"/>
      <c r="G962" s="192"/>
      <c r="H962" s="178"/>
      <c r="I962" s="179"/>
      <c r="J962" s="180"/>
      <c r="K962" s="180"/>
      <c r="L962" s="181"/>
      <c r="M962" s="182"/>
      <c r="N962" s="182"/>
      <c r="O962" s="183"/>
      <c r="P962" s="193">
        <f t="shared" si="216"/>
        <v>0</v>
      </c>
      <c r="Q962" s="170"/>
      <c r="R962" s="194"/>
      <c r="S962" s="194"/>
      <c r="T962" s="194"/>
      <c r="U962" s="194"/>
      <c r="V962" s="170"/>
      <c r="W962" s="186"/>
      <c r="X962" s="186"/>
      <c r="Y962" s="186"/>
      <c r="Z962" s="186"/>
      <c r="AA962" s="186"/>
      <c r="AB962" s="187"/>
    </row>
    <row r="963" spans="2:28" s="156" customFormat="1" ht="19.5" customHeight="1" x14ac:dyDescent="0.25">
      <c r="B963" s="345"/>
      <c r="C963" s="196" t="s">
        <v>466</v>
      </c>
      <c r="D963" s="191"/>
      <c r="E963" s="191"/>
      <c r="F963" s="191"/>
      <c r="G963" s="192"/>
      <c r="H963" s="178"/>
      <c r="I963" s="179"/>
      <c r="J963" s="180"/>
      <c r="K963" s="180"/>
      <c r="L963" s="205"/>
      <c r="M963" s="206"/>
      <c r="N963" s="182"/>
      <c r="O963" s="183"/>
      <c r="P963" s="193">
        <f t="shared" si="216"/>
        <v>0</v>
      </c>
      <c r="Q963" s="170"/>
      <c r="R963" s="194" t="str">
        <f t="shared" ref="R963:S972" si="219">IF($Q963=R$8,$K963,"")</f>
        <v/>
      </c>
      <c r="S963" s="194"/>
      <c r="T963" s="194" t="str">
        <f t="shared" ref="T963:U972" si="220">IF($Q963=T$8,$K963,"")</f>
        <v/>
      </c>
      <c r="U963" s="194" t="str">
        <f t="shared" si="220"/>
        <v/>
      </c>
      <c r="V963" s="170"/>
      <c r="W963" s="186"/>
      <c r="X963" s="186"/>
      <c r="Y963" s="186"/>
      <c r="Z963" s="186"/>
      <c r="AA963" s="186"/>
      <c r="AB963" s="187"/>
    </row>
    <row r="964" spans="2:28" s="156" customFormat="1" ht="19.5" customHeight="1" x14ac:dyDescent="0.25">
      <c r="B964" s="425" t="s">
        <v>64</v>
      </c>
      <c r="C964" s="175" t="s">
        <v>924</v>
      </c>
      <c r="D964" s="191"/>
      <c r="E964" s="191"/>
      <c r="F964" s="191"/>
      <c r="G964" s="192"/>
      <c r="H964" s="178">
        <v>157</v>
      </c>
      <c r="I964" s="179" t="s">
        <v>66</v>
      </c>
      <c r="J964" s="180">
        <v>85</v>
      </c>
      <c r="K964" s="180">
        <f>H964*J964</f>
        <v>13345</v>
      </c>
      <c r="L964" s="205"/>
      <c r="M964" s="206"/>
      <c r="N964" s="182"/>
      <c r="O964" s="183"/>
      <c r="P964" s="193">
        <f t="shared" si="216"/>
        <v>0</v>
      </c>
      <c r="Q964" s="156" t="s">
        <v>364</v>
      </c>
      <c r="R964" s="194" t="str">
        <f t="shared" si="219"/>
        <v/>
      </c>
      <c r="S964" s="194">
        <f t="shared" si="219"/>
        <v>13345</v>
      </c>
      <c r="T964" s="194" t="str">
        <f t="shared" si="220"/>
        <v/>
      </c>
      <c r="U964" s="194" t="str">
        <f t="shared" si="220"/>
        <v/>
      </c>
      <c r="V964" s="170"/>
      <c r="W964" s="186"/>
      <c r="X964" s="186"/>
      <c r="Y964" s="186"/>
      <c r="Z964" s="186"/>
      <c r="AA964" s="186"/>
      <c r="AB964" s="187"/>
    </row>
    <row r="965" spans="2:28" s="156" customFormat="1" ht="19.5" customHeight="1" x14ac:dyDescent="0.25">
      <c r="B965" s="425" t="s">
        <v>64</v>
      </c>
      <c r="C965" s="175" t="s">
        <v>925</v>
      </c>
      <c r="D965" s="191"/>
      <c r="E965" s="191"/>
      <c r="F965" s="191"/>
      <c r="G965" s="192"/>
      <c r="H965" s="178">
        <v>351</v>
      </c>
      <c r="I965" s="179" t="s">
        <v>66</v>
      </c>
      <c r="J965" s="180">
        <v>85</v>
      </c>
      <c r="K965" s="180">
        <f t="shared" ref="K965:K972" si="221">H965*J965</f>
        <v>29835</v>
      </c>
      <c r="L965" s="205"/>
      <c r="M965" s="206"/>
      <c r="N965" s="182"/>
      <c r="O965" s="183"/>
      <c r="P965" s="193">
        <f t="shared" si="216"/>
        <v>0</v>
      </c>
      <c r="Q965" s="156" t="s">
        <v>364</v>
      </c>
      <c r="R965" s="194" t="str">
        <f t="shared" si="219"/>
        <v/>
      </c>
      <c r="S965" s="194">
        <f t="shared" si="219"/>
        <v>29835</v>
      </c>
      <c r="T965" s="194" t="str">
        <f t="shared" si="220"/>
        <v/>
      </c>
      <c r="U965" s="194" t="str">
        <f t="shared" si="220"/>
        <v/>
      </c>
      <c r="V965" s="170"/>
      <c r="W965" s="186"/>
      <c r="X965" s="186"/>
      <c r="Y965" s="186"/>
      <c r="Z965" s="186"/>
      <c r="AA965" s="186"/>
      <c r="AB965" s="187"/>
    </row>
    <row r="966" spans="2:28" s="156" customFormat="1" ht="19.5" customHeight="1" x14ac:dyDescent="0.25">
      <c r="B966" s="425" t="s">
        <v>64</v>
      </c>
      <c r="C966" s="175" t="s">
        <v>926</v>
      </c>
      <c r="D966" s="191"/>
      <c r="E966" s="191"/>
      <c r="F966" s="191"/>
      <c r="G966" s="192"/>
      <c r="H966" s="178">
        <v>773</v>
      </c>
      <c r="I966" s="179" t="s">
        <v>66</v>
      </c>
      <c r="J966" s="180">
        <v>85</v>
      </c>
      <c r="K966" s="180">
        <f t="shared" si="221"/>
        <v>65705</v>
      </c>
      <c r="L966" s="205"/>
      <c r="M966" s="206"/>
      <c r="N966" s="182"/>
      <c r="O966" s="183"/>
      <c r="P966" s="193">
        <f t="shared" si="216"/>
        <v>0</v>
      </c>
      <c r="Q966" s="156" t="s">
        <v>364</v>
      </c>
      <c r="R966" s="194" t="str">
        <f t="shared" si="219"/>
        <v/>
      </c>
      <c r="S966" s="194">
        <f t="shared" si="219"/>
        <v>65705</v>
      </c>
      <c r="T966" s="194" t="str">
        <f t="shared" si="220"/>
        <v/>
      </c>
      <c r="U966" s="194" t="str">
        <f t="shared" si="220"/>
        <v/>
      </c>
      <c r="V966" s="170"/>
      <c r="W966" s="186"/>
      <c r="X966" s="186"/>
      <c r="Y966" s="186"/>
      <c r="Z966" s="186"/>
      <c r="AA966" s="186"/>
      <c r="AB966" s="187"/>
    </row>
    <row r="967" spans="2:28" s="156" customFormat="1" ht="19.5" customHeight="1" x14ac:dyDescent="0.25">
      <c r="B967" s="425" t="s">
        <v>64</v>
      </c>
      <c r="C967" s="175" t="s">
        <v>927</v>
      </c>
      <c r="D967" s="191"/>
      <c r="E967" s="191"/>
      <c r="F967" s="191"/>
      <c r="G967" s="192"/>
      <c r="H967" s="178">
        <v>646</v>
      </c>
      <c r="I967" s="179" t="s">
        <v>66</v>
      </c>
      <c r="J967" s="180">
        <v>85</v>
      </c>
      <c r="K967" s="180">
        <f t="shared" si="221"/>
        <v>54910</v>
      </c>
      <c r="L967" s="205"/>
      <c r="M967" s="206"/>
      <c r="N967" s="182"/>
      <c r="O967" s="183"/>
      <c r="P967" s="193">
        <f t="shared" si="216"/>
        <v>0</v>
      </c>
      <c r="Q967" s="156" t="s">
        <v>364</v>
      </c>
      <c r="R967" s="194" t="str">
        <f t="shared" si="219"/>
        <v/>
      </c>
      <c r="S967" s="194">
        <f t="shared" si="219"/>
        <v>54910</v>
      </c>
      <c r="T967" s="194" t="str">
        <f t="shared" si="220"/>
        <v/>
      </c>
      <c r="U967" s="194" t="str">
        <f t="shared" si="220"/>
        <v/>
      </c>
      <c r="V967" s="170"/>
      <c r="W967" s="186"/>
      <c r="X967" s="186"/>
      <c r="Y967" s="186"/>
      <c r="Z967" s="186"/>
      <c r="AA967" s="186"/>
      <c r="AB967" s="187"/>
    </row>
    <row r="968" spans="2:28" s="156" customFormat="1" ht="19.5" customHeight="1" x14ac:dyDescent="0.25">
      <c r="B968" s="425" t="s">
        <v>64</v>
      </c>
      <c r="C968" s="175" t="s">
        <v>928</v>
      </c>
      <c r="D968" s="191"/>
      <c r="E968" s="191"/>
      <c r="F968" s="191"/>
      <c r="G968" s="192"/>
      <c r="H968" s="178">
        <v>682</v>
      </c>
      <c r="I968" s="179" t="s">
        <v>66</v>
      </c>
      <c r="J968" s="180">
        <v>85</v>
      </c>
      <c r="K968" s="180">
        <f t="shared" si="221"/>
        <v>57970</v>
      </c>
      <c r="L968" s="205"/>
      <c r="M968" s="206"/>
      <c r="N968" s="182"/>
      <c r="O968" s="183"/>
      <c r="P968" s="193">
        <f t="shared" si="216"/>
        <v>0</v>
      </c>
      <c r="Q968" s="156" t="s">
        <v>364</v>
      </c>
      <c r="R968" s="194" t="str">
        <f t="shared" si="219"/>
        <v/>
      </c>
      <c r="S968" s="194">
        <f t="shared" si="219"/>
        <v>57970</v>
      </c>
      <c r="T968" s="194" t="str">
        <f t="shared" si="220"/>
        <v/>
      </c>
      <c r="U968" s="194" t="str">
        <f t="shared" si="220"/>
        <v/>
      </c>
      <c r="V968" s="170"/>
      <c r="W968" s="186"/>
      <c r="X968" s="186"/>
      <c r="Y968" s="186"/>
      <c r="Z968" s="186"/>
      <c r="AA968" s="186"/>
      <c r="AB968" s="187"/>
    </row>
    <row r="969" spans="2:28" s="156" customFormat="1" ht="19.5" customHeight="1" x14ac:dyDescent="0.25">
      <c r="B969" s="425" t="s">
        <v>64</v>
      </c>
      <c r="C969" s="175" t="s">
        <v>929</v>
      </c>
      <c r="D969" s="191"/>
      <c r="E969" s="191"/>
      <c r="F969" s="191"/>
      <c r="G969" s="192"/>
      <c r="H969" s="178">
        <v>120</v>
      </c>
      <c r="I969" s="179" t="s">
        <v>66</v>
      </c>
      <c r="J969" s="180">
        <v>125</v>
      </c>
      <c r="K969" s="180">
        <f t="shared" si="221"/>
        <v>15000</v>
      </c>
      <c r="L969" s="205"/>
      <c r="M969" s="206"/>
      <c r="N969" s="182"/>
      <c r="O969" s="183"/>
      <c r="P969" s="193">
        <f t="shared" si="216"/>
        <v>0</v>
      </c>
      <c r="Q969" s="156" t="s">
        <v>364</v>
      </c>
      <c r="R969" s="194" t="str">
        <f t="shared" si="219"/>
        <v/>
      </c>
      <c r="S969" s="194">
        <f t="shared" si="219"/>
        <v>15000</v>
      </c>
      <c r="T969" s="194" t="str">
        <f t="shared" si="220"/>
        <v/>
      </c>
      <c r="U969" s="194" t="str">
        <f t="shared" si="220"/>
        <v/>
      </c>
      <c r="V969" s="170"/>
      <c r="W969" s="186"/>
      <c r="X969" s="186"/>
      <c r="Y969" s="186"/>
      <c r="Z969" s="186"/>
      <c r="AA969" s="186"/>
      <c r="AB969" s="187"/>
    </row>
    <row r="970" spans="2:28" s="156" customFormat="1" ht="19.5" customHeight="1" x14ac:dyDescent="0.25">
      <c r="B970" s="425" t="s">
        <v>64</v>
      </c>
      <c r="C970" s="175" t="s">
        <v>930</v>
      </c>
      <c r="D970" s="191"/>
      <c r="E970" s="191"/>
      <c r="F970" s="191"/>
      <c r="G970" s="192"/>
      <c r="H970" s="178">
        <v>1006</v>
      </c>
      <c r="I970" s="179" t="s">
        <v>66</v>
      </c>
      <c r="J970" s="180">
        <v>85</v>
      </c>
      <c r="K970" s="180">
        <f t="shared" si="221"/>
        <v>85510</v>
      </c>
      <c r="L970" s="205"/>
      <c r="M970" s="206"/>
      <c r="N970" s="182"/>
      <c r="O970" s="183"/>
      <c r="P970" s="193">
        <f t="shared" si="216"/>
        <v>0</v>
      </c>
      <c r="Q970" s="156" t="s">
        <v>364</v>
      </c>
      <c r="R970" s="194" t="str">
        <f t="shared" si="219"/>
        <v/>
      </c>
      <c r="S970" s="194">
        <f t="shared" si="219"/>
        <v>85510</v>
      </c>
      <c r="T970" s="194" t="str">
        <f t="shared" si="220"/>
        <v/>
      </c>
      <c r="U970" s="194" t="str">
        <f t="shared" si="220"/>
        <v/>
      </c>
      <c r="V970" s="170"/>
      <c r="W970" s="186"/>
      <c r="X970" s="186"/>
      <c r="Y970" s="186"/>
      <c r="Z970" s="186"/>
      <c r="AA970" s="186"/>
      <c r="AB970" s="187"/>
    </row>
    <row r="971" spans="2:28" s="156" customFormat="1" ht="19.5" customHeight="1" x14ac:dyDescent="0.25">
      <c r="B971" s="425" t="s">
        <v>64</v>
      </c>
      <c r="C971" s="175" t="s">
        <v>931</v>
      </c>
      <c r="D971" s="191"/>
      <c r="E971" s="191"/>
      <c r="F971" s="191"/>
      <c r="G971" s="192"/>
      <c r="H971" s="178">
        <v>67</v>
      </c>
      <c r="I971" s="179" t="s">
        <v>66</v>
      </c>
      <c r="J971" s="180">
        <v>15</v>
      </c>
      <c r="K971" s="180">
        <f t="shared" si="221"/>
        <v>1005</v>
      </c>
      <c r="L971" s="205"/>
      <c r="M971" s="206"/>
      <c r="N971" s="182"/>
      <c r="O971" s="183"/>
      <c r="P971" s="193">
        <f t="shared" si="216"/>
        <v>0</v>
      </c>
      <c r="Q971" s="156" t="s">
        <v>364</v>
      </c>
      <c r="R971" s="194" t="str">
        <f t="shared" si="219"/>
        <v/>
      </c>
      <c r="S971" s="194">
        <f t="shared" si="219"/>
        <v>1005</v>
      </c>
      <c r="T971" s="194" t="str">
        <f t="shared" si="220"/>
        <v/>
      </c>
      <c r="U971" s="194" t="str">
        <f t="shared" si="220"/>
        <v/>
      </c>
      <c r="V971" s="170"/>
      <c r="W971" s="186"/>
      <c r="X971" s="186"/>
      <c r="Y971" s="186"/>
      <c r="Z971" s="186"/>
      <c r="AA971" s="186"/>
      <c r="AB971" s="187"/>
    </row>
    <row r="972" spans="2:28" s="156" customFormat="1" ht="19.5" customHeight="1" x14ac:dyDescent="0.25">
      <c r="B972" s="425" t="s">
        <v>64</v>
      </c>
      <c r="C972" s="175" t="s">
        <v>947</v>
      </c>
      <c r="D972" s="191"/>
      <c r="E972" s="191"/>
      <c r="F972" s="191"/>
      <c r="G972" s="192"/>
      <c r="H972" s="178">
        <v>1</v>
      </c>
      <c r="I972" s="179" t="s">
        <v>57</v>
      </c>
      <c r="J972" s="180">
        <v>150000</v>
      </c>
      <c r="K972" s="180">
        <f t="shared" si="221"/>
        <v>150000</v>
      </c>
      <c r="L972" s="205"/>
      <c r="M972" s="206"/>
      <c r="N972" s="182"/>
      <c r="O972" s="183"/>
      <c r="P972" s="193">
        <f t="shared" si="216"/>
        <v>0</v>
      </c>
      <c r="Q972" s="156" t="s">
        <v>364</v>
      </c>
      <c r="R972" s="194" t="str">
        <f t="shared" si="219"/>
        <v/>
      </c>
      <c r="S972" s="194">
        <f t="shared" si="219"/>
        <v>150000</v>
      </c>
      <c r="T972" s="194" t="str">
        <f t="shared" si="220"/>
        <v/>
      </c>
      <c r="U972" s="194" t="str">
        <f t="shared" si="220"/>
        <v/>
      </c>
      <c r="V972" s="170"/>
      <c r="W972" s="186"/>
      <c r="X972" s="186"/>
      <c r="Y972" s="186"/>
      <c r="Z972" s="186"/>
      <c r="AA972" s="186"/>
      <c r="AB972" s="187"/>
    </row>
    <row r="973" spans="2:28" s="156" customFormat="1" ht="19.5" customHeight="1" x14ac:dyDescent="0.25">
      <c r="B973" s="345"/>
      <c r="C973" s="175"/>
      <c r="D973" s="191"/>
      <c r="E973" s="191"/>
      <c r="F973" s="191"/>
      <c r="G973" s="192"/>
      <c r="H973" s="178"/>
      <c r="I973" s="179"/>
      <c r="J973" s="180"/>
      <c r="K973" s="180"/>
      <c r="L973" s="205"/>
      <c r="M973" s="206"/>
      <c r="N973" s="182"/>
      <c r="O973" s="183"/>
      <c r="P973" s="193">
        <f t="shared" si="216"/>
        <v>0</v>
      </c>
      <c r="Q973" s="170"/>
      <c r="R973" s="194"/>
      <c r="S973" s="194"/>
      <c r="T973" s="194"/>
      <c r="U973" s="194"/>
      <c r="V973" s="170"/>
      <c r="W973" s="186"/>
      <c r="X973" s="186"/>
      <c r="Y973" s="186"/>
      <c r="Z973" s="186"/>
      <c r="AA973" s="186"/>
      <c r="AB973" s="187"/>
    </row>
    <row r="974" spans="2:28" s="156" customFormat="1" ht="19.5" customHeight="1" x14ac:dyDescent="0.25">
      <c r="B974" s="345"/>
      <c r="C974" s="196" t="s">
        <v>538</v>
      </c>
      <c r="D974" s="191"/>
      <c r="E974" s="191"/>
      <c r="F974" s="191"/>
      <c r="G974" s="192"/>
      <c r="H974" s="178"/>
      <c r="I974" s="179"/>
      <c r="J974" s="180"/>
      <c r="K974" s="180"/>
      <c r="L974" s="205"/>
      <c r="M974" s="206"/>
      <c r="N974" s="182"/>
      <c r="O974" s="183"/>
      <c r="P974" s="193">
        <f t="shared" si="216"/>
        <v>0</v>
      </c>
      <c r="Q974" s="170"/>
      <c r="R974" s="194"/>
      <c r="S974" s="194"/>
      <c r="T974" s="194"/>
      <c r="U974" s="194"/>
      <c r="V974" s="170"/>
      <c r="W974" s="186"/>
      <c r="X974" s="186"/>
      <c r="Y974" s="186"/>
      <c r="Z974" s="186"/>
      <c r="AA974" s="186"/>
      <c r="AB974" s="187"/>
    </row>
    <row r="975" spans="2:28" s="156" customFormat="1" ht="19.5" customHeight="1" x14ac:dyDescent="0.25">
      <c r="B975" s="425" t="s">
        <v>64</v>
      </c>
      <c r="C975" s="175" t="s">
        <v>924</v>
      </c>
      <c r="D975" s="191"/>
      <c r="E975" s="191"/>
      <c r="F975" s="191"/>
      <c r="G975" s="192"/>
      <c r="H975" s="178">
        <v>402</v>
      </c>
      <c r="I975" s="179" t="s">
        <v>66</v>
      </c>
      <c r="J975" s="180">
        <v>85</v>
      </c>
      <c r="K975" s="180">
        <f t="shared" ref="K975:K983" si="222">H975*J975</f>
        <v>34170</v>
      </c>
      <c r="L975" s="205"/>
      <c r="M975" s="206"/>
      <c r="N975" s="182"/>
      <c r="O975" s="183"/>
      <c r="P975" s="193">
        <f t="shared" si="216"/>
        <v>0</v>
      </c>
      <c r="Q975" s="156" t="s">
        <v>363</v>
      </c>
      <c r="R975" s="194">
        <f t="shared" ref="R975:U983" si="223">IF($Q975=R$8,$K975,"")</f>
        <v>34170</v>
      </c>
      <c r="S975" s="194" t="str">
        <f t="shared" si="223"/>
        <v/>
      </c>
      <c r="T975" s="194" t="str">
        <f t="shared" si="223"/>
        <v/>
      </c>
      <c r="U975" s="194" t="str">
        <f t="shared" si="223"/>
        <v/>
      </c>
      <c r="V975" s="170"/>
      <c r="W975" s="186"/>
      <c r="X975" s="186"/>
      <c r="Y975" s="186"/>
      <c r="Z975" s="186"/>
      <c r="AA975" s="186"/>
      <c r="AB975" s="187"/>
    </row>
    <row r="976" spans="2:28" s="156" customFormat="1" ht="19.5" customHeight="1" x14ac:dyDescent="0.25">
      <c r="B976" s="425" t="s">
        <v>64</v>
      </c>
      <c r="C976" s="175" t="s">
        <v>925</v>
      </c>
      <c r="D976" s="191"/>
      <c r="E976" s="191"/>
      <c r="F976" s="191"/>
      <c r="G976" s="192"/>
      <c r="H976" s="178">
        <v>2097</v>
      </c>
      <c r="I976" s="179" t="s">
        <v>66</v>
      </c>
      <c r="J976" s="180">
        <v>85</v>
      </c>
      <c r="K976" s="180">
        <f t="shared" si="222"/>
        <v>178245</v>
      </c>
      <c r="L976" s="205"/>
      <c r="M976" s="206"/>
      <c r="N976" s="182"/>
      <c r="O976" s="183"/>
      <c r="P976" s="193">
        <f t="shared" si="216"/>
        <v>0</v>
      </c>
      <c r="Q976" s="156" t="s">
        <v>363</v>
      </c>
      <c r="R976" s="194">
        <f t="shared" si="223"/>
        <v>178245</v>
      </c>
      <c r="S976" s="194" t="str">
        <f t="shared" si="223"/>
        <v/>
      </c>
      <c r="T976" s="194" t="str">
        <f t="shared" si="223"/>
        <v/>
      </c>
      <c r="U976" s="194" t="str">
        <f t="shared" si="223"/>
        <v/>
      </c>
      <c r="V976" s="170"/>
      <c r="W976" s="186"/>
      <c r="X976" s="186"/>
      <c r="Y976" s="186"/>
      <c r="Z976" s="186"/>
      <c r="AA976" s="186"/>
      <c r="AB976" s="187"/>
    </row>
    <row r="977" spans="1:28" s="156" customFormat="1" ht="19.5" customHeight="1" x14ac:dyDescent="0.25">
      <c r="B977" s="425" t="s">
        <v>64</v>
      </c>
      <c r="C977" s="175" t="s">
        <v>926</v>
      </c>
      <c r="D977" s="191"/>
      <c r="E977" s="191"/>
      <c r="F977" s="191"/>
      <c r="G977" s="192"/>
      <c r="H977" s="178">
        <v>3164</v>
      </c>
      <c r="I977" s="179" t="s">
        <v>66</v>
      </c>
      <c r="J977" s="180">
        <v>85</v>
      </c>
      <c r="K977" s="180">
        <f t="shared" si="222"/>
        <v>268940</v>
      </c>
      <c r="L977" s="205"/>
      <c r="M977" s="206"/>
      <c r="N977" s="182"/>
      <c r="O977" s="183"/>
      <c r="P977" s="193">
        <f t="shared" si="216"/>
        <v>0</v>
      </c>
      <c r="Q977" s="156" t="s">
        <v>363</v>
      </c>
      <c r="R977" s="194">
        <f t="shared" si="223"/>
        <v>268940</v>
      </c>
      <c r="S977" s="194" t="str">
        <f t="shared" si="223"/>
        <v/>
      </c>
      <c r="T977" s="194" t="str">
        <f t="shared" si="223"/>
        <v/>
      </c>
      <c r="U977" s="194" t="str">
        <f t="shared" si="223"/>
        <v/>
      </c>
      <c r="V977" s="170"/>
      <c r="W977" s="186"/>
      <c r="X977" s="186"/>
      <c r="Y977" s="186"/>
      <c r="Z977" s="186"/>
      <c r="AA977" s="186"/>
      <c r="AB977" s="187"/>
    </row>
    <row r="978" spans="1:28" s="156" customFormat="1" ht="19.5" customHeight="1" x14ac:dyDescent="0.25">
      <c r="B978" s="425" t="s">
        <v>64</v>
      </c>
      <c r="C978" s="175" t="s">
        <v>927</v>
      </c>
      <c r="D978" s="191"/>
      <c r="E978" s="191"/>
      <c r="F978" s="191"/>
      <c r="G978" s="192"/>
      <c r="H978" s="178">
        <v>640</v>
      </c>
      <c r="I978" s="179" t="s">
        <v>66</v>
      </c>
      <c r="J978" s="180">
        <v>85</v>
      </c>
      <c r="K978" s="180">
        <f t="shared" si="222"/>
        <v>54400</v>
      </c>
      <c r="L978" s="205"/>
      <c r="M978" s="206"/>
      <c r="N978" s="182"/>
      <c r="O978" s="183"/>
      <c r="P978" s="193">
        <f t="shared" si="216"/>
        <v>0</v>
      </c>
      <c r="Q978" s="156" t="s">
        <v>363</v>
      </c>
      <c r="R978" s="194">
        <f t="shared" si="223"/>
        <v>54400</v>
      </c>
      <c r="S978" s="194" t="str">
        <f t="shared" si="223"/>
        <v/>
      </c>
      <c r="T978" s="194" t="str">
        <f t="shared" si="223"/>
        <v/>
      </c>
      <c r="U978" s="194" t="str">
        <f t="shared" si="223"/>
        <v/>
      </c>
      <c r="V978" s="170"/>
      <c r="W978" s="186"/>
      <c r="X978" s="186"/>
      <c r="Y978" s="186"/>
      <c r="Z978" s="186"/>
      <c r="AA978" s="186"/>
      <c r="AB978" s="187"/>
    </row>
    <row r="979" spans="1:28" s="156" customFormat="1" ht="19.5" customHeight="1" x14ac:dyDescent="0.25">
      <c r="B979" s="425" t="s">
        <v>64</v>
      </c>
      <c r="C979" s="175" t="s">
        <v>646</v>
      </c>
      <c r="D979" s="191"/>
      <c r="E979" s="191"/>
      <c r="F979" s="191"/>
      <c r="G979" s="192"/>
      <c r="H979" s="178">
        <v>325</v>
      </c>
      <c r="I979" s="179" t="s">
        <v>66</v>
      </c>
      <c r="J979" s="180">
        <v>85</v>
      </c>
      <c r="K979" s="180">
        <f t="shared" si="222"/>
        <v>27625</v>
      </c>
      <c r="L979" s="205"/>
      <c r="M979" s="206"/>
      <c r="N979" s="182"/>
      <c r="O979" s="183"/>
      <c r="P979" s="193">
        <f t="shared" si="216"/>
        <v>0</v>
      </c>
      <c r="Q979" s="156" t="s">
        <v>363</v>
      </c>
      <c r="R979" s="194">
        <f t="shared" si="223"/>
        <v>27625</v>
      </c>
      <c r="S979" s="194" t="str">
        <f t="shared" si="223"/>
        <v/>
      </c>
      <c r="T979" s="194" t="str">
        <f t="shared" si="223"/>
        <v/>
      </c>
      <c r="U979" s="194" t="str">
        <f t="shared" si="223"/>
        <v/>
      </c>
      <c r="V979" s="170"/>
      <c r="W979" s="186"/>
      <c r="X979" s="186"/>
      <c r="Y979" s="186"/>
      <c r="Z979" s="186"/>
      <c r="AA979" s="186"/>
      <c r="AB979" s="187"/>
    </row>
    <row r="980" spans="1:28" s="156" customFormat="1" ht="19.5" customHeight="1" x14ac:dyDescent="0.25">
      <c r="B980" s="425" t="s">
        <v>64</v>
      </c>
      <c r="C980" s="175" t="s">
        <v>933</v>
      </c>
      <c r="D980" s="191"/>
      <c r="E980" s="191"/>
      <c r="F980" s="191"/>
      <c r="G980" s="192"/>
      <c r="H980" s="178">
        <v>646</v>
      </c>
      <c r="I980" s="179" t="s">
        <v>66</v>
      </c>
      <c r="J980" s="180">
        <v>85</v>
      </c>
      <c r="K980" s="180">
        <f t="shared" si="222"/>
        <v>54910</v>
      </c>
      <c r="L980" s="205"/>
      <c r="M980" s="206"/>
      <c r="N980" s="182"/>
      <c r="O980" s="183"/>
      <c r="P980" s="193">
        <f t="shared" si="216"/>
        <v>0</v>
      </c>
      <c r="Q980" s="156" t="s">
        <v>363</v>
      </c>
      <c r="R980" s="194">
        <f t="shared" si="223"/>
        <v>54910</v>
      </c>
      <c r="S980" s="194" t="str">
        <f t="shared" si="223"/>
        <v/>
      </c>
      <c r="T980" s="194" t="str">
        <f t="shared" si="223"/>
        <v/>
      </c>
      <c r="U980" s="194" t="str">
        <f t="shared" si="223"/>
        <v/>
      </c>
      <c r="V980" s="170"/>
      <c r="W980" s="186"/>
      <c r="X980" s="186"/>
      <c r="Y980" s="186"/>
      <c r="Z980" s="186"/>
      <c r="AA980" s="186"/>
      <c r="AB980" s="187"/>
    </row>
    <row r="981" spans="1:28" s="156" customFormat="1" ht="19.5" customHeight="1" x14ac:dyDescent="0.25">
      <c r="B981" s="425" t="s">
        <v>64</v>
      </c>
      <c r="C981" s="175" t="s">
        <v>929</v>
      </c>
      <c r="D981" s="191"/>
      <c r="E981" s="191"/>
      <c r="F981" s="191"/>
      <c r="G981" s="192"/>
      <c r="H981" s="178">
        <v>7679</v>
      </c>
      <c r="I981" s="179" t="s">
        <v>66</v>
      </c>
      <c r="J981" s="203">
        <v>25</v>
      </c>
      <c r="K981" s="180">
        <f t="shared" si="222"/>
        <v>191975</v>
      </c>
      <c r="L981" s="205"/>
      <c r="M981" s="206"/>
      <c r="N981" s="182"/>
      <c r="O981" s="183"/>
      <c r="P981" s="193">
        <f t="shared" si="216"/>
        <v>0</v>
      </c>
      <c r="Q981" s="156" t="s">
        <v>363</v>
      </c>
      <c r="R981" s="194">
        <f t="shared" si="223"/>
        <v>191975</v>
      </c>
      <c r="S981" s="194" t="str">
        <f t="shared" si="223"/>
        <v/>
      </c>
      <c r="T981" s="194" t="str">
        <f t="shared" si="223"/>
        <v/>
      </c>
      <c r="U981" s="194" t="str">
        <f t="shared" si="223"/>
        <v/>
      </c>
      <c r="V981" s="170"/>
      <c r="W981" s="186"/>
      <c r="X981" s="186"/>
      <c r="Y981" s="186"/>
      <c r="Z981" s="186"/>
      <c r="AA981" s="186"/>
      <c r="AB981" s="187"/>
    </row>
    <row r="982" spans="1:28" s="156" customFormat="1" ht="19.5" customHeight="1" x14ac:dyDescent="0.25">
      <c r="B982" s="425" t="s">
        <v>64</v>
      </c>
      <c r="C982" s="175" t="s">
        <v>931</v>
      </c>
      <c r="D982" s="191"/>
      <c r="E982" s="191"/>
      <c r="F982" s="191"/>
      <c r="G982" s="192"/>
      <c r="H982" s="178">
        <v>1420</v>
      </c>
      <c r="I982" s="179" t="s">
        <v>66</v>
      </c>
      <c r="J982" s="203">
        <v>25</v>
      </c>
      <c r="K982" s="180">
        <f t="shared" si="222"/>
        <v>35500</v>
      </c>
      <c r="L982" s="205"/>
      <c r="M982" s="206"/>
      <c r="N982" s="182"/>
      <c r="O982" s="183"/>
      <c r="P982" s="193">
        <f t="shared" si="216"/>
        <v>0</v>
      </c>
      <c r="Q982" s="156" t="s">
        <v>363</v>
      </c>
      <c r="R982" s="194">
        <f t="shared" si="223"/>
        <v>35500</v>
      </c>
      <c r="S982" s="194" t="str">
        <f t="shared" si="223"/>
        <v/>
      </c>
      <c r="T982" s="194" t="str">
        <f t="shared" si="223"/>
        <v/>
      </c>
      <c r="U982" s="194" t="str">
        <f t="shared" si="223"/>
        <v/>
      </c>
      <c r="V982" s="170"/>
      <c r="W982" s="186"/>
      <c r="X982" s="186"/>
      <c r="Y982" s="186"/>
      <c r="Z982" s="186"/>
      <c r="AA982" s="186"/>
      <c r="AB982" s="187"/>
    </row>
    <row r="983" spans="1:28" s="156" customFormat="1" ht="19.5" customHeight="1" x14ac:dyDescent="0.25">
      <c r="B983" s="425" t="s">
        <v>64</v>
      </c>
      <c r="C983" s="175" t="s">
        <v>947</v>
      </c>
      <c r="D983" s="191"/>
      <c r="E983" s="191"/>
      <c r="F983" s="191"/>
      <c r="G983" s="192"/>
      <c r="H983" s="178">
        <v>1</v>
      </c>
      <c r="I983" s="179" t="s">
        <v>57</v>
      </c>
      <c r="J983" s="180">
        <v>250000</v>
      </c>
      <c r="K983" s="180">
        <f t="shared" si="222"/>
        <v>250000</v>
      </c>
      <c r="L983" s="205"/>
      <c r="M983" s="206"/>
      <c r="N983" s="182"/>
      <c r="O983" s="183"/>
      <c r="P983" s="193">
        <f t="shared" si="216"/>
        <v>0</v>
      </c>
      <c r="Q983" s="156" t="s">
        <v>363</v>
      </c>
      <c r="R983" s="194">
        <f t="shared" si="223"/>
        <v>250000</v>
      </c>
      <c r="S983" s="194" t="str">
        <f t="shared" si="223"/>
        <v/>
      </c>
      <c r="T983" s="194" t="str">
        <f t="shared" si="223"/>
        <v/>
      </c>
      <c r="U983" s="194" t="str">
        <f t="shared" si="223"/>
        <v/>
      </c>
      <c r="V983" s="170"/>
      <c r="W983" s="186"/>
      <c r="X983" s="186"/>
      <c r="Y983" s="186"/>
      <c r="Z983" s="186"/>
      <c r="AA983" s="186"/>
      <c r="AB983" s="187"/>
    </row>
    <row r="984" spans="1:28" s="156" customFormat="1" ht="19.5" customHeight="1" x14ac:dyDescent="0.25">
      <c r="B984" s="345"/>
      <c r="C984" s="175"/>
      <c r="D984" s="191"/>
      <c r="E984" s="191"/>
      <c r="F984" s="191"/>
      <c r="G984" s="192"/>
      <c r="H984" s="178"/>
      <c r="I984" s="179"/>
      <c r="J984" s="180"/>
      <c r="K984" s="180"/>
      <c r="L984" s="205"/>
      <c r="M984" s="206"/>
      <c r="N984" s="182"/>
      <c r="O984" s="183"/>
      <c r="P984" s="193">
        <f t="shared" si="216"/>
        <v>0</v>
      </c>
      <c r="Q984" s="170"/>
      <c r="R984" s="194"/>
      <c r="S984" s="194"/>
      <c r="T984" s="194"/>
      <c r="U984" s="194"/>
      <c r="V984" s="170"/>
      <c r="W984" s="186"/>
      <c r="X984" s="186"/>
      <c r="Y984" s="186"/>
      <c r="Z984" s="186"/>
      <c r="AA984" s="186"/>
      <c r="AB984" s="187"/>
    </row>
    <row r="985" spans="1:28" s="156" customFormat="1" ht="19.5" customHeight="1" x14ac:dyDescent="0.25">
      <c r="B985" s="345"/>
      <c r="C985" s="175"/>
      <c r="D985" s="191"/>
      <c r="E985" s="191"/>
      <c r="F985" s="191"/>
      <c r="G985" s="192"/>
      <c r="H985" s="178"/>
      <c r="I985" s="179"/>
      <c r="J985" s="180"/>
      <c r="K985" s="180"/>
      <c r="L985" s="205"/>
      <c r="M985" s="206"/>
      <c r="N985" s="182"/>
      <c r="O985" s="183"/>
      <c r="P985" s="193">
        <f t="shared" si="216"/>
        <v>0</v>
      </c>
      <c r="Q985" s="170"/>
      <c r="R985" s="194"/>
      <c r="S985" s="194"/>
      <c r="T985" s="194"/>
      <c r="U985" s="194"/>
      <c r="V985" s="170"/>
      <c r="W985" s="186"/>
      <c r="X985" s="186"/>
      <c r="Y985" s="186"/>
      <c r="Z985" s="186"/>
      <c r="AA985" s="186"/>
      <c r="AB985" s="187"/>
    </row>
    <row r="986" spans="1:28" s="156" customFormat="1" ht="19.5" customHeight="1" x14ac:dyDescent="0.25">
      <c r="B986" s="345"/>
      <c r="C986" s="196" t="s">
        <v>356</v>
      </c>
      <c r="D986" s="191"/>
      <c r="E986" s="191"/>
      <c r="F986" s="191"/>
      <c r="G986" s="192"/>
      <c r="H986" s="178"/>
      <c r="I986" s="179"/>
      <c r="J986" s="180"/>
      <c r="K986" s="180"/>
      <c r="L986" s="205"/>
      <c r="M986" s="206"/>
      <c r="N986" s="182"/>
      <c r="O986" s="183"/>
      <c r="P986" s="193">
        <f t="shared" si="216"/>
        <v>0</v>
      </c>
      <c r="Q986" s="170"/>
      <c r="R986" s="194" t="str">
        <f t="shared" ref="R986:R994" si="224">IF($Q986=R$8,$K986,"")</f>
        <v/>
      </c>
      <c r="S986" s="194"/>
      <c r="T986" s="194" t="str">
        <f t="shared" ref="T986:U993" si="225">IF($Q986=T$8,$K986,"")</f>
        <v/>
      </c>
      <c r="U986" s="194" t="str">
        <f t="shared" si="225"/>
        <v/>
      </c>
      <c r="V986" s="170"/>
      <c r="W986" s="186"/>
      <c r="X986" s="186"/>
      <c r="Y986" s="186"/>
      <c r="Z986" s="186"/>
      <c r="AA986" s="186"/>
      <c r="AB986" s="187"/>
    </row>
    <row r="987" spans="1:28" s="156" customFormat="1" ht="19.5" customHeight="1" x14ac:dyDescent="0.25">
      <c r="A987" s="197"/>
      <c r="B987" s="198" t="s">
        <v>64</v>
      </c>
      <c r="C987" s="199" t="s">
        <v>924</v>
      </c>
      <c r="D987" s="200"/>
      <c r="E987" s="200"/>
      <c r="F987" s="200"/>
      <c r="G987" s="201"/>
      <c r="H987" s="202">
        <v>250</v>
      </c>
      <c r="I987" s="202" t="s">
        <v>66</v>
      </c>
      <c r="J987" s="203">
        <v>85</v>
      </c>
      <c r="K987" s="204">
        <f>H987*J987</f>
        <v>21250</v>
      </c>
      <c r="L987" s="205"/>
      <c r="M987" s="206"/>
      <c r="N987" s="206"/>
      <c r="O987" s="207"/>
      <c r="P987" s="193">
        <f t="shared" si="216"/>
        <v>0</v>
      </c>
      <c r="Q987" s="156" t="s">
        <v>356</v>
      </c>
      <c r="R987" s="194" t="str">
        <f t="shared" si="224"/>
        <v/>
      </c>
      <c r="S987" s="194"/>
      <c r="T987" s="194">
        <f t="shared" si="225"/>
        <v>21250</v>
      </c>
      <c r="U987" s="194" t="str">
        <f t="shared" si="225"/>
        <v/>
      </c>
      <c r="W987" s="252">
        <v>1</v>
      </c>
      <c r="X987" s="252">
        <v>211</v>
      </c>
      <c r="Y987" s="252">
        <v>1</v>
      </c>
      <c r="Z987" s="252">
        <v>1</v>
      </c>
      <c r="AA987" s="252">
        <v>1</v>
      </c>
      <c r="AB987" s="253">
        <f>W987*X987*Y987*Z987*AA987</f>
        <v>211</v>
      </c>
    </row>
    <row r="988" spans="1:28" s="156" customFormat="1" ht="19.5" customHeight="1" x14ac:dyDescent="0.25">
      <c r="A988" s="197"/>
      <c r="B988" s="198" t="s">
        <v>64</v>
      </c>
      <c r="C988" s="199" t="s">
        <v>925</v>
      </c>
      <c r="D988" s="200"/>
      <c r="E988" s="200"/>
      <c r="F988" s="200"/>
      <c r="G988" s="201"/>
      <c r="H988" s="202">
        <v>1633</v>
      </c>
      <c r="I988" s="202" t="s">
        <v>66</v>
      </c>
      <c r="J988" s="203">
        <v>85</v>
      </c>
      <c r="K988" s="204">
        <f t="shared" ref="K988:K994" si="226">H988*J988</f>
        <v>138805</v>
      </c>
      <c r="L988" s="205"/>
      <c r="M988" s="206"/>
      <c r="N988" s="206"/>
      <c r="O988" s="207"/>
      <c r="P988" s="193">
        <f t="shared" si="216"/>
        <v>0</v>
      </c>
      <c r="Q988" s="156" t="s">
        <v>356</v>
      </c>
      <c r="R988" s="194" t="str">
        <f t="shared" si="224"/>
        <v/>
      </c>
      <c r="S988" s="194"/>
      <c r="T988" s="194">
        <f t="shared" si="225"/>
        <v>138805</v>
      </c>
      <c r="U988" s="194" t="str">
        <f t="shared" si="225"/>
        <v/>
      </c>
      <c r="W988" s="252">
        <v>1</v>
      </c>
      <c r="X988" s="252">
        <v>2577</v>
      </c>
      <c r="Y988" s="252">
        <v>1</v>
      </c>
      <c r="Z988" s="252">
        <v>1</v>
      </c>
      <c r="AA988" s="252">
        <v>1</v>
      </c>
      <c r="AB988" s="253">
        <f t="shared" ref="AB988:AB991" si="227">W988*X988*Y988*Z988*AA988</f>
        <v>2577</v>
      </c>
    </row>
    <row r="989" spans="1:28" s="156" customFormat="1" ht="19.5" customHeight="1" x14ac:dyDescent="0.25">
      <c r="A989" s="197"/>
      <c r="B989" s="198" t="s">
        <v>64</v>
      </c>
      <c r="C989" s="199" t="s">
        <v>926</v>
      </c>
      <c r="D989" s="200"/>
      <c r="E989" s="200"/>
      <c r="F989" s="200"/>
      <c r="G989" s="201"/>
      <c r="H989" s="202">
        <v>1797</v>
      </c>
      <c r="I989" s="202" t="s">
        <v>66</v>
      </c>
      <c r="J989" s="203">
        <v>85</v>
      </c>
      <c r="K989" s="204">
        <f t="shared" si="226"/>
        <v>152745</v>
      </c>
      <c r="L989" s="205"/>
      <c r="M989" s="206"/>
      <c r="N989" s="206"/>
      <c r="O989" s="207"/>
      <c r="P989" s="193">
        <f t="shared" si="216"/>
        <v>0</v>
      </c>
      <c r="Q989" s="156" t="s">
        <v>356</v>
      </c>
      <c r="R989" s="194" t="str">
        <f t="shared" si="224"/>
        <v/>
      </c>
      <c r="S989" s="194"/>
      <c r="T989" s="194">
        <f t="shared" si="225"/>
        <v>152745</v>
      </c>
      <c r="U989" s="194" t="str">
        <f t="shared" si="225"/>
        <v/>
      </c>
      <c r="W989" s="252">
        <v>1</v>
      </c>
      <c r="X989" s="252">
        <v>1747</v>
      </c>
      <c r="Y989" s="252">
        <v>1</v>
      </c>
      <c r="Z989" s="252">
        <v>1</v>
      </c>
      <c r="AA989" s="252">
        <v>1</v>
      </c>
      <c r="AB989" s="253">
        <f t="shared" si="227"/>
        <v>1747</v>
      </c>
    </row>
    <row r="990" spans="1:28" s="156" customFormat="1" ht="19.5" customHeight="1" x14ac:dyDescent="0.25">
      <c r="A990" s="197"/>
      <c r="B990" s="198" t="s">
        <v>64</v>
      </c>
      <c r="C990" s="199" t="s">
        <v>927</v>
      </c>
      <c r="D990" s="200"/>
      <c r="E990" s="200"/>
      <c r="F990" s="200"/>
      <c r="G990" s="201"/>
      <c r="H990" s="202">
        <v>652</v>
      </c>
      <c r="I990" s="202" t="s">
        <v>66</v>
      </c>
      <c r="J990" s="203">
        <v>85</v>
      </c>
      <c r="K990" s="204">
        <f t="shared" si="226"/>
        <v>55420</v>
      </c>
      <c r="L990" s="205"/>
      <c r="M990" s="206"/>
      <c r="N990" s="206"/>
      <c r="O990" s="207"/>
      <c r="P990" s="193">
        <f t="shared" si="216"/>
        <v>0</v>
      </c>
      <c r="Q990" s="156" t="s">
        <v>356</v>
      </c>
      <c r="R990" s="194" t="str">
        <f t="shared" si="224"/>
        <v/>
      </c>
      <c r="S990" s="194"/>
      <c r="T990" s="194">
        <f t="shared" si="225"/>
        <v>55420</v>
      </c>
      <c r="U990" s="194" t="str">
        <f t="shared" si="225"/>
        <v/>
      </c>
      <c r="W990" s="252">
        <v>1</v>
      </c>
      <c r="X990" s="252">
        <v>307</v>
      </c>
      <c r="Y990" s="252">
        <v>1</v>
      </c>
      <c r="Z990" s="252">
        <v>1</v>
      </c>
      <c r="AA990" s="252">
        <v>1</v>
      </c>
      <c r="AB990" s="253">
        <f t="shared" si="227"/>
        <v>307</v>
      </c>
    </row>
    <row r="991" spans="1:28" s="156" customFormat="1" ht="19.5" customHeight="1" x14ac:dyDescent="0.25">
      <c r="A991" s="197"/>
      <c r="B991" s="198" t="s">
        <v>64</v>
      </c>
      <c r="C991" s="199" t="s">
        <v>929</v>
      </c>
      <c r="D991" s="200"/>
      <c r="E991" s="200"/>
      <c r="F991" s="200"/>
      <c r="G991" s="201"/>
      <c r="H991" s="202">
        <v>381</v>
      </c>
      <c r="I991" s="202" t="s">
        <v>66</v>
      </c>
      <c r="J991" s="203">
        <v>25</v>
      </c>
      <c r="K991" s="204">
        <f t="shared" si="226"/>
        <v>9525</v>
      </c>
      <c r="L991" s="205"/>
      <c r="M991" s="206"/>
      <c r="N991" s="206"/>
      <c r="O991" s="207"/>
      <c r="P991" s="193">
        <f t="shared" si="216"/>
        <v>0</v>
      </c>
      <c r="Q991" s="156" t="s">
        <v>356</v>
      </c>
      <c r="R991" s="194" t="str">
        <f t="shared" si="224"/>
        <v/>
      </c>
      <c r="S991" s="194"/>
      <c r="T991" s="194">
        <f t="shared" si="225"/>
        <v>9525</v>
      </c>
      <c r="U991" s="194" t="str">
        <f t="shared" si="225"/>
        <v/>
      </c>
      <c r="W991" s="252">
        <v>1</v>
      </c>
      <c r="X991" s="252">
        <v>389</v>
      </c>
      <c r="Y991" s="252">
        <v>1</v>
      </c>
      <c r="Z991" s="252">
        <v>1</v>
      </c>
      <c r="AA991" s="252">
        <v>1</v>
      </c>
      <c r="AB991" s="253">
        <f t="shared" si="227"/>
        <v>389</v>
      </c>
    </row>
    <row r="992" spans="1:28" s="156" customFormat="1" ht="19.5" customHeight="1" x14ac:dyDescent="0.25">
      <c r="A992" s="197"/>
      <c r="B992" s="198" t="s">
        <v>64</v>
      </c>
      <c r="C992" s="199" t="s">
        <v>931</v>
      </c>
      <c r="D992" s="200"/>
      <c r="E992" s="200"/>
      <c r="F992" s="200"/>
      <c r="G992" s="201"/>
      <c r="H992" s="202">
        <v>625</v>
      </c>
      <c r="I992" s="202" t="s">
        <v>66</v>
      </c>
      <c r="J992" s="203">
        <v>25</v>
      </c>
      <c r="K992" s="204">
        <f t="shared" si="226"/>
        <v>15625</v>
      </c>
      <c r="L992" s="205"/>
      <c r="M992" s="206"/>
      <c r="N992" s="206"/>
      <c r="O992" s="207"/>
      <c r="P992" s="193">
        <f t="shared" si="216"/>
        <v>0</v>
      </c>
      <c r="Q992" s="156" t="s">
        <v>356</v>
      </c>
      <c r="R992" s="194" t="str">
        <f t="shared" si="224"/>
        <v/>
      </c>
      <c r="S992" s="194"/>
      <c r="T992" s="194">
        <f t="shared" si="225"/>
        <v>15625</v>
      </c>
      <c r="U992" s="194" t="str">
        <f t="shared" si="225"/>
        <v/>
      </c>
      <c r="W992" s="252"/>
      <c r="X992" s="252"/>
      <c r="Y992" s="252"/>
      <c r="Z992" s="252"/>
      <c r="AA992" s="252"/>
      <c r="AB992" s="253"/>
    </row>
    <row r="993" spans="1:28" s="156" customFormat="1" ht="19.5" customHeight="1" x14ac:dyDescent="0.25">
      <c r="A993" s="197"/>
      <c r="B993" s="198" t="s">
        <v>64</v>
      </c>
      <c r="C993" s="199" t="s">
        <v>934</v>
      </c>
      <c r="D993" s="200"/>
      <c r="E993" s="200"/>
      <c r="F993" s="200"/>
      <c r="G993" s="201"/>
      <c r="H993" s="202">
        <v>50</v>
      </c>
      <c r="I993" s="202" t="s">
        <v>66</v>
      </c>
      <c r="J993" s="203">
        <v>85</v>
      </c>
      <c r="K993" s="204">
        <f t="shared" si="226"/>
        <v>4250</v>
      </c>
      <c r="L993" s="205"/>
      <c r="M993" s="206"/>
      <c r="N993" s="206"/>
      <c r="O993" s="207"/>
      <c r="P993" s="193">
        <f t="shared" si="216"/>
        <v>0</v>
      </c>
      <c r="Q993" s="156" t="s">
        <v>356</v>
      </c>
      <c r="R993" s="194" t="str">
        <f t="shared" si="224"/>
        <v/>
      </c>
      <c r="S993" s="194"/>
      <c r="T993" s="194">
        <f t="shared" si="225"/>
        <v>4250</v>
      </c>
      <c r="U993" s="194" t="str">
        <f t="shared" si="225"/>
        <v/>
      </c>
      <c r="W993" s="252"/>
      <c r="X993" s="252"/>
      <c r="Y993" s="252"/>
      <c r="Z993" s="252"/>
      <c r="AA993" s="252"/>
      <c r="AB993" s="253"/>
    </row>
    <row r="994" spans="1:28" s="156" customFormat="1" ht="19.5" customHeight="1" x14ac:dyDescent="0.25">
      <c r="A994" s="197"/>
      <c r="B994" s="198" t="s">
        <v>64</v>
      </c>
      <c r="C994" s="199" t="s">
        <v>947</v>
      </c>
      <c r="D994" s="200"/>
      <c r="E994" s="200"/>
      <c r="F994" s="200"/>
      <c r="G994" s="201"/>
      <c r="H994" s="202">
        <v>1</v>
      </c>
      <c r="I994" s="202" t="s">
        <v>57</v>
      </c>
      <c r="J994" s="203">
        <v>250000</v>
      </c>
      <c r="K994" s="204">
        <f t="shared" si="226"/>
        <v>250000</v>
      </c>
      <c r="L994" s="205"/>
      <c r="M994" s="206"/>
      <c r="N994" s="206"/>
      <c r="O994" s="207"/>
      <c r="P994" s="193">
        <f t="shared" si="216"/>
        <v>0</v>
      </c>
      <c r="Q994" s="156" t="s">
        <v>356</v>
      </c>
      <c r="R994" s="194" t="str">
        <f t="shared" si="224"/>
        <v/>
      </c>
      <c r="S994" s="194"/>
      <c r="T994" s="194">
        <f>IF($Q994=T$8,$K994,"")</f>
        <v>250000</v>
      </c>
      <c r="U994" s="194"/>
      <c r="W994" s="252"/>
      <c r="X994" s="252"/>
      <c r="Y994" s="252"/>
      <c r="Z994" s="252"/>
      <c r="AA994" s="252"/>
      <c r="AB994" s="253"/>
    </row>
    <row r="995" spans="1:28" s="156" customFormat="1" ht="19.5" customHeight="1" x14ac:dyDescent="0.25">
      <c r="A995" s="197"/>
      <c r="B995" s="211"/>
      <c r="C995" s="212"/>
      <c r="D995" s="213"/>
      <c r="E995" s="213"/>
      <c r="F995" s="213"/>
      <c r="G995" s="214"/>
      <c r="H995" s="215"/>
      <c r="I995" s="215"/>
      <c r="J995" s="216"/>
      <c r="K995" s="217"/>
      <c r="L995" s="218"/>
      <c r="M995" s="219"/>
      <c r="N995" s="219"/>
      <c r="O995" s="220"/>
      <c r="P995" s="193">
        <f t="shared" si="216"/>
        <v>0</v>
      </c>
      <c r="R995" s="194"/>
      <c r="S995" s="194"/>
      <c r="T995" s="194"/>
      <c r="U995" s="194"/>
      <c r="V995" s="208"/>
      <c r="W995" s="209"/>
      <c r="X995" s="209"/>
      <c r="Y995" s="209"/>
      <c r="Z995" s="209"/>
      <c r="AA995" s="209"/>
      <c r="AB995" s="210"/>
    </row>
    <row r="996" spans="1:28" s="156" customFormat="1" ht="19.5" customHeight="1" x14ac:dyDescent="0.25">
      <c r="A996" s="197"/>
      <c r="B996" s="221"/>
      <c r="C996" s="222"/>
      <c r="D996" s="223"/>
      <c r="E996" s="223"/>
      <c r="F996" s="223"/>
      <c r="G996" s="224" t="str">
        <f>C962</f>
        <v>Finishes to ceilings</v>
      </c>
      <c r="H996" s="225"/>
      <c r="I996" s="225"/>
      <c r="J996" s="226"/>
      <c r="K996" s="227">
        <f>SUBTOTAL(9,K962:K995)</f>
        <v>2216665</v>
      </c>
      <c r="L996" s="228"/>
      <c r="M996" s="229"/>
      <c r="N996" s="229"/>
      <c r="O996" s="230"/>
      <c r="P996" s="193">
        <f t="shared" si="216"/>
        <v>2216665</v>
      </c>
      <c r="R996" s="194"/>
      <c r="S996" s="194"/>
      <c r="T996" s="194"/>
      <c r="U996" s="194"/>
      <c r="V996" s="208"/>
      <c r="W996" s="209"/>
      <c r="X996" s="209"/>
      <c r="Y996" s="209"/>
      <c r="Z996" s="209"/>
      <c r="AA996" s="209"/>
      <c r="AB996" s="210"/>
    </row>
    <row r="997" spans="1:28" s="156" customFormat="1" ht="19.5" customHeight="1" x14ac:dyDescent="0.25">
      <c r="A997" s="197"/>
      <c r="B997" s="296"/>
      <c r="C997" s="297"/>
      <c r="D997" s="298"/>
      <c r="E997" s="298"/>
      <c r="F997" s="298"/>
      <c r="G997" s="299"/>
      <c r="H997" s="300"/>
      <c r="I997" s="300"/>
      <c r="J997" s="301"/>
      <c r="K997" s="302"/>
      <c r="L997" s="303"/>
      <c r="M997" s="304"/>
      <c r="N997" s="304"/>
      <c r="O997" s="305"/>
      <c r="P997" s="193">
        <f t="shared" si="216"/>
        <v>0</v>
      </c>
      <c r="R997" s="194"/>
      <c r="S997" s="194"/>
      <c r="T997" s="194"/>
      <c r="U997" s="194"/>
      <c r="V997" s="208"/>
      <c r="W997" s="209"/>
      <c r="X997" s="209"/>
      <c r="Y997" s="209"/>
      <c r="Z997" s="209"/>
      <c r="AA997" s="209"/>
      <c r="AB997" s="210"/>
    </row>
    <row r="998" spans="1:28" s="156" customFormat="1" ht="19.5" customHeight="1" x14ac:dyDescent="0.25">
      <c r="B998" s="195" t="s">
        <v>948</v>
      </c>
      <c r="C998" s="196" t="s">
        <v>949</v>
      </c>
      <c r="D998" s="191"/>
      <c r="E998" s="191"/>
      <c r="F998" s="191"/>
      <c r="G998" s="192"/>
      <c r="H998" s="178"/>
      <c r="I998" s="179"/>
      <c r="J998" s="180"/>
      <c r="K998" s="180"/>
      <c r="L998" s="181"/>
      <c r="M998" s="182"/>
      <c r="N998" s="182"/>
      <c r="O998" s="183"/>
      <c r="P998" s="193">
        <f t="shared" si="216"/>
        <v>0</v>
      </c>
      <c r="Q998" s="170"/>
      <c r="R998" s="194"/>
      <c r="S998" s="194"/>
      <c r="T998" s="194"/>
      <c r="U998" s="194"/>
      <c r="V998" s="170"/>
      <c r="W998" s="186"/>
      <c r="X998" s="186"/>
      <c r="Y998" s="186"/>
      <c r="Z998" s="186"/>
      <c r="AA998" s="186"/>
      <c r="AB998" s="187"/>
    </row>
    <row r="999" spans="1:28" s="156" customFormat="1" ht="19.5" customHeight="1" x14ac:dyDescent="0.25">
      <c r="A999" s="197"/>
      <c r="B999" s="198" t="s">
        <v>64</v>
      </c>
      <c r="C999" s="199"/>
      <c r="D999" s="200"/>
      <c r="E999" s="200"/>
      <c r="F999" s="200"/>
      <c r="G999" s="201"/>
      <c r="H999" s="202"/>
      <c r="I999" s="202"/>
      <c r="J999" s="203"/>
      <c r="K999" s="204"/>
      <c r="L999" s="205"/>
      <c r="M999" s="206"/>
      <c r="N999" s="206"/>
      <c r="O999" s="207"/>
      <c r="P999" s="193">
        <f t="shared" si="216"/>
        <v>0</v>
      </c>
      <c r="Q999" s="156" t="s">
        <v>349</v>
      </c>
      <c r="R999" s="194" t="str">
        <f>IF($Q999=R$8,$K999,"")</f>
        <v/>
      </c>
      <c r="S999" s="194"/>
      <c r="T999" s="194" t="str">
        <f>IF($Q999=T$8,$K999,"")</f>
        <v/>
      </c>
      <c r="U999" s="194" t="str">
        <f>IF($Q999=U$8,$K999,"")</f>
        <v/>
      </c>
      <c r="V999" s="208"/>
      <c r="W999" s="209"/>
      <c r="X999" s="209"/>
      <c r="Y999" s="209"/>
      <c r="Z999" s="209"/>
      <c r="AA999" s="209"/>
      <c r="AB999" s="210"/>
    </row>
    <row r="1000" spans="1:28" s="156" customFormat="1" ht="19.5" customHeight="1" x14ac:dyDescent="0.25">
      <c r="A1000" s="197"/>
      <c r="B1000" s="198" t="s">
        <v>64</v>
      </c>
      <c r="C1000" s="199"/>
      <c r="D1000" s="200"/>
      <c r="E1000" s="200"/>
      <c r="F1000" s="200"/>
      <c r="G1000" s="201"/>
      <c r="H1000" s="202"/>
      <c r="I1000" s="202"/>
      <c r="J1000" s="203"/>
      <c r="K1000" s="204"/>
      <c r="L1000" s="205"/>
      <c r="M1000" s="206"/>
      <c r="N1000" s="206"/>
      <c r="O1000" s="207"/>
      <c r="P1000" s="193">
        <f t="shared" si="216"/>
        <v>0</v>
      </c>
      <c r="Q1000" s="156" t="s">
        <v>349</v>
      </c>
      <c r="R1000" s="194" t="str">
        <f>IF($Q1000=R$8,$K1000,"")</f>
        <v/>
      </c>
      <c r="S1000" s="194"/>
      <c r="T1000" s="194" t="str">
        <f>IF($Q1000=T$8,$K1000,"")</f>
        <v/>
      </c>
      <c r="U1000" s="194" t="str">
        <f>IF($Q1000=U$8,$K1000,"")</f>
        <v/>
      </c>
      <c r="V1000" s="208"/>
      <c r="W1000" s="209"/>
      <c r="X1000" s="209"/>
      <c r="Y1000" s="209"/>
      <c r="Z1000" s="209"/>
      <c r="AA1000" s="209"/>
      <c r="AB1000" s="210"/>
    </row>
    <row r="1001" spans="1:28" s="156" customFormat="1" ht="19.5" customHeight="1" x14ac:dyDescent="0.25">
      <c r="A1001" s="197"/>
      <c r="B1001" s="198" t="s">
        <v>64</v>
      </c>
      <c r="C1001" s="212"/>
      <c r="D1001" s="213"/>
      <c r="E1001" s="213"/>
      <c r="F1001" s="213"/>
      <c r="G1001" s="214"/>
      <c r="H1001" s="215"/>
      <c r="I1001" s="215"/>
      <c r="J1001" s="216"/>
      <c r="K1001" s="217"/>
      <c r="L1001" s="218"/>
      <c r="M1001" s="219"/>
      <c r="N1001" s="219"/>
      <c r="O1001" s="220"/>
      <c r="P1001" s="193">
        <f t="shared" si="216"/>
        <v>0</v>
      </c>
      <c r="R1001" s="194"/>
      <c r="S1001" s="194"/>
      <c r="T1001" s="194"/>
      <c r="U1001" s="194"/>
      <c r="V1001" s="208"/>
      <c r="W1001" s="209"/>
      <c r="X1001" s="209"/>
      <c r="Y1001" s="209"/>
      <c r="Z1001" s="209"/>
      <c r="AA1001" s="209"/>
      <c r="AB1001" s="210"/>
    </row>
    <row r="1002" spans="1:28" s="156" customFormat="1" ht="19.5" customHeight="1" x14ac:dyDescent="0.25">
      <c r="A1002" s="197"/>
      <c r="B1002" s="211"/>
      <c r="C1002" s="212"/>
      <c r="D1002" s="213"/>
      <c r="E1002" s="213"/>
      <c r="F1002" s="213"/>
      <c r="G1002" s="214"/>
      <c r="H1002" s="215"/>
      <c r="I1002" s="215"/>
      <c r="J1002" s="216"/>
      <c r="K1002" s="217"/>
      <c r="L1002" s="218"/>
      <c r="M1002" s="219"/>
      <c r="N1002" s="219"/>
      <c r="O1002" s="220"/>
      <c r="P1002" s="193">
        <f t="shared" si="216"/>
        <v>0</v>
      </c>
      <c r="R1002" s="194"/>
      <c r="S1002" s="194"/>
      <c r="T1002" s="194"/>
      <c r="U1002" s="194"/>
      <c r="V1002" s="208"/>
      <c r="W1002" s="209"/>
      <c r="X1002" s="209"/>
      <c r="Y1002" s="209"/>
      <c r="Z1002" s="209"/>
      <c r="AA1002" s="209"/>
      <c r="AB1002" s="210"/>
    </row>
    <row r="1003" spans="1:28" s="156" customFormat="1" ht="19.5" customHeight="1" x14ac:dyDescent="0.25">
      <c r="A1003" s="197"/>
      <c r="B1003" s="221"/>
      <c r="C1003" s="222"/>
      <c r="D1003" s="223"/>
      <c r="E1003" s="223"/>
      <c r="F1003" s="223"/>
      <c r="G1003" s="224" t="str">
        <f>C998</f>
        <v>False ceilings</v>
      </c>
      <c r="H1003" s="225"/>
      <c r="I1003" s="225"/>
      <c r="J1003" s="226"/>
      <c r="K1003" s="227">
        <f>SUBTOTAL(9,K998:K1002)</f>
        <v>0</v>
      </c>
      <c r="L1003" s="228"/>
      <c r="M1003" s="229"/>
      <c r="N1003" s="229"/>
      <c r="O1003" s="230"/>
      <c r="P1003" s="193">
        <f t="shared" si="216"/>
        <v>0</v>
      </c>
      <c r="R1003" s="194"/>
      <c r="S1003" s="194"/>
      <c r="T1003" s="194"/>
      <c r="U1003" s="194"/>
      <c r="V1003" s="208"/>
      <c r="W1003" s="209"/>
      <c r="X1003" s="209"/>
      <c r="Y1003" s="209"/>
      <c r="Z1003" s="209"/>
      <c r="AA1003" s="209"/>
      <c r="AB1003" s="210"/>
    </row>
    <row r="1004" spans="1:28" s="156" customFormat="1" ht="19.5" customHeight="1" x14ac:dyDescent="0.25">
      <c r="B1004" s="174"/>
      <c r="C1004" s="175"/>
      <c r="D1004" s="176"/>
      <c r="E1004" s="176"/>
      <c r="F1004" s="176"/>
      <c r="G1004" s="177"/>
      <c r="H1004" s="178"/>
      <c r="I1004" s="179"/>
      <c r="J1004" s="180"/>
      <c r="K1004" s="180"/>
      <c r="L1004" s="181"/>
      <c r="M1004" s="182"/>
      <c r="N1004" s="182"/>
      <c r="O1004" s="183"/>
      <c r="P1004" s="193">
        <f t="shared" ref="P1004:P1069" si="228">K1004-SUM(R1004:U1004)</f>
        <v>0</v>
      </c>
      <c r="Q1004" s="170"/>
      <c r="R1004" s="194" t="str">
        <f>IF($Q1004=R$8,$K1004,"")</f>
        <v/>
      </c>
      <c r="S1004" s="194"/>
      <c r="T1004" s="194" t="str">
        <f>IF($Q1004=T$8,$K1004,"")</f>
        <v/>
      </c>
      <c r="U1004" s="194" t="str">
        <f>IF($Q1004=U$8,$K1004,"")</f>
        <v/>
      </c>
      <c r="V1004" s="170"/>
      <c r="W1004" s="186"/>
      <c r="X1004" s="186"/>
      <c r="Y1004" s="186"/>
      <c r="Z1004" s="186"/>
      <c r="AA1004" s="186"/>
      <c r="AB1004" s="187"/>
    </row>
    <row r="1005" spans="1:28" s="156" customFormat="1" ht="19.5" customHeight="1" x14ac:dyDescent="0.25">
      <c r="B1005" s="195" t="s">
        <v>950</v>
      </c>
      <c r="C1005" s="196" t="s">
        <v>951</v>
      </c>
      <c r="D1005" s="191"/>
      <c r="E1005" s="191"/>
      <c r="F1005" s="191"/>
      <c r="G1005" s="192"/>
      <c r="H1005" s="178"/>
      <c r="I1005" s="179"/>
      <c r="J1005" s="180"/>
      <c r="K1005" s="180"/>
      <c r="L1005" s="181"/>
      <c r="M1005" s="182"/>
      <c r="N1005" s="182"/>
      <c r="O1005" s="183"/>
      <c r="P1005" s="193">
        <f t="shared" si="228"/>
        <v>0</v>
      </c>
      <c r="Q1005" s="170"/>
      <c r="R1005" s="194"/>
      <c r="S1005" s="194"/>
      <c r="T1005" s="194"/>
      <c r="U1005" s="194"/>
      <c r="V1005" s="170"/>
      <c r="W1005" s="186"/>
      <c r="X1005" s="186"/>
      <c r="Y1005" s="186"/>
      <c r="Z1005" s="186"/>
      <c r="AA1005" s="186"/>
      <c r="AB1005" s="187"/>
    </row>
    <row r="1006" spans="1:28" s="156" customFormat="1" ht="19.5" customHeight="1" x14ac:dyDescent="0.25">
      <c r="A1006" s="197"/>
      <c r="B1006" s="198" t="s">
        <v>64</v>
      </c>
      <c r="C1006" s="199"/>
      <c r="D1006" s="200"/>
      <c r="E1006" s="200"/>
      <c r="F1006" s="200"/>
      <c r="G1006" s="201"/>
      <c r="H1006" s="202"/>
      <c r="I1006" s="202"/>
      <c r="J1006" s="203"/>
      <c r="K1006" s="204"/>
      <c r="L1006" s="205"/>
      <c r="M1006" s="206"/>
      <c r="N1006" s="206"/>
      <c r="O1006" s="207"/>
      <c r="P1006" s="193">
        <f t="shared" si="228"/>
        <v>0</v>
      </c>
      <c r="Q1006" s="156" t="s">
        <v>349</v>
      </c>
      <c r="R1006" s="194" t="str">
        <f>IF($Q1006=R$8,$K1006,"")</f>
        <v/>
      </c>
      <c r="S1006" s="194"/>
      <c r="T1006" s="194" t="str">
        <f>IF($Q1006=T$8,$K1006,"")</f>
        <v/>
      </c>
      <c r="U1006" s="194" t="str">
        <f>IF($Q1006=U$8,$K1006,"")</f>
        <v/>
      </c>
      <c r="V1006" s="208"/>
      <c r="W1006" s="209"/>
      <c r="X1006" s="209"/>
      <c r="Y1006" s="209"/>
      <c r="Z1006" s="209"/>
      <c r="AA1006" s="209"/>
      <c r="AB1006" s="210"/>
    </row>
    <row r="1007" spans="1:28" s="156" customFormat="1" ht="19.5" customHeight="1" x14ac:dyDescent="0.25">
      <c r="A1007" s="197"/>
      <c r="B1007" s="198" t="s">
        <v>64</v>
      </c>
      <c r="C1007" s="199"/>
      <c r="D1007" s="200"/>
      <c r="E1007" s="200"/>
      <c r="F1007" s="200"/>
      <c r="G1007" s="201"/>
      <c r="H1007" s="202"/>
      <c r="I1007" s="202"/>
      <c r="J1007" s="203"/>
      <c r="K1007" s="204"/>
      <c r="L1007" s="205"/>
      <c r="M1007" s="206"/>
      <c r="N1007" s="206"/>
      <c r="O1007" s="207"/>
      <c r="P1007" s="193">
        <f t="shared" si="228"/>
        <v>0</v>
      </c>
      <c r="Q1007" s="156" t="s">
        <v>349</v>
      </c>
      <c r="R1007" s="194" t="str">
        <f>IF($Q1007=R$8,$K1007,"")</f>
        <v/>
      </c>
      <c r="S1007" s="194"/>
      <c r="T1007" s="194" t="str">
        <f>IF($Q1007=T$8,$K1007,"")</f>
        <v/>
      </c>
      <c r="U1007" s="194" t="str">
        <f>IF($Q1007=U$8,$K1007,"")</f>
        <v/>
      </c>
      <c r="V1007" s="208"/>
      <c r="W1007" s="209"/>
      <c r="X1007" s="209"/>
      <c r="Y1007" s="209"/>
      <c r="Z1007" s="209"/>
      <c r="AA1007" s="209"/>
      <c r="AB1007" s="210"/>
    </row>
    <row r="1008" spans="1:28" s="156" customFormat="1" ht="19.5" customHeight="1" x14ac:dyDescent="0.25">
      <c r="A1008" s="197"/>
      <c r="B1008" s="198" t="s">
        <v>64</v>
      </c>
      <c r="C1008" s="212"/>
      <c r="D1008" s="213"/>
      <c r="E1008" s="213"/>
      <c r="F1008" s="213"/>
      <c r="G1008" s="214"/>
      <c r="H1008" s="215"/>
      <c r="I1008" s="215"/>
      <c r="J1008" s="216"/>
      <c r="K1008" s="217"/>
      <c r="L1008" s="218"/>
      <c r="M1008" s="219"/>
      <c r="N1008" s="219"/>
      <c r="O1008" s="220"/>
      <c r="P1008" s="193">
        <f t="shared" si="228"/>
        <v>0</v>
      </c>
      <c r="R1008" s="194"/>
      <c r="S1008" s="194"/>
      <c r="T1008" s="194"/>
      <c r="U1008" s="194"/>
      <c r="V1008" s="208"/>
      <c r="W1008" s="209"/>
      <c r="X1008" s="209"/>
      <c r="Y1008" s="209"/>
      <c r="Z1008" s="209"/>
      <c r="AA1008" s="209"/>
      <c r="AB1008" s="210"/>
    </row>
    <row r="1009" spans="1:28" s="156" customFormat="1" ht="19.5" customHeight="1" x14ac:dyDescent="0.25">
      <c r="A1009" s="197"/>
      <c r="B1009" s="211"/>
      <c r="C1009" s="212"/>
      <c r="D1009" s="213"/>
      <c r="E1009" s="213"/>
      <c r="F1009" s="213"/>
      <c r="G1009" s="214"/>
      <c r="H1009" s="215"/>
      <c r="I1009" s="215"/>
      <c r="J1009" s="216"/>
      <c r="K1009" s="217"/>
      <c r="L1009" s="218"/>
      <c r="M1009" s="219"/>
      <c r="N1009" s="219"/>
      <c r="O1009" s="220"/>
      <c r="P1009" s="193">
        <f t="shared" si="228"/>
        <v>0</v>
      </c>
      <c r="R1009" s="194"/>
      <c r="S1009" s="194"/>
      <c r="T1009" s="194"/>
      <c r="U1009" s="194"/>
      <c r="V1009" s="208"/>
      <c r="W1009" s="209"/>
      <c r="X1009" s="209"/>
      <c r="Y1009" s="209"/>
      <c r="Z1009" s="209"/>
      <c r="AA1009" s="209"/>
      <c r="AB1009" s="210"/>
    </row>
    <row r="1010" spans="1:28" s="156" customFormat="1" ht="19.5" customHeight="1" x14ac:dyDescent="0.25">
      <c r="A1010" s="197"/>
      <c r="B1010" s="221"/>
      <c r="C1010" s="222"/>
      <c r="D1010" s="223"/>
      <c r="E1010" s="223"/>
      <c r="F1010" s="223"/>
      <c r="G1010" s="224" t="str">
        <f>C1005</f>
        <v>Demountable Suspended Ceilings</v>
      </c>
      <c r="H1010" s="225"/>
      <c r="I1010" s="225"/>
      <c r="J1010" s="226"/>
      <c r="K1010" s="227">
        <f>SUBTOTAL(9,K1005:K1009)</f>
        <v>0</v>
      </c>
      <c r="L1010" s="228"/>
      <c r="M1010" s="229"/>
      <c r="N1010" s="229"/>
      <c r="O1010" s="230"/>
      <c r="P1010" s="193">
        <f t="shared" si="228"/>
        <v>0</v>
      </c>
      <c r="R1010" s="194"/>
      <c r="S1010" s="194"/>
      <c r="T1010" s="194"/>
      <c r="U1010" s="194"/>
      <c r="V1010" s="208"/>
      <c r="W1010" s="209"/>
      <c r="X1010" s="209"/>
      <c r="Y1010" s="209"/>
      <c r="Z1010" s="209"/>
      <c r="AA1010" s="209"/>
      <c r="AB1010" s="210"/>
    </row>
    <row r="1011" spans="1:28" s="156" customFormat="1" ht="19.5" customHeight="1" x14ac:dyDescent="0.25">
      <c r="B1011" s="174"/>
      <c r="C1011" s="175"/>
      <c r="D1011" s="176"/>
      <c r="E1011" s="176"/>
      <c r="F1011" s="176"/>
      <c r="G1011" s="177"/>
      <c r="H1011" s="178"/>
      <c r="I1011" s="179"/>
      <c r="J1011" s="180"/>
      <c r="K1011" s="180"/>
      <c r="L1011" s="181"/>
      <c r="M1011" s="182"/>
      <c r="N1011" s="182"/>
      <c r="O1011" s="183"/>
      <c r="P1011" s="193">
        <f t="shared" si="228"/>
        <v>0</v>
      </c>
      <c r="Q1011" s="170"/>
      <c r="R1011" s="194" t="str">
        <f>IF($Q1011=R$8,$K1011,"")</f>
        <v/>
      </c>
      <c r="S1011" s="194"/>
      <c r="T1011" s="194" t="str">
        <f>IF($Q1011=T$8,$K1011,"")</f>
        <v/>
      </c>
      <c r="U1011" s="194" t="str">
        <f>IF($Q1011=U$8,$K1011,"")</f>
        <v/>
      </c>
      <c r="V1011" s="170"/>
      <c r="W1011" s="186"/>
      <c r="X1011" s="186"/>
      <c r="Y1011" s="186"/>
      <c r="Z1011" s="186"/>
      <c r="AA1011" s="186"/>
      <c r="AB1011" s="187"/>
    </row>
    <row r="1012" spans="1:28" s="156" customFormat="1" ht="19.5" customHeight="1" x14ac:dyDescent="0.25">
      <c r="B1012" s="174"/>
      <c r="C1012" s="175"/>
      <c r="D1012" s="176"/>
      <c r="E1012" s="176"/>
      <c r="F1012" s="176"/>
      <c r="G1012" s="177"/>
      <c r="H1012" s="178"/>
      <c r="I1012" s="179"/>
      <c r="J1012" s="180"/>
      <c r="K1012" s="180"/>
      <c r="L1012" s="181"/>
      <c r="M1012" s="182"/>
      <c r="N1012" s="182"/>
      <c r="O1012" s="183"/>
      <c r="P1012" s="193">
        <f t="shared" si="228"/>
        <v>0</v>
      </c>
      <c r="Q1012" s="170"/>
      <c r="R1012" s="194" t="str">
        <f>IF($Q1012=R$8,$K1012,"")</f>
        <v/>
      </c>
      <c r="S1012" s="194"/>
      <c r="T1012" s="194" t="str">
        <f>IF($Q1012=T$8,$K1012,"")</f>
        <v/>
      </c>
      <c r="U1012" s="194" t="str">
        <f>IF($Q1012=U$8,$K1012,"")</f>
        <v/>
      </c>
      <c r="V1012" s="170"/>
      <c r="W1012" s="186"/>
      <c r="X1012" s="186"/>
      <c r="Y1012" s="186"/>
      <c r="Z1012" s="186"/>
      <c r="AA1012" s="186"/>
      <c r="AB1012" s="187"/>
    </row>
    <row r="1013" spans="1:28" s="156" customFormat="1" ht="19.5" customHeight="1" x14ac:dyDescent="0.25">
      <c r="B1013" s="231"/>
      <c r="C1013" s="232"/>
      <c r="D1013" s="233"/>
      <c r="E1013" s="233"/>
      <c r="F1013" s="233"/>
      <c r="G1013" s="234" t="str">
        <f>C961</f>
        <v>Ceiling Finishes</v>
      </c>
      <c r="H1013" s="235"/>
      <c r="I1013" s="236"/>
      <c r="J1013" s="236"/>
      <c r="K1013" s="237">
        <f>SUBTOTAL(9,K960:K1012)</f>
        <v>2216665</v>
      </c>
      <c r="L1013" s="238"/>
      <c r="M1013" s="239"/>
      <c r="N1013" s="239"/>
      <c r="O1013" s="240"/>
      <c r="P1013" s="193">
        <f t="shared" si="228"/>
        <v>0</v>
      </c>
      <c r="Q1013" s="237">
        <f>SUBTOTAL(9,Q995:Q1012)</f>
        <v>0</v>
      </c>
      <c r="R1013" s="237">
        <f>SUBTOTAL(9,R961:R1012)</f>
        <v>1095765</v>
      </c>
      <c r="S1013" s="237">
        <f>SUBTOTAL(9,S961:S1012)</f>
        <v>473280</v>
      </c>
      <c r="T1013" s="237">
        <f t="shared" ref="T1013" si="229">SUBTOTAL(9,T961:T1012)</f>
        <v>647620</v>
      </c>
      <c r="U1013" s="237">
        <f>SUBTOTAL(9,U961:U1012)</f>
        <v>0</v>
      </c>
      <c r="V1013" s="170"/>
      <c r="W1013" s="186"/>
      <c r="X1013" s="186"/>
      <c r="Y1013" s="186"/>
      <c r="Z1013" s="186"/>
      <c r="AA1013" s="186"/>
      <c r="AB1013" s="187"/>
    </row>
    <row r="1014" spans="1:28" s="156" customFormat="1" ht="19.5" customHeight="1" x14ac:dyDescent="0.25">
      <c r="B1014" s="174"/>
      <c r="C1014" s="175"/>
      <c r="D1014" s="176"/>
      <c r="E1014" s="176"/>
      <c r="F1014" s="176"/>
      <c r="G1014" s="177"/>
      <c r="H1014" s="178"/>
      <c r="I1014" s="179"/>
      <c r="J1014" s="180"/>
      <c r="K1014" s="180"/>
      <c r="L1014" s="181"/>
      <c r="M1014" s="182"/>
      <c r="N1014" s="182"/>
      <c r="O1014" s="183"/>
      <c r="P1014" s="193">
        <f t="shared" si="228"/>
        <v>0</v>
      </c>
      <c r="Q1014" s="170"/>
      <c r="R1014" s="194" t="str">
        <f>IF($Q1014=R$8,$K1014,"")</f>
        <v/>
      </c>
      <c r="S1014" s="194"/>
      <c r="T1014" s="194" t="str">
        <f>IF($Q1014=T$8,$K1014,"")</f>
        <v/>
      </c>
      <c r="U1014" s="194" t="str">
        <f>IF($Q1014=U$8,$K1014,"")</f>
        <v/>
      </c>
      <c r="V1014" s="170"/>
      <c r="W1014" s="186"/>
      <c r="X1014" s="186"/>
      <c r="Y1014" s="186"/>
      <c r="Z1014" s="186"/>
      <c r="AA1014" s="186"/>
      <c r="AB1014" s="187"/>
    </row>
    <row r="1015" spans="1:28" s="156" customFormat="1" ht="19.5" customHeight="1" x14ac:dyDescent="0.25">
      <c r="B1015" s="320"/>
      <c r="C1015" s="270"/>
      <c r="D1015" s="271"/>
      <c r="E1015" s="271"/>
      <c r="F1015" s="271"/>
      <c r="G1015" s="321" t="str">
        <f>C872</f>
        <v>Internal Finishes</v>
      </c>
      <c r="H1015" s="273"/>
      <c r="I1015" s="274"/>
      <c r="J1015" s="274"/>
      <c r="K1015" s="322">
        <f>SUBTOTAL(9,K871:K1014)</f>
        <v>9934660</v>
      </c>
      <c r="L1015" s="276"/>
      <c r="M1015" s="277"/>
      <c r="N1015" s="277"/>
      <c r="O1015" s="193"/>
      <c r="P1015" s="193">
        <f t="shared" si="228"/>
        <v>0</v>
      </c>
      <c r="Q1015" s="322">
        <f>SUBTOTAL(9,Q871:Q1014)</f>
        <v>0</v>
      </c>
      <c r="R1015" s="322">
        <f>SUBTOTAL(9,R871:R1014)</f>
        <v>4846640</v>
      </c>
      <c r="S1015" s="322">
        <f>SUBTOTAL(9,S871:S1014)</f>
        <v>1445065</v>
      </c>
      <c r="T1015" s="322">
        <f>SUBTOTAL(9,T871:T1014)</f>
        <v>3642955</v>
      </c>
      <c r="U1015" s="322">
        <f>SUBTOTAL(9,U871:U1014)</f>
        <v>0</v>
      </c>
      <c r="V1015" s="170"/>
      <c r="W1015" s="186"/>
      <c r="X1015" s="186"/>
      <c r="Y1015" s="186"/>
      <c r="Z1015" s="186"/>
      <c r="AA1015" s="186"/>
      <c r="AB1015" s="187"/>
    </row>
    <row r="1016" spans="1:28" s="156" customFormat="1" ht="19.5" customHeight="1" x14ac:dyDescent="0.25">
      <c r="B1016" s="174"/>
      <c r="C1016" s="175"/>
      <c r="D1016" s="176"/>
      <c r="E1016" s="176"/>
      <c r="F1016" s="176"/>
      <c r="G1016" s="177"/>
      <c r="H1016" s="178"/>
      <c r="I1016" s="179"/>
      <c r="J1016" s="180"/>
      <c r="K1016" s="180"/>
      <c r="L1016" s="181"/>
      <c r="M1016" s="182"/>
      <c r="N1016" s="182"/>
      <c r="O1016" s="183"/>
      <c r="P1016" s="193">
        <f t="shared" si="228"/>
        <v>0</v>
      </c>
      <c r="Q1016" s="170"/>
      <c r="R1016" s="194" t="str">
        <f>IF($Q1016=R$8,$K1016,"")</f>
        <v/>
      </c>
      <c r="S1016" s="194"/>
      <c r="T1016" s="194" t="str">
        <f t="shared" ref="T1016:U1018" si="230">IF($Q1016=T$8,$K1016,"")</f>
        <v/>
      </c>
      <c r="U1016" s="194" t="str">
        <f t="shared" si="230"/>
        <v/>
      </c>
      <c r="V1016" s="170"/>
      <c r="W1016" s="186"/>
      <c r="X1016" s="186"/>
      <c r="Y1016" s="186"/>
      <c r="Z1016" s="186"/>
      <c r="AA1016" s="186"/>
      <c r="AB1016" s="187"/>
    </row>
    <row r="1017" spans="1:28" s="156" customFormat="1" ht="19.5" customHeight="1" x14ac:dyDescent="0.25">
      <c r="B1017" s="189" t="s">
        <v>952</v>
      </c>
      <c r="C1017" s="190" t="s">
        <v>22</v>
      </c>
      <c r="D1017" s="191"/>
      <c r="E1017" s="191"/>
      <c r="F1017" s="191"/>
      <c r="G1017" s="192"/>
      <c r="H1017" s="178"/>
      <c r="I1017" s="179"/>
      <c r="J1017" s="180"/>
      <c r="K1017" s="180"/>
      <c r="L1017" s="181"/>
      <c r="M1017" s="182"/>
      <c r="N1017" s="182"/>
      <c r="O1017" s="183"/>
      <c r="P1017" s="193">
        <f t="shared" si="228"/>
        <v>0</v>
      </c>
      <c r="Q1017" s="170"/>
      <c r="R1017" s="194" t="str">
        <f>IF($Q1017=R$8,$K1017,"")</f>
        <v/>
      </c>
      <c r="S1017" s="194"/>
      <c r="T1017" s="194" t="str">
        <f t="shared" si="230"/>
        <v/>
      </c>
      <c r="U1017" s="194" t="str">
        <f t="shared" si="230"/>
        <v/>
      </c>
      <c r="V1017" s="170"/>
      <c r="W1017" s="186"/>
      <c r="X1017" s="186"/>
      <c r="Y1017" s="186"/>
      <c r="Z1017" s="186"/>
      <c r="AA1017" s="186"/>
      <c r="AB1017" s="187"/>
    </row>
    <row r="1018" spans="1:28" s="156" customFormat="1" ht="19.5" customHeight="1" x14ac:dyDescent="0.25">
      <c r="B1018" s="189" t="s">
        <v>953</v>
      </c>
      <c r="C1018" s="190" t="s">
        <v>954</v>
      </c>
      <c r="D1018" s="191"/>
      <c r="E1018" s="191"/>
      <c r="F1018" s="191"/>
      <c r="G1018" s="192"/>
      <c r="H1018" s="178"/>
      <c r="I1018" s="179"/>
      <c r="J1018" s="180"/>
      <c r="K1018" s="180"/>
      <c r="L1018" s="181"/>
      <c r="M1018" s="182"/>
      <c r="N1018" s="182"/>
      <c r="O1018" s="183"/>
      <c r="P1018" s="193">
        <f t="shared" si="228"/>
        <v>0</v>
      </c>
      <c r="Q1018" s="170"/>
      <c r="R1018" s="194" t="str">
        <f>IF($Q1018=R$8,$K1018,"")</f>
        <v/>
      </c>
      <c r="S1018" s="194"/>
      <c r="T1018" s="194" t="str">
        <f t="shared" si="230"/>
        <v/>
      </c>
      <c r="U1018" s="194" t="str">
        <f t="shared" si="230"/>
        <v/>
      </c>
      <c r="V1018" s="170"/>
      <c r="W1018" s="186"/>
      <c r="X1018" s="186"/>
      <c r="Y1018" s="186"/>
      <c r="Z1018" s="186"/>
      <c r="AA1018" s="186"/>
      <c r="AB1018" s="187"/>
    </row>
    <row r="1019" spans="1:28" s="156" customFormat="1" ht="19.5" customHeight="1" x14ac:dyDescent="0.25">
      <c r="B1019" s="195" t="s">
        <v>955</v>
      </c>
      <c r="C1019" s="196" t="s">
        <v>954</v>
      </c>
      <c r="D1019" s="191"/>
      <c r="E1019" s="191"/>
      <c r="F1019" s="191"/>
      <c r="G1019" s="192"/>
      <c r="H1019" s="178"/>
      <c r="I1019" s="179"/>
      <c r="J1019" s="180"/>
      <c r="K1019" s="180"/>
      <c r="L1019" s="181"/>
      <c r="M1019" s="182"/>
      <c r="N1019" s="182"/>
      <c r="O1019" s="183"/>
      <c r="P1019" s="193">
        <f t="shared" si="228"/>
        <v>0</v>
      </c>
      <c r="Q1019" s="170"/>
      <c r="R1019" s="194"/>
      <c r="S1019" s="194"/>
      <c r="T1019" s="194"/>
      <c r="U1019" s="194"/>
      <c r="V1019" s="170"/>
      <c r="W1019" s="186"/>
      <c r="X1019" s="186"/>
      <c r="Y1019" s="186"/>
      <c r="Z1019" s="186"/>
      <c r="AA1019" s="186"/>
      <c r="AB1019" s="187"/>
    </row>
    <row r="1020" spans="1:28" s="156" customFormat="1" ht="19.5" customHeight="1" x14ac:dyDescent="0.25">
      <c r="A1020" s="197"/>
      <c r="B1020" s="426"/>
      <c r="C1020" s="427" t="s">
        <v>956</v>
      </c>
      <c r="D1020" s="428"/>
      <c r="E1020" s="428"/>
      <c r="F1020" s="428"/>
      <c r="G1020" s="429"/>
      <c r="H1020" s="178"/>
      <c r="I1020" s="178"/>
      <c r="J1020" s="179"/>
      <c r="K1020" s="179"/>
      <c r="L1020" s="181"/>
      <c r="M1020" s="182"/>
      <c r="N1020" s="182"/>
      <c r="O1020" s="183"/>
      <c r="P1020" s="193">
        <f t="shared" si="228"/>
        <v>0</v>
      </c>
      <c r="Q1020" s="430"/>
      <c r="R1020" s="194" t="str">
        <f t="shared" ref="R1020:R1032" si="231">IF($Q1020=R$8,$K1020,"")</f>
        <v/>
      </c>
      <c r="S1020" s="194"/>
      <c r="T1020" s="194" t="str">
        <f t="shared" ref="T1020:U1030" si="232">IF($Q1020=T$8,$K1020,"")</f>
        <v/>
      </c>
      <c r="U1020" s="194" t="str">
        <f t="shared" si="232"/>
        <v/>
      </c>
      <c r="V1020" s="431"/>
      <c r="W1020" s="432"/>
      <c r="X1020" s="432"/>
      <c r="Y1020" s="432"/>
      <c r="Z1020" s="432"/>
      <c r="AA1020" s="432"/>
      <c r="AB1020" s="433"/>
    </row>
    <row r="1021" spans="1:28" s="156" customFormat="1" ht="19.5" customHeight="1" x14ac:dyDescent="0.25">
      <c r="B1021" s="434" t="s">
        <v>64</v>
      </c>
      <c r="C1021" s="175" t="s">
        <v>466</v>
      </c>
      <c r="D1021" s="191"/>
      <c r="E1021" s="191"/>
      <c r="F1021" s="191"/>
      <c r="G1021" s="192"/>
      <c r="H1021" s="178">
        <f>$X$2</f>
        <v>3183</v>
      </c>
      <c r="I1021" s="179" t="s">
        <v>66</v>
      </c>
      <c r="J1021" s="180">
        <v>550</v>
      </c>
      <c r="K1021" s="180">
        <f>H1021*J1021</f>
        <v>1750650</v>
      </c>
      <c r="L1021" s="181"/>
      <c r="M1021" s="182"/>
      <c r="N1021" s="182"/>
      <c r="O1021" s="183"/>
      <c r="P1021" s="193">
        <f t="shared" si="228"/>
        <v>0</v>
      </c>
      <c r="Q1021" s="156" t="s">
        <v>364</v>
      </c>
      <c r="R1021" s="194" t="str">
        <f t="shared" si="231"/>
        <v/>
      </c>
      <c r="S1021" s="194">
        <f>IF($Q1021=S$8,$K1021,"")</f>
        <v>1750650</v>
      </c>
      <c r="T1021" s="194" t="str">
        <f t="shared" si="232"/>
        <v/>
      </c>
      <c r="U1021" s="194" t="str">
        <f t="shared" si="232"/>
        <v/>
      </c>
      <c r="V1021" s="170"/>
      <c r="W1021" s="186"/>
      <c r="X1021" s="186"/>
      <c r="Y1021" s="186"/>
      <c r="Z1021" s="186"/>
      <c r="AA1021" s="186"/>
      <c r="AB1021" s="187"/>
    </row>
    <row r="1022" spans="1:28" s="156" customFormat="1" ht="19.5" customHeight="1" x14ac:dyDescent="0.25">
      <c r="B1022" s="434" t="s">
        <v>64</v>
      </c>
      <c r="C1022" s="175" t="s">
        <v>538</v>
      </c>
      <c r="D1022" s="191"/>
      <c r="E1022" s="191"/>
      <c r="F1022" s="191"/>
      <c r="G1022" s="192"/>
      <c r="H1022" s="178">
        <f>$Z$2-H1023</f>
        <v>13172</v>
      </c>
      <c r="I1022" s="179" t="s">
        <v>66</v>
      </c>
      <c r="J1022" s="180">
        <v>550</v>
      </c>
      <c r="K1022" s="180">
        <f t="shared" ref="K1022:K1024" si="233">H1022*J1022</f>
        <v>7244600</v>
      </c>
      <c r="L1022" s="181"/>
      <c r="M1022" s="182"/>
      <c r="N1022" s="182"/>
      <c r="O1022" s="183"/>
      <c r="P1022" s="193">
        <f t="shared" si="228"/>
        <v>0</v>
      </c>
      <c r="Q1022" s="156" t="s">
        <v>363</v>
      </c>
      <c r="R1022" s="194">
        <f t="shared" si="231"/>
        <v>7244600</v>
      </c>
      <c r="S1022" s="194" t="str">
        <f>IF($Q1022=S$8,$K1022,"")</f>
        <v/>
      </c>
      <c r="T1022" s="194" t="str">
        <f t="shared" si="232"/>
        <v/>
      </c>
      <c r="U1022" s="194" t="str">
        <f t="shared" si="232"/>
        <v/>
      </c>
      <c r="V1022" s="170"/>
      <c r="W1022" s="186"/>
      <c r="X1022" s="186"/>
      <c r="Y1022" s="186"/>
      <c r="Z1022" s="186"/>
      <c r="AA1022" s="186"/>
      <c r="AB1022" s="187"/>
    </row>
    <row r="1023" spans="1:28" s="156" customFormat="1" ht="19.5" customHeight="1" x14ac:dyDescent="0.25">
      <c r="B1023" s="434" t="s">
        <v>64</v>
      </c>
      <c r="C1023" s="175" t="s">
        <v>957</v>
      </c>
      <c r="D1023" s="191"/>
      <c r="E1023" s="191"/>
      <c r="F1023" s="191"/>
      <c r="G1023" s="192"/>
      <c r="H1023" s="178">
        <f>$AB$2</f>
        <v>5686</v>
      </c>
      <c r="I1023" s="179" t="s">
        <v>66</v>
      </c>
      <c r="J1023" s="180">
        <v>50</v>
      </c>
      <c r="K1023" s="180">
        <f t="shared" si="233"/>
        <v>284300</v>
      </c>
      <c r="L1023" s="181"/>
      <c r="M1023" s="182"/>
      <c r="N1023" s="182"/>
      <c r="O1023" s="183"/>
      <c r="P1023" s="193">
        <f t="shared" si="228"/>
        <v>0</v>
      </c>
      <c r="Q1023" s="156" t="s">
        <v>363</v>
      </c>
      <c r="R1023" s="194">
        <f t="shared" si="231"/>
        <v>284300</v>
      </c>
      <c r="S1023" s="194" t="str">
        <f>IF($Q1023=S$8,$K1023,"")</f>
        <v/>
      </c>
      <c r="T1023" s="194" t="str">
        <f t="shared" si="232"/>
        <v/>
      </c>
      <c r="U1023" s="194" t="str">
        <f t="shared" si="232"/>
        <v/>
      </c>
      <c r="V1023" s="170"/>
      <c r="W1023" s="186"/>
      <c r="X1023" s="186"/>
      <c r="Y1023" s="186"/>
      <c r="Z1023" s="186"/>
      <c r="AA1023" s="186"/>
      <c r="AB1023" s="187"/>
    </row>
    <row r="1024" spans="1:28" s="156" customFormat="1" ht="19.5" customHeight="1" x14ac:dyDescent="0.25">
      <c r="B1024" s="434" t="s">
        <v>64</v>
      </c>
      <c r="C1024" s="175" t="s">
        <v>356</v>
      </c>
      <c r="D1024" s="191"/>
      <c r="E1024" s="191"/>
      <c r="F1024" s="191"/>
      <c r="G1024" s="192"/>
      <c r="H1024" s="178">
        <f>$V$3</f>
        <v>5469</v>
      </c>
      <c r="I1024" s="179" t="s">
        <v>66</v>
      </c>
      <c r="J1024" s="180">
        <v>550</v>
      </c>
      <c r="K1024" s="180">
        <f t="shared" si="233"/>
        <v>3007950</v>
      </c>
      <c r="L1024" s="181"/>
      <c r="M1024" s="182"/>
      <c r="N1024" s="182"/>
      <c r="O1024" s="183"/>
      <c r="P1024" s="193">
        <f t="shared" si="228"/>
        <v>0</v>
      </c>
      <c r="Q1024" s="156" t="s">
        <v>356</v>
      </c>
      <c r="R1024" s="194" t="str">
        <f t="shared" si="231"/>
        <v/>
      </c>
      <c r="S1024" s="194" t="str">
        <f>IF($Q1024=S$8,$K1024,"")</f>
        <v/>
      </c>
      <c r="T1024" s="194">
        <f t="shared" si="232"/>
        <v>3007950</v>
      </c>
      <c r="U1024" s="194" t="str">
        <f t="shared" si="232"/>
        <v/>
      </c>
      <c r="V1024" s="170"/>
      <c r="W1024" s="186"/>
      <c r="X1024" s="186"/>
      <c r="Y1024" s="186"/>
      <c r="Z1024" s="186"/>
      <c r="AA1024" s="186"/>
      <c r="AB1024" s="187"/>
    </row>
    <row r="1025" spans="1:28" s="251" customFormat="1" ht="17.25" customHeight="1" x14ac:dyDescent="0.25">
      <c r="A1025" s="241"/>
      <c r="B1025" s="435"/>
      <c r="C1025" s="436"/>
      <c r="D1025" s="255"/>
      <c r="E1025" s="255"/>
      <c r="F1025" s="255"/>
      <c r="G1025" s="256"/>
      <c r="H1025" s="257"/>
      <c r="I1025" s="242"/>
      <c r="J1025" s="179"/>
      <c r="K1025" s="244"/>
      <c r="L1025" s="245"/>
      <c r="M1025" s="246"/>
      <c r="N1025" s="246"/>
      <c r="O1025" s="247"/>
      <c r="P1025" s="193">
        <f t="shared" si="228"/>
        <v>0</v>
      </c>
      <c r="Q1025" s="258"/>
      <c r="R1025" s="194" t="str">
        <f t="shared" si="231"/>
        <v/>
      </c>
      <c r="S1025" s="194"/>
      <c r="T1025" s="194" t="str">
        <f t="shared" si="232"/>
        <v/>
      </c>
      <c r="U1025" s="194" t="str">
        <f t="shared" si="232"/>
        <v/>
      </c>
      <c r="V1025" s="248"/>
      <c r="W1025" s="249"/>
      <c r="X1025" s="249"/>
      <c r="Y1025" s="249"/>
      <c r="Z1025" s="249"/>
      <c r="AA1025" s="249"/>
      <c r="AB1025" s="250"/>
    </row>
    <row r="1026" spans="1:28" s="156" customFormat="1" ht="19.5" customHeight="1" x14ac:dyDescent="0.25">
      <c r="A1026" s="197"/>
      <c r="B1026" s="426"/>
      <c r="C1026" s="427" t="s">
        <v>958</v>
      </c>
      <c r="D1026" s="428"/>
      <c r="E1026" s="428"/>
      <c r="F1026" s="428"/>
      <c r="G1026" s="429"/>
      <c r="H1026" s="178"/>
      <c r="I1026" s="178"/>
      <c r="J1026" s="179"/>
      <c r="K1026" s="179"/>
      <c r="L1026" s="181"/>
      <c r="M1026" s="182"/>
      <c r="N1026" s="182"/>
      <c r="O1026" s="183"/>
      <c r="P1026" s="193">
        <f t="shared" si="228"/>
        <v>0</v>
      </c>
      <c r="Q1026" s="430"/>
      <c r="R1026" s="194" t="str">
        <f t="shared" si="231"/>
        <v/>
      </c>
      <c r="S1026" s="194"/>
      <c r="T1026" s="194" t="str">
        <f t="shared" si="232"/>
        <v/>
      </c>
      <c r="U1026" s="194" t="str">
        <f t="shared" si="232"/>
        <v/>
      </c>
      <c r="V1026" s="431"/>
      <c r="W1026" s="432"/>
      <c r="X1026" s="432"/>
      <c r="Y1026" s="432"/>
      <c r="Z1026" s="432"/>
      <c r="AA1026" s="432"/>
      <c r="AB1026" s="433"/>
    </row>
    <row r="1027" spans="1:28" s="156" customFormat="1" ht="19.5" customHeight="1" x14ac:dyDescent="0.25">
      <c r="B1027" s="434" t="s">
        <v>64</v>
      </c>
      <c r="C1027" s="175" t="s">
        <v>466</v>
      </c>
      <c r="D1027" s="191"/>
      <c r="E1027" s="191"/>
      <c r="F1027" s="191"/>
      <c r="G1027" s="192"/>
      <c r="H1027" s="178">
        <f>$X$2</f>
        <v>3183</v>
      </c>
      <c r="I1027" s="179" t="s">
        <v>66</v>
      </c>
      <c r="J1027" s="180">
        <v>125</v>
      </c>
      <c r="K1027" s="180">
        <f>H1027*J1027</f>
        <v>397875</v>
      </c>
      <c r="L1027" s="181"/>
      <c r="M1027" s="182"/>
      <c r="N1027" s="182"/>
      <c r="O1027" s="183"/>
      <c r="P1027" s="193">
        <f t="shared" si="228"/>
        <v>0</v>
      </c>
      <c r="Q1027" s="156" t="s">
        <v>364</v>
      </c>
      <c r="R1027" s="194" t="str">
        <f t="shared" si="231"/>
        <v/>
      </c>
      <c r="S1027" s="194">
        <f>IF($Q1027=S$8,$K1027,"")</f>
        <v>397875</v>
      </c>
      <c r="T1027" s="194" t="str">
        <f t="shared" si="232"/>
        <v/>
      </c>
      <c r="U1027" s="194" t="str">
        <f t="shared" si="232"/>
        <v/>
      </c>
      <c r="V1027" s="170"/>
      <c r="W1027" s="186"/>
      <c r="X1027" s="186"/>
      <c r="Y1027" s="186"/>
      <c r="Z1027" s="186"/>
      <c r="AA1027" s="186"/>
      <c r="AB1027" s="187"/>
    </row>
    <row r="1028" spans="1:28" s="156" customFormat="1" ht="19.5" customHeight="1" x14ac:dyDescent="0.25">
      <c r="B1028" s="434" t="s">
        <v>64</v>
      </c>
      <c r="C1028" s="175" t="s">
        <v>538</v>
      </c>
      <c r="D1028" s="191"/>
      <c r="E1028" s="191"/>
      <c r="F1028" s="191"/>
      <c r="G1028" s="192"/>
      <c r="H1028" s="178">
        <f>$Z$2-H1029</f>
        <v>13172</v>
      </c>
      <c r="I1028" s="179" t="s">
        <v>66</v>
      </c>
      <c r="J1028" s="180">
        <v>125</v>
      </c>
      <c r="K1028" s="180">
        <f t="shared" ref="K1028:K1030" si="234">H1028*J1028</f>
        <v>1646500</v>
      </c>
      <c r="L1028" s="181"/>
      <c r="M1028" s="182"/>
      <c r="N1028" s="182"/>
      <c r="O1028" s="183"/>
      <c r="P1028" s="193">
        <f t="shared" si="228"/>
        <v>0</v>
      </c>
      <c r="Q1028" s="156" t="s">
        <v>363</v>
      </c>
      <c r="R1028" s="194">
        <f t="shared" si="231"/>
        <v>1646500</v>
      </c>
      <c r="S1028" s="194"/>
      <c r="T1028" s="194" t="str">
        <f t="shared" si="232"/>
        <v/>
      </c>
      <c r="U1028" s="194" t="str">
        <f t="shared" si="232"/>
        <v/>
      </c>
      <c r="V1028" s="170"/>
      <c r="W1028" s="186"/>
      <c r="X1028" s="186"/>
      <c r="Y1028" s="186"/>
      <c r="Z1028" s="186"/>
      <c r="AA1028" s="186"/>
      <c r="AB1028" s="187"/>
    </row>
    <row r="1029" spans="1:28" s="156" customFormat="1" ht="19.5" customHeight="1" x14ac:dyDescent="0.25">
      <c r="B1029" s="434" t="s">
        <v>64</v>
      </c>
      <c r="C1029" s="175" t="s">
        <v>957</v>
      </c>
      <c r="D1029" s="191"/>
      <c r="E1029" s="191"/>
      <c r="F1029" s="191"/>
      <c r="G1029" s="192"/>
      <c r="H1029" s="178">
        <f>$AB$2</f>
        <v>5686</v>
      </c>
      <c r="I1029" s="179" t="s">
        <v>66</v>
      </c>
      <c r="J1029" s="180">
        <v>25</v>
      </c>
      <c r="K1029" s="180">
        <f t="shared" si="234"/>
        <v>142150</v>
      </c>
      <c r="L1029" s="181"/>
      <c r="M1029" s="182"/>
      <c r="N1029" s="182"/>
      <c r="O1029" s="183"/>
      <c r="P1029" s="193">
        <f t="shared" si="228"/>
        <v>0</v>
      </c>
      <c r="Q1029" s="156" t="s">
        <v>363</v>
      </c>
      <c r="R1029" s="194">
        <f t="shared" si="231"/>
        <v>142150</v>
      </c>
      <c r="S1029" s="194"/>
      <c r="T1029" s="194" t="str">
        <f t="shared" si="232"/>
        <v/>
      </c>
      <c r="U1029" s="194" t="str">
        <f t="shared" si="232"/>
        <v/>
      </c>
      <c r="V1029" s="170"/>
      <c r="W1029" s="186"/>
      <c r="X1029" s="186"/>
      <c r="Y1029" s="186"/>
      <c r="Z1029" s="186"/>
      <c r="AA1029" s="186"/>
      <c r="AB1029" s="187"/>
    </row>
    <row r="1030" spans="1:28" s="156" customFormat="1" ht="19.5" customHeight="1" x14ac:dyDescent="0.25">
      <c r="B1030" s="434" t="s">
        <v>64</v>
      </c>
      <c r="C1030" s="175" t="s">
        <v>356</v>
      </c>
      <c r="D1030" s="191"/>
      <c r="E1030" s="191"/>
      <c r="F1030" s="191"/>
      <c r="G1030" s="192"/>
      <c r="H1030" s="178">
        <f>$V$3</f>
        <v>5469</v>
      </c>
      <c r="I1030" s="179" t="s">
        <v>66</v>
      </c>
      <c r="J1030" s="180">
        <v>125</v>
      </c>
      <c r="K1030" s="180">
        <f t="shared" si="234"/>
        <v>683625</v>
      </c>
      <c r="L1030" s="181"/>
      <c r="M1030" s="182"/>
      <c r="N1030" s="182"/>
      <c r="O1030" s="183"/>
      <c r="P1030" s="193">
        <f t="shared" si="228"/>
        <v>0</v>
      </c>
      <c r="Q1030" s="156" t="s">
        <v>356</v>
      </c>
      <c r="R1030" s="194" t="str">
        <f t="shared" si="231"/>
        <v/>
      </c>
      <c r="S1030" s="194"/>
      <c r="T1030" s="194">
        <f t="shared" si="232"/>
        <v>683625</v>
      </c>
      <c r="U1030" s="194" t="str">
        <f t="shared" si="232"/>
        <v/>
      </c>
      <c r="V1030" s="170"/>
      <c r="W1030" s="186"/>
      <c r="X1030" s="186"/>
      <c r="Y1030" s="186"/>
      <c r="Z1030" s="186"/>
      <c r="AA1030" s="186"/>
      <c r="AB1030" s="187"/>
    </row>
    <row r="1031" spans="1:28" s="156" customFormat="1" ht="19.5" customHeight="1" x14ac:dyDescent="0.25">
      <c r="B1031" s="437"/>
      <c r="C1031" s="438"/>
      <c r="D1031" s="439"/>
      <c r="E1031" s="439"/>
      <c r="F1031" s="439"/>
      <c r="G1031" s="440"/>
      <c r="H1031" s="441"/>
      <c r="I1031" s="442"/>
      <c r="J1031" s="443"/>
      <c r="K1031" s="443"/>
      <c r="L1031" s="444"/>
      <c r="M1031" s="445"/>
      <c r="N1031" s="445"/>
      <c r="O1031" s="446"/>
      <c r="P1031" s="193"/>
      <c r="R1031" s="194" t="str">
        <f t="shared" si="231"/>
        <v/>
      </c>
      <c r="S1031" s="194"/>
      <c r="T1031" s="194"/>
      <c r="U1031" s="194"/>
      <c r="V1031" s="170"/>
      <c r="W1031" s="186"/>
      <c r="X1031" s="186"/>
      <c r="Y1031" s="186"/>
      <c r="Z1031" s="186"/>
      <c r="AA1031" s="186"/>
      <c r="AB1031" s="187"/>
    </row>
    <row r="1032" spans="1:28" s="156" customFormat="1" ht="19.5" customHeight="1" x14ac:dyDescent="0.25">
      <c r="B1032" s="437"/>
      <c r="C1032" s="447" t="s">
        <v>959</v>
      </c>
      <c r="D1032" s="448"/>
      <c r="E1032" s="448"/>
      <c r="F1032" s="448"/>
      <c r="G1032" s="449"/>
      <c r="H1032" s="450">
        <v>425</v>
      </c>
      <c r="I1032" s="451" t="s">
        <v>66</v>
      </c>
      <c r="J1032" s="452">
        <v>5500</v>
      </c>
      <c r="K1032" s="452">
        <f>H1032*J1032</f>
        <v>2337500</v>
      </c>
      <c r="L1032" s="453" t="s">
        <v>960</v>
      </c>
      <c r="M1032" s="454"/>
      <c r="N1032" s="454"/>
      <c r="O1032" s="455"/>
      <c r="P1032" s="193"/>
      <c r="Q1032" s="156" t="s">
        <v>363</v>
      </c>
      <c r="R1032" s="194">
        <f t="shared" si="231"/>
        <v>2337500</v>
      </c>
      <c r="S1032" s="194"/>
      <c r="T1032" s="194"/>
      <c r="U1032" s="194"/>
      <c r="V1032" s="170"/>
      <c r="W1032" s="186"/>
      <c r="X1032" s="186"/>
      <c r="Y1032" s="186"/>
      <c r="Z1032" s="186"/>
      <c r="AA1032" s="186"/>
      <c r="AB1032" s="187"/>
    </row>
    <row r="1033" spans="1:28" s="156" customFormat="1" ht="19.5" customHeight="1" x14ac:dyDescent="0.25">
      <c r="A1033" s="197"/>
      <c r="B1033" s="211"/>
      <c r="C1033" s="212"/>
      <c r="D1033" s="213"/>
      <c r="E1033" s="213"/>
      <c r="F1033" s="213"/>
      <c r="G1033" s="214"/>
      <c r="H1033" s="215"/>
      <c r="I1033" s="215"/>
      <c r="J1033" s="216"/>
      <c r="K1033" s="217"/>
      <c r="L1033" s="218"/>
      <c r="M1033" s="219"/>
      <c r="N1033" s="219"/>
      <c r="O1033" s="220"/>
      <c r="P1033" s="193">
        <f t="shared" si="228"/>
        <v>0</v>
      </c>
      <c r="R1033" s="194"/>
      <c r="S1033" s="194"/>
      <c r="T1033" s="194"/>
      <c r="U1033" s="194"/>
      <c r="V1033" s="208"/>
      <c r="W1033" s="209"/>
      <c r="X1033" s="209"/>
      <c r="Y1033" s="209"/>
      <c r="Z1033" s="209"/>
      <c r="AA1033" s="209"/>
      <c r="AB1033" s="210"/>
    </row>
    <row r="1034" spans="1:28" s="156" customFormat="1" ht="19.5" customHeight="1" x14ac:dyDescent="0.25">
      <c r="A1034" s="197"/>
      <c r="B1034" s="221"/>
      <c r="C1034" s="222"/>
      <c r="D1034" s="223"/>
      <c r="E1034" s="223"/>
      <c r="F1034" s="223"/>
      <c r="G1034" s="224" t="str">
        <f>C1019</f>
        <v>General fittings, furnishings and equipment</v>
      </c>
      <c r="H1034" s="225"/>
      <c r="I1034" s="225"/>
      <c r="J1034" s="226"/>
      <c r="K1034" s="227">
        <f>SUBTOTAL(9,K1019:K1033)</f>
        <v>17495150</v>
      </c>
      <c r="L1034" s="228"/>
      <c r="M1034" s="229"/>
      <c r="N1034" s="229"/>
      <c r="O1034" s="230"/>
      <c r="P1034" s="193">
        <f t="shared" si="228"/>
        <v>0</v>
      </c>
      <c r="R1034" s="227">
        <f t="shared" ref="R1034:U1034" si="235">SUBTOTAL(9,R1019:R1033)</f>
        <v>11655050</v>
      </c>
      <c r="S1034" s="227">
        <f t="shared" si="235"/>
        <v>2148525</v>
      </c>
      <c r="T1034" s="227">
        <f t="shared" si="235"/>
        <v>3691575</v>
      </c>
      <c r="U1034" s="227">
        <f t="shared" si="235"/>
        <v>0</v>
      </c>
      <c r="V1034" s="208"/>
      <c r="W1034" s="209"/>
      <c r="X1034" s="209"/>
      <c r="Y1034" s="209"/>
      <c r="Z1034" s="209"/>
      <c r="AA1034" s="209"/>
      <c r="AB1034" s="210"/>
    </row>
    <row r="1035" spans="1:28" s="156" customFormat="1" ht="19.5" customHeight="1" x14ac:dyDescent="0.25">
      <c r="B1035" s="174"/>
      <c r="C1035" s="175"/>
      <c r="D1035" s="176"/>
      <c r="E1035" s="176"/>
      <c r="F1035" s="176"/>
      <c r="G1035" s="177"/>
      <c r="H1035" s="178"/>
      <c r="I1035" s="179"/>
      <c r="J1035" s="180"/>
      <c r="K1035" s="180"/>
      <c r="L1035" s="181"/>
      <c r="M1035" s="182"/>
      <c r="N1035" s="182"/>
      <c r="O1035" s="183"/>
      <c r="P1035" s="193">
        <f t="shared" si="228"/>
        <v>0</v>
      </c>
      <c r="Q1035" s="170"/>
      <c r="R1035" s="194" t="str">
        <f>IF($Q1035=R$8,$K1035,"")</f>
        <v/>
      </c>
      <c r="S1035" s="194"/>
      <c r="T1035" s="194" t="str">
        <f>IF($Q1035=T$8,$K1035,"")</f>
        <v/>
      </c>
      <c r="U1035" s="194" t="str">
        <f>IF($Q1035=U$8,$K1035,"")</f>
        <v/>
      </c>
      <c r="V1035" s="170"/>
      <c r="W1035" s="186"/>
      <c r="X1035" s="186"/>
      <c r="Y1035" s="186"/>
      <c r="Z1035" s="186"/>
      <c r="AA1035" s="186"/>
      <c r="AB1035" s="187"/>
    </row>
    <row r="1036" spans="1:28" s="156" customFormat="1" ht="19.5" customHeight="1" x14ac:dyDescent="0.25">
      <c r="B1036" s="195" t="s">
        <v>961</v>
      </c>
      <c r="C1036" s="196" t="s">
        <v>962</v>
      </c>
      <c r="D1036" s="191"/>
      <c r="E1036" s="191"/>
      <c r="F1036" s="191"/>
      <c r="G1036" s="192"/>
      <c r="H1036" s="178"/>
      <c r="I1036" s="179"/>
      <c r="J1036" s="180"/>
      <c r="K1036" s="180"/>
      <c r="L1036" s="181"/>
      <c r="M1036" s="182"/>
      <c r="N1036" s="182"/>
      <c r="O1036" s="183"/>
      <c r="P1036" s="193">
        <f t="shared" si="228"/>
        <v>0</v>
      </c>
      <c r="Q1036" s="170"/>
      <c r="R1036" s="194"/>
      <c r="S1036" s="194"/>
      <c r="T1036" s="194"/>
      <c r="U1036" s="194"/>
      <c r="V1036" s="170"/>
      <c r="W1036" s="186"/>
      <c r="X1036" s="186"/>
      <c r="Y1036" s="186"/>
      <c r="Z1036" s="186"/>
      <c r="AA1036" s="186"/>
      <c r="AB1036" s="187"/>
    </row>
    <row r="1037" spans="1:28" s="156" customFormat="1" ht="19.5" customHeight="1" x14ac:dyDescent="0.25">
      <c r="A1037" s="197"/>
      <c r="B1037" s="198" t="s">
        <v>64</v>
      </c>
      <c r="C1037" s="199" t="s">
        <v>963</v>
      </c>
      <c r="D1037" s="200"/>
      <c r="E1037" s="200"/>
      <c r="F1037" s="200"/>
      <c r="G1037" s="201"/>
      <c r="H1037" s="202"/>
      <c r="I1037" s="202"/>
      <c r="J1037" s="203"/>
      <c r="K1037" s="204"/>
      <c r="L1037" s="205"/>
      <c r="M1037" s="206"/>
      <c r="N1037" s="206"/>
      <c r="O1037" s="207"/>
      <c r="P1037" s="193">
        <f t="shared" si="228"/>
        <v>0</v>
      </c>
      <c r="Q1037" s="156" t="s">
        <v>349</v>
      </c>
      <c r="R1037" s="194" t="str">
        <f>IF($Q1037=R$8,$K1037,"")</f>
        <v/>
      </c>
      <c r="S1037" s="194"/>
      <c r="T1037" s="194" t="str">
        <f>IF($Q1037=T$8,$K1037,"")</f>
        <v/>
      </c>
      <c r="U1037" s="194" t="str">
        <f>IF($Q1037=U$8,$K1037,"")</f>
        <v/>
      </c>
      <c r="V1037" s="208"/>
      <c r="W1037" s="209"/>
      <c r="X1037" s="209"/>
      <c r="Y1037" s="209"/>
      <c r="Z1037" s="209"/>
      <c r="AA1037" s="209"/>
      <c r="AB1037" s="210"/>
    </row>
    <row r="1038" spans="1:28" s="156" customFormat="1" ht="19.5" customHeight="1" x14ac:dyDescent="0.25">
      <c r="A1038" s="197"/>
      <c r="B1038" s="198" t="s">
        <v>64</v>
      </c>
      <c r="C1038" s="199"/>
      <c r="D1038" s="200"/>
      <c r="E1038" s="200"/>
      <c r="F1038" s="200"/>
      <c r="G1038" s="201"/>
      <c r="H1038" s="202"/>
      <c r="I1038" s="202"/>
      <c r="J1038" s="203"/>
      <c r="K1038" s="204"/>
      <c r="L1038" s="205"/>
      <c r="M1038" s="206"/>
      <c r="N1038" s="206"/>
      <c r="O1038" s="207"/>
      <c r="P1038" s="193">
        <f t="shared" si="228"/>
        <v>0</v>
      </c>
      <c r="Q1038" s="156" t="s">
        <v>349</v>
      </c>
      <c r="R1038" s="194" t="str">
        <f>IF($Q1038=R$8,$K1038,"")</f>
        <v/>
      </c>
      <c r="S1038" s="194"/>
      <c r="T1038" s="194" t="str">
        <f>IF($Q1038=T$8,$K1038,"")</f>
        <v/>
      </c>
      <c r="U1038" s="194" t="str">
        <f>IF($Q1038=U$8,$K1038,"")</f>
        <v/>
      </c>
      <c r="V1038" s="208"/>
      <c r="W1038" s="209"/>
      <c r="X1038" s="209"/>
      <c r="Y1038" s="209"/>
      <c r="Z1038" s="209"/>
      <c r="AA1038" s="209"/>
      <c r="AB1038" s="210"/>
    </row>
    <row r="1039" spans="1:28" s="156" customFormat="1" ht="19.5" customHeight="1" x14ac:dyDescent="0.25">
      <c r="A1039" s="197"/>
      <c r="B1039" s="198" t="s">
        <v>64</v>
      </c>
      <c r="C1039" s="212"/>
      <c r="D1039" s="213"/>
      <c r="E1039" s="213"/>
      <c r="F1039" s="213"/>
      <c r="G1039" s="214"/>
      <c r="H1039" s="215"/>
      <c r="I1039" s="215"/>
      <c r="J1039" s="216"/>
      <c r="K1039" s="217"/>
      <c r="L1039" s="218"/>
      <c r="M1039" s="219"/>
      <c r="N1039" s="219"/>
      <c r="O1039" s="220"/>
      <c r="P1039" s="193">
        <f t="shared" si="228"/>
        <v>0</v>
      </c>
      <c r="R1039" s="194"/>
      <c r="S1039" s="194"/>
      <c r="T1039" s="194"/>
      <c r="U1039" s="194"/>
      <c r="V1039" s="208"/>
      <c r="W1039" s="209"/>
      <c r="X1039" s="209"/>
      <c r="Y1039" s="209"/>
      <c r="Z1039" s="209"/>
      <c r="AA1039" s="209"/>
      <c r="AB1039" s="210"/>
    </row>
    <row r="1040" spans="1:28" s="156" customFormat="1" ht="19.5" customHeight="1" x14ac:dyDescent="0.25">
      <c r="A1040" s="197"/>
      <c r="B1040" s="211"/>
      <c r="C1040" s="212"/>
      <c r="D1040" s="213"/>
      <c r="E1040" s="213"/>
      <c r="F1040" s="213"/>
      <c r="G1040" s="214"/>
      <c r="H1040" s="215"/>
      <c r="I1040" s="215"/>
      <c r="J1040" s="216"/>
      <c r="K1040" s="217"/>
      <c r="L1040" s="218"/>
      <c r="M1040" s="219"/>
      <c r="N1040" s="219"/>
      <c r="O1040" s="220"/>
      <c r="P1040" s="193">
        <f t="shared" si="228"/>
        <v>0</v>
      </c>
      <c r="R1040" s="194"/>
      <c r="S1040" s="194"/>
      <c r="T1040" s="194"/>
      <c r="U1040" s="194"/>
      <c r="V1040" s="208"/>
      <c r="W1040" s="209"/>
      <c r="X1040" s="209"/>
      <c r="Y1040" s="209"/>
      <c r="Z1040" s="209"/>
      <c r="AA1040" s="209"/>
      <c r="AB1040" s="210"/>
    </row>
    <row r="1041" spans="1:28" s="156" customFormat="1" ht="19.5" customHeight="1" x14ac:dyDescent="0.25">
      <c r="A1041" s="197"/>
      <c r="B1041" s="221"/>
      <c r="C1041" s="222"/>
      <c r="D1041" s="223"/>
      <c r="E1041" s="223"/>
      <c r="F1041" s="223"/>
      <c r="G1041" s="224" t="str">
        <f>C1036</f>
        <v>Domestic Kitchen Fittings and Equipment</v>
      </c>
      <c r="H1041" s="225"/>
      <c r="I1041" s="225"/>
      <c r="J1041" s="226"/>
      <c r="K1041" s="227">
        <f>SUBTOTAL(9,K1036:K1040)</f>
        <v>0</v>
      </c>
      <c r="L1041" s="228"/>
      <c r="M1041" s="229"/>
      <c r="N1041" s="229"/>
      <c r="O1041" s="230"/>
      <c r="P1041" s="193">
        <f t="shared" si="228"/>
        <v>0</v>
      </c>
      <c r="R1041" s="227">
        <f t="shared" ref="R1041:U1041" si="236">SUBTOTAL(9,R1036:R1040)</f>
        <v>0</v>
      </c>
      <c r="S1041" s="227">
        <f t="shared" si="236"/>
        <v>0</v>
      </c>
      <c r="T1041" s="227">
        <f t="shared" si="236"/>
        <v>0</v>
      </c>
      <c r="U1041" s="227">
        <f t="shared" si="236"/>
        <v>0</v>
      </c>
      <c r="V1041" s="208"/>
      <c r="W1041" s="209"/>
      <c r="X1041" s="209"/>
      <c r="Y1041" s="209"/>
      <c r="Z1041" s="209"/>
      <c r="AA1041" s="209"/>
      <c r="AB1041" s="210"/>
    </row>
    <row r="1042" spans="1:28" s="156" customFormat="1" ht="19.5" customHeight="1" x14ac:dyDescent="0.25">
      <c r="B1042" s="174"/>
      <c r="C1042" s="175"/>
      <c r="D1042" s="176"/>
      <c r="E1042" s="176"/>
      <c r="F1042" s="176"/>
      <c r="G1042" s="177"/>
      <c r="H1042" s="178"/>
      <c r="I1042" s="179"/>
      <c r="J1042" s="180"/>
      <c r="K1042" s="180"/>
      <c r="L1042" s="181"/>
      <c r="M1042" s="182"/>
      <c r="N1042" s="182"/>
      <c r="O1042" s="183"/>
      <c r="P1042" s="193">
        <f t="shared" si="228"/>
        <v>0</v>
      </c>
      <c r="Q1042" s="170"/>
      <c r="R1042" s="194" t="str">
        <f>IF($Q1042=R$8,$K1042,"")</f>
        <v/>
      </c>
      <c r="S1042" s="194"/>
      <c r="T1042" s="194" t="str">
        <f>IF($Q1042=T$8,$K1042,"")</f>
        <v/>
      </c>
      <c r="U1042" s="194" t="str">
        <f>IF($Q1042=U$8,$K1042,"")</f>
        <v/>
      </c>
      <c r="V1042" s="170"/>
      <c r="W1042" s="186"/>
      <c r="X1042" s="186"/>
      <c r="Y1042" s="186"/>
      <c r="Z1042" s="186"/>
      <c r="AA1042" s="186"/>
      <c r="AB1042" s="187"/>
    </row>
    <row r="1043" spans="1:28" s="156" customFormat="1" ht="19.5" customHeight="1" x14ac:dyDescent="0.25">
      <c r="B1043" s="195" t="s">
        <v>964</v>
      </c>
      <c r="C1043" s="196" t="s">
        <v>965</v>
      </c>
      <c r="D1043" s="191"/>
      <c r="E1043" s="191"/>
      <c r="F1043" s="191"/>
      <c r="G1043" s="192"/>
      <c r="H1043" s="178"/>
      <c r="I1043" s="179"/>
      <c r="J1043" s="180"/>
      <c r="K1043" s="180"/>
      <c r="L1043" s="181"/>
      <c r="M1043" s="182"/>
      <c r="N1043" s="182"/>
      <c r="O1043" s="183"/>
      <c r="P1043" s="193">
        <f t="shared" si="228"/>
        <v>0</v>
      </c>
      <c r="Q1043" s="170"/>
      <c r="R1043" s="194"/>
      <c r="S1043" s="194"/>
      <c r="T1043" s="194"/>
      <c r="U1043" s="194"/>
      <c r="V1043" s="170"/>
      <c r="W1043" s="186"/>
      <c r="X1043" s="186"/>
      <c r="Y1043" s="186"/>
      <c r="Z1043" s="186"/>
      <c r="AA1043" s="186"/>
      <c r="AB1043" s="187"/>
    </row>
    <row r="1044" spans="1:28" s="156" customFormat="1" ht="19.5" customHeight="1" x14ac:dyDescent="0.25">
      <c r="A1044" s="197"/>
      <c r="B1044" s="198" t="s">
        <v>64</v>
      </c>
      <c r="C1044" s="199"/>
      <c r="D1044" s="200"/>
      <c r="E1044" s="200"/>
      <c r="F1044" s="200"/>
      <c r="G1044" s="201"/>
      <c r="H1044" s="202"/>
      <c r="I1044" s="202"/>
      <c r="J1044" s="203"/>
      <c r="K1044" s="204"/>
      <c r="L1044" s="205"/>
      <c r="M1044" s="206"/>
      <c r="N1044" s="206"/>
      <c r="O1044" s="207"/>
      <c r="P1044" s="193">
        <f t="shared" si="228"/>
        <v>0</v>
      </c>
      <c r="Q1044" s="156" t="s">
        <v>349</v>
      </c>
      <c r="R1044" s="194" t="str">
        <f>IF($Q1044=R$8,$K1044,"")</f>
        <v/>
      </c>
      <c r="S1044" s="194"/>
      <c r="T1044" s="194" t="str">
        <f>IF($Q1044=T$8,$K1044,"")</f>
        <v/>
      </c>
      <c r="U1044" s="194" t="str">
        <f>IF($Q1044=U$8,$K1044,"")</f>
        <v/>
      </c>
      <c r="V1044" s="208"/>
      <c r="W1044" s="209"/>
      <c r="X1044" s="209"/>
      <c r="Y1044" s="209"/>
      <c r="Z1044" s="209"/>
      <c r="AA1044" s="209"/>
      <c r="AB1044" s="210"/>
    </row>
    <row r="1045" spans="1:28" s="156" customFormat="1" ht="19.5" customHeight="1" x14ac:dyDescent="0.25">
      <c r="A1045" s="197"/>
      <c r="B1045" s="198" t="s">
        <v>64</v>
      </c>
      <c r="C1045" s="199"/>
      <c r="D1045" s="200"/>
      <c r="E1045" s="200"/>
      <c r="F1045" s="200"/>
      <c r="G1045" s="201"/>
      <c r="H1045" s="202"/>
      <c r="I1045" s="202"/>
      <c r="J1045" s="203"/>
      <c r="K1045" s="204"/>
      <c r="L1045" s="205"/>
      <c r="M1045" s="206"/>
      <c r="N1045" s="206"/>
      <c r="O1045" s="207"/>
      <c r="P1045" s="193">
        <f t="shared" si="228"/>
        <v>0</v>
      </c>
      <c r="Q1045" s="156" t="s">
        <v>349</v>
      </c>
      <c r="R1045" s="194" t="str">
        <f>IF($Q1045=R$8,$K1045,"")</f>
        <v/>
      </c>
      <c r="S1045" s="194"/>
      <c r="T1045" s="194" t="str">
        <f>IF($Q1045=T$8,$K1045,"")</f>
        <v/>
      </c>
      <c r="U1045" s="194" t="str">
        <f>IF($Q1045=U$8,$K1045,"")</f>
        <v/>
      </c>
      <c r="V1045" s="208"/>
      <c r="W1045" s="209"/>
      <c r="X1045" s="209"/>
      <c r="Y1045" s="209"/>
      <c r="Z1045" s="209"/>
      <c r="AA1045" s="209"/>
      <c r="AB1045" s="210"/>
    </row>
    <row r="1046" spans="1:28" s="156" customFormat="1" ht="19.5" customHeight="1" x14ac:dyDescent="0.25">
      <c r="A1046" s="197"/>
      <c r="B1046" s="198" t="s">
        <v>64</v>
      </c>
      <c r="C1046" s="212"/>
      <c r="D1046" s="213"/>
      <c r="E1046" s="213"/>
      <c r="F1046" s="213"/>
      <c r="G1046" s="214"/>
      <c r="H1046" s="215"/>
      <c r="I1046" s="215"/>
      <c r="J1046" s="216"/>
      <c r="K1046" s="217"/>
      <c r="L1046" s="218"/>
      <c r="M1046" s="219"/>
      <c r="N1046" s="219"/>
      <c r="O1046" s="220"/>
      <c r="P1046" s="193">
        <f t="shared" si="228"/>
        <v>0</v>
      </c>
      <c r="R1046" s="194"/>
      <c r="S1046" s="194"/>
      <c r="T1046" s="194"/>
      <c r="U1046" s="194"/>
      <c r="V1046" s="208"/>
      <c r="W1046" s="209"/>
      <c r="X1046" s="209"/>
      <c r="Y1046" s="209"/>
      <c r="Z1046" s="209"/>
      <c r="AA1046" s="209"/>
      <c r="AB1046" s="210"/>
    </row>
    <row r="1047" spans="1:28" s="156" customFormat="1" ht="19.5" customHeight="1" x14ac:dyDescent="0.25">
      <c r="A1047" s="197"/>
      <c r="B1047" s="211"/>
      <c r="C1047" s="212"/>
      <c r="D1047" s="213"/>
      <c r="E1047" s="213"/>
      <c r="F1047" s="213"/>
      <c r="G1047" s="214"/>
      <c r="H1047" s="215"/>
      <c r="I1047" s="215"/>
      <c r="J1047" s="216"/>
      <c r="K1047" s="217"/>
      <c r="L1047" s="218"/>
      <c r="M1047" s="219"/>
      <c r="N1047" s="219"/>
      <c r="O1047" s="220"/>
      <c r="P1047" s="193">
        <f t="shared" si="228"/>
        <v>0</v>
      </c>
      <c r="R1047" s="194"/>
      <c r="S1047" s="194"/>
      <c r="T1047" s="194"/>
      <c r="U1047" s="194"/>
      <c r="V1047" s="208"/>
      <c r="W1047" s="209"/>
      <c r="X1047" s="209"/>
      <c r="Y1047" s="209"/>
      <c r="Z1047" s="209"/>
      <c r="AA1047" s="209"/>
      <c r="AB1047" s="210"/>
    </row>
    <row r="1048" spans="1:28" s="156" customFormat="1" ht="19.5" customHeight="1" x14ac:dyDescent="0.25">
      <c r="A1048" s="197"/>
      <c r="B1048" s="221"/>
      <c r="C1048" s="222"/>
      <c r="D1048" s="223"/>
      <c r="E1048" s="223"/>
      <c r="F1048" s="223"/>
      <c r="G1048" s="224" t="str">
        <f>C1043</f>
        <v>Special Purpose Fittings, Furnishings and Equipment</v>
      </c>
      <c r="H1048" s="225"/>
      <c r="I1048" s="225"/>
      <c r="J1048" s="226"/>
      <c r="K1048" s="227">
        <f>SUBTOTAL(9,K1043:K1047)</f>
        <v>0</v>
      </c>
      <c r="L1048" s="228"/>
      <c r="M1048" s="229"/>
      <c r="N1048" s="229"/>
      <c r="O1048" s="230"/>
      <c r="P1048" s="193">
        <f t="shared" si="228"/>
        <v>0</v>
      </c>
      <c r="R1048" s="227">
        <f t="shared" ref="R1048:U1048" si="237">SUBTOTAL(9,R1043:R1047)</f>
        <v>0</v>
      </c>
      <c r="S1048" s="227">
        <f t="shared" si="237"/>
        <v>0</v>
      </c>
      <c r="T1048" s="227">
        <f t="shared" si="237"/>
        <v>0</v>
      </c>
      <c r="U1048" s="227">
        <f t="shared" si="237"/>
        <v>0</v>
      </c>
      <c r="V1048" s="208"/>
      <c r="W1048" s="209"/>
      <c r="X1048" s="209"/>
      <c r="Y1048" s="209"/>
      <c r="Z1048" s="209"/>
      <c r="AA1048" s="209"/>
      <c r="AB1048" s="210"/>
    </row>
    <row r="1049" spans="1:28" s="156" customFormat="1" ht="19.5" customHeight="1" x14ac:dyDescent="0.25">
      <c r="B1049" s="174"/>
      <c r="C1049" s="175"/>
      <c r="D1049" s="176"/>
      <c r="E1049" s="176"/>
      <c r="F1049" s="176"/>
      <c r="G1049" s="177"/>
      <c r="H1049" s="178"/>
      <c r="I1049" s="179"/>
      <c r="J1049" s="180"/>
      <c r="K1049" s="180"/>
      <c r="L1049" s="181"/>
      <c r="M1049" s="182"/>
      <c r="N1049" s="182"/>
      <c r="O1049" s="183"/>
      <c r="P1049" s="193">
        <f t="shared" si="228"/>
        <v>0</v>
      </c>
      <c r="Q1049" s="170"/>
      <c r="R1049" s="194" t="str">
        <f>IF($Q1049=R$8,$K1049,"")</f>
        <v/>
      </c>
      <c r="S1049" s="194"/>
      <c r="T1049" s="194" t="str">
        <f>IF($Q1049=T$8,$K1049,"")</f>
        <v/>
      </c>
      <c r="U1049" s="194" t="str">
        <f>IF($Q1049=U$8,$K1049,"")</f>
        <v/>
      </c>
      <c r="V1049" s="170"/>
      <c r="W1049" s="186"/>
      <c r="X1049" s="186"/>
      <c r="Y1049" s="186"/>
      <c r="Z1049" s="186"/>
      <c r="AA1049" s="186"/>
      <c r="AB1049" s="187"/>
    </row>
    <row r="1050" spans="1:28" s="156" customFormat="1" ht="19.5" customHeight="1" x14ac:dyDescent="0.25">
      <c r="B1050" s="195" t="s">
        <v>966</v>
      </c>
      <c r="C1050" s="196" t="s">
        <v>967</v>
      </c>
      <c r="D1050" s="191"/>
      <c r="E1050" s="191"/>
      <c r="F1050" s="191"/>
      <c r="G1050" s="192"/>
      <c r="H1050" s="178"/>
      <c r="I1050" s="179"/>
      <c r="J1050" s="180"/>
      <c r="K1050" s="180"/>
      <c r="L1050" s="181"/>
      <c r="M1050" s="182"/>
      <c r="N1050" s="182"/>
      <c r="O1050" s="183"/>
      <c r="P1050" s="193">
        <f t="shared" si="228"/>
        <v>0</v>
      </c>
      <c r="Q1050" s="170"/>
      <c r="R1050" s="194"/>
      <c r="S1050" s="194"/>
      <c r="T1050" s="194"/>
      <c r="U1050" s="194"/>
      <c r="V1050" s="170"/>
      <c r="W1050" s="186"/>
      <c r="X1050" s="186"/>
      <c r="Y1050" s="186"/>
      <c r="Z1050" s="186"/>
      <c r="AA1050" s="186"/>
      <c r="AB1050" s="187"/>
    </row>
    <row r="1051" spans="1:28" s="156" customFormat="1" ht="19.5" customHeight="1" x14ac:dyDescent="0.25">
      <c r="B1051" s="434" t="s">
        <v>64</v>
      </c>
      <c r="C1051" s="175" t="s">
        <v>466</v>
      </c>
      <c r="D1051" s="191"/>
      <c r="E1051" s="191"/>
      <c r="F1051" s="191"/>
      <c r="G1051" s="192"/>
      <c r="H1051" s="178">
        <f>$X$2</f>
        <v>3183</v>
      </c>
      <c r="I1051" s="179" t="s">
        <v>66</v>
      </c>
      <c r="J1051" s="180">
        <v>15</v>
      </c>
      <c r="K1051" s="180">
        <f>H1051*J1051</f>
        <v>47745</v>
      </c>
      <c r="L1051" s="181"/>
      <c r="M1051" s="182"/>
      <c r="N1051" s="182"/>
      <c r="O1051" s="183"/>
      <c r="P1051" s="193">
        <f t="shared" si="228"/>
        <v>0</v>
      </c>
      <c r="Q1051" s="156" t="s">
        <v>364</v>
      </c>
      <c r="R1051" s="194" t="str">
        <f>IF($Q1051=R$8,$K1051,"")</f>
        <v/>
      </c>
      <c r="S1051" s="194">
        <f>IF($Q1051=S$8,$K1051,"")</f>
        <v>47745</v>
      </c>
      <c r="T1051" s="194" t="str">
        <f>IF($Q1051=T$8,$K1051,"")</f>
        <v/>
      </c>
      <c r="U1051" s="194" t="str">
        <f>IF($Q1051=U$8,$K1051,"")</f>
        <v/>
      </c>
      <c r="V1051" s="170"/>
      <c r="W1051" s="186"/>
      <c r="X1051" s="186"/>
      <c r="Y1051" s="186"/>
      <c r="Z1051" s="186"/>
      <c r="AA1051" s="186"/>
      <c r="AB1051" s="187"/>
    </row>
    <row r="1052" spans="1:28" s="156" customFormat="1" ht="19.5" customHeight="1" x14ac:dyDescent="0.25">
      <c r="B1052" s="434" t="s">
        <v>64</v>
      </c>
      <c r="C1052" s="175" t="s">
        <v>538</v>
      </c>
      <c r="D1052" s="191"/>
      <c r="E1052" s="191"/>
      <c r="F1052" s="191"/>
      <c r="G1052" s="192"/>
      <c r="H1052" s="178">
        <f>$Z$2-H1053</f>
        <v>13172</v>
      </c>
      <c r="I1052" s="179" t="s">
        <v>66</v>
      </c>
      <c r="J1052" s="180">
        <v>15</v>
      </c>
      <c r="K1052" s="180">
        <f t="shared" ref="K1052:K1054" si="238">H1052*J1052</f>
        <v>197580</v>
      </c>
      <c r="L1052" s="181"/>
      <c r="M1052" s="182"/>
      <c r="N1052" s="182"/>
      <c r="O1052" s="183"/>
      <c r="P1052" s="193">
        <f t="shared" si="228"/>
        <v>0</v>
      </c>
      <c r="Q1052" s="156" t="s">
        <v>363</v>
      </c>
      <c r="R1052" s="194">
        <f>IF($Q1052=R$8,$K1052,"")</f>
        <v>197580</v>
      </c>
      <c r="S1052" s="194"/>
      <c r="T1052" s="194" t="str">
        <f t="shared" ref="T1052:U1054" si="239">IF($Q1052=T$8,$K1052,"")</f>
        <v/>
      </c>
      <c r="U1052" s="194" t="str">
        <f t="shared" si="239"/>
        <v/>
      </c>
      <c r="V1052" s="170"/>
      <c r="W1052" s="186"/>
      <c r="X1052" s="186"/>
      <c r="Y1052" s="186"/>
      <c r="Z1052" s="186"/>
      <c r="AA1052" s="186"/>
      <c r="AB1052" s="187"/>
    </row>
    <row r="1053" spans="1:28" s="156" customFormat="1" ht="19.5" customHeight="1" x14ac:dyDescent="0.25">
      <c r="B1053" s="434" t="s">
        <v>64</v>
      </c>
      <c r="C1053" s="175" t="s">
        <v>957</v>
      </c>
      <c r="D1053" s="191"/>
      <c r="E1053" s="191"/>
      <c r="F1053" s="191"/>
      <c r="G1053" s="192"/>
      <c r="H1053" s="178">
        <f>$AB$2</f>
        <v>5686</v>
      </c>
      <c r="I1053" s="179" t="s">
        <v>66</v>
      </c>
      <c r="J1053" s="180">
        <v>10</v>
      </c>
      <c r="K1053" s="180">
        <f t="shared" si="238"/>
        <v>56860</v>
      </c>
      <c r="L1053" s="181"/>
      <c r="M1053" s="182"/>
      <c r="N1053" s="182"/>
      <c r="O1053" s="183"/>
      <c r="P1053" s="193">
        <f t="shared" si="228"/>
        <v>0</v>
      </c>
      <c r="Q1053" s="156" t="s">
        <v>363</v>
      </c>
      <c r="R1053" s="194">
        <f>IF($Q1053=R$8,$K1053,"")</f>
        <v>56860</v>
      </c>
      <c r="S1053" s="194"/>
      <c r="T1053" s="194" t="str">
        <f t="shared" si="239"/>
        <v/>
      </c>
      <c r="U1053" s="194" t="str">
        <f t="shared" si="239"/>
        <v/>
      </c>
      <c r="V1053" s="170"/>
      <c r="W1053" s="186"/>
      <c r="X1053" s="186"/>
      <c r="Y1053" s="186"/>
      <c r="Z1053" s="186"/>
      <c r="AA1053" s="186"/>
      <c r="AB1053" s="187"/>
    </row>
    <row r="1054" spans="1:28" s="156" customFormat="1" ht="19.5" customHeight="1" x14ac:dyDescent="0.25">
      <c r="B1054" s="434" t="s">
        <v>64</v>
      </c>
      <c r="C1054" s="175" t="s">
        <v>356</v>
      </c>
      <c r="D1054" s="191"/>
      <c r="E1054" s="191"/>
      <c r="F1054" s="191"/>
      <c r="G1054" s="192"/>
      <c r="H1054" s="178">
        <f>$V$3</f>
        <v>5469</v>
      </c>
      <c r="I1054" s="179" t="s">
        <v>66</v>
      </c>
      <c r="J1054" s="180">
        <v>15</v>
      </c>
      <c r="K1054" s="180">
        <f t="shared" si="238"/>
        <v>82035</v>
      </c>
      <c r="L1054" s="181"/>
      <c r="M1054" s="182"/>
      <c r="N1054" s="182"/>
      <c r="O1054" s="183"/>
      <c r="P1054" s="193">
        <f t="shared" si="228"/>
        <v>0</v>
      </c>
      <c r="Q1054" s="156" t="s">
        <v>356</v>
      </c>
      <c r="R1054" s="194" t="str">
        <f>IF($Q1054=R$8,$K1054,"")</f>
        <v/>
      </c>
      <c r="S1054" s="194"/>
      <c r="T1054" s="194">
        <f t="shared" si="239"/>
        <v>82035</v>
      </c>
      <c r="U1054" s="194" t="str">
        <f t="shared" si="239"/>
        <v/>
      </c>
      <c r="V1054" s="170"/>
      <c r="W1054" s="186"/>
      <c r="X1054" s="186"/>
      <c r="Y1054" s="186"/>
      <c r="Z1054" s="186"/>
      <c r="AA1054" s="186"/>
      <c r="AB1054" s="187"/>
    </row>
    <row r="1055" spans="1:28" s="156" customFormat="1" ht="19.5" customHeight="1" x14ac:dyDescent="0.25">
      <c r="A1055" s="197"/>
      <c r="B1055" s="211"/>
      <c r="C1055" s="212"/>
      <c r="D1055" s="213"/>
      <c r="E1055" s="213"/>
      <c r="F1055" s="213"/>
      <c r="G1055" s="214"/>
      <c r="H1055" s="215"/>
      <c r="I1055" s="215"/>
      <c r="J1055" s="216"/>
      <c r="K1055" s="217"/>
      <c r="L1055" s="218"/>
      <c r="M1055" s="219"/>
      <c r="N1055" s="219"/>
      <c r="O1055" s="220"/>
      <c r="P1055" s="193">
        <f t="shared" si="228"/>
        <v>0</v>
      </c>
      <c r="R1055" s="194"/>
      <c r="S1055" s="194"/>
      <c r="T1055" s="194"/>
      <c r="U1055" s="194"/>
      <c r="V1055" s="208"/>
      <c r="W1055" s="209"/>
      <c r="X1055" s="209"/>
      <c r="Y1055" s="209"/>
      <c r="Z1055" s="209"/>
      <c r="AA1055" s="209"/>
      <c r="AB1055" s="210"/>
    </row>
    <row r="1056" spans="1:28" s="156" customFormat="1" ht="19.5" customHeight="1" x14ac:dyDescent="0.25">
      <c r="A1056" s="197"/>
      <c r="B1056" s="221"/>
      <c r="C1056" s="222"/>
      <c r="D1056" s="223"/>
      <c r="E1056" s="223"/>
      <c r="F1056" s="223"/>
      <c r="G1056" s="224" t="str">
        <f>C1050</f>
        <v>Signs / Notices</v>
      </c>
      <c r="H1056" s="225"/>
      <c r="I1056" s="225"/>
      <c r="J1056" s="226"/>
      <c r="K1056" s="227">
        <f>SUBTOTAL(9,K1050:K1055)</f>
        <v>384220</v>
      </c>
      <c r="L1056" s="228"/>
      <c r="M1056" s="229"/>
      <c r="N1056" s="229"/>
      <c r="O1056" s="230"/>
      <c r="P1056" s="193">
        <f t="shared" si="228"/>
        <v>0</v>
      </c>
      <c r="R1056" s="227">
        <f t="shared" ref="R1056:U1056" si="240">SUBTOTAL(9,R1050:R1055)</f>
        <v>254440</v>
      </c>
      <c r="S1056" s="227">
        <f t="shared" si="240"/>
        <v>47745</v>
      </c>
      <c r="T1056" s="227">
        <f t="shared" si="240"/>
        <v>82035</v>
      </c>
      <c r="U1056" s="227">
        <f t="shared" si="240"/>
        <v>0</v>
      </c>
      <c r="V1056" s="208"/>
      <c r="W1056" s="209"/>
      <c r="X1056" s="209"/>
      <c r="Y1056" s="209"/>
      <c r="Z1056" s="209"/>
      <c r="AA1056" s="209"/>
      <c r="AB1056" s="210"/>
    </row>
    <row r="1057" spans="1:28" s="156" customFormat="1" ht="19.5" customHeight="1" x14ac:dyDescent="0.25">
      <c r="B1057" s="174"/>
      <c r="C1057" s="175"/>
      <c r="D1057" s="176"/>
      <c r="E1057" s="176"/>
      <c r="F1057" s="176"/>
      <c r="G1057" s="177"/>
      <c r="H1057" s="178"/>
      <c r="I1057" s="179"/>
      <c r="J1057" s="180"/>
      <c r="K1057" s="180"/>
      <c r="L1057" s="181"/>
      <c r="M1057" s="182"/>
      <c r="N1057" s="182"/>
      <c r="O1057" s="183"/>
      <c r="P1057" s="193">
        <f t="shared" si="228"/>
        <v>0</v>
      </c>
      <c r="Q1057" s="170"/>
      <c r="R1057" s="194" t="str">
        <f>IF($Q1057=R$8,$K1057,"")</f>
        <v/>
      </c>
      <c r="S1057" s="194"/>
      <c r="T1057" s="194" t="str">
        <f>IF($Q1057=T$8,$K1057,"")</f>
        <v/>
      </c>
      <c r="U1057" s="194" t="str">
        <f>IF($Q1057=U$8,$K1057,"")</f>
        <v/>
      </c>
      <c r="V1057" s="170"/>
      <c r="W1057" s="186"/>
      <c r="X1057" s="186"/>
      <c r="Y1057" s="186"/>
      <c r="Z1057" s="186"/>
      <c r="AA1057" s="186"/>
      <c r="AB1057" s="187"/>
    </row>
    <row r="1058" spans="1:28" s="156" customFormat="1" ht="19.5" customHeight="1" x14ac:dyDescent="0.25">
      <c r="B1058" s="195" t="s">
        <v>968</v>
      </c>
      <c r="C1058" s="196" t="s">
        <v>969</v>
      </c>
      <c r="D1058" s="191"/>
      <c r="E1058" s="191"/>
      <c r="F1058" s="191"/>
      <c r="G1058" s="192"/>
      <c r="H1058" s="178"/>
      <c r="I1058" s="179"/>
      <c r="J1058" s="180"/>
      <c r="K1058" s="180"/>
      <c r="L1058" s="181"/>
      <c r="M1058" s="182"/>
      <c r="N1058" s="182"/>
      <c r="O1058" s="183"/>
      <c r="P1058" s="193">
        <f t="shared" si="228"/>
        <v>0</v>
      </c>
      <c r="Q1058" s="170"/>
      <c r="R1058" s="194"/>
      <c r="S1058" s="194"/>
      <c r="T1058" s="194"/>
      <c r="U1058" s="194"/>
      <c r="V1058" s="170"/>
      <c r="W1058" s="186"/>
      <c r="X1058" s="186"/>
      <c r="Y1058" s="186"/>
      <c r="Z1058" s="186"/>
      <c r="AA1058" s="186"/>
      <c r="AB1058" s="187"/>
    </row>
    <row r="1059" spans="1:28" s="156" customFormat="1" ht="19.5" customHeight="1" x14ac:dyDescent="0.25">
      <c r="B1059" s="195"/>
      <c r="C1059" s="196" t="s">
        <v>970</v>
      </c>
      <c r="D1059" s="191"/>
      <c r="E1059" s="191"/>
      <c r="F1059" s="191"/>
      <c r="G1059" s="192"/>
      <c r="H1059" s="178"/>
      <c r="I1059" s="179"/>
      <c r="J1059" s="180"/>
      <c r="K1059" s="180"/>
      <c r="L1059" s="181"/>
      <c r="M1059" s="182"/>
      <c r="N1059" s="182"/>
      <c r="O1059" s="183"/>
      <c r="P1059" s="193">
        <f t="shared" si="228"/>
        <v>0</v>
      </c>
      <c r="Q1059" s="170"/>
      <c r="R1059" s="194"/>
      <c r="S1059" s="194"/>
      <c r="T1059" s="194"/>
      <c r="U1059" s="194"/>
      <c r="V1059" s="170"/>
      <c r="W1059" s="186"/>
      <c r="X1059" s="186"/>
      <c r="Y1059" s="186"/>
      <c r="Z1059" s="186"/>
      <c r="AA1059" s="186"/>
      <c r="AB1059" s="187"/>
    </row>
    <row r="1060" spans="1:28" s="156" customFormat="1" ht="19.5" customHeight="1" x14ac:dyDescent="0.25">
      <c r="B1060" s="434" t="s">
        <v>64</v>
      </c>
      <c r="C1060" s="175" t="s">
        <v>466</v>
      </c>
      <c r="D1060" s="191"/>
      <c r="E1060" s="191"/>
      <c r="F1060" s="191"/>
      <c r="G1060" s="192"/>
      <c r="H1060" s="178">
        <v>1</v>
      </c>
      <c r="I1060" s="179" t="s">
        <v>57</v>
      </c>
      <c r="J1060" s="180">
        <v>100000</v>
      </c>
      <c r="K1060" s="180">
        <f>H1060*J1060</f>
        <v>100000</v>
      </c>
      <c r="L1060" s="181" t="s">
        <v>971</v>
      </c>
      <c r="M1060" s="182"/>
      <c r="N1060" s="182"/>
      <c r="O1060" s="183"/>
      <c r="P1060" s="193">
        <f t="shared" si="228"/>
        <v>0</v>
      </c>
      <c r="Q1060" s="156" t="s">
        <v>364</v>
      </c>
      <c r="R1060" s="194" t="str">
        <f>IF($Q1060=R$8,$K1060,"")</f>
        <v/>
      </c>
      <c r="S1060" s="194">
        <f>IF($Q1060=S$8,$K1060,"")</f>
        <v>100000</v>
      </c>
      <c r="T1060" s="194" t="str">
        <f>IF($Q1060=T$8,$K1060,"")</f>
        <v/>
      </c>
      <c r="U1060" s="194" t="str">
        <f>IF($Q1060=U$8,$K1060,"")</f>
        <v/>
      </c>
      <c r="V1060" s="170"/>
      <c r="W1060" s="186"/>
      <c r="X1060" s="186"/>
      <c r="Y1060" s="186"/>
      <c r="Z1060" s="186"/>
      <c r="AA1060" s="186"/>
      <c r="AB1060" s="187"/>
    </row>
    <row r="1061" spans="1:28" s="156" customFormat="1" ht="19.5" customHeight="1" x14ac:dyDescent="0.25">
      <c r="B1061" s="434" t="s">
        <v>64</v>
      </c>
      <c r="C1061" s="175" t="s">
        <v>538</v>
      </c>
      <c r="D1061" s="191"/>
      <c r="E1061" s="191"/>
      <c r="F1061" s="191"/>
      <c r="G1061" s="192"/>
      <c r="H1061" s="178">
        <v>1</v>
      </c>
      <c r="I1061" s="179" t="s">
        <v>57</v>
      </c>
      <c r="J1061" s="180">
        <v>500000</v>
      </c>
      <c r="K1061" s="180">
        <f t="shared" ref="K1061:K1062" si="241">H1061*J1061</f>
        <v>500000</v>
      </c>
      <c r="L1061" s="181" t="s">
        <v>971</v>
      </c>
      <c r="M1061" s="182"/>
      <c r="N1061" s="182"/>
      <c r="O1061" s="183"/>
      <c r="P1061" s="193">
        <f t="shared" si="228"/>
        <v>0</v>
      </c>
      <c r="Q1061" s="156" t="s">
        <v>363</v>
      </c>
      <c r="R1061" s="194">
        <f>IF($Q1061=R$8,$K1061,"")</f>
        <v>500000</v>
      </c>
      <c r="S1061" s="194"/>
      <c r="T1061" s="194" t="str">
        <f t="shared" ref="T1061:U1064" si="242">IF($Q1061=T$8,$K1061,"")</f>
        <v/>
      </c>
      <c r="U1061" s="194" t="str">
        <f t="shared" si="242"/>
        <v/>
      </c>
      <c r="V1061" s="170"/>
      <c r="W1061" s="186"/>
      <c r="X1061" s="186"/>
      <c r="Y1061" s="186"/>
      <c r="Z1061" s="186"/>
      <c r="AA1061" s="186"/>
      <c r="AB1061" s="187"/>
    </row>
    <row r="1062" spans="1:28" s="156" customFormat="1" ht="19.5" customHeight="1" x14ac:dyDescent="0.25">
      <c r="B1062" s="434" t="s">
        <v>64</v>
      </c>
      <c r="C1062" s="175" t="s">
        <v>356</v>
      </c>
      <c r="D1062" s="191"/>
      <c r="E1062" s="191"/>
      <c r="F1062" s="191"/>
      <c r="G1062" s="192"/>
      <c r="H1062" s="178">
        <v>1</v>
      </c>
      <c r="I1062" s="179" t="s">
        <v>57</v>
      </c>
      <c r="J1062" s="180">
        <v>500000</v>
      </c>
      <c r="K1062" s="180">
        <f t="shared" si="241"/>
        <v>500000</v>
      </c>
      <c r="L1062" s="181" t="s">
        <v>971</v>
      </c>
      <c r="M1062" s="182"/>
      <c r="N1062" s="182"/>
      <c r="O1062" s="183"/>
      <c r="P1062" s="193">
        <f t="shared" si="228"/>
        <v>0</v>
      </c>
      <c r="Q1062" s="156" t="s">
        <v>356</v>
      </c>
      <c r="R1062" s="194" t="str">
        <f>IF($Q1062=R$8,$K1062,"")</f>
        <v/>
      </c>
      <c r="S1062" s="194"/>
      <c r="T1062" s="194">
        <f t="shared" si="242"/>
        <v>500000</v>
      </c>
      <c r="U1062" s="194" t="str">
        <f t="shared" si="242"/>
        <v/>
      </c>
      <c r="V1062" s="170"/>
      <c r="W1062" s="186"/>
      <c r="X1062" s="186"/>
      <c r="Y1062" s="186"/>
      <c r="Z1062" s="186"/>
      <c r="AA1062" s="186"/>
      <c r="AB1062" s="187"/>
    </row>
    <row r="1063" spans="1:28" s="156" customFormat="1" ht="19.5" customHeight="1" x14ac:dyDescent="0.25">
      <c r="A1063" s="197"/>
      <c r="B1063" s="198" t="s">
        <v>64</v>
      </c>
      <c r="C1063" s="199"/>
      <c r="D1063" s="200"/>
      <c r="E1063" s="200"/>
      <c r="F1063" s="200"/>
      <c r="G1063" s="201"/>
      <c r="H1063" s="202"/>
      <c r="I1063" s="202"/>
      <c r="J1063" s="203"/>
      <c r="K1063" s="204"/>
      <c r="L1063" s="205"/>
      <c r="M1063" s="206"/>
      <c r="N1063" s="206"/>
      <c r="O1063" s="207"/>
      <c r="P1063" s="193">
        <f t="shared" si="228"/>
        <v>0</v>
      </c>
      <c r="R1063" s="194" t="str">
        <f>IF($Q1063=R$8,$K1063,"")</f>
        <v/>
      </c>
      <c r="S1063" s="194"/>
      <c r="T1063" s="194" t="str">
        <f t="shared" si="242"/>
        <v/>
      </c>
      <c r="U1063" s="194" t="str">
        <f t="shared" si="242"/>
        <v/>
      </c>
      <c r="V1063" s="208"/>
      <c r="W1063" s="209"/>
      <c r="X1063" s="209"/>
      <c r="Y1063" s="209"/>
      <c r="Z1063" s="209"/>
      <c r="AA1063" s="209"/>
      <c r="AB1063" s="210"/>
    </row>
    <row r="1064" spans="1:28" s="156" customFormat="1" ht="19.5" customHeight="1" x14ac:dyDescent="0.25">
      <c r="A1064" s="197"/>
      <c r="B1064" s="198" t="s">
        <v>64</v>
      </c>
      <c r="C1064" s="199"/>
      <c r="D1064" s="200"/>
      <c r="E1064" s="200"/>
      <c r="F1064" s="200"/>
      <c r="G1064" s="201"/>
      <c r="H1064" s="202"/>
      <c r="I1064" s="202"/>
      <c r="J1064" s="203"/>
      <c r="K1064" s="204"/>
      <c r="L1064" s="205"/>
      <c r="M1064" s="206"/>
      <c r="N1064" s="206"/>
      <c r="O1064" s="207"/>
      <c r="P1064" s="193">
        <f t="shared" si="228"/>
        <v>0</v>
      </c>
      <c r="R1064" s="194" t="str">
        <f>IF($Q1064=R$8,$K1064,"")</f>
        <v/>
      </c>
      <c r="S1064" s="194"/>
      <c r="T1064" s="194" t="str">
        <f t="shared" si="242"/>
        <v/>
      </c>
      <c r="U1064" s="194" t="str">
        <f t="shared" si="242"/>
        <v/>
      </c>
      <c r="V1064" s="208"/>
      <c r="W1064" s="209"/>
      <c r="X1064" s="209"/>
      <c r="Y1064" s="209"/>
      <c r="Z1064" s="209"/>
      <c r="AA1064" s="209"/>
      <c r="AB1064" s="210"/>
    </row>
    <row r="1065" spans="1:28" s="156" customFormat="1" ht="19.5" customHeight="1" x14ac:dyDescent="0.25">
      <c r="A1065" s="197"/>
      <c r="B1065" s="198" t="s">
        <v>64</v>
      </c>
      <c r="C1065" s="212"/>
      <c r="D1065" s="213"/>
      <c r="E1065" s="213"/>
      <c r="F1065" s="213"/>
      <c r="G1065" s="214"/>
      <c r="H1065" s="215"/>
      <c r="I1065" s="215"/>
      <c r="J1065" s="216"/>
      <c r="K1065" s="217"/>
      <c r="L1065" s="218"/>
      <c r="M1065" s="219"/>
      <c r="N1065" s="219"/>
      <c r="O1065" s="220"/>
      <c r="P1065" s="193">
        <f t="shared" si="228"/>
        <v>0</v>
      </c>
      <c r="R1065" s="194"/>
      <c r="S1065" s="194"/>
      <c r="T1065" s="194"/>
      <c r="U1065" s="194"/>
      <c r="V1065" s="208"/>
      <c r="W1065" s="209"/>
      <c r="X1065" s="209"/>
      <c r="Y1065" s="209"/>
      <c r="Z1065" s="209"/>
      <c r="AA1065" s="209"/>
      <c r="AB1065" s="210"/>
    </row>
    <row r="1066" spans="1:28" s="156" customFormat="1" ht="19.5" customHeight="1" x14ac:dyDescent="0.25">
      <c r="A1066" s="197"/>
      <c r="B1066" s="211"/>
      <c r="C1066" s="212"/>
      <c r="D1066" s="213"/>
      <c r="E1066" s="213"/>
      <c r="F1066" s="213"/>
      <c r="G1066" s="214"/>
      <c r="H1066" s="215"/>
      <c r="I1066" s="215"/>
      <c r="J1066" s="216"/>
      <c r="K1066" s="217"/>
      <c r="L1066" s="218"/>
      <c r="M1066" s="219"/>
      <c r="N1066" s="219"/>
      <c r="O1066" s="220"/>
      <c r="P1066" s="193">
        <f t="shared" si="228"/>
        <v>0</v>
      </c>
      <c r="R1066" s="194"/>
      <c r="S1066" s="194"/>
      <c r="T1066" s="194"/>
      <c r="U1066" s="194"/>
      <c r="V1066" s="208"/>
      <c r="W1066" s="209"/>
      <c r="X1066" s="209"/>
      <c r="Y1066" s="209"/>
      <c r="Z1066" s="209"/>
      <c r="AA1066" s="209"/>
      <c r="AB1066" s="210"/>
    </row>
    <row r="1067" spans="1:28" s="156" customFormat="1" ht="19.5" customHeight="1" x14ac:dyDescent="0.25">
      <c r="A1067" s="197"/>
      <c r="B1067" s="221"/>
      <c r="C1067" s="222"/>
      <c r="D1067" s="223"/>
      <c r="E1067" s="223"/>
      <c r="F1067" s="223"/>
      <c r="G1067" s="224" t="str">
        <f>C1058</f>
        <v>Works of Art</v>
      </c>
      <c r="H1067" s="225"/>
      <c r="I1067" s="225"/>
      <c r="J1067" s="226"/>
      <c r="K1067" s="227">
        <f>SUBTOTAL(9,K1058:K1066)</f>
        <v>1100000</v>
      </c>
      <c r="L1067" s="228"/>
      <c r="M1067" s="229"/>
      <c r="N1067" s="229"/>
      <c r="O1067" s="230"/>
      <c r="P1067" s="193">
        <f t="shared" si="228"/>
        <v>0</v>
      </c>
      <c r="R1067" s="227">
        <f t="shared" ref="R1067:U1067" si="243">SUBTOTAL(9,R1058:R1066)</f>
        <v>500000</v>
      </c>
      <c r="S1067" s="227">
        <f t="shared" si="243"/>
        <v>100000</v>
      </c>
      <c r="T1067" s="227">
        <f t="shared" si="243"/>
        <v>500000</v>
      </c>
      <c r="U1067" s="227">
        <f t="shared" si="243"/>
        <v>0</v>
      </c>
      <c r="V1067" s="208"/>
      <c r="W1067" s="209"/>
      <c r="X1067" s="209"/>
      <c r="Y1067" s="209"/>
      <c r="Z1067" s="209"/>
      <c r="AA1067" s="209"/>
      <c r="AB1067" s="210"/>
    </row>
    <row r="1068" spans="1:28" s="156" customFormat="1" ht="19.5" customHeight="1" x14ac:dyDescent="0.25">
      <c r="B1068" s="174"/>
      <c r="C1068" s="175"/>
      <c r="D1068" s="176"/>
      <c r="E1068" s="176"/>
      <c r="F1068" s="176"/>
      <c r="G1068" s="177"/>
      <c r="H1068" s="178"/>
      <c r="I1068" s="179"/>
      <c r="J1068" s="180"/>
      <c r="K1068" s="180"/>
      <c r="L1068" s="181"/>
      <c r="M1068" s="182"/>
      <c r="N1068" s="182"/>
      <c r="O1068" s="183"/>
      <c r="P1068" s="193">
        <f t="shared" si="228"/>
        <v>0</v>
      </c>
      <c r="Q1068" s="170"/>
      <c r="R1068" s="194" t="str">
        <f>IF($Q1068=R$8,$K1068,"")</f>
        <v/>
      </c>
      <c r="S1068" s="194"/>
      <c r="T1068" s="194" t="str">
        <f>IF($Q1068=T$8,$K1068,"")</f>
        <v/>
      </c>
      <c r="U1068" s="194" t="str">
        <f>IF($Q1068=U$8,$K1068,"")</f>
        <v/>
      </c>
      <c r="V1068" s="170"/>
      <c r="W1068" s="186"/>
      <c r="X1068" s="186"/>
      <c r="Y1068" s="186"/>
      <c r="Z1068" s="186"/>
      <c r="AA1068" s="186"/>
      <c r="AB1068" s="187"/>
    </row>
    <row r="1069" spans="1:28" s="156" customFormat="1" ht="19.5" customHeight="1" x14ac:dyDescent="0.25">
      <c r="B1069" s="195" t="s">
        <v>972</v>
      </c>
      <c r="C1069" s="196" t="s">
        <v>973</v>
      </c>
      <c r="D1069" s="191"/>
      <c r="E1069" s="191"/>
      <c r="F1069" s="191"/>
      <c r="G1069" s="192"/>
      <c r="H1069" s="178"/>
      <c r="I1069" s="179"/>
      <c r="J1069" s="180"/>
      <c r="K1069" s="180"/>
      <c r="L1069" s="181"/>
      <c r="M1069" s="182"/>
      <c r="N1069" s="182"/>
      <c r="O1069" s="183"/>
      <c r="P1069" s="193">
        <f t="shared" si="228"/>
        <v>0</v>
      </c>
      <c r="Q1069" s="170"/>
      <c r="R1069" s="194"/>
      <c r="S1069" s="194"/>
      <c r="T1069" s="194"/>
      <c r="U1069" s="194"/>
      <c r="V1069" s="170"/>
      <c r="W1069" s="186"/>
      <c r="X1069" s="186"/>
      <c r="Y1069" s="186"/>
      <c r="Z1069" s="186"/>
      <c r="AA1069" s="186"/>
      <c r="AB1069" s="187"/>
    </row>
    <row r="1070" spans="1:28" s="156" customFormat="1" ht="19.5" customHeight="1" x14ac:dyDescent="0.25">
      <c r="A1070" s="197"/>
      <c r="B1070" s="198" t="s">
        <v>64</v>
      </c>
      <c r="C1070" s="199"/>
      <c r="D1070" s="200"/>
      <c r="E1070" s="200"/>
      <c r="F1070" s="200"/>
      <c r="G1070" s="201"/>
      <c r="H1070" s="202"/>
      <c r="I1070" s="202"/>
      <c r="J1070" s="203"/>
      <c r="K1070" s="204"/>
      <c r="L1070" s="205"/>
      <c r="M1070" s="206"/>
      <c r="N1070" s="206"/>
      <c r="O1070" s="207"/>
      <c r="P1070" s="193">
        <f t="shared" ref="P1070:P1133" si="244">K1070-SUM(R1070:U1070)</f>
        <v>0</v>
      </c>
      <c r="R1070" s="194" t="str">
        <f>IF($Q1070=R$8,$K1070,"")</f>
        <v/>
      </c>
      <c r="S1070" s="194"/>
      <c r="T1070" s="194" t="str">
        <f>IF($Q1070=T$8,$K1070,"")</f>
        <v/>
      </c>
      <c r="U1070" s="194" t="str">
        <f>IF($Q1070=U$8,$K1070,"")</f>
        <v/>
      </c>
      <c r="V1070" s="208"/>
      <c r="W1070" s="209"/>
      <c r="X1070" s="209"/>
      <c r="Y1070" s="209"/>
      <c r="Z1070" s="209"/>
      <c r="AA1070" s="209"/>
      <c r="AB1070" s="210"/>
    </row>
    <row r="1071" spans="1:28" s="156" customFormat="1" ht="19.5" customHeight="1" x14ac:dyDescent="0.25">
      <c r="A1071" s="197"/>
      <c r="B1071" s="198" t="s">
        <v>64</v>
      </c>
      <c r="C1071" s="199"/>
      <c r="D1071" s="200"/>
      <c r="E1071" s="200"/>
      <c r="F1071" s="200"/>
      <c r="G1071" s="201"/>
      <c r="H1071" s="202"/>
      <c r="I1071" s="202"/>
      <c r="J1071" s="203"/>
      <c r="K1071" s="204"/>
      <c r="L1071" s="205"/>
      <c r="M1071" s="206"/>
      <c r="N1071" s="206"/>
      <c r="O1071" s="207"/>
      <c r="P1071" s="193">
        <f t="shared" si="244"/>
        <v>0</v>
      </c>
      <c r="R1071" s="194" t="str">
        <f>IF($Q1071=R$8,$K1071,"")</f>
        <v/>
      </c>
      <c r="S1071" s="194"/>
      <c r="T1071" s="194" t="str">
        <f>IF($Q1071=T$8,$K1071,"")</f>
        <v/>
      </c>
      <c r="U1071" s="194" t="str">
        <f>IF($Q1071=U$8,$K1071,"")</f>
        <v/>
      </c>
      <c r="V1071" s="208"/>
      <c r="W1071" s="209"/>
      <c r="X1071" s="209"/>
      <c r="Y1071" s="209"/>
      <c r="Z1071" s="209"/>
      <c r="AA1071" s="209"/>
      <c r="AB1071" s="210"/>
    </row>
    <row r="1072" spans="1:28" s="156" customFormat="1" ht="19.5" customHeight="1" x14ac:dyDescent="0.25">
      <c r="A1072" s="197"/>
      <c r="B1072" s="198" t="s">
        <v>64</v>
      </c>
      <c r="C1072" s="212"/>
      <c r="D1072" s="213"/>
      <c r="E1072" s="213"/>
      <c r="F1072" s="213"/>
      <c r="G1072" s="214"/>
      <c r="H1072" s="215"/>
      <c r="I1072" s="215"/>
      <c r="J1072" s="216"/>
      <c r="K1072" s="217"/>
      <c r="L1072" s="218"/>
      <c r="M1072" s="219"/>
      <c r="N1072" s="219"/>
      <c r="O1072" s="220"/>
      <c r="P1072" s="193">
        <f t="shared" si="244"/>
        <v>0</v>
      </c>
      <c r="R1072" s="194"/>
      <c r="S1072" s="194"/>
      <c r="T1072" s="194"/>
      <c r="U1072" s="194"/>
      <c r="V1072" s="208"/>
      <c r="W1072" s="209"/>
      <c r="X1072" s="209"/>
      <c r="Y1072" s="209"/>
      <c r="Z1072" s="209"/>
      <c r="AA1072" s="209"/>
      <c r="AB1072" s="210"/>
    </row>
    <row r="1073" spans="1:28" s="156" customFormat="1" ht="19.5" customHeight="1" x14ac:dyDescent="0.25">
      <c r="A1073" s="197"/>
      <c r="B1073" s="211"/>
      <c r="C1073" s="212"/>
      <c r="D1073" s="213"/>
      <c r="E1073" s="213"/>
      <c r="F1073" s="213"/>
      <c r="G1073" s="214"/>
      <c r="H1073" s="215"/>
      <c r="I1073" s="215"/>
      <c r="J1073" s="216"/>
      <c r="K1073" s="217"/>
      <c r="L1073" s="218"/>
      <c r="M1073" s="219"/>
      <c r="N1073" s="219"/>
      <c r="O1073" s="220"/>
      <c r="P1073" s="193">
        <f t="shared" si="244"/>
        <v>0</v>
      </c>
      <c r="R1073" s="194"/>
      <c r="S1073" s="194"/>
      <c r="T1073" s="194"/>
      <c r="U1073" s="194"/>
      <c r="V1073" s="208"/>
      <c r="W1073" s="209"/>
      <c r="X1073" s="209"/>
      <c r="Y1073" s="209"/>
      <c r="Z1073" s="209"/>
      <c r="AA1073" s="209"/>
      <c r="AB1073" s="210"/>
    </row>
    <row r="1074" spans="1:28" s="156" customFormat="1" ht="19.5" customHeight="1" x14ac:dyDescent="0.25">
      <c r="A1074" s="197"/>
      <c r="B1074" s="221"/>
      <c r="C1074" s="222"/>
      <c r="D1074" s="223"/>
      <c r="E1074" s="223"/>
      <c r="F1074" s="223"/>
      <c r="G1074" s="224" t="str">
        <f>C1069</f>
        <v>Non-mechanical and non-electrical equipment</v>
      </c>
      <c r="H1074" s="225"/>
      <c r="I1074" s="225"/>
      <c r="J1074" s="226"/>
      <c r="K1074" s="227">
        <f>SUBTOTAL(9,K1069:K1073)</f>
        <v>0</v>
      </c>
      <c r="L1074" s="228"/>
      <c r="M1074" s="229"/>
      <c r="N1074" s="229"/>
      <c r="O1074" s="230"/>
      <c r="P1074" s="193">
        <f t="shared" si="244"/>
        <v>0</v>
      </c>
      <c r="R1074" s="227">
        <f t="shared" ref="R1074:U1074" si="245">SUBTOTAL(9,R1069:R1073)</f>
        <v>0</v>
      </c>
      <c r="S1074" s="227">
        <f t="shared" si="245"/>
        <v>0</v>
      </c>
      <c r="T1074" s="227">
        <f t="shared" si="245"/>
        <v>0</v>
      </c>
      <c r="U1074" s="227">
        <f t="shared" si="245"/>
        <v>0</v>
      </c>
      <c r="V1074" s="208"/>
      <c r="W1074" s="209"/>
      <c r="X1074" s="209"/>
      <c r="Y1074" s="209"/>
      <c r="Z1074" s="209"/>
      <c r="AA1074" s="209"/>
      <c r="AB1074" s="210"/>
    </row>
    <row r="1075" spans="1:28" s="156" customFormat="1" ht="19.5" customHeight="1" x14ac:dyDescent="0.25">
      <c r="B1075" s="174"/>
      <c r="C1075" s="175"/>
      <c r="D1075" s="176"/>
      <c r="E1075" s="176"/>
      <c r="F1075" s="176"/>
      <c r="G1075" s="177"/>
      <c r="H1075" s="178"/>
      <c r="I1075" s="179"/>
      <c r="J1075" s="180"/>
      <c r="K1075" s="180"/>
      <c r="L1075" s="181"/>
      <c r="M1075" s="182"/>
      <c r="N1075" s="182"/>
      <c r="O1075" s="183"/>
      <c r="P1075" s="193">
        <f t="shared" si="244"/>
        <v>0</v>
      </c>
      <c r="Q1075" s="170"/>
      <c r="R1075" s="194" t="str">
        <f>IF($Q1075=R$8,$K1075,"")</f>
        <v/>
      </c>
      <c r="S1075" s="194"/>
      <c r="T1075" s="194" t="str">
        <f>IF($Q1075=T$8,$K1075,"")</f>
        <v/>
      </c>
      <c r="U1075" s="194" t="str">
        <f>IF($Q1075=U$8,$K1075,"")</f>
        <v/>
      </c>
      <c r="V1075" s="170"/>
      <c r="W1075" s="186"/>
      <c r="X1075" s="186"/>
      <c r="Y1075" s="186"/>
      <c r="Z1075" s="186"/>
      <c r="AA1075" s="186"/>
      <c r="AB1075" s="187"/>
    </row>
    <row r="1076" spans="1:28" s="156" customFormat="1" ht="19.5" customHeight="1" x14ac:dyDescent="0.25">
      <c r="B1076" s="195" t="s">
        <v>974</v>
      </c>
      <c r="C1076" s="196" t="s">
        <v>975</v>
      </c>
      <c r="D1076" s="191"/>
      <c r="E1076" s="191"/>
      <c r="F1076" s="191"/>
      <c r="G1076" s="192"/>
      <c r="H1076" s="178"/>
      <c r="I1076" s="179"/>
      <c r="J1076" s="180"/>
      <c r="K1076" s="180"/>
      <c r="L1076" s="181"/>
      <c r="M1076" s="182"/>
      <c r="N1076" s="182"/>
      <c r="O1076" s="183"/>
      <c r="P1076" s="193">
        <f t="shared" si="244"/>
        <v>0</v>
      </c>
      <c r="Q1076" s="170"/>
      <c r="R1076" s="194"/>
      <c r="S1076" s="194"/>
      <c r="T1076" s="194"/>
      <c r="U1076" s="194"/>
      <c r="V1076" s="170"/>
      <c r="W1076" s="186"/>
      <c r="X1076" s="186"/>
      <c r="Y1076" s="186"/>
      <c r="Z1076" s="186"/>
      <c r="AA1076" s="186"/>
      <c r="AB1076" s="187"/>
    </row>
    <row r="1077" spans="1:28" s="156" customFormat="1" ht="19.5" customHeight="1" x14ac:dyDescent="0.25">
      <c r="B1077" s="434" t="s">
        <v>64</v>
      </c>
      <c r="C1077" s="175" t="s">
        <v>466</v>
      </c>
      <c r="D1077" s="191"/>
      <c r="E1077" s="191"/>
      <c r="F1077" s="191"/>
      <c r="G1077" s="192"/>
      <c r="H1077" s="178">
        <v>1</v>
      </c>
      <c r="I1077" s="179" t="s">
        <v>57</v>
      </c>
      <c r="J1077" s="180">
        <v>25000</v>
      </c>
      <c r="K1077" s="180">
        <f>H1077*J1077</f>
        <v>25000</v>
      </c>
      <c r="L1077" s="181"/>
      <c r="M1077" s="182"/>
      <c r="N1077" s="182"/>
      <c r="O1077" s="183"/>
      <c r="P1077" s="193">
        <f t="shared" si="244"/>
        <v>0</v>
      </c>
      <c r="Q1077" s="156" t="s">
        <v>364</v>
      </c>
      <c r="R1077" s="194" t="str">
        <f t="shared" ref="R1077:U1081" si="246">IF($Q1077=R$8,$K1077,"")</f>
        <v/>
      </c>
      <c r="S1077" s="194">
        <f t="shared" si="246"/>
        <v>25000</v>
      </c>
      <c r="T1077" s="194" t="str">
        <f t="shared" si="246"/>
        <v/>
      </c>
      <c r="U1077" s="194" t="str">
        <f t="shared" si="246"/>
        <v/>
      </c>
      <c r="V1077" s="170"/>
      <c r="W1077" s="186"/>
      <c r="X1077" s="186"/>
      <c r="Y1077" s="186"/>
      <c r="Z1077" s="186"/>
      <c r="AA1077" s="186"/>
      <c r="AB1077" s="187"/>
    </row>
    <row r="1078" spans="1:28" s="156" customFormat="1" ht="19.5" customHeight="1" x14ac:dyDescent="0.25">
      <c r="B1078" s="434" t="s">
        <v>64</v>
      </c>
      <c r="C1078" s="175" t="s">
        <v>538</v>
      </c>
      <c r="D1078" s="191"/>
      <c r="E1078" s="191"/>
      <c r="F1078" s="191"/>
      <c r="G1078" s="192"/>
      <c r="H1078" s="178">
        <v>1</v>
      </c>
      <c r="I1078" s="179" t="s">
        <v>57</v>
      </c>
      <c r="J1078" s="180">
        <v>50000</v>
      </c>
      <c r="K1078" s="180">
        <f t="shared" ref="K1078:K1079" si="247">H1078*J1078</f>
        <v>50000</v>
      </c>
      <c r="L1078" s="181"/>
      <c r="M1078" s="182"/>
      <c r="N1078" s="182"/>
      <c r="O1078" s="183"/>
      <c r="P1078" s="193">
        <f t="shared" si="244"/>
        <v>0</v>
      </c>
      <c r="Q1078" s="156" t="s">
        <v>363</v>
      </c>
      <c r="R1078" s="194">
        <f t="shared" si="246"/>
        <v>50000</v>
      </c>
      <c r="S1078" s="194" t="str">
        <f t="shared" si="246"/>
        <v/>
      </c>
      <c r="T1078" s="194" t="str">
        <f t="shared" si="246"/>
        <v/>
      </c>
      <c r="U1078" s="194" t="str">
        <f t="shared" si="246"/>
        <v/>
      </c>
      <c r="V1078" s="170"/>
      <c r="W1078" s="186"/>
      <c r="X1078" s="186"/>
      <c r="Y1078" s="186"/>
      <c r="Z1078" s="186"/>
      <c r="AA1078" s="186"/>
      <c r="AB1078" s="187"/>
    </row>
    <row r="1079" spans="1:28" s="156" customFormat="1" ht="19.5" customHeight="1" x14ac:dyDescent="0.25">
      <c r="B1079" s="434" t="s">
        <v>64</v>
      </c>
      <c r="C1079" s="175" t="s">
        <v>356</v>
      </c>
      <c r="D1079" s="191"/>
      <c r="E1079" s="191"/>
      <c r="F1079" s="191"/>
      <c r="G1079" s="192"/>
      <c r="H1079" s="178">
        <v>1</v>
      </c>
      <c r="I1079" s="179" t="s">
        <v>57</v>
      </c>
      <c r="J1079" s="180">
        <v>50000</v>
      </c>
      <c r="K1079" s="180">
        <f t="shared" si="247"/>
        <v>50000</v>
      </c>
      <c r="L1079" s="181"/>
      <c r="M1079" s="182"/>
      <c r="N1079" s="182"/>
      <c r="O1079" s="183"/>
      <c r="P1079" s="193">
        <f t="shared" si="244"/>
        <v>0</v>
      </c>
      <c r="Q1079" s="156" t="s">
        <v>356</v>
      </c>
      <c r="R1079" s="194" t="str">
        <f t="shared" si="246"/>
        <v/>
      </c>
      <c r="S1079" s="194" t="str">
        <f t="shared" si="246"/>
        <v/>
      </c>
      <c r="T1079" s="194">
        <f t="shared" si="246"/>
        <v>50000</v>
      </c>
      <c r="U1079" s="194" t="str">
        <f t="shared" si="246"/>
        <v/>
      </c>
      <c r="V1079" s="170"/>
      <c r="W1079" s="186"/>
      <c r="X1079" s="186"/>
      <c r="Y1079" s="186"/>
      <c r="Z1079" s="186"/>
      <c r="AA1079" s="186"/>
      <c r="AB1079" s="187"/>
    </row>
    <row r="1080" spans="1:28" s="156" customFormat="1" ht="19.5" customHeight="1" x14ac:dyDescent="0.25">
      <c r="A1080" s="197"/>
      <c r="B1080" s="198" t="s">
        <v>64</v>
      </c>
      <c r="C1080" s="199"/>
      <c r="D1080" s="200"/>
      <c r="E1080" s="200"/>
      <c r="F1080" s="200"/>
      <c r="G1080" s="201"/>
      <c r="H1080" s="202"/>
      <c r="I1080" s="202"/>
      <c r="J1080" s="203"/>
      <c r="K1080" s="204"/>
      <c r="L1080" s="205"/>
      <c r="M1080" s="206"/>
      <c r="N1080" s="206"/>
      <c r="O1080" s="207"/>
      <c r="P1080" s="193">
        <f t="shared" si="244"/>
        <v>0</v>
      </c>
      <c r="R1080" s="194" t="str">
        <f>IF($Q1080=R$8,$K1080,"")</f>
        <v/>
      </c>
      <c r="S1080" s="194"/>
      <c r="T1080" s="194" t="str">
        <f t="shared" si="246"/>
        <v/>
      </c>
      <c r="U1080" s="194" t="str">
        <f t="shared" si="246"/>
        <v/>
      </c>
      <c r="V1080" s="208"/>
      <c r="W1080" s="209"/>
      <c r="X1080" s="209"/>
      <c r="Y1080" s="209"/>
      <c r="Z1080" s="209"/>
      <c r="AA1080" s="209"/>
      <c r="AB1080" s="210"/>
    </row>
    <row r="1081" spans="1:28" s="156" customFormat="1" ht="19.5" customHeight="1" x14ac:dyDescent="0.25">
      <c r="A1081" s="197"/>
      <c r="B1081" s="198" t="s">
        <v>64</v>
      </c>
      <c r="C1081" s="199"/>
      <c r="D1081" s="200"/>
      <c r="E1081" s="200"/>
      <c r="F1081" s="200"/>
      <c r="G1081" s="201"/>
      <c r="H1081" s="202"/>
      <c r="I1081" s="202"/>
      <c r="J1081" s="203"/>
      <c r="K1081" s="204"/>
      <c r="L1081" s="205"/>
      <c r="M1081" s="206"/>
      <c r="N1081" s="206"/>
      <c r="O1081" s="207"/>
      <c r="P1081" s="193">
        <f t="shared" si="244"/>
        <v>0</v>
      </c>
      <c r="R1081" s="194" t="str">
        <f>IF($Q1081=R$8,$K1081,"")</f>
        <v/>
      </c>
      <c r="S1081" s="194"/>
      <c r="T1081" s="194" t="str">
        <f t="shared" si="246"/>
        <v/>
      </c>
      <c r="U1081" s="194" t="str">
        <f t="shared" si="246"/>
        <v/>
      </c>
      <c r="V1081" s="208"/>
      <c r="W1081" s="209"/>
      <c r="X1081" s="209"/>
      <c r="Y1081" s="209"/>
      <c r="Z1081" s="209"/>
      <c r="AA1081" s="209"/>
      <c r="AB1081" s="210"/>
    </row>
    <row r="1082" spans="1:28" s="156" customFormat="1" ht="19.5" customHeight="1" x14ac:dyDescent="0.25">
      <c r="A1082" s="197"/>
      <c r="B1082" s="198" t="s">
        <v>64</v>
      </c>
      <c r="C1082" s="212"/>
      <c r="D1082" s="213"/>
      <c r="E1082" s="213"/>
      <c r="F1082" s="213"/>
      <c r="G1082" s="214"/>
      <c r="H1082" s="215"/>
      <c r="I1082" s="215"/>
      <c r="J1082" s="216"/>
      <c r="K1082" s="217"/>
      <c r="L1082" s="218"/>
      <c r="M1082" s="219"/>
      <c r="N1082" s="219"/>
      <c r="O1082" s="220"/>
      <c r="P1082" s="193">
        <f t="shared" si="244"/>
        <v>0</v>
      </c>
      <c r="R1082" s="194"/>
      <c r="S1082" s="194"/>
      <c r="T1082" s="194"/>
      <c r="U1082" s="194"/>
      <c r="V1082" s="208"/>
      <c r="W1082" s="209"/>
      <c r="X1082" s="209"/>
      <c r="Y1082" s="209"/>
      <c r="Z1082" s="209"/>
      <c r="AA1082" s="209"/>
      <c r="AB1082" s="210"/>
    </row>
    <row r="1083" spans="1:28" s="156" customFormat="1" ht="19.5" customHeight="1" x14ac:dyDescent="0.25">
      <c r="A1083" s="197"/>
      <c r="B1083" s="211"/>
      <c r="C1083" s="212"/>
      <c r="D1083" s="213"/>
      <c r="E1083" s="213"/>
      <c r="F1083" s="213"/>
      <c r="G1083" s="214"/>
      <c r="H1083" s="215"/>
      <c r="I1083" s="215"/>
      <c r="J1083" s="216"/>
      <c r="K1083" s="217"/>
      <c r="L1083" s="218"/>
      <c r="M1083" s="219"/>
      <c r="N1083" s="219"/>
      <c r="O1083" s="220"/>
      <c r="P1083" s="193">
        <f t="shared" si="244"/>
        <v>0</v>
      </c>
      <c r="R1083" s="194"/>
      <c r="S1083" s="194"/>
      <c r="T1083" s="194"/>
      <c r="U1083" s="194"/>
      <c r="V1083" s="208"/>
      <c r="W1083" s="209"/>
      <c r="X1083" s="209"/>
      <c r="Y1083" s="209"/>
      <c r="Z1083" s="209"/>
      <c r="AA1083" s="209"/>
      <c r="AB1083" s="210"/>
    </row>
    <row r="1084" spans="1:28" s="156" customFormat="1" ht="19.5" customHeight="1" x14ac:dyDescent="0.25">
      <c r="A1084" s="197"/>
      <c r="B1084" s="221"/>
      <c r="C1084" s="222"/>
      <c r="D1084" s="223"/>
      <c r="E1084" s="223"/>
      <c r="F1084" s="223"/>
      <c r="G1084" s="224" t="str">
        <f>C1076</f>
        <v>Internal Planting</v>
      </c>
      <c r="H1084" s="225"/>
      <c r="I1084" s="225"/>
      <c r="J1084" s="226"/>
      <c r="K1084" s="227">
        <f>SUBTOTAL(9,K1076:K1083)</f>
        <v>125000</v>
      </c>
      <c r="L1084" s="228"/>
      <c r="M1084" s="229"/>
      <c r="N1084" s="229"/>
      <c r="O1084" s="230"/>
      <c r="P1084" s="193">
        <f t="shared" si="244"/>
        <v>0</v>
      </c>
      <c r="R1084" s="227">
        <f t="shared" ref="R1084:U1084" si="248">SUBTOTAL(9,R1076:R1083)</f>
        <v>50000</v>
      </c>
      <c r="S1084" s="227">
        <f t="shared" si="248"/>
        <v>25000</v>
      </c>
      <c r="T1084" s="227">
        <f t="shared" si="248"/>
        <v>50000</v>
      </c>
      <c r="U1084" s="227">
        <f t="shared" si="248"/>
        <v>0</v>
      </c>
      <c r="V1084" s="208"/>
      <c r="W1084" s="209"/>
      <c r="X1084" s="209"/>
      <c r="Y1084" s="209"/>
      <c r="Z1084" s="209"/>
      <c r="AA1084" s="209"/>
      <c r="AB1084" s="210"/>
    </row>
    <row r="1085" spans="1:28" s="156" customFormat="1" ht="19.5" customHeight="1" x14ac:dyDescent="0.25">
      <c r="B1085" s="174"/>
      <c r="C1085" s="175"/>
      <c r="D1085" s="176"/>
      <c r="E1085" s="176"/>
      <c r="F1085" s="176"/>
      <c r="G1085" s="177"/>
      <c r="H1085" s="178"/>
      <c r="I1085" s="179"/>
      <c r="J1085" s="180"/>
      <c r="K1085" s="180"/>
      <c r="L1085" s="181"/>
      <c r="M1085" s="182"/>
      <c r="N1085" s="182"/>
      <c r="O1085" s="183"/>
      <c r="P1085" s="193">
        <f t="shared" si="244"/>
        <v>0</v>
      </c>
      <c r="Q1085" s="170"/>
      <c r="R1085" s="194" t="str">
        <f>IF($Q1085=R$8,$K1085,"")</f>
        <v/>
      </c>
      <c r="S1085" s="194"/>
      <c r="T1085" s="194" t="str">
        <f>IF($Q1085=T$8,$K1085,"")</f>
        <v/>
      </c>
      <c r="U1085" s="194" t="str">
        <f>IF($Q1085=U$8,$K1085,"")</f>
        <v/>
      </c>
      <c r="V1085" s="170"/>
      <c r="W1085" s="186"/>
      <c r="X1085" s="186"/>
      <c r="Y1085" s="186"/>
      <c r="Z1085" s="186"/>
      <c r="AA1085" s="186"/>
      <c r="AB1085" s="187"/>
    </row>
    <row r="1086" spans="1:28" s="156" customFormat="1" ht="19.5" customHeight="1" x14ac:dyDescent="0.25">
      <c r="B1086" s="195" t="s">
        <v>976</v>
      </c>
      <c r="C1086" s="196" t="s">
        <v>977</v>
      </c>
      <c r="D1086" s="191"/>
      <c r="E1086" s="191"/>
      <c r="F1086" s="191"/>
      <c r="G1086" s="192"/>
      <c r="H1086" s="178"/>
      <c r="I1086" s="179"/>
      <c r="J1086" s="180"/>
      <c r="K1086" s="180"/>
      <c r="L1086" s="181"/>
      <c r="M1086" s="182"/>
      <c r="N1086" s="182"/>
      <c r="O1086" s="183"/>
      <c r="P1086" s="193">
        <f t="shared" si="244"/>
        <v>0</v>
      </c>
      <c r="Q1086" s="170"/>
      <c r="R1086" s="194"/>
      <c r="S1086" s="194"/>
      <c r="T1086" s="194"/>
      <c r="U1086" s="194"/>
      <c r="V1086" s="170"/>
      <c r="W1086" s="186"/>
      <c r="X1086" s="186"/>
      <c r="Y1086" s="186"/>
      <c r="Z1086" s="186"/>
      <c r="AA1086" s="186"/>
      <c r="AB1086" s="187"/>
    </row>
    <row r="1087" spans="1:28" s="156" customFormat="1" ht="19.5" customHeight="1" x14ac:dyDescent="0.25">
      <c r="B1087" s="434" t="s">
        <v>64</v>
      </c>
      <c r="C1087" s="175" t="s">
        <v>466</v>
      </c>
      <c r="D1087" s="191"/>
      <c r="E1087" s="191"/>
      <c r="F1087" s="191"/>
      <c r="G1087" s="192"/>
      <c r="H1087" s="178">
        <f>$X$2</f>
        <v>3183</v>
      </c>
      <c r="I1087" s="179" t="s">
        <v>66</v>
      </c>
      <c r="J1087" s="180">
        <v>5</v>
      </c>
      <c r="K1087" s="180">
        <f>H1087*J1087</f>
        <v>15915</v>
      </c>
      <c r="L1087" s="181"/>
      <c r="M1087" s="182"/>
      <c r="N1087" s="182"/>
      <c r="O1087" s="183"/>
      <c r="P1087" s="193">
        <f t="shared" si="244"/>
        <v>0</v>
      </c>
      <c r="Q1087" s="156" t="s">
        <v>364</v>
      </c>
      <c r="R1087" s="194" t="str">
        <f t="shared" ref="R1087:U1090" si="249">IF($Q1087=R$8,$K1087,"")</f>
        <v/>
      </c>
      <c r="S1087" s="194">
        <f t="shared" si="249"/>
        <v>15915</v>
      </c>
      <c r="T1087" s="194" t="str">
        <f t="shared" si="249"/>
        <v/>
      </c>
      <c r="U1087" s="194" t="str">
        <f t="shared" si="249"/>
        <v/>
      </c>
      <c r="V1087" s="170"/>
      <c r="W1087" s="186"/>
      <c r="X1087" s="186"/>
      <c r="Y1087" s="186"/>
      <c r="Z1087" s="186"/>
      <c r="AA1087" s="186"/>
      <c r="AB1087" s="187"/>
    </row>
    <row r="1088" spans="1:28" s="156" customFormat="1" ht="19.5" customHeight="1" x14ac:dyDescent="0.25">
      <c r="B1088" s="434" t="s">
        <v>64</v>
      </c>
      <c r="C1088" s="175" t="s">
        <v>538</v>
      </c>
      <c r="D1088" s="191"/>
      <c r="E1088" s="191"/>
      <c r="F1088" s="191"/>
      <c r="G1088" s="192"/>
      <c r="H1088" s="178">
        <f>$Z$2-H1089</f>
        <v>13172</v>
      </c>
      <c r="I1088" s="179" t="s">
        <v>66</v>
      </c>
      <c r="J1088" s="180">
        <v>5</v>
      </c>
      <c r="K1088" s="180">
        <f t="shared" ref="K1088:K1090" si="250">H1088*J1088</f>
        <v>65860</v>
      </c>
      <c r="L1088" s="181"/>
      <c r="M1088" s="182"/>
      <c r="N1088" s="182"/>
      <c r="O1088" s="183"/>
      <c r="P1088" s="193">
        <f t="shared" si="244"/>
        <v>0</v>
      </c>
      <c r="Q1088" s="156" t="s">
        <v>363</v>
      </c>
      <c r="R1088" s="194">
        <f t="shared" si="249"/>
        <v>65860</v>
      </c>
      <c r="S1088" s="194" t="str">
        <f t="shared" si="249"/>
        <v/>
      </c>
      <c r="T1088" s="194" t="str">
        <f t="shared" si="249"/>
        <v/>
      </c>
      <c r="U1088" s="194" t="str">
        <f t="shared" si="249"/>
        <v/>
      </c>
      <c r="V1088" s="170"/>
      <c r="W1088" s="186"/>
      <c r="X1088" s="186"/>
      <c r="Y1088" s="186"/>
      <c r="Z1088" s="186"/>
      <c r="AA1088" s="186"/>
      <c r="AB1088" s="187"/>
    </row>
    <row r="1089" spans="1:28" s="156" customFormat="1" ht="19.5" customHeight="1" x14ac:dyDescent="0.25">
      <c r="B1089" s="434" t="s">
        <v>64</v>
      </c>
      <c r="C1089" s="175" t="s">
        <v>957</v>
      </c>
      <c r="D1089" s="191"/>
      <c r="E1089" s="191"/>
      <c r="F1089" s="191"/>
      <c r="G1089" s="192"/>
      <c r="H1089" s="178">
        <f>$AB$2</f>
        <v>5686</v>
      </c>
      <c r="I1089" s="179" t="s">
        <v>66</v>
      </c>
      <c r="J1089" s="180">
        <v>5</v>
      </c>
      <c r="K1089" s="180">
        <f t="shared" si="250"/>
        <v>28430</v>
      </c>
      <c r="L1089" s="181"/>
      <c r="M1089" s="182"/>
      <c r="N1089" s="182"/>
      <c r="O1089" s="183"/>
      <c r="P1089" s="193">
        <f t="shared" si="244"/>
        <v>0</v>
      </c>
      <c r="Q1089" s="156" t="s">
        <v>363</v>
      </c>
      <c r="R1089" s="194">
        <f t="shared" si="249"/>
        <v>28430</v>
      </c>
      <c r="S1089" s="194" t="str">
        <f t="shared" si="249"/>
        <v/>
      </c>
      <c r="T1089" s="194" t="str">
        <f t="shared" si="249"/>
        <v/>
      </c>
      <c r="U1089" s="194" t="str">
        <f t="shared" si="249"/>
        <v/>
      </c>
      <c r="V1089" s="170"/>
      <c r="W1089" s="186"/>
      <c r="X1089" s="186"/>
      <c r="Y1089" s="186"/>
      <c r="Z1089" s="186"/>
      <c r="AA1089" s="186"/>
      <c r="AB1089" s="187"/>
    </row>
    <row r="1090" spans="1:28" s="156" customFormat="1" ht="19.5" customHeight="1" x14ac:dyDescent="0.25">
      <c r="B1090" s="434" t="s">
        <v>64</v>
      </c>
      <c r="C1090" s="175" t="s">
        <v>356</v>
      </c>
      <c r="D1090" s="191"/>
      <c r="E1090" s="191"/>
      <c r="F1090" s="191"/>
      <c r="G1090" s="192"/>
      <c r="H1090" s="178">
        <f>$V$3</f>
        <v>5469</v>
      </c>
      <c r="I1090" s="179" t="s">
        <v>66</v>
      </c>
      <c r="J1090" s="180">
        <v>5</v>
      </c>
      <c r="K1090" s="180">
        <f t="shared" si="250"/>
        <v>27345</v>
      </c>
      <c r="L1090" s="181"/>
      <c r="M1090" s="182"/>
      <c r="N1090" s="182"/>
      <c r="O1090" s="183"/>
      <c r="P1090" s="193">
        <f t="shared" si="244"/>
        <v>0</v>
      </c>
      <c r="Q1090" s="156" t="s">
        <v>356</v>
      </c>
      <c r="R1090" s="194" t="str">
        <f t="shared" si="249"/>
        <v/>
      </c>
      <c r="S1090" s="194" t="str">
        <f t="shared" si="249"/>
        <v/>
      </c>
      <c r="T1090" s="194">
        <f t="shared" si="249"/>
        <v>27345</v>
      </c>
      <c r="U1090" s="194" t="str">
        <f t="shared" si="249"/>
        <v/>
      </c>
      <c r="V1090" s="170"/>
      <c r="W1090" s="186"/>
      <c r="X1090" s="186"/>
      <c r="Y1090" s="186"/>
      <c r="Z1090" s="186"/>
      <c r="AA1090" s="186"/>
      <c r="AB1090" s="187"/>
    </row>
    <row r="1091" spans="1:28" s="156" customFormat="1" ht="19.5" customHeight="1" x14ac:dyDescent="0.25">
      <c r="A1091" s="197"/>
      <c r="B1091" s="211"/>
      <c r="C1091" s="212"/>
      <c r="D1091" s="213"/>
      <c r="E1091" s="213"/>
      <c r="F1091" s="213"/>
      <c r="G1091" s="214"/>
      <c r="H1091" s="215"/>
      <c r="I1091" s="215"/>
      <c r="J1091" s="216"/>
      <c r="K1091" s="217"/>
      <c r="L1091" s="218"/>
      <c r="M1091" s="219"/>
      <c r="N1091" s="219"/>
      <c r="O1091" s="220"/>
      <c r="P1091" s="193">
        <f t="shared" si="244"/>
        <v>0</v>
      </c>
      <c r="R1091" s="194"/>
      <c r="S1091" s="194"/>
      <c r="T1091" s="194"/>
      <c r="U1091" s="194"/>
      <c r="V1091" s="208"/>
      <c r="W1091" s="209"/>
      <c r="X1091" s="209"/>
      <c r="Y1091" s="209"/>
      <c r="Z1091" s="209"/>
      <c r="AA1091" s="209"/>
      <c r="AB1091" s="210"/>
    </row>
    <row r="1092" spans="1:28" s="156" customFormat="1" ht="19.5" customHeight="1" x14ac:dyDescent="0.25">
      <c r="A1092" s="197"/>
      <c r="B1092" s="221"/>
      <c r="C1092" s="222"/>
      <c r="D1092" s="223"/>
      <c r="E1092" s="223"/>
      <c r="F1092" s="223"/>
      <c r="G1092" s="224" t="str">
        <f>C1086</f>
        <v>Bird and Vermin Control</v>
      </c>
      <c r="H1092" s="225"/>
      <c r="I1092" s="225"/>
      <c r="J1092" s="226"/>
      <c r="K1092" s="227">
        <f>SUBTOTAL(9,K1086:K1091)</f>
        <v>137550</v>
      </c>
      <c r="L1092" s="228"/>
      <c r="M1092" s="229"/>
      <c r="N1092" s="229"/>
      <c r="O1092" s="230"/>
      <c r="P1092" s="193">
        <f t="shared" si="244"/>
        <v>0</v>
      </c>
      <c r="R1092" s="227">
        <f t="shared" ref="R1092:U1092" si="251">SUBTOTAL(9,R1086:R1091)</f>
        <v>94290</v>
      </c>
      <c r="S1092" s="227">
        <f t="shared" si="251"/>
        <v>15915</v>
      </c>
      <c r="T1092" s="227">
        <f t="shared" si="251"/>
        <v>27345</v>
      </c>
      <c r="U1092" s="227">
        <f t="shared" si="251"/>
        <v>0</v>
      </c>
      <c r="V1092" s="208"/>
      <c r="W1092" s="209"/>
      <c r="X1092" s="209"/>
      <c r="Y1092" s="209"/>
      <c r="Z1092" s="209"/>
      <c r="AA1092" s="209"/>
      <c r="AB1092" s="210"/>
    </row>
    <row r="1093" spans="1:28" s="156" customFormat="1" ht="19.5" customHeight="1" x14ac:dyDescent="0.25">
      <c r="B1093" s="174"/>
      <c r="C1093" s="175"/>
      <c r="D1093" s="176"/>
      <c r="E1093" s="176"/>
      <c r="F1093" s="176"/>
      <c r="G1093" s="177"/>
      <c r="H1093" s="178"/>
      <c r="I1093" s="179"/>
      <c r="J1093" s="180"/>
      <c r="K1093" s="180"/>
      <c r="L1093" s="181"/>
      <c r="M1093" s="182"/>
      <c r="N1093" s="182"/>
      <c r="O1093" s="183"/>
      <c r="P1093" s="193">
        <f t="shared" si="244"/>
        <v>0</v>
      </c>
      <c r="Q1093" s="170"/>
      <c r="R1093" s="194" t="str">
        <f>IF($Q1093=R$8,$K1093,"")</f>
        <v/>
      </c>
      <c r="S1093" s="194"/>
      <c r="T1093" s="194" t="str">
        <f>IF($Q1093=T$8,$K1093,"")</f>
        <v/>
      </c>
      <c r="U1093" s="194" t="str">
        <f>IF($Q1093=U$8,$K1093,"")</f>
        <v/>
      </c>
      <c r="V1093" s="170"/>
      <c r="W1093" s="186"/>
      <c r="X1093" s="186"/>
      <c r="Y1093" s="186"/>
      <c r="Z1093" s="186"/>
      <c r="AA1093" s="186"/>
      <c r="AB1093" s="187"/>
    </row>
    <row r="1094" spans="1:28" s="156" customFormat="1" ht="19.5" customHeight="1" x14ac:dyDescent="0.25">
      <c r="B1094" s="231"/>
      <c r="C1094" s="232"/>
      <c r="D1094" s="233"/>
      <c r="E1094" s="233"/>
      <c r="F1094" s="233"/>
      <c r="G1094" s="234" t="str">
        <f>C1018</f>
        <v>General fittings, furnishings and equipment</v>
      </c>
      <c r="H1094" s="235"/>
      <c r="I1094" s="236"/>
      <c r="J1094" s="236"/>
      <c r="K1094" s="237">
        <f>SUBTOTAL(9,K1018:K1093)</f>
        <v>19241920</v>
      </c>
      <c r="L1094" s="238"/>
      <c r="M1094" s="239"/>
      <c r="N1094" s="239"/>
      <c r="O1094" s="240"/>
      <c r="P1094" s="193">
        <f t="shared" si="244"/>
        <v>0</v>
      </c>
      <c r="Q1094" s="237">
        <f>SUBTOTAL(9,Q1018:Q1093)</f>
        <v>0</v>
      </c>
      <c r="R1094" s="237">
        <f>SUBTOTAL(9,R1018:R1093)</f>
        <v>12553780</v>
      </c>
      <c r="S1094" s="237">
        <f>SUBTOTAL(9,S1018:S1093)</f>
        <v>2337185</v>
      </c>
      <c r="T1094" s="237">
        <f>SUBTOTAL(9,T1018:T1093)</f>
        <v>4350955</v>
      </c>
      <c r="U1094" s="237">
        <f>SUBTOTAL(9,U1018:U1093)</f>
        <v>0</v>
      </c>
      <c r="V1094" s="170"/>
      <c r="W1094" s="186"/>
      <c r="X1094" s="186"/>
      <c r="Y1094" s="186"/>
      <c r="Z1094" s="186"/>
      <c r="AA1094" s="186"/>
      <c r="AB1094" s="187"/>
    </row>
    <row r="1095" spans="1:28" s="156" customFormat="1" ht="19.5" customHeight="1" x14ac:dyDescent="0.25">
      <c r="B1095" s="174"/>
      <c r="C1095" s="175"/>
      <c r="D1095" s="176"/>
      <c r="E1095" s="176"/>
      <c r="F1095" s="176"/>
      <c r="G1095" s="177"/>
      <c r="H1095" s="178"/>
      <c r="I1095" s="179"/>
      <c r="J1095" s="180"/>
      <c r="K1095" s="180"/>
      <c r="L1095" s="181"/>
      <c r="M1095" s="182"/>
      <c r="N1095" s="182"/>
      <c r="O1095" s="183"/>
      <c r="P1095" s="193">
        <f t="shared" si="244"/>
        <v>0</v>
      </c>
      <c r="Q1095" s="170"/>
      <c r="R1095" s="194" t="str">
        <f>IF($Q1095=R$8,$K1095,"")</f>
        <v/>
      </c>
      <c r="S1095" s="194"/>
      <c r="T1095" s="194" t="str">
        <f>IF($Q1095=T$8,$K1095,"")</f>
        <v/>
      </c>
      <c r="U1095" s="194" t="str">
        <f>IF($Q1095=U$8,$K1095,"")</f>
        <v/>
      </c>
      <c r="V1095" s="170"/>
      <c r="W1095" s="186"/>
      <c r="X1095" s="186"/>
      <c r="Y1095" s="186"/>
      <c r="Z1095" s="186"/>
      <c r="AA1095" s="186"/>
      <c r="AB1095" s="187"/>
    </row>
    <row r="1096" spans="1:28" s="156" customFormat="1" ht="19.5" customHeight="1" x14ac:dyDescent="0.25">
      <c r="B1096" s="320"/>
      <c r="C1096" s="270"/>
      <c r="D1096" s="271"/>
      <c r="E1096" s="271"/>
      <c r="F1096" s="271"/>
      <c r="G1096" s="321" t="s">
        <v>22</v>
      </c>
      <c r="H1096" s="273"/>
      <c r="I1096" s="274"/>
      <c r="J1096" s="274"/>
      <c r="K1096" s="322">
        <f>SUBTOTAL(9,K1016:K1095)</f>
        <v>19241920</v>
      </c>
      <c r="L1096" s="276"/>
      <c r="M1096" s="277"/>
      <c r="N1096" s="277"/>
      <c r="O1096" s="193"/>
      <c r="P1096" s="193">
        <f t="shared" si="244"/>
        <v>0</v>
      </c>
      <c r="Q1096" s="322">
        <f>SUBTOTAL(9,Q1016:Q1095)</f>
        <v>0</v>
      </c>
      <c r="R1096" s="322">
        <f>SUBTOTAL(9,R1016:R1095)</f>
        <v>12553780</v>
      </c>
      <c r="S1096" s="322">
        <f>SUBTOTAL(9,S1016:S1095)</f>
        <v>2337185</v>
      </c>
      <c r="T1096" s="322">
        <f>SUBTOTAL(9,T1016:T1095)</f>
        <v>4350955</v>
      </c>
      <c r="U1096" s="322">
        <f>SUBTOTAL(9,U1016:U1095)</f>
        <v>0</v>
      </c>
      <c r="V1096" s="170"/>
      <c r="W1096" s="186"/>
      <c r="X1096" s="186"/>
      <c r="Y1096" s="186"/>
      <c r="Z1096" s="186"/>
      <c r="AA1096" s="186"/>
      <c r="AB1096" s="187"/>
    </row>
    <row r="1097" spans="1:28" s="156" customFormat="1" ht="19.5" customHeight="1" x14ac:dyDescent="0.25">
      <c r="B1097" s="174"/>
      <c r="C1097" s="175"/>
      <c r="D1097" s="176"/>
      <c r="E1097" s="176"/>
      <c r="F1097" s="176"/>
      <c r="G1097" s="177"/>
      <c r="H1097" s="178"/>
      <c r="I1097" s="179"/>
      <c r="J1097" s="180"/>
      <c r="K1097" s="180"/>
      <c r="L1097" s="181"/>
      <c r="M1097" s="182"/>
      <c r="N1097" s="182"/>
      <c r="O1097" s="183"/>
      <c r="P1097" s="193">
        <f t="shared" si="244"/>
        <v>0</v>
      </c>
      <c r="Q1097" s="170"/>
      <c r="R1097" s="194" t="str">
        <f>IF($Q1097=R$8,$K1097,"")</f>
        <v/>
      </c>
      <c r="S1097" s="194"/>
      <c r="T1097" s="194" t="str">
        <f>IF($Q1097=T$8,$K1097,"")</f>
        <v/>
      </c>
      <c r="U1097" s="194" t="str">
        <f>IF($Q1097=U$8,$K1097,"")</f>
        <v/>
      </c>
      <c r="V1097" s="170"/>
      <c r="W1097" s="186"/>
      <c r="X1097" s="186"/>
      <c r="Y1097" s="186"/>
      <c r="Z1097" s="186"/>
      <c r="AA1097" s="186"/>
      <c r="AB1097" s="187"/>
    </row>
    <row r="1098" spans="1:28" s="156" customFormat="1" ht="19.5" customHeight="1" x14ac:dyDescent="0.25">
      <c r="B1098" s="174"/>
      <c r="C1098" s="175"/>
      <c r="D1098" s="176"/>
      <c r="E1098" s="176"/>
      <c r="F1098" s="176"/>
      <c r="G1098" s="177"/>
      <c r="H1098" s="178"/>
      <c r="I1098" s="179"/>
      <c r="J1098" s="180"/>
      <c r="K1098" s="180"/>
      <c r="L1098" s="181"/>
      <c r="M1098" s="182"/>
      <c r="N1098" s="182"/>
      <c r="O1098" s="183"/>
      <c r="P1098" s="193">
        <f t="shared" si="244"/>
        <v>0</v>
      </c>
      <c r="Q1098" s="170"/>
      <c r="R1098" s="194"/>
      <c r="S1098" s="194"/>
      <c r="T1098" s="194"/>
      <c r="U1098" s="194"/>
      <c r="V1098" s="170"/>
      <c r="W1098" s="186"/>
      <c r="X1098" s="186"/>
      <c r="Y1098" s="186"/>
      <c r="Z1098" s="186"/>
      <c r="AA1098" s="186"/>
      <c r="AB1098" s="187"/>
    </row>
    <row r="1099" spans="1:28" s="156" customFormat="1" ht="19.5" customHeight="1" x14ac:dyDescent="0.25">
      <c r="B1099" s="189" t="s">
        <v>978</v>
      </c>
      <c r="C1099" s="190" t="s">
        <v>23</v>
      </c>
      <c r="D1099" s="191"/>
      <c r="E1099" s="191"/>
      <c r="F1099" s="191"/>
      <c r="G1099" s="192"/>
      <c r="H1099" s="178"/>
      <c r="I1099" s="179"/>
      <c r="J1099" s="180"/>
      <c r="K1099" s="180"/>
      <c r="L1099" s="181"/>
      <c r="M1099" s="182"/>
      <c r="N1099" s="182"/>
      <c r="O1099" s="183"/>
      <c r="P1099" s="193">
        <f t="shared" si="244"/>
        <v>0</v>
      </c>
      <c r="Q1099" s="170"/>
      <c r="R1099" s="194" t="str">
        <f>IF($Q1099=R$8,$K1099,"")</f>
        <v/>
      </c>
      <c r="S1099" s="194"/>
      <c r="T1099" s="194" t="str">
        <f t="shared" ref="T1099:U1101" si="252">IF($Q1099=T$8,$K1099,"")</f>
        <v/>
      </c>
      <c r="U1099" s="194" t="str">
        <f t="shared" si="252"/>
        <v/>
      </c>
      <c r="V1099" s="170"/>
      <c r="W1099" s="186"/>
      <c r="X1099" s="186"/>
      <c r="Y1099" s="186"/>
      <c r="Z1099" s="186"/>
      <c r="AA1099" s="186"/>
      <c r="AB1099" s="187"/>
    </row>
    <row r="1100" spans="1:28" s="156" customFormat="1" ht="19.5" customHeight="1" x14ac:dyDescent="0.25">
      <c r="B1100" s="267"/>
      <c r="C1100" s="190"/>
      <c r="D1100" s="191"/>
      <c r="E1100" s="191"/>
      <c r="F1100" s="191"/>
      <c r="G1100" s="192"/>
      <c r="H1100" s="178"/>
      <c r="I1100" s="179"/>
      <c r="J1100" s="180"/>
      <c r="K1100" s="180"/>
      <c r="L1100" s="181"/>
      <c r="M1100" s="182"/>
      <c r="N1100" s="182"/>
      <c r="O1100" s="183"/>
      <c r="P1100" s="193">
        <f t="shared" si="244"/>
        <v>0</v>
      </c>
      <c r="Q1100" s="170"/>
      <c r="R1100" s="194" t="str">
        <f>IF($Q1100=R$8,$K1100,"")</f>
        <v/>
      </c>
      <c r="S1100" s="194"/>
      <c r="T1100" s="194" t="str">
        <f t="shared" si="252"/>
        <v/>
      </c>
      <c r="U1100" s="194" t="str">
        <f t="shared" si="252"/>
        <v/>
      </c>
      <c r="V1100" s="170"/>
      <c r="W1100" s="186"/>
      <c r="X1100" s="186"/>
      <c r="Y1100" s="186"/>
      <c r="Z1100" s="186"/>
      <c r="AA1100" s="186"/>
      <c r="AB1100" s="187"/>
    </row>
    <row r="1101" spans="1:28" s="156" customFormat="1" ht="19.5" customHeight="1" x14ac:dyDescent="0.25">
      <c r="B1101" s="189" t="s">
        <v>979</v>
      </c>
      <c r="C1101" s="190" t="s">
        <v>980</v>
      </c>
      <c r="D1101" s="191"/>
      <c r="E1101" s="191"/>
      <c r="F1101" s="191"/>
      <c r="G1101" s="192"/>
      <c r="H1101" s="178"/>
      <c r="I1101" s="179"/>
      <c r="J1101" s="180"/>
      <c r="K1101" s="180"/>
      <c r="L1101" s="181"/>
      <c r="M1101" s="182"/>
      <c r="N1101" s="182"/>
      <c r="O1101" s="183"/>
      <c r="P1101" s="193">
        <f t="shared" si="244"/>
        <v>0</v>
      </c>
      <c r="Q1101" s="170"/>
      <c r="R1101" s="194" t="str">
        <f>IF($Q1101=R$8,$K1101,"")</f>
        <v/>
      </c>
      <c r="S1101" s="194"/>
      <c r="T1101" s="194" t="str">
        <f t="shared" si="252"/>
        <v/>
      </c>
      <c r="U1101" s="194" t="str">
        <f t="shared" si="252"/>
        <v/>
      </c>
      <c r="V1101" s="170"/>
      <c r="W1101" s="186"/>
      <c r="X1101" s="186"/>
      <c r="Y1101" s="186"/>
      <c r="Z1101" s="186"/>
      <c r="AA1101" s="186"/>
      <c r="AB1101" s="187"/>
    </row>
    <row r="1102" spans="1:28" s="156" customFormat="1" ht="19.5" customHeight="1" x14ac:dyDescent="0.25">
      <c r="B1102" s="195" t="s">
        <v>981</v>
      </c>
      <c r="C1102" s="196" t="s">
        <v>982</v>
      </c>
      <c r="D1102" s="191"/>
      <c r="E1102" s="191"/>
      <c r="F1102" s="191"/>
      <c r="G1102" s="192"/>
      <c r="H1102" s="178"/>
      <c r="I1102" s="179"/>
      <c r="J1102" s="180"/>
      <c r="K1102" s="180"/>
      <c r="L1102" s="181"/>
      <c r="M1102" s="182"/>
      <c r="N1102" s="182"/>
      <c r="O1102" s="183"/>
      <c r="P1102" s="193">
        <f t="shared" si="244"/>
        <v>0</v>
      </c>
      <c r="Q1102" s="170"/>
      <c r="R1102" s="194"/>
      <c r="S1102" s="194"/>
      <c r="T1102" s="194"/>
      <c r="U1102" s="194"/>
      <c r="V1102" s="170"/>
      <c r="W1102" s="186"/>
      <c r="X1102" s="186"/>
      <c r="Y1102" s="186"/>
      <c r="Z1102" s="186"/>
      <c r="AA1102" s="186"/>
      <c r="AB1102" s="187"/>
    </row>
    <row r="1103" spans="1:28" s="156" customFormat="1" ht="19.5" customHeight="1" x14ac:dyDescent="0.25">
      <c r="B1103" s="195"/>
      <c r="C1103" s="196" t="s">
        <v>538</v>
      </c>
      <c r="D1103" s="191"/>
      <c r="E1103" s="191"/>
      <c r="F1103" s="191"/>
      <c r="G1103" s="192"/>
      <c r="H1103" s="178"/>
      <c r="I1103" s="179"/>
      <c r="J1103" s="180"/>
      <c r="K1103" s="180"/>
      <c r="L1103" s="181"/>
      <c r="M1103" s="182"/>
      <c r="N1103" s="182"/>
      <c r="O1103" s="183"/>
      <c r="P1103" s="193">
        <f t="shared" si="244"/>
        <v>0</v>
      </c>
      <c r="Q1103" s="170"/>
      <c r="R1103" s="194"/>
      <c r="S1103" s="194"/>
      <c r="T1103" s="194"/>
      <c r="U1103" s="194"/>
      <c r="V1103" s="170"/>
      <c r="W1103" s="186"/>
      <c r="X1103" s="186"/>
      <c r="Y1103" s="186"/>
      <c r="Z1103" s="186"/>
      <c r="AA1103" s="186"/>
      <c r="AB1103" s="187"/>
    </row>
    <row r="1104" spans="1:28" s="251" customFormat="1" ht="19.5" customHeight="1" x14ac:dyDescent="0.25">
      <c r="A1104" s="241"/>
      <c r="B1104" s="254"/>
      <c r="C1104" s="456" t="s">
        <v>983</v>
      </c>
      <c r="D1104" s="255"/>
      <c r="E1104" s="255"/>
      <c r="F1104" s="255"/>
      <c r="G1104" s="192"/>
      <c r="H1104" s="257"/>
      <c r="I1104" s="242"/>
      <c r="J1104" s="179" t="s">
        <v>984</v>
      </c>
      <c r="K1104" s="244"/>
      <c r="L1104" s="990"/>
      <c r="M1104" s="991"/>
      <c r="N1104" s="991"/>
      <c r="O1104" s="992"/>
      <c r="P1104" s="193">
        <f t="shared" si="244"/>
        <v>0</v>
      </c>
      <c r="Q1104" s="258"/>
      <c r="R1104" s="194" t="str">
        <f t="shared" ref="R1104:S1148" si="253">IF($Q1104=R$8,$K1104,"")</f>
        <v/>
      </c>
      <c r="S1104" s="194"/>
      <c r="T1104" s="194" t="str">
        <f t="shared" ref="T1104:U1123" si="254">IF($Q1104=T$8,$K1104,"")</f>
        <v/>
      </c>
      <c r="U1104" s="194" t="str">
        <f t="shared" si="254"/>
        <v/>
      </c>
      <c r="V1104" s="248"/>
      <c r="W1104" s="249"/>
      <c r="X1104" s="249"/>
      <c r="Y1104" s="249"/>
      <c r="Z1104" s="249"/>
      <c r="AA1104" s="249"/>
      <c r="AB1104" s="250"/>
    </row>
    <row r="1105" spans="1:28" s="251" customFormat="1" ht="19.5" customHeight="1" x14ac:dyDescent="0.25">
      <c r="A1105" s="241"/>
      <c r="B1105" s="254"/>
      <c r="C1105" s="199" t="s">
        <v>985</v>
      </c>
      <c r="D1105" s="255"/>
      <c r="E1105" s="255"/>
      <c r="F1105" s="255"/>
      <c r="G1105" s="192"/>
      <c r="H1105" s="257">
        <v>14</v>
      </c>
      <c r="I1105" s="242" t="s">
        <v>366</v>
      </c>
      <c r="J1105" s="179">
        <v>948.75</v>
      </c>
      <c r="K1105" s="244">
        <f>H1105*J1105</f>
        <v>13282.5</v>
      </c>
      <c r="L1105" s="245"/>
      <c r="M1105" s="246"/>
      <c r="N1105" s="246"/>
      <c r="O1105" s="247"/>
      <c r="P1105" s="193">
        <f t="shared" si="244"/>
        <v>0</v>
      </c>
      <c r="Q1105" s="156" t="s">
        <v>363</v>
      </c>
      <c r="R1105" s="194">
        <f t="shared" si="253"/>
        <v>13282.5</v>
      </c>
      <c r="S1105" s="194"/>
      <c r="T1105" s="194" t="str">
        <f t="shared" si="254"/>
        <v/>
      </c>
      <c r="U1105" s="194" t="str">
        <f t="shared" si="254"/>
        <v/>
      </c>
      <c r="V1105" s="248"/>
      <c r="W1105" s="249"/>
      <c r="X1105" s="249"/>
      <c r="Y1105" s="249"/>
      <c r="Z1105" s="249"/>
      <c r="AA1105" s="249"/>
      <c r="AB1105" s="250"/>
    </row>
    <row r="1106" spans="1:28" s="251" customFormat="1" ht="19.5" customHeight="1" x14ac:dyDescent="0.25">
      <c r="A1106" s="241"/>
      <c r="B1106" s="254"/>
      <c r="C1106" s="199"/>
      <c r="D1106" s="255"/>
      <c r="E1106" s="255"/>
      <c r="F1106" s="255"/>
      <c r="G1106" s="192"/>
      <c r="H1106" s="257"/>
      <c r="I1106" s="242"/>
      <c r="J1106" s="179" t="s">
        <v>984</v>
      </c>
      <c r="K1106" s="244"/>
      <c r="L1106" s="245"/>
      <c r="M1106" s="246"/>
      <c r="N1106" s="246"/>
      <c r="O1106" s="247"/>
      <c r="P1106" s="193">
        <f t="shared" si="244"/>
        <v>0</v>
      </c>
      <c r="Q1106" s="156" t="s">
        <v>363</v>
      </c>
      <c r="R1106" s="194">
        <f t="shared" si="253"/>
        <v>0</v>
      </c>
      <c r="S1106" s="194"/>
      <c r="T1106" s="194" t="str">
        <f t="shared" si="254"/>
        <v/>
      </c>
      <c r="U1106" s="194" t="str">
        <f t="shared" si="254"/>
        <v/>
      </c>
      <c r="V1106" s="248"/>
      <c r="W1106" s="249"/>
      <c r="X1106" s="249"/>
      <c r="Y1106" s="249"/>
      <c r="Z1106" s="249"/>
      <c r="AA1106" s="249"/>
      <c r="AB1106" s="250"/>
    </row>
    <row r="1107" spans="1:28" s="251" customFormat="1" ht="19.5" customHeight="1" x14ac:dyDescent="0.25">
      <c r="A1107" s="241"/>
      <c r="B1107" s="254"/>
      <c r="C1107" s="456" t="s">
        <v>986</v>
      </c>
      <c r="D1107" s="255"/>
      <c r="E1107" s="255"/>
      <c r="F1107" s="255"/>
      <c r="G1107" s="192"/>
      <c r="H1107" s="257"/>
      <c r="I1107" s="242"/>
      <c r="J1107" s="179" t="s">
        <v>984</v>
      </c>
      <c r="K1107" s="244"/>
      <c r="L1107" s="245"/>
      <c r="M1107" s="246"/>
      <c r="N1107" s="246"/>
      <c r="O1107" s="247"/>
      <c r="P1107" s="193">
        <f t="shared" si="244"/>
        <v>0</v>
      </c>
      <c r="Q1107" s="156" t="s">
        <v>363</v>
      </c>
      <c r="R1107" s="194">
        <f t="shared" si="253"/>
        <v>0</v>
      </c>
      <c r="S1107" s="194"/>
      <c r="T1107" s="194" t="str">
        <f t="shared" si="254"/>
        <v/>
      </c>
      <c r="U1107" s="194" t="str">
        <f t="shared" si="254"/>
        <v/>
      </c>
      <c r="V1107" s="248"/>
      <c r="W1107" s="249"/>
      <c r="X1107" s="249"/>
      <c r="Y1107" s="249"/>
      <c r="Z1107" s="249"/>
      <c r="AA1107" s="249"/>
      <c r="AB1107" s="250"/>
    </row>
    <row r="1108" spans="1:28" s="251" customFormat="1" ht="19.5" customHeight="1" x14ac:dyDescent="0.25">
      <c r="A1108" s="241"/>
      <c r="B1108" s="254"/>
      <c r="C1108" s="199" t="s">
        <v>985</v>
      </c>
      <c r="D1108" s="255"/>
      <c r="E1108" s="255"/>
      <c r="F1108" s="255"/>
      <c r="G1108" s="192"/>
      <c r="H1108" s="257">
        <v>10</v>
      </c>
      <c r="I1108" s="242" t="s">
        <v>366</v>
      </c>
      <c r="J1108" s="179">
        <v>948.75</v>
      </c>
      <c r="K1108" s="244">
        <f>H1108*J1108</f>
        <v>9487.5</v>
      </c>
      <c r="L1108" s="245"/>
      <c r="M1108" s="246"/>
      <c r="N1108" s="246"/>
      <c r="O1108" s="247"/>
      <c r="P1108" s="193">
        <f t="shared" si="244"/>
        <v>0</v>
      </c>
      <c r="Q1108" s="156" t="s">
        <v>363</v>
      </c>
      <c r="R1108" s="194">
        <f t="shared" si="253"/>
        <v>9487.5</v>
      </c>
      <c r="S1108" s="194"/>
      <c r="T1108" s="194" t="str">
        <f t="shared" si="254"/>
        <v/>
      </c>
      <c r="U1108" s="194" t="str">
        <f t="shared" si="254"/>
        <v/>
      </c>
      <c r="V1108" s="248"/>
      <c r="W1108" s="249"/>
      <c r="X1108" s="249"/>
      <c r="Y1108" s="249"/>
      <c r="Z1108" s="249"/>
      <c r="AA1108" s="249"/>
      <c r="AB1108" s="250"/>
    </row>
    <row r="1109" spans="1:28" s="251" customFormat="1" ht="19.5" customHeight="1" x14ac:dyDescent="0.25">
      <c r="A1109" s="241"/>
      <c r="B1109" s="254"/>
      <c r="C1109" s="199"/>
      <c r="D1109" s="255"/>
      <c r="E1109" s="255"/>
      <c r="F1109" s="255"/>
      <c r="G1109" s="192"/>
      <c r="H1109" s="257"/>
      <c r="I1109" s="242"/>
      <c r="J1109" s="179" t="s">
        <v>984</v>
      </c>
      <c r="K1109" s="244"/>
      <c r="L1109" s="245"/>
      <c r="M1109" s="246"/>
      <c r="N1109" s="246"/>
      <c r="O1109" s="247"/>
      <c r="P1109" s="193">
        <f t="shared" si="244"/>
        <v>0</v>
      </c>
      <c r="Q1109" s="156" t="s">
        <v>363</v>
      </c>
      <c r="R1109" s="194">
        <f t="shared" si="253"/>
        <v>0</v>
      </c>
      <c r="S1109" s="194"/>
      <c r="T1109" s="194" t="str">
        <f t="shared" si="254"/>
        <v/>
      </c>
      <c r="U1109" s="194" t="str">
        <f t="shared" si="254"/>
        <v/>
      </c>
      <c r="V1109" s="248"/>
      <c r="W1109" s="249"/>
      <c r="X1109" s="249"/>
      <c r="Y1109" s="249"/>
      <c r="Z1109" s="249"/>
      <c r="AA1109" s="249"/>
      <c r="AB1109" s="250"/>
    </row>
    <row r="1110" spans="1:28" s="251" customFormat="1" ht="19.5" customHeight="1" x14ac:dyDescent="0.25">
      <c r="A1110" s="241"/>
      <c r="B1110" s="254"/>
      <c r="C1110" s="456" t="s">
        <v>987</v>
      </c>
      <c r="D1110" s="255"/>
      <c r="E1110" s="255"/>
      <c r="F1110" s="255"/>
      <c r="G1110" s="192"/>
      <c r="H1110" s="257"/>
      <c r="I1110" s="242"/>
      <c r="J1110" s="179" t="s">
        <v>984</v>
      </c>
      <c r="K1110" s="244"/>
      <c r="L1110" s="245"/>
      <c r="M1110" s="246"/>
      <c r="N1110" s="246"/>
      <c r="O1110" s="247"/>
      <c r="P1110" s="193">
        <f t="shared" si="244"/>
        <v>0</v>
      </c>
      <c r="Q1110" s="156" t="s">
        <v>363</v>
      </c>
      <c r="R1110" s="194">
        <f t="shared" si="253"/>
        <v>0</v>
      </c>
      <c r="S1110" s="194"/>
      <c r="T1110" s="194" t="str">
        <f t="shared" si="254"/>
        <v/>
      </c>
      <c r="U1110" s="194" t="str">
        <f t="shared" si="254"/>
        <v/>
      </c>
      <c r="V1110" s="248"/>
      <c r="W1110" s="249"/>
      <c r="X1110" s="249"/>
      <c r="Y1110" s="249"/>
      <c r="Z1110" s="249"/>
      <c r="AA1110" s="249"/>
      <c r="AB1110" s="250"/>
    </row>
    <row r="1111" spans="1:28" s="251" customFormat="1" ht="19.5" customHeight="1" x14ac:dyDescent="0.25">
      <c r="A1111" s="241"/>
      <c r="B1111" s="254"/>
      <c r="C1111" s="199" t="s">
        <v>988</v>
      </c>
      <c r="D1111" s="255"/>
      <c r="E1111" s="255"/>
      <c r="F1111" s="255"/>
      <c r="G1111" s="192"/>
      <c r="H1111" s="257">
        <v>8</v>
      </c>
      <c r="I1111" s="242" t="s">
        <v>366</v>
      </c>
      <c r="J1111" s="179">
        <v>1143.56</v>
      </c>
      <c r="K1111" s="244">
        <f t="shared" ref="K1111:K1114" si="255">H1111*J1111</f>
        <v>9148.48</v>
      </c>
      <c r="L1111" s="245"/>
      <c r="M1111" s="246"/>
      <c r="N1111" s="246"/>
      <c r="O1111" s="247"/>
      <c r="P1111" s="193">
        <f t="shared" si="244"/>
        <v>0</v>
      </c>
      <c r="Q1111" s="156" t="s">
        <v>363</v>
      </c>
      <c r="R1111" s="194">
        <f t="shared" si="253"/>
        <v>9148.48</v>
      </c>
      <c r="S1111" s="194"/>
      <c r="T1111" s="194" t="str">
        <f t="shared" si="254"/>
        <v/>
      </c>
      <c r="U1111" s="194" t="str">
        <f t="shared" si="254"/>
        <v/>
      </c>
      <c r="V1111" s="248"/>
      <c r="W1111" s="249"/>
      <c r="X1111" s="249"/>
      <c r="Y1111" s="249"/>
      <c r="Z1111" s="249"/>
      <c r="AA1111" s="249"/>
      <c r="AB1111" s="250"/>
    </row>
    <row r="1112" spans="1:28" s="251" customFormat="1" ht="19.5" customHeight="1" x14ac:dyDescent="0.25">
      <c r="A1112" s="241"/>
      <c r="B1112" s="254"/>
      <c r="C1112" s="199" t="s">
        <v>989</v>
      </c>
      <c r="D1112" s="255"/>
      <c r="E1112" s="255"/>
      <c r="F1112" s="255"/>
      <c r="G1112" s="192"/>
      <c r="H1112" s="257">
        <v>6</v>
      </c>
      <c r="I1112" s="242" t="s">
        <v>366</v>
      </c>
      <c r="J1112" s="179">
        <v>1372.21</v>
      </c>
      <c r="K1112" s="244">
        <f t="shared" si="255"/>
        <v>8233.26</v>
      </c>
      <c r="L1112" s="245"/>
      <c r="M1112" s="246"/>
      <c r="N1112" s="246"/>
      <c r="O1112" s="247"/>
      <c r="P1112" s="193">
        <f t="shared" si="244"/>
        <v>0</v>
      </c>
      <c r="Q1112" s="156" t="s">
        <v>363</v>
      </c>
      <c r="R1112" s="194">
        <f t="shared" si="253"/>
        <v>8233.26</v>
      </c>
      <c r="S1112" s="194"/>
      <c r="T1112" s="194" t="str">
        <f t="shared" si="254"/>
        <v/>
      </c>
      <c r="U1112" s="194" t="str">
        <f t="shared" si="254"/>
        <v/>
      </c>
      <c r="V1112" s="248"/>
      <c r="W1112" s="249"/>
      <c r="X1112" s="249"/>
      <c r="Y1112" s="249"/>
      <c r="Z1112" s="249"/>
      <c r="AA1112" s="249"/>
      <c r="AB1112" s="250"/>
    </row>
    <row r="1113" spans="1:28" s="251" customFormat="1" ht="19.5" customHeight="1" x14ac:dyDescent="0.25">
      <c r="A1113" s="241"/>
      <c r="B1113" s="254"/>
      <c r="C1113" s="199" t="s">
        <v>990</v>
      </c>
      <c r="D1113" s="255"/>
      <c r="E1113" s="255"/>
      <c r="F1113" s="255"/>
      <c r="G1113" s="192"/>
      <c r="H1113" s="257">
        <v>2</v>
      </c>
      <c r="I1113" s="242" t="s">
        <v>366</v>
      </c>
      <c r="J1113" s="179">
        <v>1712.81</v>
      </c>
      <c r="K1113" s="244">
        <f t="shared" si="255"/>
        <v>3425.62</v>
      </c>
      <c r="L1113" s="245"/>
      <c r="M1113" s="246"/>
      <c r="N1113" s="246"/>
      <c r="O1113" s="247"/>
      <c r="P1113" s="193">
        <f t="shared" si="244"/>
        <v>0</v>
      </c>
      <c r="Q1113" s="156" t="s">
        <v>363</v>
      </c>
      <c r="R1113" s="194">
        <f t="shared" si="253"/>
        <v>3425.62</v>
      </c>
      <c r="S1113" s="194"/>
      <c r="T1113" s="194" t="str">
        <f t="shared" si="254"/>
        <v/>
      </c>
      <c r="U1113" s="194" t="str">
        <f t="shared" si="254"/>
        <v/>
      </c>
      <c r="V1113" s="248"/>
      <c r="W1113" s="249"/>
      <c r="X1113" s="249"/>
      <c r="Y1113" s="249"/>
      <c r="Z1113" s="249"/>
      <c r="AA1113" s="249"/>
      <c r="AB1113" s="250"/>
    </row>
    <row r="1114" spans="1:28" s="251" customFormat="1" ht="19.5" customHeight="1" x14ac:dyDescent="0.25">
      <c r="A1114" s="241"/>
      <c r="B1114" s="254"/>
      <c r="C1114" s="199" t="s">
        <v>991</v>
      </c>
      <c r="D1114" s="255"/>
      <c r="E1114" s="255"/>
      <c r="F1114" s="255"/>
      <c r="G1114" s="192"/>
      <c r="H1114" s="257">
        <v>1</v>
      </c>
      <c r="I1114" s="242" t="s">
        <v>366</v>
      </c>
      <c r="J1114" s="179">
        <v>1493.97</v>
      </c>
      <c r="K1114" s="244">
        <f t="shared" si="255"/>
        <v>1493.97</v>
      </c>
      <c r="L1114" s="245"/>
      <c r="M1114" s="246"/>
      <c r="N1114" s="246"/>
      <c r="O1114" s="247"/>
      <c r="P1114" s="193">
        <f t="shared" si="244"/>
        <v>0</v>
      </c>
      <c r="Q1114" s="156" t="s">
        <v>363</v>
      </c>
      <c r="R1114" s="194">
        <f t="shared" si="253"/>
        <v>1493.97</v>
      </c>
      <c r="S1114" s="194"/>
      <c r="T1114" s="194" t="str">
        <f t="shared" si="254"/>
        <v/>
      </c>
      <c r="U1114" s="194" t="str">
        <f t="shared" si="254"/>
        <v/>
      </c>
      <c r="V1114" s="248"/>
      <c r="W1114" s="249"/>
      <c r="X1114" s="249"/>
      <c r="Y1114" s="249"/>
      <c r="Z1114" s="249"/>
      <c r="AA1114" s="249"/>
      <c r="AB1114" s="250"/>
    </row>
    <row r="1115" spans="1:28" s="251" customFormat="1" ht="19.5" customHeight="1" x14ac:dyDescent="0.25">
      <c r="A1115" s="241"/>
      <c r="B1115" s="254"/>
      <c r="C1115" s="199"/>
      <c r="D1115" s="255"/>
      <c r="E1115" s="255"/>
      <c r="F1115" s="255"/>
      <c r="G1115" s="192"/>
      <c r="H1115" s="257"/>
      <c r="I1115" s="242"/>
      <c r="J1115" s="179" t="s">
        <v>984</v>
      </c>
      <c r="K1115" s="244"/>
      <c r="L1115" s="245"/>
      <c r="M1115" s="246"/>
      <c r="N1115" s="246"/>
      <c r="O1115" s="247"/>
      <c r="P1115" s="193">
        <f t="shared" si="244"/>
        <v>0</v>
      </c>
      <c r="Q1115" s="156" t="s">
        <v>363</v>
      </c>
      <c r="R1115" s="194">
        <f t="shared" si="253"/>
        <v>0</v>
      </c>
      <c r="S1115" s="194"/>
      <c r="T1115" s="194" t="str">
        <f t="shared" si="254"/>
        <v/>
      </c>
      <c r="U1115" s="194" t="str">
        <f t="shared" si="254"/>
        <v/>
      </c>
      <c r="V1115" s="248"/>
      <c r="W1115" s="249"/>
      <c r="X1115" s="249"/>
      <c r="Y1115" s="249"/>
      <c r="Z1115" s="249"/>
      <c r="AA1115" s="249"/>
      <c r="AB1115" s="250"/>
    </row>
    <row r="1116" spans="1:28" s="251" customFormat="1" ht="19.5" customHeight="1" x14ac:dyDescent="0.25">
      <c r="A1116" s="241"/>
      <c r="B1116" s="254"/>
      <c r="C1116" s="199" t="s">
        <v>985</v>
      </c>
      <c r="D1116" s="255"/>
      <c r="E1116" s="255"/>
      <c r="F1116" s="255"/>
      <c r="G1116" s="192"/>
      <c r="H1116" s="257">
        <v>12</v>
      </c>
      <c r="I1116" s="242" t="s">
        <v>366</v>
      </c>
      <c r="J1116" s="179">
        <v>1581.25</v>
      </c>
      <c r="K1116" s="244">
        <f>H1116*J1116</f>
        <v>18975</v>
      </c>
      <c r="L1116" s="245"/>
      <c r="M1116" s="246"/>
      <c r="N1116" s="246"/>
      <c r="O1116" s="247"/>
      <c r="P1116" s="193">
        <f t="shared" si="244"/>
        <v>0</v>
      </c>
      <c r="Q1116" s="156" t="s">
        <v>363</v>
      </c>
      <c r="R1116" s="194">
        <f t="shared" si="253"/>
        <v>18975</v>
      </c>
      <c r="S1116" s="194"/>
      <c r="T1116" s="194" t="str">
        <f t="shared" si="254"/>
        <v/>
      </c>
      <c r="U1116" s="194" t="str">
        <f t="shared" si="254"/>
        <v/>
      </c>
      <c r="V1116" s="248"/>
      <c r="W1116" s="249"/>
      <c r="X1116" s="249"/>
      <c r="Y1116" s="249"/>
      <c r="Z1116" s="249"/>
      <c r="AA1116" s="249"/>
      <c r="AB1116" s="250"/>
    </row>
    <row r="1117" spans="1:28" s="251" customFormat="1" ht="19.5" customHeight="1" x14ac:dyDescent="0.25">
      <c r="A1117" s="241"/>
      <c r="B1117" s="254"/>
      <c r="C1117" s="199"/>
      <c r="D1117" s="255"/>
      <c r="E1117" s="255"/>
      <c r="F1117" s="255"/>
      <c r="G1117" s="192"/>
      <c r="H1117" s="257"/>
      <c r="I1117" s="242"/>
      <c r="J1117" s="179" t="s">
        <v>984</v>
      </c>
      <c r="K1117" s="244"/>
      <c r="L1117" s="245"/>
      <c r="M1117" s="246"/>
      <c r="N1117" s="246"/>
      <c r="O1117" s="247"/>
      <c r="P1117" s="193">
        <f t="shared" si="244"/>
        <v>0</v>
      </c>
      <c r="Q1117" s="156" t="s">
        <v>363</v>
      </c>
      <c r="R1117" s="194">
        <f t="shared" si="253"/>
        <v>0</v>
      </c>
      <c r="S1117" s="194"/>
      <c r="T1117" s="194" t="str">
        <f t="shared" si="254"/>
        <v/>
      </c>
      <c r="U1117" s="194" t="str">
        <f t="shared" si="254"/>
        <v/>
      </c>
      <c r="V1117" s="248"/>
      <c r="W1117" s="249"/>
      <c r="X1117" s="249"/>
      <c r="Y1117" s="249"/>
      <c r="Z1117" s="249"/>
      <c r="AA1117" s="249"/>
      <c r="AB1117" s="250"/>
    </row>
    <row r="1118" spans="1:28" s="251" customFormat="1" ht="19.5" customHeight="1" x14ac:dyDescent="0.25">
      <c r="A1118" s="241"/>
      <c r="B1118" s="254"/>
      <c r="C1118" s="456" t="s">
        <v>992</v>
      </c>
      <c r="D1118" s="255"/>
      <c r="E1118" s="255"/>
      <c r="F1118" s="255"/>
      <c r="G1118" s="192"/>
      <c r="H1118" s="257"/>
      <c r="I1118" s="242"/>
      <c r="J1118" s="179" t="s">
        <v>984</v>
      </c>
      <c r="K1118" s="244"/>
      <c r="L1118" s="245"/>
      <c r="M1118" s="246"/>
      <c r="N1118" s="246"/>
      <c r="O1118" s="247"/>
      <c r="P1118" s="193">
        <f t="shared" si="244"/>
        <v>0</v>
      </c>
      <c r="Q1118" s="156" t="s">
        <v>363</v>
      </c>
      <c r="R1118" s="194">
        <f t="shared" si="253"/>
        <v>0</v>
      </c>
      <c r="S1118" s="194"/>
      <c r="T1118" s="194" t="str">
        <f t="shared" si="254"/>
        <v/>
      </c>
      <c r="U1118" s="194" t="str">
        <f t="shared" si="254"/>
        <v/>
      </c>
      <c r="V1118" s="248"/>
      <c r="W1118" s="249"/>
      <c r="X1118" s="249"/>
      <c r="Y1118" s="249"/>
      <c r="Z1118" s="249"/>
      <c r="AA1118" s="249"/>
      <c r="AB1118" s="250"/>
    </row>
    <row r="1119" spans="1:28" s="251" customFormat="1" ht="19.5" customHeight="1" x14ac:dyDescent="0.25">
      <c r="A1119" s="241"/>
      <c r="B1119" s="254"/>
      <c r="C1119" s="199" t="s">
        <v>988</v>
      </c>
      <c r="D1119" s="255"/>
      <c r="E1119" s="255"/>
      <c r="F1119" s="255"/>
      <c r="G1119" s="192"/>
      <c r="H1119" s="257">
        <v>6</v>
      </c>
      <c r="I1119" s="242" t="s">
        <v>366</v>
      </c>
      <c r="J1119" s="179">
        <v>1143.56</v>
      </c>
      <c r="K1119" s="244">
        <f t="shared" ref="K1119:K1120" si="256">H1119*J1119</f>
        <v>6861.36</v>
      </c>
      <c r="L1119" s="245"/>
      <c r="M1119" s="246"/>
      <c r="N1119" s="246"/>
      <c r="O1119" s="247"/>
      <c r="P1119" s="193">
        <f t="shared" si="244"/>
        <v>0</v>
      </c>
      <c r="Q1119" s="156" t="s">
        <v>363</v>
      </c>
      <c r="R1119" s="194">
        <f t="shared" si="253"/>
        <v>6861.36</v>
      </c>
      <c r="S1119" s="194"/>
      <c r="T1119" s="194" t="str">
        <f t="shared" si="254"/>
        <v/>
      </c>
      <c r="U1119" s="194" t="str">
        <f t="shared" si="254"/>
        <v/>
      </c>
      <c r="V1119" s="248"/>
      <c r="W1119" s="249"/>
      <c r="X1119" s="249"/>
      <c r="Y1119" s="249"/>
      <c r="Z1119" s="249"/>
      <c r="AA1119" s="249"/>
      <c r="AB1119" s="250"/>
    </row>
    <row r="1120" spans="1:28" s="251" customFormat="1" ht="19.5" customHeight="1" x14ac:dyDescent="0.25">
      <c r="A1120" s="241"/>
      <c r="B1120" s="254"/>
      <c r="C1120" s="199" t="s">
        <v>989</v>
      </c>
      <c r="D1120" s="255"/>
      <c r="E1120" s="255"/>
      <c r="F1120" s="255"/>
      <c r="G1120" s="192"/>
      <c r="H1120" s="257">
        <v>4</v>
      </c>
      <c r="I1120" s="242" t="s">
        <v>366</v>
      </c>
      <c r="J1120" s="179">
        <v>1372.21</v>
      </c>
      <c r="K1120" s="244">
        <f t="shared" si="256"/>
        <v>5488.84</v>
      </c>
      <c r="L1120" s="245"/>
      <c r="M1120" s="246"/>
      <c r="N1120" s="246"/>
      <c r="O1120" s="247"/>
      <c r="P1120" s="193">
        <f t="shared" si="244"/>
        <v>0</v>
      </c>
      <c r="Q1120" s="156" t="s">
        <v>363</v>
      </c>
      <c r="R1120" s="194">
        <f t="shared" si="253"/>
        <v>5488.84</v>
      </c>
      <c r="S1120" s="194"/>
      <c r="T1120" s="194" t="str">
        <f t="shared" si="254"/>
        <v/>
      </c>
      <c r="U1120" s="194" t="str">
        <f t="shared" si="254"/>
        <v/>
      </c>
      <c r="V1120" s="248"/>
      <c r="W1120" s="249"/>
      <c r="X1120" s="249"/>
      <c r="Y1120" s="249"/>
      <c r="Z1120" s="249"/>
      <c r="AA1120" s="249"/>
      <c r="AB1120" s="250"/>
    </row>
    <row r="1121" spans="1:28" s="251" customFormat="1" ht="19.5" customHeight="1" x14ac:dyDescent="0.25">
      <c r="A1121" s="241"/>
      <c r="B1121" s="254"/>
      <c r="C1121" s="199"/>
      <c r="D1121" s="255"/>
      <c r="E1121" s="255"/>
      <c r="F1121" s="255"/>
      <c r="G1121" s="192"/>
      <c r="H1121" s="257"/>
      <c r="I1121" s="242"/>
      <c r="J1121" s="179" t="s">
        <v>984</v>
      </c>
      <c r="K1121" s="244"/>
      <c r="L1121" s="245"/>
      <c r="M1121" s="246"/>
      <c r="N1121" s="246"/>
      <c r="O1121" s="247"/>
      <c r="P1121" s="193">
        <f t="shared" si="244"/>
        <v>0</v>
      </c>
      <c r="Q1121" s="156" t="s">
        <v>363</v>
      </c>
      <c r="R1121" s="194">
        <f t="shared" si="253"/>
        <v>0</v>
      </c>
      <c r="S1121" s="194"/>
      <c r="T1121" s="194" t="str">
        <f t="shared" si="254"/>
        <v/>
      </c>
      <c r="U1121" s="194" t="str">
        <f t="shared" si="254"/>
        <v/>
      </c>
      <c r="V1121" s="248"/>
      <c r="W1121" s="249"/>
      <c r="X1121" s="249"/>
      <c r="Y1121" s="249"/>
      <c r="Z1121" s="249"/>
      <c r="AA1121" s="249"/>
      <c r="AB1121" s="250"/>
    </row>
    <row r="1122" spans="1:28" s="251" customFormat="1" ht="19.5" customHeight="1" x14ac:dyDescent="0.25">
      <c r="A1122" s="241"/>
      <c r="B1122" s="254"/>
      <c r="C1122" s="199" t="s">
        <v>985</v>
      </c>
      <c r="D1122" s="255"/>
      <c r="E1122" s="255"/>
      <c r="F1122" s="255"/>
      <c r="G1122" s="192"/>
      <c r="H1122" s="257">
        <v>10</v>
      </c>
      <c r="I1122" s="242" t="s">
        <v>366</v>
      </c>
      <c r="J1122" s="179">
        <v>1581.25</v>
      </c>
      <c r="K1122" s="244">
        <f>H1122*J1122</f>
        <v>15812.5</v>
      </c>
      <c r="L1122" s="245"/>
      <c r="M1122" s="246"/>
      <c r="N1122" s="246"/>
      <c r="O1122" s="247"/>
      <c r="P1122" s="193">
        <f t="shared" si="244"/>
        <v>0</v>
      </c>
      <c r="Q1122" s="156" t="s">
        <v>363</v>
      </c>
      <c r="R1122" s="194">
        <f t="shared" si="253"/>
        <v>15812.5</v>
      </c>
      <c r="S1122" s="194"/>
      <c r="T1122" s="194" t="str">
        <f t="shared" si="254"/>
        <v/>
      </c>
      <c r="U1122" s="194" t="str">
        <f t="shared" si="254"/>
        <v/>
      </c>
      <c r="V1122" s="248"/>
      <c r="W1122" s="249"/>
      <c r="X1122" s="249"/>
      <c r="Y1122" s="249"/>
      <c r="Z1122" s="249"/>
      <c r="AA1122" s="249"/>
      <c r="AB1122" s="250"/>
    </row>
    <row r="1123" spans="1:28" s="251" customFormat="1" ht="19.5" customHeight="1" x14ac:dyDescent="0.25">
      <c r="A1123" s="241"/>
      <c r="B1123" s="254"/>
      <c r="C1123" s="199"/>
      <c r="D1123" s="255"/>
      <c r="E1123" s="255"/>
      <c r="F1123" s="255"/>
      <c r="G1123" s="192"/>
      <c r="H1123" s="257"/>
      <c r="I1123" s="242"/>
      <c r="J1123" s="179" t="s">
        <v>984</v>
      </c>
      <c r="K1123" s="244"/>
      <c r="L1123" s="245"/>
      <c r="M1123" s="246"/>
      <c r="N1123" s="246"/>
      <c r="O1123" s="247"/>
      <c r="P1123" s="193">
        <f t="shared" si="244"/>
        <v>0</v>
      </c>
      <c r="Q1123" s="156" t="s">
        <v>363</v>
      </c>
      <c r="R1123" s="194">
        <f t="shared" si="253"/>
        <v>0</v>
      </c>
      <c r="S1123" s="194"/>
      <c r="T1123" s="194" t="str">
        <f t="shared" si="254"/>
        <v/>
      </c>
      <c r="U1123" s="194" t="str">
        <f t="shared" si="254"/>
        <v/>
      </c>
      <c r="V1123" s="248"/>
      <c r="W1123" s="249"/>
      <c r="X1123" s="249"/>
      <c r="Y1123" s="249"/>
      <c r="Z1123" s="249"/>
      <c r="AA1123" s="249"/>
      <c r="AB1123" s="250"/>
    </row>
    <row r="1124" spans="1:28" s="251" customFormat="1" ht="19.5" customHeight="1" x14ac:dyDescent="0.25">
      <c r="A1124" s="241"/>
      <c r="B1124" s="254"/>
      <c r="C1124" s="456" t="s">
        <v>993</v>
      </c>
      <c r="D1124" s="255"/>
      <c r="E1124" s="255"/>
      <c r="F1124" s="255"/>
      <c r="G1124" s="192"/>
      <c r="H1124" s="257"/>
      <c r="I1124" s="242"/>
      <c r="J1124" s="179" t="s">
        <v>984</v>
      </c>
      <c r="K1124" s="244"/>
      <c r="L1124" s="245"/>
      <c r="M1124" s="246"/>
      <c r="N1124" s="246"/>
      <c r="O1124" s="247"/>
      <c r="P1124" s="193">
        <f t="shared" si="244"/>
        <v>0</v>
      </c>
      <c r="Q1124" s="156" t="s">
        <v>363</v>
      </c>
      <c r="R1124" s="194">
        <f t="shared" si="253"/>
        <v>0</v>
      </c>
      <c r="S1124" s="194"/>
      <c r="T1124" s="194" t="str">
        <f t="shared" ref="T1124:U1143" si="257">IF($Q1124=T$8,$K1124,"")</f>
        <v/>
      </c>
      <c r="U1124" s="194" t="str">
        <f t="shared" si="257"/>
        <v/>
      </c>
      <c r="V1124" s="248"/>
      <c r="W1124" s="249"/>
      <c r="X1124" s="249"/>
      <c r="Y1124" s="249"/>
      <c r="Z1124" s="249"/>
      <c r="AA1124" s="249"/>
      <c r="AB1124" s="250"/>
    </row>
    <row r="1125" spans="1:28" s="251" customFormat="1" ht="19.5" customHeight="1" x14ac:dyDescent="0.25">
      <c r="A1125" s="241"/>
      <c r="B1125" s="254"/>
      <c r="C1125" s="199" t="s">
        <v>994</v>
      </c>
      <c r="D1125" s="255"/>
      <c r="E1125" s="255"/>
      <c r="F1125" s="255"/>
      <c r="G1125" s="192"/>
      <c r="H1125" s="257">
        <v>15</v>
      </c>
      <c r="I1125" s="242" t="s">
        <v>366</v>
      </c>
      <c r="J1125" s="179">
        <v>1518</v>
      </c>
      <c r="K1125" s="244">
        <f t="shared" ref="K1125:K1144" si="258">H1125*J1125</f>
        <v>22770</v>
      </c>
      <c r="L1125" s="245"/>
      <c r="M1125" s="246"/>
      <c r="N1125" s="246"/>
      <c r="O1125" s="247"/>
      <c r="P1125" s="193">
        <f t="shared" si="244"/>
        <v>0</v>
      </c>
      <c r="Q1125" s="156" t="s">
        <v>363</v>
      </c>
      <c r="R1125" s="194">
        <f t="shared" si="253"/>
        <v>22770</v>
      </c>
      <c r="S1125" s="194"/>
      <c r="T1125" s="194" t="str">
        <f t="shared" si="257"/>
        <v/>
      </c>
      <c r="U1125" s="194" t="str">
        <f t="shared" si="257"/>
        <v/>
      </c>
      <c r="V1125" s="248"/>
      <c r="W1125" s="249"/>
      <c r="X1125" s="249"/>
      <c r="Y1125" s="249"/>
      <c r="Z1125" s="249"/>
      <c r="AA1125" s="249"/>
      <c r="AB1125" s="250"/>
    </row>
    <row r="1126" spans="1:28" s="251" customFormat="1" ht="19.5" customHeight="1" x14ac:dyDescent="0.25">
      <c r="A1126" s="241"/>
      <c r="B1126" s="254"/>
      <c r="C1126" s="199" t="s">
        <v>995</v>
      </c>
      <c r="D1126" s="255"/>
      <c r="E1126" s="255"/>
      <c r="F1126" s="255"/>
      <c r="G1126" s="192"/>
      <c r="H1126" s="257">
        <v>5</v>
      </c>
      <c r="I1126" s="242" t="s">
        <v>366</v>
      </c>
      <c r="J1126" s="179">
        <v>1518</v>
      </c>
      <c r="K1126" s="244">
        <f t="shared" si="258"/>
        <v>7590</v>
      </c>
      <c r="L1126" s="245"/>
      <c r="M1126" s="246"/>
      <c r="N1126" s="246"/>
      <c r="O1126" s="247"/>
      <c r="P1126" s="193">
        <f t="shared" si="244"/>
        <v>0</v>
      </c>
      <c r="Q1126" s="156" t="s">
        <v>363</v>
      </c>
      <c r="R1126" s="194">
        <f t="shared" si="253"/>
        <v>7590</v>
      </c>
      <c r="S1126" s="194"/>
      <c r="T1126" s="194" t="str">
        <f t="shared" si="257"/>
        <v/>
      </c>
      <c r="U1126" s="194" t="str">
        <f t="shared" si="257"/>
        <v/>
      </c>
      <c r="V1126" s="248"/>
      <c r="W1126" s="249"/>
      <c r="X1126" s="249"/>
      <c r="Y1126" s="249"/>
      <c r="Z1126" s="249"/>
      <c r="AA1126" s="249"/>
      <c r="AB1126" s="250"/>
    </row>
    <row r="1127" spans="1:28" s="251" customFormat="1" ht="19.5" customHeight="1" x14ac:dyDescent="0.25">
      <c r="A1127" s="241"/>
      <c r="B1127" s="254"/>
      <c r="C1127" s="199" t="s">
        <v>996</v>
      </c>
      <c r="D1127" s="255"/>
      <c r="E1127" s="255"/>
      <c r="F1127" s="255"/>
      <c r="G1127" s="192"/>
      <c r="H1127" s="257">
        <v>14</v>
      </c>
      <c r="I1127" s="242" t="s">
        <v>366</v>
      </c>
      <c r="J1127" s="179">
        <v>1518</v>
      </c>
      <c r="K1127" s="244">
        <f t="shared" si="258"/>
        <v>21252</v>
      </c>
      <c r="L1127" s="245"/>
      <c r="M1127" s="246"/>
      <c r="N1127" s="246"/>
      <c r="O1127" s="247"/>
      <c r="P1127" s="193">
        <f t="shared" si="244"/>
        <v>0</v>
      </c>
      <c r="Q1127" s="156" t="s">
        <v>363</v>
      </c>
      <c r="R1127" s="194">
        <f t="shared" si="253"/>
        <v>21252</v>
      </c>
      <c r="S1127" s="194"/>
      <c r="T1127" s="194" t="str">
        <f t="shared" si="257"/>
        <v/>
      </c>
      <c r="U1127" s="194" t="str">
        <f t="shared" si="257"/>
        <v/>
      </c>
      <c r="V1127" s="248"/>
      <c r="W1127" s="249"/>
      <c r="X1127" s="249"/>
      <c r="Y1127" s="249"/>
      <c r="Z1127" s="249"/>
      <c r="AA1127" s="249"/>
      <c r="AB1127" s="250"/>
    </row>
    <row r="1128" spans="1:28" s="251" customFormat="1" ht="19.5" customHeight="1" x14ac:dyDescent="0.25">
      <c r="A1128" s="241"/>
      <c r="B1128" s="254"/>
      <c r="C1128" s="199" t="s">
        <v>997</v>
      </c>
      <c r="D1128" s="255"/>
      <c r="E1128" s="255"/>
      <c r="F1128" s="255"/>
      <c r="G1128" s="192"/>
      <c r="H1128" s="257">
        <v>6</v>
      </c>
      <c r="I1128" s="242" t="s">
        <v>366</v>
      </c>
      <c r="J1128" s="179">
        <v>1518</v>
      </c>
      <c r="K1128" s="244">
        <f t="shared" si="258"/>
        <v>9108</v>
      </c>
      <c r="L1128" s="245"/>
      <c r="M1128" s="246"/>
      <c r="N1128" s="246"/>
      <c r="O1128" s="247"/>
      <c r="P1128" s="193">
        <f t="shared" si="244"/>
        <v>0</v>
      </c>
      <c r="Q1128" s="156" t="s">
        <v>363</v>
      </c>
      <c r="R1128" s="194">
        <f t="shared" si="253"/>
        <v>9108</v>
      </c>
      <c r="S1128" s="194"/>
      <c r="T1128" s="194" t="str">
        <f t="shared" si="257"/>
        <v/>
      </c>
      <c r="U1128" s="194" t="str">
        <f t="shared" si="257"/>
        <v/>
      </c>
      <c r="V1128" s="248"/>
      <c r="W1128" s="249"/>
      <c r="X1128" s="249"/>
      <c r="Y1128" s="249"/>
      <c r="Z1128" s="249"/>
      <c r="AA1128" s="249"/>
      <c r="AB1128" s="250"/>
    </row>
    <row r="1129" spans="1:28" s="251" customFormat="1" ht="19.5" customHeight="1" x14ac:dyDescent="0.25">
      <c r="A1129" s="241"/>
      <c r="B1129" s="254"/>
      <c r="C1129" s="199" t="s">
        <v>998</v>
      </c>
      <c r="D1129" s="255"/>
      <c r="E1129" s="255"/>
      <c r="F1129" s="255"/>
      <c r="G1129" s="192"/>
      <c r="H1129" s="257">
        <v>1</v>
      </c>
      <c r="I1129" s="242" t="s">
        <v>366</v>
      </c>
      <c r="J1129" s="179">
        <v>1518</v>
      </c>
      <c r="K1129" s="244">
        <f t="shared" si="258"/>
        <v>1518</v>
      </c>
      <c r="L1129" s="245"/>
      <c r="M1129" s="246"/>
      <c r="N1129" s="246"/>
      <c r="O1129" s="247"/>
      <c r="P1129" s="193">
        <f t="shared" si="244"/>
        <v>0</v>
      </c>
      <c r="Q1129" s="156" t="s">
        <v>363</v>
      </c>
      <c r="R1129" s="194">
        <f t="shared" si="253"/>
        <v>1518</v>
      </c>
      <c r="S1129" s="194"/>
      <c r="T1129" s="194" t="str">
        <f t="shared" si="257"/>
        <v/>
      </c>
      <c r="U1129" s="194" t="str">
        <f t="shared" si="257"/>
        <v/>
      </c>
      <c r="V1129" s="248"/>
      <c r="W1129" s="249"/>
      <c r="X1129" s="249"/>
      <c r="Y1129" s="249"/>
      <c r="Z1129" s="249"/>
      <c r="AA1129" s="249"/>
      <c r="AB1129" s="250"/>
    </row>
    <row r="1130" spans="1:28" s="251" customFormat="1" ht="19.5" customHeight="1" x14ac:dyDescent="0.25">
      <c r="A1130" s="241"/>
      <c r="B1130" s="254"/>
      <c r="C1130" s="199" t="s">
        <v>999</v>
      </c>
      <c r="D1130" s="255"/>
      <c r="E1130" s="255"/>
      <c r="F1130" s="255"/>
      <c r="G1130" s="192"/>
      <c r="H1130" s="257">
        <v>1</v>
      </c>
      <c r="I1130" s="242" t="s">
        <v>366</v>
      </c>
      <c r="J1130" s="179">
        <v>1518</v>
      </c>
      <c r="K1130" s="244">
        <f t="shared" si="258"/>
        <v>1518</v>
      </c>
      <c r="L1130" s="245"/>
      <c r="M1130" s="246"/>
      <c r="N1130" s="246"/>
      <c r="O1130" s="247"/>
      <c r="P1130" s="193">
        <f t="shared" si="244"/>
        <v>0</v>
      </c>
      <c r="Q1130" s="156" t="s">
        <v>363</v>
      </c>
      <c r="R1130" s="194">
        <f t="shared" si="253"/>
        <v>1518</v>
      </c>
      <c r="S1130" s="194"/>
      <c r="T1130" s="194" t="str">
        <f t="shared" si="257"/>
        <v/>
      </c>
      <c r="U1130" s="194" t="str">
        <f t="shared" si="257"/>
        <v/>
      </c>
      <c r="V1130" s="248"/>
      <c r="W1130" s="249"/>
      <c r="X1130" s="249"/>
      <c r="Y1130" s="249"/>
      <c r="Z1130" s="249"/>
      <c r="AA1130" s="249"/>
      <c r="AB1130" s="250"/>
    </row>
    <row r="1131" spans="1:28" s="251" customFormat="1" ht="19.5" customHeight="1" x14ac:dyDescent="0.25">
      <c r="A1131" s="241"/>
      <c r="B1131" s="254"/>
      <c r="C1131" s="199" t="s">
        <v>1000</v>
      </c>
      <c r="D1131" s="255"/>
      <c r="E1131" s="255"/>
      <c r="F1131" s="255"/>
      <c r="G1131" s="192"/>
      <c r="H1131" s="257">
        <v>1</v>
      </c>
      <c r="I1131" s="242" t="s">
        <v>366</v>
      </c>
      <c r="J1131" s="179">
        <v>1518</v>
      </c>
      <c r="K1131" s="244">
        <f t="shared" si="258"/>
        <v>1518</v>
      </c>
      <c r="L1131" s="245"/>
      <c r="M1131" s="246"/>
      <c r="N1131" s="246"/>
      <c r="O1131" s="247"/>
      <c r="P1131" s="193">
        <f t="shared" si="244"/>
        <v>0</v>
      </c>
      <c r="Q1131" s="156" t="s">
        <v>363</v>
      </c>
      <c r="R1131" s="194">
        <f t="shared" si="253"/>
        <v>1518</v>
      </c>
      <c r="S1131" s="194"/>
      <c r="T1131" s="194" t="str">
        <f t="shared" si="257"/>
        <v/>
      </c>
      <c r="U1131" s="194" t="str">
        <f t="shared" si="257"/>
        <v/>
      </c>
      <c r="V1131" s="248"/>
      <c r="W1131" s="249"/>
      <c r="X1131" s="249"/>
      <c r="Y1131" s="249"/>
      <c r="Z1131" s="249"/>
      <c r="AA1131" s="249"/>
      <c r="AB1131" s="250"/>
    </row>
    <row r="1132" spans="1:28" s="251" customFormat="1" ht="19.5" customHeight="1" x14ac:dyDescent="0.25">
      <c r="A1132" s="241"/>
      <c r="B1132" s="254"/>
      <c r="C1132" s="199" t="s">
        <v>1001</v>
      </c>
      <c r="D1132" s="255"/>
      <c r="E1132" s="255"/>
      <c r="F1132" s="255"/>
      <c r="G1132" s="192"/>
      <c r="H1132" s="257">
        <v>6</v>
      </c>
      <c r="I1132" s="242" t="s">
        <v>366</v>
      </c>
      <c r="J1132" s="179">
        <v>1518</v>
      </c>
      <c r="K1132" s="244">
        <f t="shared" si="258"/>
        <v>9108</v>
      </c>
      <c r="L1132" s="245"/>
      <c r="M1132" s="246"/>
      <c r="N1132" s="246"/>
      <c r="O1132" s="247"/>
      <c r="P1132" s="193">
        <f t="shared" si="244"/>
        <v>0</v>
      </c>
      <c r="Q1132" s="156" t="s">
        <v>363</v>
      </c>
      <c r="R1132" s="194">
        <f t="shared" si="253"/>
        <v>9108</v>
      </c>
      <c r="S1132" s="194"/>
      <c r="T1132" s="194" t="str">
        <f t="shared" si="257"/>
        <v/>
      </c>
      <c r="U1132" s="194" t="str">
        <f t="shared" si="257"/>
        <v/>
      </c>
      <c r="V1132" s="248"/>
      <c r="W1132" s="249"/>
      <c r="X1132" s="249"/>
      <c r="Y1132" s="249"/>
      <c r="Z1132" s="249"/>
      <c r="AA1132" s="249"/>
      <c r="AB1132" s="250"/>
    </row>
    <row r="1133" spans="1:28" s="251" customFormat="1" ht="19.5" customHeight="1" x14ac:dyDescent="0.25">
      <c r="A1133" s="241"/>
      <c r="B1133" s="254"/>
      <c r="C1133" s="199" t="s">
        <v>1002</v>
      </c>
      <c r="D1133" s="255"/>
      <c r="E1133" s="255"/>
      <c r="F1133" s="255"/>
      <c r="G1133" s="192"/>
      <c r="H1133" s="257">
        <v>1</v>
      </c>
      <c r="I1133" s="242" t="s">
        <v>366</v>
      </c>
      <c r="J1133" s="179">
        <v>1518</v>
      </c>
      <c r="K1133" s="244">
        <f t="shared" si="258"/>
        <v>1518</v>
      </c>
      <c r="L1133" s="245"/>
      <c r="M1133" s="246"/>
      <c r="N1133" s="246"/>
      <c r="O1133" s="247"/>
      <c r="P1133" s="193">
        <f t="shared" si="244"/>
        <v>0</v>
      </c>
      <c r="Q1133" s="156" t="s">
        <v>363</v>
      </c>
      <c r="R1133" s="194">
        <f t="shared" si="253"/>
        <v>1518</v>
      </c>
      <c r="S1133" s="194"/>
      <c r="T1133" s="194" t="str">
        <f t="shared" si="257"/>
        <v/>
      </c>
      <c r="U1133" s="194" t="str">
        <f t="shared" si="257"/>
        <v/>
      </c>
      <c r="V1133" s="248"/>
      <c r="W1133" s="249"/>
      <c r="X1133" s="249"/>
      <c r="Y1133" s="249"/>
      <c r="Z1133" s="249"/>
      <c r="AA1133" s="249"/>
      <c r="AB1133" s="250"/>
    </row>
    <row r="1134" spans="1:28" s="251" customFormat="1" ht="19.5" customHeight="1" x14ac:dyDescent="0.25">
      <c r="A1134" s="241"/>
      <c r="B1134" s="254"/>
      <c r="C1134" s="199" t="s">
        <v>1003</v>
      </c>
      <c r="D1134" s="255"/>
      <c r="E1134" s="255"/>
      <c r="F1134" s="255"/>
      <c r="G1134" s="192"/>
      <c r="H1134" s="257">
        <v>4</v>
      </c>
      <c r="I1134" s="242" t="s">
        <v>366</v>
      </c>
      <c r="J1134" s="179">
        <v>1518</v>
      </c>
      <c r="K1134" s="244">
        <f t="shared" si="258"/>
        <v>6072</v>
      </c>
      <c r="L1134" s="245"/>
      <c r="M1134" s="246"/>
      <c r="N1134" s="246"/>
      <c r="O1134" s="247"/>
      <c r="P1134" s="193">
        <f t="shared" ref="P1134:P1197" si="259">K1134-SUM(R1134:U1134)</f>
        <v>0</v>
      </c>
      <c r="Q1134" s="156" t="s">
        <v>363</v>
      </c>
      <c r="R1134" s="194">
        <f t="shared" si="253"/>
        <v>6072</v>
      </c>
      <c r="S1134" s="194"/>
      <c r="T1134" s="194" t="str">
        <f t="shared" si="257"/>
        <v/>
      </c>
      <c r="U1134" s="194" t="str">
        <f t="shared" si="257"/>
        <v/>
      </c>
      <c r="V1134" s="248"/>
      <c r="W1134" s="249"/>
      <c r="X1134" s="249"/>
      <c r="Y1134" s="249"/>
      <c r="Z1134" s="249"/>
      <c r="AA1134" s="249"/>
      <c r="AB1134" s="250"/>
    </row>
    <row r="1135" spans="1:28" s="251" customFormat="1" ht="19.5" customHeight="1" x14ac:dyDescent="0.25">
      <c r="A1135" s="241"/>
      <c r="B1135" s="254"/>
      <c r="C1135" s="199" t="s">
        <v>1004</v>
      </c>
      <c r="D1135" s="255"/>
      <c r="E1135" s="255"/>
      <c r="F1135" s="255"/>
      <c r="G1135" s="192"/>
      <c r="H1135" s="257">
        <v>4</v>
      </c>
      <c r="I1135" s="242" t="s">
        <v>366</v>
      </c>
      <c r="J1135" s="179">
        <v>1518</v>
      </c>
      <c r="K1135" s="244">
        <f t="shared" si="258"/>
        <v>6072</v>
      </c>
      <c r="L1135" s="245"/>
      <c r="M1135" s="246"/>
      <c r="N1135" s="246"/>
      <c r="O1135" s="247"/>
      <c r="P1135" s="193">
        <f t="shared" si="259"/>
        <v>0</v>
      </c>
      <c r="Q1135" s="156" t="s">
        <v>363</v>
      </c>
      <c r="R1135" s="194">
        <f t="shared" si="253"/>
        <v>6072</v>
      </c>
      <c r="S1135" s="194"/>
      <c r="T1135" s="194" t="str">
        <f t="shared" si="257"/>
        <v/>
      </c>
      <c r="U1135" s="194" t="str">
        <f t="shared" si="257"/>
        <v/>
      </c>
      <c r="V1135" s="248"/>
      <c r="W1135" s="249"/>
      <c r="X1135" s="249"/>
      <c r="Y1135" s="249"/>
      <c r="Z1135" s="249"/>
      <c r="AA1135" s="249"/>
      <c r="AB1135" s="250"/>
    </row>
    <row r="1136" spans="1:28" s="251" customFormat="1" ht="19.5" customHeight="1" x14ac:dyDescent="0.25">
      <c r="A1136" s="241"/>
      <c r="B1136" s="254"/>
      <c r="C1136" s="199" t="s">
        <v>1005</v>
      </c>
      <c r="D1136" s="255"/>
      <c r="E1136" s="255"/>
      <c r="F1136" s="255"/>
      <c r="G1136" s="192"/>
      <c r="H1136" s="257">
        <v>2</v>
      </c>
      <c r="I1136" s="242" t="s">
        <v>366</v>
      </c>
      <c r="J1136" s="179">
        <v>1518</v>
      </c>
      <c r="K1136" s="244">
        <f t="shared" si="258"/>
        <v>3036</v>
      </c>
      <c r="L1136" s="245"/>
      <c r="M1136" s="246"/>
      <c r="N1136" s="246"/>
      <c r="O1136" s="247"/>
      <c r="P1136" s="193">
        <f t="shared" si="259"/>
        <v>0</v>
      </c>
      <c r="Q1136" s="156" t="s">
        <v>363</v>
      </c>
      <c r="R1136" s="194">
        <f t="shared" si="253"/>
        <v>3036</v>
      </c>
      <c r="S1136" s="194"/>
      <c r="T1136" s="194" t="str">
        <f t="shared" si="257"/>
        <v/>
      </c>
      <c r="U1136" s="194" t="str">
        <f t="shared" si="257"/>
        <v/>
      </c>
      <c r="V1136" s="248"/>
      <c r="W1136" s="249"/>
      <c r="X1136" s="249"/>
      <c r="Y1136" s="249"/>
      <c r="Z1136" s="249"/>
      <c r="AA1136" s="249"/>
      <c r="AB1136" s="250"/>
    </row>
    <row r="1137" spans="1:28" s="251" customFormat="1" ht="19.5" customHeight="1" x14ac:dyDescent="0.25">
      <c r="A1137" s="241"/>
      <c r="B1137" s="254"/>
      <c r="C1137" s="199" t="s">
        <v>1006</v>
      </c>
      <c r="D1137" s="255"/>
      <c r="E1137" s="255"/>
      <c r="F1137" s="255"/>
      <c r="G1137" s="192"/>
      <c r="H1137" s="257">
        <v>5</v>
      </c>
      <c r="I1137" s="242" t="s">
        <v>366</v>
      </c>
      <c r="J1137" s="179">
        <v>1518</v>
      </c>
      <c r="K1137" s="244">
        <f t="shared" si="258"/>
        <v>7590</v>
      </c>
      <c r="L1137" s="245"/>
      <c r="M1137" s="246"/>
      <c r="N1137" s="246"/>
      <c r="O1137" s="247"/>
      <c r="P1137" s="193">
        <f t="shared" si="259"/>
        <v>0</v>
      </c>
      <c r="Q1137" s="156" t="s">
        <v>363</v>
      </c>
      <c r="R1137" s="194">
        <f t="shared" si="253"/>
        <v>7590</v>
      </c>
      <c r="S1137" s="194"/>
      <c r="T1137" s="194" t="str">
        <f t="shared" si="257"/>
        <v/>
      </c>
      <c r="U1137" s="194" t="str">
        <f t="shared" si="257"/>
        <v/>
      </c>
      <c r="V1137" s="248"/>
      <c r="W1137" s="249"/>
      <c r="X1137" s="249"/>
      <c r="Y1137" s="249"/>
      <c r="Z1137" s="249"/>
      <c r="AA1137" s="249"/>
      <c r="AB1137" s="250"/>
    </row>
    <row r="1138" spans="1:28" s="251" customFormat="1" ht="19.5" customHeight="1" x14ac:dyDescent="0.25">
      <c r="A1138" s="241"/>
      <c r="B1138" s="254"/>
      <c r="C1138" s="199" t="s">
        <v>1007</v>
      </c>
      <c r="D1138" s="255"/>
      <c r="E1138" s="255"/>
      <c r="F1138" s="255"/>
      <c r="G1138" s="192"/>
      <c r="H1138" s="257">
        <v>1</v>
      </c>
      <c r="I1138" s="242" t="s">
        <v>366</v>
      </c>
      <c r="J1138" s="179">
        <v>1518</v>
      </c>
      <c r="K1138" s="244">
        <f t="shared" si="258"/>
        <v>1518</v>
      </c>
      <c r="L1138" s="245"/>
      <c r="M1138" s="246"/>
      <c r="N1138" s="246"/>
      <c r="O1138" s="247"/>
      <c r="P1138" s="193">
        <f t="shared" si="259"/>
        <v>0</v>
      </c>
      <c r="Q1138" s="156" t="s">
        <v>363</v>
      </c>
      <c r="R1138" s="194">
        <f t="shared" si="253"/>
        <v>1518</v>
      </c>
      <c r="S1138" s="194"/>
      <c r="T1138" s="194" t="str">
        <f t="shared" si="257"/>
        <v/>
      </c>
      <c r="U1138" s="194" t="str">
        <f t="shared" si="257"/>
        <v/>
      </c>
      <c r="V1138" s="248"/>
      <c r="W1138" s="249"/>
      <c r="X1138" s="249"/>
      <c r="Y1138" s="249"/>
      <c r="Z1138" s="249"/>
      <c r="AA1138" s="249"/>
      <c r="AB1138" s="250"/>
    </row>
    <row r="1139" spans="1:28" s="251" customFormat="1" ht="19.5" customHeight="1" x14ac:dyDescent="0.25">
      <c r="A1139" s="241"/>
      <c r="B1139" s="254"/>
      <c r="C1139" s="199" t="s">
        <v>1008</v>
      </c>
      <c r="D1139" s="255"/>
      <c r="E1139" s="255"/>
      <c r="F1139" s="255"/>
      <c r="G1139" s="192"/>
      <c r="H1139" s="257">
        <v>1</v>
      </c>
      <c r="I1139" s="242" t="s">
        <v>366</v>
      </c>
      <c r="J1139" s="179">
        <v>1518</v>
      </c>
      <c r="K1139" s="244">
        <f t="shared" si="258"/>
        <v>1518</v>
      </c>
      <c r="L1139" s="245"/>
      <c r="M1139" s="246"/>
      <c r="N1139" s="246"/>
      <c r="O1139" s="247"/>
      <c r="P1139" s="193">
        <f t="shared" si="259"/>
        <v>0</v>
      </c>
      <c r="Q1139" s="156" t="s">
        <v>363</v>
      </c>
      <c r="R1139" s="194">
        <f t="shared" si="253"/>
        <v>1518</v>
      </c>
      <c r="S1139" s="194"/>
      <c r="T1139" s="194" t="str">
        <f t="shared" si="257"/>
        <v/>
      </c>
      <c r="U1139" s="194" t="str">
        <f t="shared" si="257"/>
        <v/>
      </c>
      <c r="V1139" s="248"/>
      <c r="W1139" s="249"/>
      <c r="X1139" s="249"/>
      <c r="Y1139" s="249"/>
      <c r="Z1139" s="249"/>
      <c r="AA1139" s="249"/>
      <c r="AB1139" s="250"/>
    </row>
    <row r="1140" spans="1:28" s="251" customFormat="1" ht="19.5" customHeight="1" x14ac:dyDescent="0.25">
      <c r="A1140" s="241"/>
      <c r="B1140" s="254"/>
      <c r="C1140" s="199" t="s">
        <v>1009</v>
      </c>
      <c r="D1140" s="255"/>
      <c r="E1140" s="255"/>
      <c r="F1140" s="255"/>
      <c r="G1140" s="192"/>
      <c r="H1140" s="257">
        <v>18</v>
      </c>
      <c r="I1140" s="242" t="s">
        <v>366</v>
      </c>
      <c r="J1140" s="179">
        <v>1518</v>
      </c>
      <c r="K1140" s="244">
        <f t="shared" si="258"/>
        <v>27324</v>
      </c>
      <c r="L1140" s="245"/>
      <c r="M1140" s="246"/>
      <c r="N1140" s="246"/>
      <c r="O1140" s="247"/>
      <c r="P1140" s="193">
        <f t="shared" si="259"/>
        <v>0</v>
      </c>
      <c r="Q1140" s="156" t="s">
        <v>363</v>
      </c>
      <c r="R1140" s="194">
        <f t="shared" si="253"/>
        <v>27324</v>
      </c>
      <c r="S1140" s="194"/>
      <c r="T1140" s="194" t="str">
        <f t="shared" si="257"/>
        <v/>
      </c>
      <c r="U1140" s="194" t="str">
        <f t="shared" si="257"/>
        <v/>
      </c>
      <c r="V1140" s="248"/>
      <c r="W1140" s="249"/>
      <c r="X1140" s="249"/>
      <c r="Y1140" s="249"/>
      <c r="Z1140" s="249"/>
      <c r="AA1140" s="249"/>
      <c r="AB1140" s="250"/>
    </row>
    <row r="1141" spans="1:28" s="251" customFormat="1" ht="19.5" customHeight="1" x14ac:dyDescent="0.25">
      <c r="A1141" s="241"/>
      <c r="B1141" s="254"/>
      <c r="C1141" s="199" t="s">
        <v>1010</v>
      </c>
      <c r="D1141" s="255"/>
      <c r="E1141" s="255"/>
      <c r="F1141" s="255"/>
      <c r="G1141" s="192"/>
      <c r="H1141" s="257">
        <v>6</v>
      </c>
      <c r="I1141" s="242" t="s">
        <v>366</v>
      </c>
      <c r="J1141" s="179">
        <v>1518</v>
      </c>
      <c r="K1141" s="244">
        <f t="shared" si="258"/>
        <v>9108</v>
      </c>
      <c r="L1141" s="245"/>
      <c r="M1141" s="246"/>
      <c r="N1141" s="246"/>
      <c r="O1141" s="247"/>
      <c r="P1141" s="193">
        <f t="shared" si="259"/>
        <v>0</v>
      </c>
      <c r="Q1141" s="156" t="s">
        <v>363</v>
      </c>
      <c r="R1141" s="194">
        <f t="shared" si="253"/>
        <v>9108</v>
      </c>
      <c r="S1141" s="194"/>
      <c r="T1141" s="194" t="str">
        <f t="shared" si="257"/>
        <v/>
      </c>
      <c r="U1141" s="194" t="str">
        <f t="shared" si="257"/>
        <v/>
      </c>
      <c r="V1141" s="248"/>
      <c r="W1141" s="249"/>
      <c r="X1141" s="249"/>
      <c r="Y1141" s="249"/>
      <c r="Z1141" s="249"/>
      <c r="AA1141" s="249"/>
      <c r="AB1141" s="250"/>
    </row>
    <row r="1142" spans="1:28" s="251" customFormat="1" ht="19.5" customHeight="1" x14ac:dyDescent="0.25">
      <c r="A1142" s="241"/>
      <c r="B1142" s="254"/>
      <c r="C1142" s="199" t="s">
        <v>1011</v>
      </c>
      <c r="D1142" s="255"/>
      <c r="E1142" s="255"/>
      <c r="F1142" s="255"/>
      <c r="G1142" s="192"/>
      <c r="H1142" s="257">
        <v>1</v>
      </c>
      <c r="I1142" s="242" t="s">
        <v>366</v>
      </c>
      <c r="J1142" s="179">
        <v>1518</v>
      </c>
      <c r="K1142" s="244">
        <f t="shared" si="258"/>
        <v>1518</v>
      </c>
      <c r="L1142" s="245"/>
      <c r="M1142" s="246"/>
      <c r="N1142" s="246"/>
      <c r="O1142" s="247"/>
      <c r="P1142" s="193">
        <f t="shared" si="259"/>
        <v>0</v>
      </c>
      <c r="Q1142" s="156" t="s">
        <v>363</v>
      </c>
      <c r="R1142" s="194">
        <f t="shared" si="253"/>
        <v>1518</v>
      </c>
      <c r="S1142" s="194"/>
      <c r="T1142" s="194" t="str">
        <f t="shared" si="257"/>
        <v/>
      </c>
      <c r="U1142" s="194" t="str">
        <f t="shared" si="257"/>
        <v/>
      </c>
      <c r="V1142" s="248"/>
      <c r="W1142" s="249"/>
      <c r="X1142" s="249"/>
      <c r="Y1142" s="249"/>
      <c r="Z1142" s="249"/>
      <c r="AA1142" s="249"/>
      <c r="AB1142" s="250"/>
    </row>
    <row r="1143" spans="1:28" s="251" customFormat="1" ht="19.5" customHeight="1" x14ac:dyDescent="0.25">
      <c r="A1143" s="241"/>
      <c r="B1143" s="254"/>
      <c r="C1143" s="199" t="s">
        <v>1012</v>
      </c>
      <c r="D1143" s="255"/>
      <c r="E1143" s="255"/>
      <c r="F1143" s="255"/>
      <c r="G1143" s="192"/>
      <c r="H1143" s="257">
        <v>2</v>
      </c>
      <c r="I1143" s="242" t="s">
        <v>366</v>
      </c>
      <c r="J1143" s="179">
        <v>1518</v>
      </c>
      <c r="K1143" s="244">
        <f t="shared" si="258"/>
        <v>3036</v>
      </c>
      <c r="L1143" s="245"/>
      <c r="M1143" s="246"/>
      <c r="N1143" s="246"/>
      <c r="O1143" s="247"/>
      <c r="P1143" s="193">
        <f t="shared" si="259"/>
        <v>0</v>
      </c>
      <c r="Q1143" s="156" t="s">
        <v>363</v>
      </c>
      <c r="R1143" s="194">
        <f t="shared" si="253"/>
        <v>3036</v>
      </c>
      <c r="S1143" s="194"/>
      <c r="T1143" s="194" t="str">
        <f t="shared" si="257"/>
        <v/>
      </c>
      <c r="U1143" s="194" t="str">
        <f t="shared" si="257"/>
        <v/>
      </c>
      <c r="V1143" s="248"/>
      <c r="W1143" s="249"/>
      <c r="X1143" s="249"/>
      <c r="Y1143" s="249"/>
      <c r="Z1143" s="249"/>
      <c r="AA1143" s="249"/>
      <c r="AB1143" s="250"/>
    </row>
    <row r="1144" spans="1:28" s="251" customFormat="1" ht="19.5" customHeight="1" x14ac:dyDescent="0.25">
      <c r="A1144" s="241"/>
      <c r="B1144" s="254"/>
      <c r="C1144" s="199" t="s">
        <v>1013</v>
      </c>
      <c r="D1144" s="255"/>
      <c r="E1144" s="255"/>
      <c r="F1144" s="255"/>
      <c r="G1144" s="192"/>
      <c r="H1144" s="257">
        <v>2</v>
      </c>
      <c r="I1144" s="242" t="s">
        <v>366</v>
      </c>
      <c r="J1144" s="179">
        <v>1518</v>
      </c>
      <c r="K1144" s="244">
        <f t="shared" si="258"/>
        <v>3036</v>
      </c>
      <c r="L1144" s="245"/>
      <c r="M1144" s="246"/>
      <c r="N1144" s="246"/>
      <c r="O1144" s="247"/>
      <c r="P1144" s="193">
        <f t="shared" si="259"/>
        <v>0</v>
      </c>
      <c r="Q1144" s="156" t="s">
        <v>363</v>
      </c>
      <c r="R1144" s="194">
        <f t="shared" si="253"/>
        <v>3036</v>
      </c>
      <c r="S1144" s="194"/>
      <c r="T1144" s="194" t="str">
        <f t="shared" ref="T1144:U1163" si="260">IF($Q1144=T$8,$K1144,"")</f>
        <v/>
      </c>
      <c r="U1144" s="194" t="str">
        <f t="shared" si="260"/>
        <v/>
      </c>
      <c r="V1144" s="248"/>
      <c r="W1144" s="249"/>
      <c r="X1144" s="249"/>
      <c r="Y1144" s="249"/>
      <c r="Z1144" s="249"/>
      <c r="AA1144" s="249"/>
      <c r="AB1144" s="250"/>
    </row>
    <row r="1145" spans="1:28" s="251" customFormat="1" ht="19.5" customHeight="1" x14ac:dyDescent="0.25">
      <c r="A1145" s="241"/>
      <c r="B1145" s="254"/>
      <c r="C1145" s="199"/>
      <c r="D1145" s="255"/>
      <c r="E1145" s="255"/>
      <c r="F1145" s="255"/>
      <c r="G1145" s="192"/>
      <c r="H1145" s="257"/>
      <c r="I1145" s="242"/>
      <c r="J1145" s="179" t="s">
        <v>984</v>
      </c>
      <c r="K1145" s="244"/>
      <c r="L1145" s="245"/>
      <c r="M1145" s="246"/>
      <c r="N1145" s="246"/>
      <c r="O1145" s="247"/>
      <c r="P1145" s="193">
        <f t="shared" si="259"/>
        <v>0</v>
      </c>
      <c r="Q1145" s="156" t="s">
        <v>363</v>
      </c>
      <c r="R1145" s="194">
        <f t="shared" si="253"/>
        <v>0</v>
      </c>
      <c r="S1145" s="194"/>
      <c r="T1145" s="194" t="str">
        <f t="shared" si="260"/>
        <v/>
      </c>
      <c r="U1145" s="194" t="str">
        <f t="shared" si="260"/>
        <v/>
      </c>
      <c r="V1145" s="248"/>
      <c r="W1145" s="249"/>
      <c r="X1145" s="249"/>
      <c r="Y1145" s="249"/>
      <c r="Z1145" s="249"/>
      <c r="AA1145" s="249"/>
      <c r="AB1145" s="250"/>
    </row>
    <row r="1146" spans="1:28" s="251" customFormat="1" ht="19.5" customHeight="1" x14ac:dyDescent="0.25">
      <c r="A1146" s="241"/>
      <c r="B1146" s="254"/>
      <c r="C1146" s="199" t="s">
        <v>1014</v>
      </c>
      <c r="D1146" s="255"/>
      <c r="E1146" s="255"/>
      <c r="F1146" s="255"/>
      <c r="G1146" s="192"/>
      <c r="H1146" s="257">
        <v>6</v>
      </c>
      <c r="I1146" s="242" t="s">
        <v>366</v>
      </c>
      <c r="J1146" s="179">
        <v>3795</v>
      </c>
      <c r="K1146" s="244">
        <f>H1146*J1146</f>
        <v>22770</v>
      </c>
      <c r="L1146" s="245"/>
      <c r="M1146" s="246"/>
      <c r="N1146" s="246"/>
      <c r="O1146" s="247"/>
      <c r="P1146" s="193">
        <f t="shared" si="259"/>
        <v>0</v>
      </c>
      <c r="Q1146" s="156" t="s">
        <v>363</v>
      </c>
      <c r="R1146" s="194">
        <f t="shared" si="253"/>
        <v>22770</v>
      </c>
      <c r="S1146" s="194"/>
      <c r="T1146" s="194" t="str">
        <f t="shared" si="260"/>
        <v/>
      </c>
      <c r="U1146" s="194" t="str">
        <f t="shared" si="260"/>
        <v/>
      </c>
      <c r="V1146" s="248"/>
      <c r="W1146" s="249"/>
      <c r="X1146" s="249"/>
      <c r="Y1146" s="249"/>
      <c r="Z1146" s="249"/>
      <c r="AA1146" s="249"/>
      <c r="AB1146" s="250"/>
    </row>
    <row r="1147" spans="1:28" s="251" customFormat="1" ht="19.5" customHeight="1" x14ac:dyDescent="0.25">
      <c r="A1147" s="241"/>
      <c r="B1147" s="254"/>
      <c r="C1147" s="199"/>
      <c r="D1147" s="255"/>
      <c r="E1147" s="255"/>
      <c r="F1147" s="255"/>
      <c r="G1147" s="192"/>
      <c r="H1147" s="257"/>
      <c r="I1147" s="242"/>
      <c r="J1147" s="179"/>
      <c r="K1147" s="244"/>
      <c r="L1147" s="245"/>
      <c r="M1147" s="246"/>
      <c r="N1147" s="246"/>
      <c r="O1147" s="247"/>
      <c r="P1147" s="193">
        <f t="shared" si="259"/>
        <v>0</v>
      </c>
      <c r="Q1147" s="156" t="s">
        <v>363</v>
      </c>
      <c r="R1147" s="194">
        <f t="shared" si="253"/>
        <v>0</v>
      </c>
      <c r="S1147" s="194"/>
      <c r="T1147" s="194" t="str">
        <f t="shared" si="260"/>
        <v/>
      </c>
      <c r="U1147" s="194" t="str">
        <f t="shared" si="260"/>
        <v/>
      </c>
      <c r="V1147" s="248"/>
      <c r="W1147" s="249"/>
      <c r="X1147" s="249"/>
      <c r="Y1147" s="249"/>
      <c r="Z1147" s="249"/>
      <c r="AA1147" s="249"/>
      <c r="AB1147" s="250"/>
    </row>
    <row r="1148" spans="1:28" s="156" customFormat="1" ht="19.5" customHeight="1" x14ac:dyDescent="0.25">
      <c r="B1148" s="195"/>
      <c r="C1148" s="196" t="s">
        <v>466</v>
      </c>
      <c r="D1148" s="191"/>
      <c r="E1148" s="191"/>
      <c r="F1148" s="191"/>
      <c r="G1148" s="192"/>
      <c r="H1148" s="178"/>
      <c r="I1148" s="179"/>
      <c r="J1148" s="180"/>
      <c r="K1148" s="180"/>
      <c r="L1148" s="181"/>
      <c r="M1148" s="182"/>
      <c r="N1148" s="182"/>
      <c r="O1148" s="183"/>
      <c r="P1148" s="193">
        <f t="shared" si="259"/>
        <v>0</v>
      </c>
      <c r="Q1148" s="156" t="s">
        <v>364</v>
      </c>
      <c r="R1148" s="194" t="str">
        <f t="shared" si="253"/>
        <v/>
      </c>
      <c r="S1148" s="194">
        <f t="shared" si="253"/>
        <v>0</v>
      </c>
      <c r="T1148" s="194" t="str">
        <f t="shared" si="260"/>
        <v/>
      </c>
      <c r="U1148" s="194" t="str">
        <f t="shared" si="260"/>
        <v/>
      </c>
      <c r="V1148" s="170"/>
      <c r="W1148" s="186"/>
      <c r="X1148" s="186"/>
      <c r="Y1148" s="186"/>
      <c r="Z1148" s="186"/>
      <c r="AA1148" s="186"/>
      <c r="AB1148" s="187"/>
    </row>
    <row r="1149" spans="1:28" s="251" customFormat="1" ht="19.5" customHeight="1" x14ac:dyDescent="0.25">
      <c r="A1149" s="241"/>
      <c r="B1149" s="254"/>
      <c r="C1149" s="456" t="s">
        <v>987</v>
      </c>
      <c r="D1149" s="255"/>
      <c r="E1149" s="255"/>
      <c r="F1149" s="255"/>
      <c r="G1149" s="192"/>
      <c r="H1149" s="257"/>
      <c r="I1149" s="242"/>
      <c r="J1149" s="179" t="s">
        <v>984</v>
      </c>
      <c r="K1149" s="244"/>
      <c r="L1149" s="245"/>
      <c r="M1149" s="246"/>
      <c r="N1149" s="246"/>
      <c r="O1149" s="247"/>
      <c r="P1149" s="193">
        <f t="shared" si="259"/>
        <v>0</v>
      </c>
      <c r="Q1149" s="156" t="s">
        <v>364</v>
      </c>
      <c r="R1149" s="194" t="str">
        <f t="shared" ref="R1149:S1180" si="261">IF($Q1149=R$8,$K1149,"")</f>
        <v/>
      </c>
      <c r="S1149" s="194">
        <f t="shared" si="261"/>
        <v>0</v>
      </c>
      <c r="T1149" s="194" t="str">
        <f t="shared" si="260"/>
        <v/>
      </c>
      <c r="U1149" s="194" t="str">
        <f t="shared" si="260"/>
        <v/>
      </c>
      <c r="V1149" s="248"/>
      <c r="W1149" s="249"/>
      <c r="X1149" s="249"/>
      <c r="Y1149" s="249"/>
      <c r="Z1149" s="249"/>
      <c r="AA1149" s="249"/>
      <c r="AB1149" s="250"/>
    </row>
    <row r="1150" spans="1:28" s="251" customFormat="1" ht="19.5" customHeight="1" x14ac:dyDescent="0.25">
      <c r="A1150" s="241"/>
      <c r="B1150" s="254"/>
      <c r="C1150" s="199" t="s">
        <v>1015</v>
      </c>
      <c r="D1150" s="255"/>
      <c r="E1150" s="255"/>
      <c r="F1150" s="255"/>
      <c r="G1150" s="192"/>
      <c r="H1150" s="257">
        <v>5</v>
      </c>
      <c r="I1150" s="242" t="s">
        <v>366</v>
      </c>
      <c r="J1150" s="179">
        <v>4184.62</v>
      </c>
      <c r="K1150" s="244">
        <f t="shared" ref="K1150:K1152" si="262">H1150*J1150</f>
        <v>20923.099999999999</v>
      </c>
      <c r="L1150" s="245"/>
      <c r="M1150" s="246"/>
      <c r="N1150" s="246"/>
      <c r="O1150" s="247"/>
      <c r="P1150" s="193">
        <f t="shared" si="259"/>
        <v>0</v>
      </c>
      <c r="Q1150" s="156" t="s">
        <v>364</v>
      </c>
      <c r="R1150" s="194" t="str">
        <f t="shared" si="261"/>
        <v/>
      </c>
      <c r="S1150" s="194">
        <f t="shared" si="261"/>
        <v>20923.099999999999</v>
      </c>
      <c r="T1150" s="194" t="str">
        <f t="shared" si="260"/>
        <v/>
      </c>
      <c r="U1150" s="194" t="str">
        <f t="shared" si="260"/>
        <v/>
      </c>
      <c r="V1150" s="248"/>
      <c r="W1150" s="249"/>
      <c r="X1150" s="249"/>
      <c r="Y1150" s="249"/>
      <c r="Z1150" s="249"/>
      <c r="AA1150" s="249"/>
      <c r="AB1150" s="250"/>
    </row>
    <row r="1151" spans="1:28" s="251" customFormat="1" ht="19.5" customHeight="1" x14ac:dyDescent="0.25">
      <c r="A1151" s="241"/>
      <c r="B1151" s="254"/>
      <c r="C1151" s="199" t="s">
        <v>1016</v>
      </c>
      <c r="D1151" s="255"/>
      <c r="E1151" s="255"/>
      <c r="F1151" s="255"/>
      <c r="G1151" s="192"/>
      <c r="H1151" s="257">
        <v>10</v>
      </c>
      <c r="I1151" s="242" t="s">
        <v>1017</v>
      </c>
      <c r="J1151" s="179">
        <v>1265</v>
      </c>
      <c r="K1151" s="244">
        <f t="shared" si="262"/>
        <v>12650</v>
      </c>
      <c r="L1151" s="245"/>
      <c r="M1151" s="246"/>
      <c r="N1151" s="246"/>
      <c r="O1151" s="247"/>
      <c r="P1151" s="193">
        <f t="shared" si="259"/>
        <v>0</v>
      </c>
      <c r="Q1151" s="156" t="s">
        <v>364</v>
      </c>
      <c r="R1151" s="194" t="str">
        <f t="shared" si="261"/>
        <v/>
      </c>
      <c r="S1151" s="194">
        <f t="shared" si="261"/>
        <v>12650</v>
      </c>
      <c r="T1151" s="194" t="str">
        <f t="shared" si="260"/>
        <v/>
      </c>
      <c r="U1151" s="194" t="str">
        <f t="shared" si="260"/>
        <v/>
      </c>
      <c r="V1151" s="248"/>
      <c r="W1151" s="249"/>
      <c r="X1151" s="249"/>
      <c r="Y1151" s="249"/>
      <c r="Z1151" s="249"/>
      <c r="AA1151" s="249"/>
      <c r="AB1151" s="250"/>
    </row>
    <row r="1152" spans="1:28" s="251" customFormat="1" ht="19.5" customHeight="1" x14ac:dyDescent="0.25">
      <c r="A1152" s="241"/>
      <c r="B1152" s="254"/>
      <c r="C1152" s="199" t="s">
        <v>985</v>
      </c>
      <c r="D1152" s="255"/>
      <c r="E1152" s="255"/>
      <c r="F1152" s="255"/>
      <c r="G1152" s="192"/>
      <c r="H1152" s="257">
        <v>4</v>
      </c>
      <c r="I1152" s="242" t="s">
        <v>366</v>
      </c>
      <c r="J1152" s="179">
        <v>1581.25</v>
      </c>
      <c r="K1152" s="244">
        <f t="shared" si="262"/>
        <v>6325</v>
      </c>
      <c r="L1152" s="245"/>
      <c r="M1152" s="246"/>
      <c r="N1152" s="246"/>
      <c r="O1152" s="247"/>
      <c r="P1152" s="193">
        <f t="shared" si="259"/>
        <v>0</v>
      </c>
      <c r="Q1152" s="156" t="s">
        <v>364</v>
      </c>
      <c r="R1152" s="194" t="str">
        <f t="shared" si="261"/>
        <v/>
      </c>
      <c r="S1152" s="194">
        <f t="shared" si="261"/>
        <v>6325</v>
      </c>
      <c r="T1152" s="194" t="str">
        <f t="shared" si="260"/>
        <v/>
      </c>
      <c r="U1152" s="194" t="str">
        <f t="shared" si="260"/>
        <v/>
      </c>
      <c r="V1152" s="248"/>
      <c r="W1152" s="249"/>
      <c r="X1152" s="249"/>
      <c r="Y1152" s="249"/>
      <c r="Z1152" s="249"/>
      <c r="AA1152" s="249"/>
      <c r="AB1152" s="250"/>
    </row>
    <row r="1153" spans="1:28" s="251" customFormat="1" ht="19.5" customHeight="1" x14ac:dyDescent="0.25">
      <c r="A1153" s="241"/>
      <c r="B1153" s="254"/>
      <c r="C1153" s="199"/>
      <c r="D1153" s="255"/>
      <c r="E1153" s="255"/>
      <c r="F1153" s="255"/>
      <c r="G1153" s="192"/>
      <c r="H1153" s="257"/>
      <c r="I1153" s="242"/>
      <c r="J1153" s="179" t="s">
        <v>984</v>
      </c>
      <c r="K1153" s="244"/>
      <c r="L1153" s="245"/>
      <c r="M1153" s="246"/>
      <c r="N1153" s="246"/>
      <c r="O1153" s="247"/>
      <c r="P1153" s="193">
        <f t="shared" si="259"/>
        <v>0</v>
      </c>
      <c r="Q1153" s="156" t="s">
        <v>364</v>
      </c>
      <c r="R1153" s="194" t="str">
        <f t="shared" si="261"/>
        <v/>
      </c>
      <c r="S1153" s="194">
        <f t="shared" si="261"/>
        <v>0</v>
      </c>
      <c r="T1153" s="194" t="str">
        <f t="shared" si="260"/>
        <v/>
      </c>
      <c r="U1153" s="194" t="str">
        <f t="shared" si="260"/>
        <v/>
      </c>
      <c r="V1153" s="248"/>
      <c r="W1153" s="249"/>
      <c r="X1153" s="249"/>
      <c r="Y1153" s="249"/>
      <c r="Z1153" s="249"/>
      <c r="AA1153" s="249"/>
      <c r="AB1153" s="250"/>
    </row>
    <row r="1154" spans="1:28" s="251" customFormat="1" ht="19.5" customHeight="1" x14ac:dyDescent="0.25">
      <c r="A1154" s="241"/>
      <c r="B1154" s="254"/>
      <c r="C1154" s="456" t="s">
        <v>992</v>
      </c>
      <c r="D1154" s="255"/>
      <c r="E1154" s="255"/>
      <c r="F1154" s="255"/>
      <c r="G1154" s="192"/>
      <c r="H1154" s="257"/>
      <c r="I1154" s="242"/>
      <c r="J1154" s="179" t="s">
        <v>984</v>
      </c>
      <c r="K1154" s="244"/>
      <c r="L1154" s="245"/>
      <c r="M1154" s="246"/>
      <c r="N1154" s="246"/>
      <c r="O1154" s="247"/>
      <c r="P1154" s="193">
        <f t="shared" si="259"/>
        <v>0</v>
      </c>
      <c r="Q1154" s="156" t="s">
        <v>364</v>
      </c>
      <c r="R1154" s="194" t="str">
        <f t="shared" si="261"/>
        <v/>
      </c>
      <c r="S1154" s="194">
        <f t="shared" si="261"/>
        <v>0</v>
      </c>
      <c r="T1154" s="194" t="str">
        <f t="shared" si="260"/>
        <v/>
      </c>
      <c r="U1154" s="194" t="str">
        <f t="shared" si="260"/>
        <v/>
      </c>
      <c r="V1154" s="248"/>
      <c r="W1154" s="249"/>
      <c r="X1154" s="249"/>
      <c r="Y1154" s="249"/>
      <c r="Z1154" s="249"/>
      <c r="AA1154" s="249"/>
      <c r="AB1154" s="250"/>
    </row>
    <row r="1155" spans="1:28" s="251" customFormat="1" ht="19.5" customHeight="1" x14ac:dyDescent="0.25">
      <c r="A1155" s="241"/>
      <c r="B1155" s="254"/>
      <c r="C1155" s="199" t="s">
        <v>988</v>
      </c>
      <c r="D1155" s="255"/>
      <c r="E1155" s="255"/>
      <c r="F1155" s="255"/>
      <c r="G1155" s="192"/>
      <c r="H1155" s="257">
        <v>8</v>
      </c>
      <c r="I1155" s="242" t="s">
        <v>366</v>
      </c>
      <c r="J1155" s="179">
        <v>1143.56</v>
      </c>
      <c r="K1155" s="244">
        <f t="shared" ref="K1155:K1157" si="263">H1155*J1155</f>
        <v>9148.48</v>
      </c>
      <c r="L1155" s="245"/>
      <c r="M1155" s="246"/>
      <c r="N1155" s="246"/>
      <c r="O1155" s="247"/>
      <c r="P1155" s="193">
        <f t="shared" si="259"/>
        <v>0</v>
      </c>
      <c r="Q1155" s="156" t="s">
        <v>364</v>
      </c>
      <c r="R1155" s="194" t="str">
        <f t="shared" si="261"/>
        <v/>
      </c>
      <c r="S1155" s="194">
        <f t="shared" si="261"/>
        <v>9148.48</v>
      </c>
      <c r="T1155" s="194" t="str">
        <f t="shared" si="260"/>
        <v/>
      </c>
      <c r="U1155" s="194" t="str">
        <f t="shared" si="260"/>
        <v/>
      </c>
      <c r="V1155" s="248"/>
      <c r="W1155" s="249"/>
      <c r="X1155" s="249"/>
      <c r="Y1155" s="249"/>
      <c r="Z1155" s="249"/>
      <c r="AA1155" s="249"/>
      <c r="AB1155" s="250"/>
    </row>
    <row r="1156" spans="1:28" s="251" customFormat="1" ht="19.5" customHeight="1" x14ac:dyDescent="0.25">
      <c r="A1156" s="241"/>
      <c r="B1156" s="254"/>
      <c r="C1156" s="199" t="s">
        <v>989</v>
      </c>
      <c r="D1156" s="255"/>
      <c r="E1156" s="255"/>
      <c r="F1156" s="255"/>
      <c r="G1156" s="192"/>
      <c r="H1156" s="257">
        <v>8</v>
      </c>
      <c r="I1156" s="242" t="s">
        <v>366</v>
      </c>
      <c r="J1156" s="179">
        <v>1372.21</v>
      </c>
      <c r="K1156" s="244">
        <f t="shared" si="263"/>
        <v>10977.68</v>
      </c>
      <c r="L1156" s="245"/>
      <c r="M1156" s="246"/>
      <c r="N1156" s="246"/>
      <c r="O1156" s="247"/>
      <c r="P1156" s="193">
        <f t="shared" si="259"/>
        <v>0</v>
      </c>
      <c r="Q1156" s="156" t="s">
        <v>364</v>
      </c>
      <c r="R1156" s="194" t="str">
        <f t="shared" si="261"/>
        <v/>
      </c>
      <c r="S1156" s="194">
        <f t="shared" si="261"/>
        <v>10977.68</v>
      </c>
      <c r="T1156" s="194" t="str">
        <f t="shared" si="260"/>
        <v/>
      </c>
      <c r="U1156" s="194" t="str">
        <f t="shared" si="260"/>
        <v/>
      </c>
      <c r="V1156" s="248"/>
      <c r="W1156" s="249"/>
      <c r="X1156" s="249"/>
      <c r="Y1156" s="249"/>
      <c r="Z1156" s="249"/>
      <c r="AA1156" s="249"/>
      <c r="AB1156" s="250"/>
    </row>
    <row r="1157" spans="1:28" s="251" customFormat="1" ht="19.5" customHeight="1" x14ac:dyDescent="0.25">
      <c r="A1157" s="241"/>
      <c r="B1157" s="254"/>
      <c r="C1157" s="199" t="s">
        <v>1015</v>
      </c>
      <c r="D1157" s="255"/>
      <c r="E1157" s="255"/>
      <c r="F1157" s="255"/>
      <c r="G1157" s="192"/>
      <c r="H1157" s="257">
        <v>9</v>
      </c>
      <c r="I1157" s="242" t="s">
        <v>366</v>
      </c>
      <c r="J1157" s="179">
        <v>4184.62</v>
      </c>
      <c r="K1157" s="244">
        <f t="shared" si="263"/>
        <v>37661.58</v>
      </c>
      <c r="L1157" s="245"/>
      <c r="M1157" s="246"/>
      <c r="N1157" s="246"/>
      <c r="O1157" s="247"/>
      <c r="P1157" s="193">
        <f t="shared" si="259"/>
        <v>0</v>
      </c>
      <c r="Q1157" s="156" t="s">
        <v>364</v>
      </c>
      <c r="R1157" s="194" t="str">
        <f t="shared" si="261"/>
        <v/>
      </c>
      <c r="S1157" s="194">
        <f t="shared" si="261"/>
        <v>37661.58</v>
      </c>
      <c r="T1157" s="194" t="str">
        <f t="shared" si="260"/>
        <v/>
      </c>
      <c r="U1157" s="194" t="str">
        <f t="shared" si="260"/>
        <v/>
      </c>
      <c r="V1157" s="248"/>
      <c r="W1157" s="249"/>
      <c r="X1157" s="249"/>
      <c r="Y1157" s="249"/>
      <c r="Z1157" s="249"/>
      <c r="AA1157" s="249"/>
      <c r="AB1157" s="250"/>
    </row>
    <row r="1158" spans="1:28" s="251" customFormat="1" ht="19.5" customHeight="1" x14ac:dyDescent="0.25">
      <c r="A1158" s="241"/>
      <c r="B1158" s="254"/>
      <c r="C1158" s="199"/>
      <c r="D1158" s="255"/>
      <c r="E1158" s="255"/>
      <c r="F1158" s="255"/>
      <c r="G1158" s="192"/>
      <c r="H1158" s="257"/>
      <c r="I1158" s="242"/>
      <c r="J1158" s="179" t="s">
        <v>984</v>
      </c>
      <c r="K1158" s="244"/>
      <c r="L1158" s="245"/>
      <c r="M1158" s="246"/>
      <c r="N1158" s="246"/>
      <c r="O1158" s="247"/>
      <c r="P1158" s="193">
        <f t="shared" si="259"/>
        <v>0</v>
      </c>
      <c r="Q1158" s="156" t="s">
        <v>364</v>
      </c>
      <c r="R1158" s="194" t="str">
        <f t="shared" si="261"/>
        <v/>
      </c>
      <c r="S1158" s="194">
        <f t="shared" si="261"/>
        <v>0</v>
      </c>
      <c r="T1158" s="194" t="str">
        <f t="shared" si="260"/>
        <v/>
      </c>
      <c r="U1158" s="194" t="str">
        <f t="shared" si="260"/>
        <v/>
      </c>
      <c r="V1158" s="248"/>
      <c r="W1158" s="249"/>
      <c r="X1158" s="249"/>
      <c r="Y1158" s="249"/>
      <c r="Z1158" s="249"/>
      <c r="AA1158" s="249"/>
      <c r="AB1158" s="250"/>
    </row>
    <row r="1159" spans="1:28" s="251" customFormat="1" ht="19.5" customHeight="1" x14ac:dyDescent="0.25">
      <c r="A1159" s="241"/>
      <c r="B1159" s="254"/>
      <c r="C1159" s="199" t="s">
        <v>985</v>
      </c>
      <c r="D1159" s="255"/>
      <c r="E1159" s="255"/>
      <c r="F1159" s="255"/>
      <c r="G1159" s="192"/>
      <c r="H1159" s="257">
        <v>4</v>
      </c>
      <c r="I1159" s="242" t="s">
        <v>366</v>
      </c>
      <c r="J1159" s="179">
        <v>1581.25</v>
      </c>
      <c r="K1159" s="244">
        <f>H1159*J1159</f>
        <v>6325</v>
      </c>
      <c r="L1159" s="245"/>
      <c r="M1159" s="246"/>
      <c r="N1159" s="246"/>
      <c r="O1159" s="247"/>
      <c r="P1159" s="193">
        <f t="shared" si="259"/>
        <v>0</v>
      </c>
      <c r="Q1159" s="156" t="s">
        <v>364</v>
      </c>
      <c r="R1159" s="194" t="str">
        <f t="shared" si="261"/>
        <v/>
      </c>
      <c r="S1159" s="194">
        <f t="shared" si="261"/>
        <v>6325</v>
      </c>
      <c r="T1159" s="194" t="str">
        <f t="shared" si="260"/>
        <v/>
      </c>
      <c r="U1159" s="194" t="str">
        <f t="shared" si="260"/>
        <v/>
      </c>
      <c r="V1159" s="248"/>
      <c r="W1159" s="249"/>
      <c r="X1159" s="249"/>
      <c r="Y1159" s="249"/>
      <c r="Z1159" s="249"/>
      <c r="AA1159" s="249"/>
      <c r="AB1159" s="250"/>
    </row>
    <row r="1160" spans="1:28" s="251" customFormat="1" ht="19.5" customHeight="1" x14ac:dyDescent="0.25">
      <c r="A1160" s="241"/>
      <c r="B1160" s="254"/>
      <c r="C1160" s="199"/>
      <c r="D1160" s="255"/>
      <c r="E1160" s="255"/>
      <c r="F1160" s="255"/>
      <c r="G1160" s="192"/>
      <c r="H1160" s="257"/>
      <c r="I1160" s="242"/>
      <c r="J1160" s="179"/>
      <c r="K1160" s="244"/>
      <c r="L1160" s="245"/>
      <c r="M1160" s="246"/>
      <c r="N1160" s="246"/>
      <c r="O1160" s="247"/>
      <c r="P1160" s="193">
        <f t="shared" si="259"/>
        <v>0</v>
      </c>
      <c r="Q1160" s="156" t="s">
        <v>364</v>
      </c>
      <c r="R1160" s="194" t="str">
        <f t="shared" si="261"/>
        <v/>
      </c>
      <c r="S1160" s="194">
        <f t="shared" si="261"/>
        <v>0</v>
      </c>
      <c r="T1160" s="194" t="str">
        <f t="shared" si="260"/>
        <v/>
      </c>
      <c r="U1160" s="194" t="str">
        <f t="shared" si="260"/>
        <v/>
      </c>
      <c r="V1160" s="248"/>
      <c r="W1160" s="249"/>
      <c r="X1160" s="249"/>
      <c r="Y1160" s="249"/>
      <c r="Z1160" s="249"/>
      <c r="AA1160" s="249"/>
      <c r="AB1160" s="250"/>
    </row>
    <row r="1161" spans="1:28" s="251" customFormat="1" ht="19.5" customHeight="1" x14ac:dyDescent="0.25">
      <c r="A1161" s="241"/>
      <c r="B1161" s="254"/>
      <c r="C1161" s="196" t="s">
        <v>356</v>
      </c>
      <c r="D1161" s="255"/>
      <c r="E1161" s="255"/>
      <c r="F1161" s="255"/>
      <c r="G1161" s="192"/>
      <c r="H1161" s="257"/>
      <c r="I1161" s="242"/>
      <c r="J1161" s="179"/>
      <c r="K1161" s="244"/>
      <c r="L1161" s="245"/>
      <c r="M1161" s="246"/>
      <c r="N1161" s="246"/>
      <c r="O1161" s="247"/>
      <c r="P1161" s="193">
        <f t="shared" si="259"/>
        <v>0</v>
      </c>
      <c r="Q1161" s="156" t="s">
        <v>364</v>
      </c>
      <c r="R1161" s="194" t="str">
        <f t="shared" si="261"/>
        <v/>
      </c>
      <c r="S1161" s="194">
        <f t="shared" si="261"/>
        <v>0</v>
      </c>
      <c r="T1161" s="194" t="str">
        <f t="shared" si="260"/>
        <v/>
      </c>
      <c r="U1161" s="194" t="str">
        <f t="shared" si="260"/>
        <v/>
      </c>
      <c r="V1161" s="248"/>
      <c r="W1161" s="249"/>
      <c r="X1161" s="249"/>
      <c r="Y1161" s="249"/>
      <c r="Z1161" s="249"/>
      <c r="AA1161" s="249"/>
      <c r="AB1161" s="250"/>
    </row>
    <row r="1162" spans="1:28" s="251" customFormat="1" ht="19.5" customHeight="1" x14ac:dyDescent="0.25">
      <c r="A1162" s="241"/>
      <c r="B1162" s="254"/>
      <c r="C1162" s="456" t="s">
        <v>992</v>
      </c>
      <c r="D1162" s="255"/>
      <c r="E1162" s="255"/>
      <c r="F1162" s="255"/>
      <c r="G1162" s="192"/>
      <c r="H1162" s="257"/>
      <c r="I1162" s="242"/>
      <c r="J1162" s="179" t="s">
        <v>984</v>
      </c>
      <c r="K1162" s="244"/>
      <c r="L1162" s="245"/>
      <c r="M1162" s="246"/>
      <c r="N1162" s="246"/>
      <c r="O1162" s="247"/>
      <c r="P1162" s="193">
        <f t="shared" si="259"/>
        <v>0</v>
      </c>
      <c r="Q1162" s="156" t="s">
        <v>364</v>
      </c>
      <c r="R1162" s="194" t="str">
        <f t="shared" si="261"/>
        <v/>
      </c>
      <c r="S1162" s="194">
        <f t="shared" si="261"/>
        <v>0</v>
      </c>
      <c r="T1162" s="194" t="str">
        <f t="shared" si="260"/>
        <v/>
      </c>
      <c r="U1162" s="194" t="str">
        <f t="shared" si="260"/>
        <v/>
      </c>
      <c r="V1162" s="248"/>
      <c r="W1162" s="249"/>
      <c r="X1162" s="249"/>
      <c r="Y1162" s="249"/>
      <c r="Z1162" s="249"/>
      <c r="AA1162" s="249"/>
      <c r="AB1162" s="250"/>
    </row>
    <row r="1163" spans="1:28" s="251" customFormat="1" ht="19.5" customHeight="1" x14ac:dyDescent="0.25">
      <c r="A1163" s="241"/>
      <c r="B1163" s="254"/>
      <c r="C1163" s="199" t="s">
        <v>988</v>
      </c>
      <c r="D1163" s="255"/>
      <c r="E1163" s="255"/>
      <c r="F1163" s="255"/>
      <c r="G1163" s="192"/>
      <c r="H1163" s="257">
        <v>8</v>
      </c>
      <c r="I1163" s="242" t="s">
        <v>366</v>
      </c>
      <c r="J1163" s="179">
        <v>1143.56</v>
      </c>
      <c r="K1163" s="244">
        <f t="shared" ref="K1163:K1166" si="264">H1163*J1163</f>
        <v>9148.48</v>
      </c>
      <c r="L1163" s="245"/>
      <c r="M1163" s="246"/>
      <c r="N1163" s="246"/>
      <c r="O1163" s="247"/>
      <c r="P1163" s="193">
        <f t="shared" si="259"/>
        <v>0</v>
      </c>
      <c r="Q1163" s="156" t="s">
        <v>356</v>
      </c>
      <c r="R1163" s="194" t="str">
        <f t="shared" si="261"/>
        <v/>
      </c>
      <c r="S1163" s="194"/>
      <c r="T1163" s="194">
        <f t="shared" si="260"/>
        <v>9148.48</v>
      </c>
      <c r="U1163" s="194" t="str">
        <f t="shared" si="260"/>
        <v/>
      </c>
      <c r="V1163" s="248"/>
      <c r="W1163" s="249"/>
      <c r="X1163" s="249"/>
      <c r="Y1163" s="249"/>
      <c r="Z1163" s="249"/>
      <c r="AA1163" s="249"/>
      <c r="AB1163" s="250"/>
    </row>
    <row r="1164" spans="1:28" s="251" customFormat="1" ht="19.5" customHeight="1" x14ac:dyDescent="0.25">
      <c r="A1164" s="241"/>
      <c r="B1164" s="254"/>
      <c r="C1164" s="199" t="s">
        <v>989</v>
      </c>
      <c r="D1164" s="255"/>
      <c r="E1164" s="255"/>
      <c r="F1164" s="255"/>
      <c r="G1164" s="192"/>
      <c r="H1164" s="257">
        <v>8</v>
      </c>
      <c r="I1164" s="242" t="s">
        <v>366</v>
      </c>
      <c r="J1164" s="179">
        <v>1372.21</v>
      </c>
      <c r="K1164" s="244">
        <f t="shared" si="264"/>
        <v>10977.68</v>
      </c>
      <c r="L1164" s="245"/>
      <c r="M1164" s="246"/>
      <c r="N1164" s="246"/>
      <c r="O1164" s="247"/>
      <c r="P1164" s="193">
        <f t="shared" si="259"/>
        <v>0</v>
      </c>
      <c r="Q1164" s="156" t="s">
        <v>356</v>
      </c>
      <c r="R1164" s="194" t="str">
        <f t="shared" si="261"/>
        <v/>
      </c>
      <c r="S1164" s="194"/>
      <c r="T1164" s="194">
        <f t="shared" ref="T1164:U1183" si="265">IF($Q1164=T$8,$K1164,"")</f>
        <v>10977.68</v>
      </c>
      <c r="U1164" s="194" t="str">
        <f t="shared" si="265"/>
        <v/>
      </c>
      <c r="V1164" s="248"/>
      <c r="W1164" s="249"/>
      <c r="X1164" s="249"/>
      <c r="Y1164" s="249"/>
      <c r="Z1164" s="249"/>
      <c r="AA1164" s="249"/>
      <c r="AB1164" s="250"/>
    </row>
    <row r="1165" spans="1:28" s="251" customFormat="1" ht="19.5" customHeight="1" x14ac:dyDescent="0.25">
      <c r="A1165" s="241"/>
      <c r="B1165" s="254"/>
      <c r="C1165" s="199" t="s">
        <v>1018</v>
      </c>
      <c r="D1165" s="255"/>
      <c r="E1165" s="255"/>
      <c r="F1165" s="255"/>
      <c r="G1165" s="192"/>
      <c r="H1165" s="257">
        <v>1</v>
      </c>
      <c r="I1165" s="242" t="s">
        <v>366</v>
      </c>
      <c r="J1165" s="179">
        <v>2287.12</v>
      </c>
      <c r="K1165" s="244">
        <f t="shared" si="264"/>
        <v>2287.12</v>
      </c>
      <c r="L1165" s="245"/>
      <c r="M1165" s="246"/>
      <c r="N1165" s="246"/>
      <c r="O1165" s="247"/>
      <c r="P1165" s="193">
        <f t="shared" si="259"/>
        <v>0</v>
      </c>
      <c r="Q1165" s="156" t="s">
        <v>356</v>
      </c>
      <c r="R1165" s="194" t="str">
        <f t="shared" si="261"/>
        <v/>
      </c>
      <c r="S1165" s="194"/>
      <c r="T1165" s="194">
        <f t="shared" si="265"/>
        <v>2287.12</v>
      </c>
      <c r="U1165" s="194" t="str">
        <f t="shared" si="265"/>
        <v/>
      </c>
      <c r="V1165" s="248"/>
      <c r="W1165" s="249"/>
      <c r="X1165" s="249"/>
      <c r="Y1165" s="249"/>
      <c r="Z1165" s="249"/>
      <c r="AA1165" s="249"/>
      <c r="AB1165" s="250"/>
    </row>
    <row r="1166" spans="1:28" s="251" customFormat="1" ht="19.5" customHeight="1" x14ac:dyDescent="0.25">
      <c r="A1166" s="241"/>
      <c r="B1166" s="254"/>
      <c r="C1166" s="199" t="s">
        <v>1019</v>
      </c>
      <c r="D1166" s="255"/>
      <c r="E1166" s="255"/>
      <c r="F1166" s="255"/>
      <c r="G1166" s="192"/>
      <c r="H1166" s="257">
        <v>1</v>
      </c>
      <c r="I1166" s="242" t="s">
        <v>366</v>
      </c>
      <c r="J1166" s="179">
        <v>6471.74</v>
      </c>
      <c r="K1166" s="244">
        <f t="shared" si="264"/>
        <v>6471.74</v>
      </c>
      <c r="L1166" s="245"/>
      <c r="M1166" s="246"/>
      <c r="N1166" s="246"/>
      <c r="O1166" s="247"/>
      <c r="P1166" s="193">
        <f t="shared" si="259"/>
        <v>0</v>
      </c>
      <c r="Q1166" s="156" t="s">
        <v>356</v>
      </c>
      <c r="R1166" s="194" t="str">
        <f t="shared" si="261"/>
        <v/>
      </c>
      <c r="S1166" s="194"/>
      <c r="T1166" s="194">
        <f t="shared" si="265"/>
        <v>6471.74</v>
      </c>
      <c r="U1166" s="194" t="str">
        <f t="shared" si="265"/>
        <v/>
      </c>
      <c r="V1166" s="248"/>
      <c r="W1166" s="249"/>
      <c r="X1166" s="249"/>
      <c r="Y1166" s="249"/>
      <c r="Z1166" s="249"/>
      <c r="AA1166" s="249"/>
      <c r="AB1166" s="250"/>
    </row>
    <row r="1167" spans="1:28" s="251" customFormat="1" ht="19.5" customHeight="1" x14ac:dyDescent="0.25">
      <c r="A1167" s="241"/>
      <c r="B1167" s="254"/>
      <c r="C1167" s="199"/>
      <c r="D1167" s="255"/>
      <c r="E1167" s="255"/>
      <c r="F1167" s="255"/>
      <c r="G1167" s="192"/>
      <c r="H1167" s="257"/>
      <c r="I1167" s="242"/>
      <c r="J1167" s="179" t="s">
        <v>984</v>
      </c>
      <c r="K1167" s="244"/>
      <c r="L1167" s="245"/>
      <c r="M1167" s="246"/>
      <c r="N1167" s="246"/>
      <c r="O1167" s="247"/>
      <c r="P1167" s="193">
        <f t="shared" si="259"/>
        <v>0</v>
      </c>
      <c r="Q1167" s="156" t="s">
        <v>356</v>
      </c>
      <c r="R1167" s="194" t="str">
        <f t="shared" si="261"/>
        <v/>
      </c>
      <c r="S1167" s="194"/>
      <c r="T1167" s="194">
        <f t="shared" si="265"/>
        <v>0</v>
      </c>
      <c r="U1167" s="194" t="str">
        <f t="shared" si="265"/>
        <v/>
      </c>
      <c r="V1167" s="248"/>
      <c r="W1167" s="249"/>
      <c r="X1167" s="249"/>
      <c r="Y1167" s="249"/>
      <c r="Z1167" s="249"/>
      <c r="AA1167" s="249"/>
      <c r="AB1167" s="250"/>
    </row>
    <row r="1168" spans="1:28" s="251" customFormat="1" ht="19.5" customHeight="1" x14ac:dyDescent="0.25">
      <c r="A1168" s="241"/>
      <c r="B1168" s="254"/>
      <c r="C1168" s="199" t="s">
        <v>985</v>
      </c>
      <c r="D1168" s="255"/>
      <c r="E1168" s="255"/>
      <c r="F1168" s="255"/>
      <c r="G1168" s="192"/>
      <c r="H1168" s="257">
        <v>6</v>
      </c>
      <c r="I1168" s="242" t="s">
        <v>366</v>
      </c>
      <c r="J1168" s="179">
        <v>1265</v>
      </c>
      <c r="K1168" s="244">
        <f>H1168*J1168</f>
        <v>7590</v>
      </c>
      <c r="L1168" s="245"/>
      <c r="M1168" s="246"/>
      <c r="N1168" s="246"/>
      <c r="O1168" s="247"/>
      <c r="P1168" s="193">
        <f t="shared" si="259"/>
        <v>0</v>
      </c>
      <c r="Q1168" s="156" t="s">
        <v>356</v>
      </c>
      <c r="R1168" s="194" t="str">
        <f t="shared" si="261"/>
        <v/>
      </c>
      <c r="S1168" s="194"/>
      <c r="T1168" s="194">
        <f t="shared" si="265"/>
        <v>7590</v>
      </c>
      <c r="U1168" s="194" t="str">
        <f t="shared" si="265"/>
        <v/>
      </c>
      <c r="V1168" s="248"/>
      <c r="W1168" s="249"/>
      <c r="X1168" s="249"/>
      <c r="Y1168" s="249"/>
      <c r="Z1168" s="249"/>
      <c r="AA1168" s="249"/>
      <c r="AB1168" s="250"/>
    </row>
    <row r="1169" spans="1:28" s="251" customFormat="1" ht="19.5" customHeight="1" x14ac:dyDescent="0.25">
      <c r="A1169" s="241"/>
      <c r="B1169" s="254"/>
      <c r="C1169" s="199"/>
      <c r="D1169" s="255"/>
      <c r="E1169" s="255"/>
      <c r="F1169" s="255"/>
      <c r="G1169" s="192"/>
      <c r="H1169" s="257"/>
      <c r="I1169" s="242"/>
      <c r="J1169" s="179" t="s">
        <v>984</v>
      </c>
      <c r="K1169" s="244"/>
      <c r="L1169" s="245"/>
      <c r="M1169" s="246"/>
      <c r="N1169" s="246"/>
      <c r="O1169" s="247"/>
      <c r="P1169" s="193">
        <f t="shared" si="259"/>
        <v>0</v>
      </c>
      <c r="Q1169" s="156" t="s">
        <v>356</v>
      </c>
      <c r="R1169" s="194" t="str">
        <f t="shared" si="261"/>
        <v/>
      </c>
      <c r="S1169" s="194"/>
      <c r="T1169" s="194">
        <f t="shared" si="265"/>
        <v>0</v>
      </c>
      <c r="U1169" s="194" t="str">
        <f t="shared" si="265"/>
        <v/>
      </c>
      <c r="V1169" s="248"/>
      <c r="W1169" s="249"/>
      <c r="X1169" s="249"/>
      <c r="Y1169" s="249"/>
      <c r="Z1169" s="249"/>
      <c r="AA1169" s="249"/>
      <c r="AB1169" s="250"/>
    </row>
    <row r="1170" spans="1:28" s="251" customFormat="1" ht="19.5" customHeight="1" x14ac:dyDescent="0.25">
      <c r="A1170" s="241"/>
      <c r="B1170" s="254"/>
      <c r="C1170" s="456" t="s">
        <v>1020</v>
      </c>
      <c r="D1170" s="255"/>
      <c r="E1170" s="255"/>
      <c r="F1170" s="255"/>
      <c r="G1170" s="192"/>
      <c r="H1170" s="257"/>
      <c r="I1170" s="242"/>
      <c r="J1170" s="179" t="s">
        <v>984</v>
      </c>
      <c r="K1170" s="244"/>
      <c r="L1170" s="245"/>
      <c r="M1170" s="246"/>
      <c r="N1170" s="246"/>
      <c r="O1170" s="247"/>
      <c r="P1170" s="193">
        <f t="shared" si="259"/>
        <v>0</v>
      </c>
      <c r="Q1170" s="156" t="s">
        <v>356</v>
      </c>
      <c r="R1170" s="194" t="str">
        <f t="shared" si="261"/>
        <v/>
      </c>
      <c r="S1170" s="194"/>
      <c r="T1170" s="194">
        <f t="shared" si="265"/>
        <v>0</v>
      </c>
      <c r="U1170" s="194" t="str">
        <f t="shared" si="265"/>
        <v/>
      </c>
      <c r="V1170" s="248"/>
      <c r="W1170" s="249"/>
      <c r="X1170" s="249"/>
      <c r="Y1170" s="249"/>
      <c r="Z1170" s="249"/>
      <c r="AA1170" s="249"/>
      <c r="AB1170" s="250"/>
    </row>
    <row r="1171" spans="1:28" s="251" customFormat="1" ht="19.5" customHeight="1" x14ac:dyDescent="0.25">
      <c r="A1171" s="241"/>
      <c r="B1171" s="254"/>
      <c r="C1171" s="199" t="s">
        <v>988</v>
      </c>
      <c r="D1171" s="255"/>
      <c r="E1171" s="255"/>
      <c r="F1171" s="255"/>
      <c r="G1171" s="192"/>
      <c r="H1171" s="257">
        <v>8</v>
      </c>
      <c r="I1171" s="242" t="s">
        <v>366</v>
      </c>
      <c r="J1171" s="179">
        <v>1143.56</v>
      </c>
      <c r="K1171" s="244">
        <f t="shared" ref="K1171:K1174" si="266">H1171*J1171</f>
        <v>9148.48</v>
      </c>
      <c r="L1171" s="245"/>
      <c r="M1171" s="246"/>
      <c r="N1171" s="246"/>
      <c r="O1171" s="247"/>
      <c r="P1171" s="193">
        <f t="shared" si="259"/>
        <v>0</v>
      </c>
      <c r="Q1171" s="156" t="s">
        <v>356</v>
      </c>
      <c r="R1171" s="194" t="str">
        <f t="shared" si="261"/>
        <v/>
      </c>
      <c r="S1171" s="194"/>
      <c r="T1171" s="194">
        <f t="shared" si="265"/>
        <v>9148.48</v>
      </c>
      <c r="U1171" s="194" t="str">
        <f t="shared" si="265"/>
        <v/>
      </c>
      <c r="V1171" s="248"/>
      <c r="W1171" s="249"/>
      <c r="X1171" s="249"/>
      <c r="Y1171" s="249"/>
      <c r="Z1171" s="249"/>
      <c r="AA1171" s="249"/>
      <c r="AB1171" s="250"/>
    </row>
    <row r="1172" spans="1:28" s="251" customFormat="1" ht="19.5" customHeight="1" x14ac:dyDescent="0.25">
      <c r="A1172" s="241"/>
      <c r="B1172" s="254"/>
      <c r="C1172" s="199" t="s">
        <v>989</v>
      </c>
      <c r="D1172" s="255"/>
      <c r="E1172" s="255"/>
      <c r="F1172" s="255"/>
      <c r="G1172" s="192"/>
      <c r="H1172" s="257">
        <v>8</v>
      </c>
      <c r="I1172" s="242" t="s">
        <v>366</v>
      </c>
      <c r="J1172" s="179">
        <v>1372.21</v>
      </c>
      <c r="K1172" s="244">
        <f t="shared" si="266"/>
        <v>10977.68</v>
      </c>
      <c r="L1172" s="245"/>
      <c r="M1172" s="246"/>
      <c r="N1172" s="246"/>
      <c r="O1172" s="247"/>
      <c r="P1172" s="193">
        <f t="shared" si="259"/>
        <v>0</v>
      </c>
      <c r="Q1172" s="156" t="s">
        <v>356</v>
      </c>
      <c r="R1172" s="194" t="str">
        <f t="shared" si="261"/>
        <v/>
      </c>
      <c r="S1172" s="194"/>
      <c r="T1172" s="194">
        <f t="shared" si="265"/>
        <v>10977.68</v>
      </c>
      <c r="U1172" s="194" t="str">
        <f t="shared" si="265"/>
        <v/>
      </c>
      <c r="V1172" s="248"/>
      <c r="W1172" s="249"/>
      <c r="X1172" s="249"/>
      <c r="Y1172" s="249"/>
      <c r="Z1172" s="249"/>
      <c r="AA1172" s="249"/>
      <c r="AB1172" s="250"/>
    </row>
    <row r="1173" spans="1:28" s="251" customFormat="1" ht="19.5" customHeight="1" x14ac:dyDescent="0.25">
      <c r="A1173" s="241"/>
      <c r="B1173" s="254"/>
      <c r="C1173" s="199" t="s">
        <v>1018</v>
      </c>
      <c r="D1173" s="255"/>
      <c r="E1173" s="255"/>
      <c r="F1173" s="255"/>
      <c r="G1173" s="192"/>
      <c r="H1173" s="257">
        <v>1</v>
      </c>
      <c r="I1173" s="242" t="s">
        <v>366</v>
      </c>
      <c r="J1173" s="179">
        <v>2287.12</v>
      </c>
      <c r="K1173" s="244">
        <f t="shared" si="266"/>
        <v>2287.12</v>
      </c>
      <c r="L1173" s="245"/>
      <c r="M1173" s="246"/>
      <c r="N1173" s="246"/>
      <c r="O1173" s="247"/>
      <c r="P1173" s="193">
        <f t="shared" si="259"/>
        <v>0</v>
      </c>
      <c r="Q1173" s="156" t="s">
        <v>356</v>
      </c>
      <c r="R1173" s="194" t="str">
        <f t="shared" si="261"/>
        <v/>
      </c>
      <c r="S1173" s="194"/>
      <c r="T1173" s="194">
        <f t="shared" si="265"/>
        <v>2287.12</v>
      </c>
      <c r="U1173" s="194" t="str">
        <f t="shared" si="265"/>
        <v/>
      </c>
      <c r="V1173" s="248"/>
      <c r="W1173" s="249"/>
      <c r="X1173" s="249"/>
      <c r="Y1173" s="249"/>
      <c r="Z1173" s="249"/>
      <c r="AA1173" s="249"/>
      <c r="AB1173" s="250"/>
    </row>
    <row r="1174" spans="1:28" s="251" customFormat="1" ht="19.5" customHeight="1" x14ac:dyDescent="0.25">
      <c r="A1174" s="241"/>
      <c r="B1174" s="254"/>
      <c r="C1174" s="199" t="s">
        <v>1021</v>
      </c>
      <c r="D1174" s="255"/>
      <c r="E1174" s="255"/>
      <c r="F1174" s="255"/>
      <c r="G1174" s="192"/>
      <c r="H1174" s="257">
        <v>1</v>
      </c>
      <c r="I1174" s="242" t="s">
        <v>366</v>
      </c>
      <c r="J1174" s="179">
        <v>7299.05</v>
      </c>
      <c r="K1174" s="244">
        <f t="shared" si="266"/>
        <v>7299.05</v>
      </c>
      <c r="L1174" s="245"/>
      <c r="M1174" s="246"/>
      <c r="N1174" s="246"/>
      <c r="O1174" s="247"/>
      <c r="P1174" s="193">
        <f t="shared" si="259"/>
        <v>0</v>
      </c>
      <c r="Q1174" s="156" t="s">
        <v>356</v>
      </c>
      <c r="R1174" s="194" t="str">
        <f t="shared" si="261"/>
        <v/>
      </c>
      <c r="S1174" s="194"/>
      <c r="T1174" s="194">
        <f t="shared" si="265"/>
        <v>7299.05</v>
      </c>
      <c r="U1174" s="194" t="str">
        <f t="shared" si="265"/>
        <v/>
      </c>
      <c r="V1174" s="248"/>
      <c r="W1174" s="249"/>
      <c r="X1174" s="249"/>
      <c r="Y1174" s="249"/>
      <c r="Z1174" s="249"/>
      <c r="AA1174" s="249"/>
      <c r="AB1174" s="250"/>
    </row>
    <row r="1175" spans="1:28" s="251" customFormat="1" ht="19.5" customHeight="1" x14ac:dyDescent="0.25">
      <c r="A1175" s="241"/>
      <c r="B1175" s="254"/>
      <c r="C1175" s="199"/>
      <c r="D1175" s="255"/>
      <c r="E1175" s="255"/>
      <c r="F1175" s="255"/>
      <c r="G1175" s="192"/>
      <c r="H1175" s="257"/>
      <c r="I1175" s="242"/>
      <c r="J1175" s="179" t="s">
        <v>984</v>
      </c>
      <c r="K1175" s="244"/>
      <c r="L1175" s="245"/>
      <c r="M1175" s="246"/>
      <c r="N1175" s="246"/>
      <c r="O1175" s="247"/>
      <c r="P1175" s="193">
        <f t="shared" si="259"/>
        <v>0</v>
      </c>
      <c r="Q1175" s="156" t="s">
        <v>356</v>
      </c>
      <c r="R1175" s="194" t="str">
        <f t="shared" si="261"/>
        <v/>
      </c>
      <c r="S1175" s="194"/>
      <c r="T1175" s="194">
        <f t="shared" si="265"/>
        <v>0</v>
      </c>
      <c r="U1175" s="194" t="str">
        <f t="shared" si="265"/>
        <v/>
      </c>
      <c r="V1175" s="248"/>
      <c r="W1175" s="249"/>
      <c r="X1175" s="249"/>
      <c r="Y1175" s="249"/>
      <c r="Z1175" s="249"/>
      <c r="AA1175" s="249"/>
      <c r="AB1175" s="250"/>
    </row>
    <row r="1176" spans="1:28" s="251" customFormat="1" ht="19.5" customHeight="1" x14ac:dyDescent="0.25">
      <c r="A1176" s="241"/>
      <c r="B1176" s="254"/>
      <c r="C1176" s="199" t="s">
        <v>985</v>
      </c>
      <c r="D1176" s="255"/>
      <c r="E1176" s="255"/>
      <c r="F1176" s="255"/>
      <c r="G1176" s="192"/>
      <c r="H1176" s="257">
        <v>6</v>
      </c>
      <c r="I1176" s="242" t="s">
        <v>366</v>
      </c>
      <c r="J1176" s="179">
        <v>1265</v>
      </c>
      <c r="K1176" s="244">
        <f>H1176*J1176</f>
        <v>7590</v>
      </c>
      <c r="L1176" s="245"/>
      <c r="M1176" s="246"/>
      <c r="N1176" s="246"/>
      <c r="O1176" s="247"/>
      <c r="P1176" s="193">
        <f t="shared" si="259"/>
        <v>0</v>
      </c>
      <c r="Q1176" s="156" t="s">
        <v>356</v>
      </c>
      <c r="R1176" s="194" t="str">
        <f t="shared" si="261"/>
        <v/>
      </c>
      <c r="S1176" s="194"/>
      <c r="T1176" s="194">
        <f t="shared" si="265"/>
        <v>7590</v>
      </c>
      <c r="U1176" s="194" t="str">
        <f t="shared" si="265"/>
        <v/>
      </c>
      <c r="V1176" s="248"/>
      <c r="W1176" s="249"/>
      <c r="X1176" s="249"/>
      <c r="Y1176" s="249"/>
      <c r="Z1176" s="249"/>
      <c r="AA1176" s="249"/>
      <c r="AB1176" s="250"/>
    </row>
    <row r="1177" spans="1:28" s="251" customFormat="1" ht="19.5" customHeight="1" x14ac:dyDescent="0.25">
      <c r="A1177" s="241"/>
      <c r="B1177" s="254"/>
      <c r="C1177" s="199"/>
      <c r="D1177" s="255"/>
      <c r="E1177" s="255"/>
      <c r="F1177" s="255"/>
      <c r="G1177" s="192"/>
      <c r="H1177" s="257"/>
      <c r="I1177" s="242"/>
      <c r="J1177" s="179" t="s">
        <v>984</v>
      </c>
      <c r="K1177" s="244"/>
      <c r="L1177" s="245"/>
      <c r="M1177" s="246"/>
      <c r="N1177" s="246"/>
      <c r="O1177" s="247"/>
      <c r="P1177" s="193">
        <f t="shared" si="259"/>
        <v>0</v>
      </c>
      <c r="Q1177" s="156" t="s">
        <v>356</v>
      </c>
      <c r="R1177" s="194" t="str">
        <f t="shared" si="261"/>
        <v/>
      </c>
      <c r="S1177" s="194"/>
      <c r="T1177" s="194">
        <f t="shared" si="265"/>
        <v>0</v>
      </c>
      <c r="U1177" s="194" t="str">
        <f t="shared" si="265"/>
        <v/>
      </c>
      <c r="V1177" s="248"/>
      <c r="W1177" s="249"/>
      <c r="X1177" s="249"/>
      <c r="Y1177" s="249"/>
      <c r="Z1177" s="249"/>
      <c r="AA1177" s="249"/>
      <c r="AB1177" s="250"/>
    </row>
    <row r="1178" spans="1:28" s="251" customFormat="1" ht="19.5" customHeight="1" x14ac:dyDescent="0.25">
      <c r="A1178" s="241"/>
      <c r="B1178" s="254"/>
      <c r="C1178" s="456" t="s">
        <v>993</v>
      </c>
      <c r="D1178" s="255"/>
      <c r="E1178" s="255"/>
      <c r="F1178" s="255"/>
      <c r="G1178" s="192"/>
      <c r="H1178" s="257"/>
      <c r="I1178" s="242"/>
      <c r="J1178" s="179" t="s">
        <v>984</v>
      </c>
      <c r="K1178" s="244"/>
      <c r="L1178" s="245"/>
      <c r="M1178" s="246"/>
      <c r="N1178" s="246"/>
      <c r="O1178" s="247"/>
      <c r="P1178" s="193">
        <f t="shared" si="259"/>
        <v>0</v>
      </c>
      <c r="Q1178" s="156" t="s">
        <v>356</v>
      </c>
      <c r="R1178" s="194" t="str">
        <f t="shared" si="261"/>
        <v/>
      </c>
      <c r="S1178" s="194"/>
      <c r="T1178" s="194">
        <f t="shared" si="265"/>
        <v>0</v>
      </c>
      <c r="U1178" s="194" t="str">
        <f t="shared" si="265"/>
        <v/>
      </c>
      <c r="V1178" s="248"/>
      <c r="W1178" s="249"/>
      <c r="X1178" s="249"/>
      <c r="Y1178" s="249"/>
      <c r="Z1178" s="249"/>
      <c r="AA1178" s="249"/>
      <c r="AB1178" s="250"/>
    </row>
    <row r="1179" spans="1:28" s="251" customFormat="1" ht="19.5" customHeight="1" x14ac:dyDescent="0.25">
      <c r="A1179" s="241"/>
      <c r="B1179" s="254"/>
      <c r="C1179" s="199" t="s">
        <v>1022</v>
      </c>
      <c r="D1179" s="255"/>
      <c r="E1179" s="255"/>
      <c r="F1179" s="255"/>
      <c r="G1179" s="192"/>
      <c r="H1179" s="257">
        <v>10</v>
      </c>
      <c r="I1179" s="242" t="s">
        <v>366</v>
      </c>
      <c r="J1179" s="179">
        <v>1518</v>
      </c>
      <c r="K1179" s="244">
        <f t="shared" ref="K1179:K1181" si="267">H1179*J1179</f>
        <v>15180</v>
      </c>
      <c r="L1179" s="245"/>
      <c r="M1179" s="246"/>
      <c r="N1179" s="246"/>
      <c r="O1179" s="247"/>
      <c r="P1179" s="193">
        <f t="shared" si="259"/>
        <v>0</v>
      </c>
      <c r="Q1179" s="156" t="s">
        <v>356</v>
      </c>
      <c r="R1179" s="194" t="str">
        <f t="shared" si="261"/>
        <v/>
      </c>
      <c r="S1179" s="194"/>
      <c r="T1179" s="194">
        <f t="shared" si="265"/>
        <v>15180</v>
      </c>
      <c r="U1179" s="194" t="str">
        <f t="shared" si="265"/>
        <v/>
      </c>
      <c r="V1179" s="248"/>
      <c r="W1179" s="249"/>
      <c r="X1179" s="249"/>
      <c r="Y1179" s="249"/>
      <c r="Z1179" s="249"/>
      <c r="AA1179" s="249"/>
      <c r="AB1179" s="250"/>
    </row>
    <row r="1180" spans="1:28" s="251" customFormat="1" ht="19.5" customHeight="1" x14ac:dyDescent="0.25">
      <c r="A1180" s="241"/>
      <c r="B1180" s="254"/>
      <c r="C1180" s="199" t="s">
        <v>1023</v>
      </c>
      <c r="D1180" s="255"/>
      <c r="E1180" s="255"/>
      <c r="F1180" s="255"/>
      <c r="G1180" s="192"/>
      <c r="H1180" s="257">
        <v>6</v>
      </c>
      <c r="I1180" s="242" t="s">
        <v>366</v>
      </c>
      <c r="J1180" s="179">
        <v>1518</v>
      </c>
      <c r="K1180" s="244">
        <f t="shared" si="267"/>
        <v>9108</v>
      </c>
      <c r="L1180" s="245"/>
      <c r="M1180" s="246"/>
      <c r="N1180" s="246"/>
      <c r="O1180" s="247"/>
      <c r="P1180" s="193">
        <f t="shared" si="259"/>
        <v>0</v>
      </c>
      <c r="Q1180" s="156" t="s">
        <v>356</v>
      </c>
      <c r="R1180" s="194" t="str">
        <f t="shared" si="261"/>
        <v/>
      </c>
      <c r="S1180" s="194"/>
      <c r="T1180" s="194">
        <f t="shared" si="265"/>
        <v>9108</v>
      </c>
      <c r="U1180" s="194" t="str">
        <f t="shared" si="265"/>
        <v/>
      </c>
      <c r="V1180" s="248"/>
      <c r="W1180" s="249"/>
      <c r="X1180" s="249"/>
      <c r="Y1180" s="249"/>
      <c r="Z1180" s="249"/>
      <c r="AA1180" s="249"/>
      <c r="AB1180" s="250"/>
    </row>
    <row r="1181" spans="1:28" s="251" customFormat="1" ht="19.5" customHeight="1" x14ac:dyDescent="0.25">
      <c r="A1181" s="241"/>
      <c r="B1181" s="254"/>
      <c r="C1181" s="199" t="s">
        <v>1024</v>
      </c>
      <c r="D1181" s="255"/>
      <c r="E1181" s="255"/>
      <c r="F1181" s="255"/>
      <c r="G1181" s="192"/>
      <c r="H1181" s="257">
        <v>4</v>
      </c>
      <c r="I1181" s="242" t="s">
        <v>366</v>
      </c>
      <c r="J1181" s="179">
        <v>1518</v>
      </c>
      <c r="K1181" s="244">
        <f t="shared" si="267"/>
        <v>6072</v>
      </c>
      <c r="L1181" s="245"/>
      <c r="M1181" s="246"/>
      <c r="N1181" s="246"/>
      <c r="O1181" s="247"/>
      <c r="P1181" s="193">
        <f t="shared" si="259"/>
        <v>0</v>
      </c>
      <c r="Q1181" s="156" t="s">
        <v>356</v>
      </c>
      <c r="R1181" s="194" t="str">
        <f t="shared" ref="R1181:R1193" si="268">IF($Q1181=R$8,$K1181,"")</f>
        <v/>
      </c>
      <c r="S1181" s="194"/>
      <c r="T1181" s="194">
        <f t="shared" si="265"/>
        <v>6072</v>
      </c>
      <c r="U1181" s="194" t="str">
        <f t="shared" si="265"/>
        <v/>
      </c>
      <c r="V1181" s="248"/>
      <c r="W1181" s="249"/>
      <c r="X1181" s="249"/>
      <c r="Y1181" s="249"/>
      <c r="Z1181" s="249"/>
      <c r="AA1181" s="249"/>
      <c r="AB1181" s="250"/>
    </row>
    <row r="1182" spans="1:28" s="251" customFormat="1" ht="19.5" customHeight="1" x14ac:dyDescent="0.25">
      <c r="A1182" s="241"/>
      <c r="B1182" s="254"/>
      <c r="C1182" s="199" t="s">
        <v>1025</v>
      </c>
      <c r="D1182" s="255"/>
      <c r="E1182" s="255"/>
      <c r="F1182" s="255"/>
      <c r="G1182" s="192"/>
      <c r="H1182" s="257"/>
      <c r="I1182" s="242" t="s">
        <v>366</v>
      </c>
      <c r="J1182" s="179" t="s">
        <v>984</v>
      </c>
      <c r="K1182" s="244"/>
      <c r="L1182" s="245"/>
      <c r="M1182" s="246"/>
      <c r="N1182" s="246"/>
      <c r="O1182" s="247"/>
      <c r="P1182" s="193">
        <f t="shared" si="259"/>
        <v>0</v>
      </c>
      <c r="Q1182" s="156" t="s">
        <v>356</v>
      </c>
      <c r="R1182" s="194" t="str">
        <f t="shared" si="268"/>
        <v/>
      </c>
      <c r="S1182" s="194"/>
      <c r="T1182" s="194">
        <f t="shared" si="265"/>
        <v>0</v>
      </c>
      <c r="U1182" s="194" t="str">
        <f t="shared" si="265"/>
        <v/>
      </c>
      <c r="V1182" s="248"/>
      <c r="W1182" s="249"/>
      <c r="X1182" s="249"/>
      <c r="Y1182" s="249"/>
      <c r="Z1182" s="249"/>
      <c r="AA1182" s="249"/>
      <c r="AB1182" s="250"/>
    </row>
    <row r="1183" spans="1:28" s="251" customFormat="1" ht="19.5" customHeight="1" x14ac:dyDescent="0.25">
      <c r="A1183" s="241"/>
      <c r="B1183" s="254"/>
      <c r="C1183" s="199" t="s">
        <v>1026</v>
      </c>
      <c r="D1183" s="255"/>
      <c r="E1183" s="255"/>
      <c r="F1183" s="255"/>
      <c r="G1183" s="192"/>
      <c r="H1183" s="257"/>
      <c r="I1183" s="242" t="s">
        <v>366</v>
      </c>
      <c r="J1183" s="179" t="s">
        <v>984</v>
      </c>
      <c r="K1183" s="244"/>
      <c r="L1183" s="245"/>
      <c r="M1183" s="246"/>
      <c r="N1183" s="246"/>
      <c r="O1183" s="247"/>
      <c r="P1183" s="193">
        <f t="shared" si="259"/>
        <v>0</v>
      </c>
      <c r="Q1183" s="156" t="s">
        <v>356</v>
      </c>
      <c r="R1183" s="194" t="str">
        <f t="shared" si="268"/>
        <v/>
      </c>
      <c r="S1183" s="194"/>
      <c r="T1183" s="194">
        <f t="shared" si="265"/>
        <v>0</v>
      </c>
      <c r="U1183" s="194" t="str">
        <f t="shared" si="265"/>
        <v/>
      </c>
      <c r="V1183" s="248"/>
      <c r="W1183" s="249"/>
      <c r="X1183" s="249"/>
      <c r="Y1183" s="249"/>
      <c r="Z1183" s="249"/>
      <c r="AA1183" s="249"/>
      <c r="AB1183" s="250"/>
    </row>
    <row r="1184" spans="1:28" s="251" customFormat="1" ht="19.5" customHeight="1" x14ac:dyDescent="0.25">
      <c r="A1184" s="241"/>
      <c r="B1184" s="254"/>
      <c r="C1184" s="199" t="s">
        <v>1027</v>
      </c>
      <c r="D1184" s="255"/>
      <c r="E1184" s="255"/>
      <c r="F1184" s="255"/>
      <c r="G1184" s="192"/>
      <c r="H1184" s="257">
        <v>1</v>
      </c>
      <c r="I1184" s="242" t="s">
        <v>366</v>
      </c>
      <c r="J1184" s="179">
        <v>1518</v>
      </c>
      <c r="K1184" s="244">
        <f t="shared" ref="K1184:K1186" si="269">H1184*J1184</f>
        <v>1518</v>
      </c>
      <c r="L1184" s="245"/>
      <c r="M1184" s="246"/>
      <c r="N1184" s="246"/>
      <c r="O1184" s="247"/>
      <c r="P1184" s="193">
        <f t="shared" si="259"/>
        <v>0</v>
      </c>
      <c r="Q1184" s="156" t="s">
        <v>356</v>
      </c>
      <c r="R1184" s="194" t="str">
        <f t="shared" si="268"/>
        <v/>
      </c>
      <c r="S1184" s="194"/>
      <c r="T1184" s="194">
        <f t="shared" ref="T1184:U1193" si="270">IF($Q1184=T$8,$K1184,"")</f>
        <v>1518</v>
      </c>
      <c r="U1184" s="194" t="str">
        <f t="shared" si="270"/>
        <v/>
      </c>
      <c r="V1184" s="248"/>
      <c r="W1184" s="249"/>
      <c r="X1184" s="249"/>
      <c r="Y1184" s="249"/>
      <c r="Z1184" s="249"/>
      <c r="AA1184" s="249"/>
      <c r="AB1184" s="250"/>
    </row>
    <row r="1185" spans="1:28" s="251" customFormat="1" ht="19.5" customHeight="1" x14ac:dyDescent="0.25">
      <c r="A1185" s="241"/>
      <c r="B1185" s="254"/>
      <c r="C1185" s="199" t="s">
        <v>1028</v>
      </c>
      <c r="D1185" s="255"/>
      <c r="E1185" s="255"/>
      <c r="F1185" s="255"/>
      <c r="G1185" s="192"/>
      <c r="H1185" s="257">
        <v>1</v>
      </c>
      <c r="I1185" s="242" t="s">
        <v>366</v>
      </c>
      <c r="J1185" s="179">
        <v>1518</v>
      </c>
      <c r="K1185" s="244">
        <f t="shared" si="269"/>
        <v>1518</v>
      </c>
      <c r="L1185" s="245"/>
      <c r="M1185" s="246"/>
      <c r="N1185" s="246"/>
      <c r="O1185" s="247"/>
      <c r="P1185" s="193">
        <f t="shared" si="259"/>
        <v>0</v>
      </c>
      <c r="Q1185" s="156" t="s">
        <v>356</v>
      </c>
      <c r="R1185" s="194" t="str">
        <f t="shared" si="268"/>
        <v/>
      </c>
      <c r="S1185" s="194"/>
      <c r="T1185" s="194">
        <f t="shared" si="270"/>
        <v>1518</v>
      </c>
      <c r="U1185" s="194" t="str">
        <f t="shared" si="270"/>
        <v/>
      </c>
      <c r="V1185" s="248"/>
      <c r="W1185" s="249"/>
      <c r="X1185" s="249"/>
      <c r="Y1185" s="249"/>
      <c r="Z1185" s="249"/>
      <c r="AA1185" s="249"/>
      <c r="AB1185" s="250"/>
    </row>
    <row r="1186" spans="1:28" s="251" customFormat="1" ht="19.5" customHeight="1" x14ac:dyDescent="0.25">
      <c r="A1186" s="241"/>
      <c r="B1186" s="254"/>
      <c r="C1186" s="199" t="s">
        <v>1029</v>
      </c>
      <c r="D1186" s="255"/>
      <c r="E1186" s="255"/>
      <c r="F1186" s="255"/>
      <c r="G1186" s="192"/>
      <c r="H1186" s="257">
        <v>1</v>
      </c>
      <c r="I1186" s="242" t="s">
        <v>366</v>
      </c>
      <c r="J1186" s="179">
        <v>1518</v>
      </c>
      <c r="K1186" s="244">
        <f t="shared" si="269"/>
        <v>1518</v>
      </c>
      <c r="L1186" s="245"/>
      <c r="M1186" s="246"/>
      <c r="N1186" s="246"/>
      <c r="O1186" s="247"/>
      <c r="P1186" s="193">
        <f t="shared" si="259"/>
        <v>0</v>
      </c>
      <c r="Q1186" s="156" t="s">
        <v>356</v>
      </c>
      <c r="R1186" s="194" t="str">
        <f t="shared" si="268"/>
        <v/>
      </c>
      <c r="S1186" s="194"/>
      <c r="T1186" s="194">
        <f t="shared" si="270"/>
        <v>1518</v>
      </c>
      <c r="U1186" s="194" t="str">
        <f t="shared" si="270"/>
        <v/>
      </c>
      <c r="V1186" s="248"/>
      <c r="W1186" s="249"/>
      <c r="X1186" s="249"/>
      <c r="Y1186" s="249"/>
      <c r="Z1186" s="249"/>
      <c r="AA1186" s="249"/>
      <c r="AB1186" s="250"/>
    </row>
    <row r="1187" spans="1:28" s="251" customFormat="1" ht="19.5" customHeight="1" x14ac:dyDescent="0.25">
      <c r="A1187" s="241"/>
      <c r="B1187" s="254"/>
      <c r="C1187" s="199" t="s">
        <v>1030</v>
      </c>
      <c r="D1187" s="255"/>
      <c r="E1187" s="255"/>
      <c r="F1187" s="255"/>
      <c r="G1187" s="192"/>
      <c r="H1187" s="257"/>
      <c r="I1187" s="242" t="s">
        <v>366</v>
      </c>
      <c r="J1187" s="179" t="s">
        <v>984</v>
      </c>
      <c r="K1187" s="244"/>
      <c r="L1187" s="245"/>
      <c r="M1187" s="246"/>
      <c r="N1187" s="246"/>
      <c r="O1187" s="247"/>
      <c r="P1187" s="193">
        <f t="shared" si="259"/>
        <v>0</v>
      </c>
      <c r="Q1187" s="156" t="s">
        <v>356</v>
      </c>
      <c r="R1187" s="194" t="str">
        <f t="shared" si="268"/>
        <v/>
      </c>
      <c r="S1187" s="194"/>
      <c r="T1187" s="194">
        <f t="shared" si="270"/>
        <v>0</v>
      </c>
      <c r="U1187" s="194" t="str">
        <f t="shared" si="270"/>
        <v/>
      </c>
      <c r="V1187" s="248"/>
      <c r="W1187" s="249"/>
      <c r="X1187" s="249"/>
      <c r="Y1187" s="249"/>
      <c r="Z1187" s="249"/>
      <c r="AA1187" s="249"/>
      <c r="AB1187" s="250"/>
    </row>
    <row r="1188" spans="1:28" s="251" customFormat="1" ht="19.5" customHeight="1" x14ac:dyDescent="0.25">
      <c r="A1188" s="241"/>
      <c r="B1188" s="254"/>
      <c r="C1188" s="199" t="s">
        <v>1031</v>
      </c>
      <c r="D1188" s="255"/>
      <c r="E1188" s="255"/>
      <c r="F1188" s="255"/>
      <c r="G1188" s="192"/>
      <c r="H1188" s="257">
        <v>2</v>
      </c>
      <c r="I1188" s="242" t="s">
        <v>366</v>
      </c>
      <c r="J1188" s="179">
        <v>1518</v>
      </c>
      <c r="K1188" s="244">
        <f t="shared" ref="K1188:K1189" si="271">H1188*J1188</f>
        <v>3036</v>
      </c>
      <c r="L1188" s="245"/>
      <c r="M1188" s="246"/>
      <c r="N1188" s="246"/>
      <c r="O1188" s="247"/>
      <c r="P1188" s="193">
        <f t="shared" si="259"/>
        <v>0</v>
      </c>
      <c r="Q1188" s="156" t="s">
        <v>356</v>
      </c>
      <c r="R1188" s="194" t="str">
        <f t="shared" si="268"/>
        <v/>
      </c>
      <c r="S1188" s="194"/>
      <c r="T1188" s="194">
        <f t="shared" si="270"/>
        <v>3036</v>
      </c>
      <c r="U1188" s="194" t="str">
        <f t="shared" si="270"/>
        <v/>
      </c>
      <c r="V1188" s="248"/>
      <c r="W1188" s="249"/>
      <c r="X1188" s="249"/>
      <c r="Y1188" s="249"/>
      <c r="Z1188" s="249"/>
      <c r="AA1188" s="249"/>
      <c r="AB1188" s="250"/>
    </row>
    <row r="1189" spans="1:28" s="251" customFormat="1" ht="19.5" customHeight="1" x14ac:dyDescent="0.25">
      <c r="A1189" s="241"/>
      <c r="B1189" s="254"/>
      <c r="C1189" s="199" t="s">
        <v>1032</v>
      </c>
      <c r="D1189" s="255"/>
      <c r="E1189" s="255"/>
      <c r="F1189" s="255"/>
      <c r="G1189" s="192"/>
      <c r="H1189" s="257">
        <v>2</v>
      </c>
      <c r="I1189" s="242" t="s">
        <v>366</v>
      </c>
      <c r="J1189" s="179">
        <v>1518</v>
      </c>
      <c r="K1189" s="244">
        <f t="shared" si="271"/>
        <v>3036</v>
      </c>
      <c r="L1189" s="245"/>
      <c r="M1189" s="246"/>
      <c r="N1189" s="246"/>
      <c r="O1189" s="247"/>
      <c r="P1189" s="193">
        <f t="shared" si="259"/>
        <v>0</v>
      </c>
      <c r="Q1189" s="156" t="s">
        <v>356</v>
      </c>
      <c r="R1189" s="194" t="str">
        <f t="shared" si="268"/>
        <v/>
      </c>
      <c r="S1189" s="194"/>
      <c r="T1189" s="194">
        <f t="shared" si="270"/>
        <v>3036</v>
      </c>
      <c r="U1189" s="194" t="str">
        <f t="shared" si="270"/>
        <v/>
      </c>
      <c r="V1189" s="248"/>
      <c r="W1189" s="249"/>
      <c r="X1189" s="249"/>
      <c r="Y1189" s="249"/>
      <c r="Z1189" s="249"/>
      <c r="AA1189" s="249"/>
      <c r="AB1189" s="250"/>
    </row>
    <row r="1190" spans="1:28" s="251" customFormat="1" ht="19.5" customHeight="1" x14ac:dyDescent="0.25">
      <c r="A1190" s="241"/>
      <c r="B1190" s="254"/>
      <c r="C1190" s="199" t="s">
        <v>1033</v>
      </c>
      <c r="D1190" s="255"/>
      <c r="E1190" s="255"/>
      <c r="F1190" s="255"/>
      <c r="G1190" s="192"/>
      <c r="H1190" s="257"/>
      <c r="I1190" s="242" t="s">
        <v>366</v>
      </c>
      <c r="J1190" s="179" t="s">
        <v>984</v>
      </c>
      <c r="K1190" s="244"/>
      <c r="L1190" s="245"/>
      <c r="M1190" s="246"/>
      <c r="N1190" s="246"/>
      <c r="O1190" s="247"/>
      <c r="P1190" s="193">
        <f t="shared" si="259"/>
        <v>0</v>
      </c>
      <c r="Q1190" s="156" t="s">
        <v>356</v>
      </c>
      <c r="R1190" s="194" t="str">
        <f t="shared" si="268"/>
        <v/>
      </c>
      <c r="S1190" s="194"/>
      <c r="T1190" s="194">
        <f t="shared" si="270"/>
        <v>0</v>
      </c>
      <c r="U1190" s="194" t="str">
        <f t="shared" si="270"/>
        <v/>
      </c>
      <c r="V1190" s="248"/>
      <c r="W1190" s="249"/>
      <c r="X1190" s="249"/>
      <c r="Y1190" s="249"/>
      <c r="Z1190" s="249"/>
      <c r="AA1190" s="249"/>
      <c r="AB1190" s="250"/>
    </row>
    <row r="1191" spans="1:28" s="251" customFormat="1" ht="19.5" customHeight="1" x14ac:dyDescent="0.25">
      <c r="A1191" s="241"/>
      <c r="B1191" s="254"/>
      <c r="C1191" s="199" t="s">
        <v>1034</v>
      </c>
      <c r="D1191" s="255"/>
      <c r="E1191" s="255"/>
      <c r="F1191" s="255"/>
      <c r="G1191" s="192"/>
      <c r="H1191" s="257"/>
      <c r="I1191" s="242" t="s">
        <v>366</v>
      </c>
      <c r="J1191" s="179" t="s">
        <v>984</v>
      </c>
      <c r="K1191" s="244"/>
      <c r="L1191" s="245"/>
      <c r="M1191" s="246"/>
      <c r="N1191" s="246"/>
      <c r="O1191" s="247"/>
      <c r="P1191" s="193">
        <f t="shared" si="259"/>
        <v>0</v>
      </c>
      <c r="Q1191" s="156" t="s">
        <v>356</v>
      </c>
      <c r="R1191" s="194" t="str">
        <f t="shared" si="268"/>
        <v/>
      </c>
      <c r="S1191" s="194"/>
      <c r="T1191" s="194">
        <f t="shared" si="270"/>
        <v>0</v>
      </c>
      <c r="U1191" s="194" t="str">
        <f t="shared" si="270"/>
        <v/>
      </c>
      <c r="V1191" s="248"/>
      <c r="W1191" s="249"/>
      <c r="X1191" s="249"/>
      <c r="Y1191" s="249"/>
      <c r="Z1191" s="249"/>
      <c r="AA1191" s="249"/>
      <c r="AB1191" s="250"/>
    </row>
    <row r="1192" spans="1:28" s="251" customFormat="1" ht="19.5" customHeight="1" x14ac:dyDescent="0.25">
      <c r="A1192" s="241"/>
      <c r="B1192" s="254"/>
      <c r="C1192" s="199"/>
      <c r="D1192" s="255"/>
      <c r="E1192" s="255"/>
      <c r="F1192" s="255"/>
      <c r="G1192" s="192"/>
      <c r="H1192" s="257"/>
      <c r="I1192" s="242"/>
      <c r="J1192" s="179" t="s">
        <v>984</v>
      </c>
      <c r="K1192" s="244"/>
      <c r="L1192" s="245"/>
      <c r="M1192" s="246"/>
      <c r="N1192" s="246"/>
      <c r="O1192" s="247"/>
      <c r="P1192" s="193">
        <f t="shared" si="259"/>
        <v>0</v>
      </c>
      <c r="Q1192" s="156" t="s">
        <v>356</v>
      </c>
      <c r="R1192" s="194" t="str">
        <f t="shared" si="268"/>
        <v/>
      </c>
      <c r="S1192" s="194"/>
      <c r="T1192" s="194">
        <f t="shared" si="270"/>
        <v>0</v>
      </c>
      <c r="U1192" s="194" t="str">
        <f t="shared" si="270"/>
        <v/>
      </c>
      <c r="V1192" s="248"/>
      <c r="W1192" s="249"/>
      <c r="X1192" s="249"/>
      <c r="Y1192" s="249"/>
      <c r="Z1192" s="249"/>
      <c r="AA1192" s="249"/>
      <c r="AB1192" s="250"/>
    </row>
    <row r="1193" spans="1:28" s="251" customFormat="1" ht="19.5" customHeight="1" x14ac:dyDescent="0.25">
      <c r="A1193" s="241"/>
      <c r="B1193" s="254"/>
      <c r="C1193" s="199" t="s">
        <v>1014</v>
      </c>
      <c r="D1193" s="255"/>
      <c r="E1193" s="255"/>
      <c r="F1193" s="255"/>
      <c r="G1193" s="192"/>
      <c r="H1193" s="257">
        <v>4</v>
      </c>
      <c r="I1193" s="242" t="s">
        <v>366</v>
      </c>
      <c r="J1193" s="179">
        <v>3795</v>
      </c>
      <c r="K1193" s="244">
        <f>H1193*J1193</f>
        <v>15180</v>
      </c>
      <c r="L1193" s="245"/>
      <c r="M1193" s="246"/>
      <c r="N1193" s="246"/>
      <c r="O1193" s="247"/>
      <c r="P1193" s="193">
        <f t="shared" si="259"/>
        <v>0</v>
      </c>
      <c r="Q1193" s="156" t="s">
        <v>356</v>
      </c>
      <c r="R1193" s="194" t="str">
        <f t="shared" si="268"/>
        <v/>
      </c>
      <c r="S1193" s="194"/>
      <c r="T1193" s="194">
        <f t="shared" si="270"/>
        <v>15180</v>
      </c>
      <c r="U1193" s="194" t="str">
        <f t="shared" si="270"/>
        <v/>
      </c>
      <c r="V1193" s="248"/>
      <c r="W1193" s="249"/>
      <c r="X1193" s="249"/>
      <c r="Y1193" s="249"/>
      <c r="Z1193" s="249"/>
      <c r="AA1193" s="249"/>
      <c r="AB1193" s="250"/>
    </row>
    <row r="1194" spans="1:28" s="251" customFormat="1" ht="19.5" customHeight="1" x14ac:dyDescent="0.25">
      <c r="A1194" s="241"/>
      <c r="B1194" s="254"/>
      <c r="C1194" s="199"/>
      <c r="D1194" s="255"/>
      <c r="E1194" s="255"/>
      <c r="F1194" s="255"/>
      <c r="G1194" s="192"/>
      <c r="H1194" s="257"/>
      <c r="I1194" s="242"/>
      <c r="J1194" s="179"/>
      <c r="K1194" s="244"/>
      <c r="L1194" s="245"/>
      <c r="M1194" s="246"/>
      <c r="N1194" s="246"/>
      <c r="O1194" s="247"/>
      <c r="P1194" s="193">
        <f>K1194-SUM(R1194:U1194)</f>
        <v>-494661.22</v>
      </c>
      <c r="Q1194" s="248"/>
      <c r="R1194" s="194">
        <f>SUBTOTAL(9,R1098:R1193)</f>
        <v>260707.03</v>
      </c>
      <c r="S1194" s="194">
        <f>SUBTOTAL(9,S1098:S1193)</f>
        <v>104010.84</v>
      </c>
      <c r="T1194" s="194">
        <f>SUBTOTAL(9,T1098:T1193)</f>
        <v>129943.35</v>
      </c>
      <c r="U1194" s="194">
        <f t="shared" ref="U1194" si="272">SUBTOTAL(9,U1098:U1193)</f>
        <v>0</v>
      </c>
      <c r="V1194" s="248"/>
      <c r="W1194" s="249"/>
      <c r="X1194" s="249"/>
      <c r="Y1194" s="249"/>
      <c r="Z1194" s="249"/>
      <c r="AA1194" s="249"/>
      <c r="AB1194" s="250"/>
    </row>
    <row r="1195" spans="1:28" s="156" customFormat="1" ht="19.5" customHeight="1" x14ac:dyDescent="0.25">
      <c r="B1195" s="198" t="s">
        <v>64</v>
      </c>
      <c r="C1195" s="175" t="s">
        <v>1035</v>
      </c>
      <c r="D1195" s="176"/>
      <c r="E1195" s="176"/>
      <c r="F1195" s="176"/>
      <c r="G1195" s="177"/>
      <c r="H1195" s="457">
        <v>0.01</v>
      </c>
      <c r="I1195" s="179"/>
      <c r="J1195" s="458">
        <f>SUBTOTAL(9,K1101:K1194)</f>
        <v>494661.21999999991</v>
      </c>
      <c r="K1195" s="459">
        <f>H1195*J1195</f>
        <v>4946.6121999999996</v>
      </c>
      <c r="L1195" s="460"/>
      <c r="M1195" s="461"/>
      <c r="N1195" s="461"/>
      <c r="O1195" s="462"/>
      <c r="P1195" s="193">
        <f t="shared" si="259"/>
        <v>0</v>
      </c>
      <c r="Q1195" s="170"/>
      <c r="R1195" s="194">
        <f>R1194*$H1195</f>
        <v>2607.0702999999999</v>
      </c>
      <c r="S1195" s="194">
        <f>S1194*$H1195</f>
        <v>1040.1084000000001</v>
      </c>
      <c r="T1195" s="194">
        <f>T1194*$H1195</f>
        <v>1299.4335000000001</v>
      </c>
      <c r="U1195" s="194" t="str">
        <f>IF($Q1195=U$8,$K1195,"")</f>
        <v/>
      </c>
      <c r="V1195" s="170"/>
      <c r="W1195" s="186"/>
      <c r="X1195" s="186"/>
      <c r="Y1195" s="186"/>
      <c r="Z1195" s="186"/>
      <c r="AA1195" s="186"/>
      <c r="AB1195" s="187"/>
    </row>
    <row r="1196" spans="1:28" s="156" customFormat="1" ht="19.5" customHeight="1" x14ac:dyDescent="0.25">
      <c r="B1196" s="198" t="s">
        <v>64</v>
      </c>
      <c r="C1196" s="175" t="s">
        <v>1036</v>
      </c>
      <c r="D1196" s="176"/>
      <c r="E1196" s="176"/>
      <c r="F1196" s="176"/>
      <c r="G1196" s="177"/>
      <c r="H1196" s="457">
        <v>0.01</v>
      </c>
      <c r="I1196" s="179"/>
      <c r="J1196" s="458">
        <f>J1195</f>
        <v>494661.21999999991</v>
      </c>
      <c r="K1196" s="459">
        <f>H1196*J1196</f>
        <v>4946.6121999999996</v>
      </c>
      <c r="L1196" s="460"/>
      <c r="M1196" s="461"/>
      <c r="N1196" s="461"/>
      <c r="O1196" s="462"/>
      <c r="P1196" s="193">
        <f t="shared" si="259"/>
        <v>0</v>
      </c>
      <c r="Q1196" s="170"/>
      <c r="R1196" s="194">
        <f>R1194*$H1196</f>
        <v>2607.0702999999999</v>
      </c>
      <c r="S1196" s="194">
        <f>S1194*$H1196</f>
        <v>1040.1084000000001</v>
      </c>
      <c r="T1196" s="194">
        <f>T1194*$H1196</f>
        <v>1299.4335000000001</v>
      </c>
      <c r="U1196" s="194" t="str">
        <f>IF($Q1196=U$8,$K1196,"")</f>
        <v/>
      </c>
      <c r="V1196" s="170"/>
      <c r="W1196" s="186"/>
      <c r="X1196" s="186"/>
      <c r="Y1196" s="186"/>
      <c r="Z1196" s="186"/>
      <c r="AA1196" s="186"/>
      <c r="AB1196" s="187"/>
    </row>
    <row r="1197" spans="1:28" s="156" customFormat="1" ht="19.5" customHeight="1" x14ac:dyDescent="0.25">
      <c r="B1197" s="198" t="s">
        <v>64</v>
      </c>
      <c r="C1197" s="463" t="s">
        <v>1037</v>
      </c>
      <c r="D1197" s="464"/>
      <c r="E1197" s="464"/>
      <c r="F1197" s="464"/>
      <c r="G1197" s="465"/>
      <c r="H1197" s="457">
        <v>0.15</v>
      </c>
      <c r="I1197" s="179"/>
      <c r="J1197" s="458">
        <f>J1196</f>
        <v>494661.21999999991</v>
      </c>
      <c r="K1197" s="459">
        <f>H1197*J1197</f>
        <v>74199.18299999999</v>
      </c>
      <c r="L1197" s="460"/>
      <c r="M1197" s="461"/>
      <c r="N1197" s="461"/>
      <c r="O1197" s="462"/>
      <c r="P1197" s="193">
        <f t="shared" si="259"/>
        <v>0</v>
      </c>
      <c r="Q1197" s="170"/>
      <c r="R1197" s="194">
        <f>R1194*$H1197</f>
        <v>39106.054499999998</v>
      </c>
      <c r="S1197" s="194">
        <f>S1194*$H1197</f>
        <v>15601.625999999998</v>
      </c>
      <c r="T1197" s="194">
        <f>T1194*$H1197</f>
        <v>19491.502499999999</v>
      </c>
      <c r="U1197" s="194" t="str">
        <f>IF($Q1197=U$8,$K1197,"")</f>
        <v/>
      </c>
      <c r="V1197" s="170"/>
      <c r="W1197" s="186"/>
      <c r="X1197" s="186"/>
      <c r="Y1197" s="186"/>
      <c r="Z1197" s="186"/>
      <c r="AA1197" s="186"/>
      <c r="AB1197" s="187"/>
    </row>
    <row r="1198" spans="1:28" s="156" customFormat="1" ht="19.5" customHeight="1" x14ac:dyDescent="0.25">
      <c r="B1198" s="198" t="s">
        <v>64</v>
      </c>
      <c r="C1198" s="175" t="s">
        <v>1038</v>
      </c>
      <c r="D1198" s="176"/>
      <c r="E1198" s="176"/>
      <c r="F1198" s="176"/>
      <c r="G1198" s="177"/>
      <c r="H1198" s="457">
        <v>0</v>
      </c>
      <c r="I1198" s="179"/>
      <c r="J1198" s="458">
        <f>SUM(K1104:K1197)</f>
        <v>578753.62739999988</v>
      </c>
      <c r="K1198" s="459">
        <f>H1198*J1198</f>
        <v>0</v>
      </c>
      <c r="L1198" s="460" t="s">
        <v>1039</v>
      </c>
      <c r="M1198" s="461"/>
      <c r="N1198" s="461"/>
      <c r="O1198" s="462"/>
      <c r="P1198" s="193">
        <f t="shared" ref="P1198:P1261" si="273">K1198-SUM(R1198:U1198)</f>
        <v>0</v>
      </c>
      <c r="Q1198" s="170"/>
      <c r="R1198" s="194">
        <f>SUM(R1194:R1197)*$H1198</f>
        <v>0</v>
      </c>
      <c r="S1198" s="194">
        <f>SUM(S1194:S1197)*$H1198</f>
        <v>0</v>
      </c>
      <c r="T1198" s="194">
        <f>SUM(T1194:T1197)*$H1198</f>
        <v>0</v>
      </c>
      <c r="U1198" s="194" t="str">
        <f>IF($Q1198=U$8,$K1198,"")</f>
        <v/>
      </c>
      <c r="V1198" s="170"/>
      <c r="W1198" s="186"/>
      <c r="X1198" s="186"/>
      <c r="Y1198" s="186"/>
      <c r="Z1198" s="186"/>
      <c r="AA1198" s="186"/>
      <c r="AB1198" s="187"/>
    </row>
    <row r="1199" spans="1:28" s="156" customFormat="1" ht="19.5" customHeight="1" x14ac:dyDescent="0.25">
      <c r="A1199" s="197"/>
      <c r="B1199" s="221"/>
      <c r="C1199" s="222"/>
      <c r="D1199" s="223"/>
      <c r="E1199" s="223"/>
      <c r="F1199" s="223"/>
      <c r="G1199" s="224" t="str">
        <f>C1102</f>
        <v>Sanitary appliances</v>
      </c>
      <c r="H1199" s="225"/>
      <c r="I1199" s="225"/>
      <c r="J1199" s="226"/>
      <c r="K1199" s="227">
        <f>SUBTOTAL(9,K1102:K1198)</f>
        <v>578753.62739999988</v>
      </c>
      <c r="L1199" s="228"/>
      <c r="M1199" s="229"/>
      <c r="N1199" s="229"/>
      <c r="O1199" s="230"/>
      <c r="P1199" s="193">
        <f t="shared" si="273"/>
        <v>578753.62739999988</v>
      </c>
      <c r="R1199" s="194"/>
      <c r="S1199" s="194"/>
      <c r="T1199" s="194"/>
      <c r="U1199" s="194"/>
      <c r="V1199" s="208"/>
      <c r="W1199" s="209"/>
      <c r="X1199" s="209"/>
      <c r="Y1199" s="209"/>
      <c r="Z1199" s="209"/>
      <c r="AA1199" s="209"/>
      <c r="AB1199" s="210"/>
    </row>
    <row r="1200" spans="1:28" s="156" customFormat="1" ht="19.5" customHeight="1" x14ac:dyDescent="0.25">
      <c r="A1200" s="197"/>
      <c r="B1200" s="296"/>
      <c r="C1200" s="297"/>
      <c r="D1200" s="298"/>
      <c r="E1200" s="298"/>
      <c r="F1200" s="298"/>
      <c r="G1200" s="299"/>
      <c r="H1200" s="300"/>
      <c r="I1200" s="300"/>
      <c r="J1200" s="301"/>
      <c r="K1200" s="302"/>
      <c r="L1200" s="303"/>
      <c r="M1200" s="304"/>
      <c r="N1200" s="304"/>
      <c r="O1200" s="305"/>
      <c r="P1200" s="193">
        <f t="shared" si="273"/>
        <v>0</v>
      </c>
      <c r="R1200" s="194"/>
      <c r="S1200" s="194"/>
      <c r="T1200" s="194"/>
      <c r="U1200" s="194"/>
      <c r="V1200" s="208"/>
      <c r="W1200" s="209"/>
      <c r="X1200" s="209"/>
      <c r="Y1200" s="209"/>
      <c r="Z1200" s="209"/>
      <c r="AA1200" s="209"/>
      <c r="AB1200" s="210"/>
    </row>
    <row r="1201" spans="1:28" s="156" customFormat="1" ht="19.5" customHeight="1" x14ac:dyDescent="0.25">
      <c r="B1201" s="195" t="s">
        <v>1040</v>
      </c>
      <c r="C1201" s="196" t="s">
        <v>1041</v>
      </c>
      <c r="D1201" s="191"/>
      <c r="E1201" s="191"/>
      <c r="F1201" s="191"/>
      <c r="G1201" s="192"/>
      <c r="H1201" s="178"/>
      <c r="I1201" s="179"/>
      <c r="J1201" s="180"/>
      <c r="K1201" s="180"/>
      <c r="L1201" s="181"/>
      <c r="M1201" s="182"/>
      <c r="N1201" s="182"/>
      <c r="O1201" s="183"/>
      <c r="P1201" s="193">
        <f t="shared" si="273"/>
        <v>0</v>
      </c>
      <c r="Q1201" s="170"/>
      <c r="R1201" s="194"/>
      <c r="S1201" s="194"/>
      <c r="T1201" s="194"/>
      <c r="U1201" s="194"/>
      <c r="V1201" s="170"/>
      <c r="W1201" s="186"/>
      <c r="X1201" s="186"/>
      <c r="Y1201" s="186"/>
      <c r="Z1201" s="186"/>
      <c r="AA1201" s="186"/>
      <c r="AB1201" s="187"/>
    </row>
    <row r="1202" spans="1:28" s="251" customFormat="1" ht="19.5" customHeight="1" x14ac:dyDescent="0.25">
      <c r="A1202" s="241"/>
      <c r="B1202" s="254" t="s">
        <v>64</v>
      </c>
      <c r="C1202" s="199" t="s">
        <v>1042</v>
      </c>
      <c r="D1202" s="255"/>
      <c r="E1202" s="255"/>
      <c r="F1202" s="255"/>
      <c r="G1202" s="256"/>
      <c r="H1202" s="257"/>
      <c r="I1202" s="242"/>
      <c r="J1202" s="179"/>
      <c r="K1202" s="244"/>
      <c r="L1202" s="990"/>
      <c r="M1202" s="991"/>
      <c r="N1202" s="991"/>
      <c r="O1202" s="992"/>
      <c r="P1202" s="193">
        <f t="shared" si="273"/>
        <v>0</v>
      </c>
      <c r="Q1202" s="258"/>
      <c r="R1202" s="194" t="str">
        <f t="shared" ref="R1202:R1207" si="274">IF($Q1202=R$8,$K1202,"")</f>
        <v/>
      </c>
      <c r="S1202" s="194"/>
      <c r="T1202" s="194" t="str">
        <f t="shared" ref="T1202:U1207" si="275">IF($Q1202=T$8,$K1202,"")</f>
        <v/>
      </c>
      <c r="U1202" s="194" t="str">
        <f t="shared" si="275"/>
        <v/>
      </c>
      <c r="V1202" s="248"/>
      <c r="W1202" s="249"/>
      <c r="X1202" s="249"/>
      <c r="Y1202" s="249"/>
      <c r="Z1202" s="249"/>
      <c r="AA1202" s="249"/>
      <c r="AB1202" s="250"/>
    </row>
    <row r="1203" spans="1:28" s="156" customFormat="1" ht="19.5" customHeight="1" x14ac:dyDescent="0.25">
      <c r="B1203" s="174"/>
      <c r="C1203" s="175"/>
      <c r="D1203" s="176"/>
      <c r="E1203" s="176"/>
      <c r="F1203" s="176"/>
      <c r="G1203" s="466"/>
      <c r="H1203" s="178"/>
      <c r="I1203" s="179"/>
      <c r="J1203" s="180"/>
      <c r="K1203" s="467"/>
      <c r="L1203" s="468"/>
      <c r="M1203" s="469"/>
      <c r="N1203" s="469"/>
      <c r="O1203" s="470"/>
      <c r="P1203" s="193">
        <f t="shared" si="273"/>
        <v>0</v>
      </c>
      <c r="Q1203" s="170"/>
      <c r="R1203" s="194" t="str">
        <f t="shared" si="274"/>
        <v/>
      </c>
      <c r="S1203" s="194"/>
      <c r="T1203" s="194" t="str">
        <f t="shared" si="275"/>
        <v/>
      </c>
      <c r="U1203" s="194" t="str">
        <f t="shared" si="275"/>
        <v/>
      </c>
      <c r="V1203" s="170"/>
      <c r="W1203" s="186"/>
      <c r="X1203" s="186"/>
      <c r="Y1203" s="186"/>
      <c r="Z1203" s="186"/>
      <c r="AA1203" s="186"/>
      <c r="AB1203" s="187"/>
    </row>
    <row r="1204" spans="1:28" s="156" customFormat="1" ht="19.5" customHeight="1" x14ac:dyDescent="0.25">
      <c r="B1204" s="198" t="s">
        <v>64</v>
      </c>
      <c r="C1204" s="175" t="str">
        <f>$C$1195</f>
        <v>Testing</v>
      </c>
      <c r="D1204" s="176"/>
      <c r="E1204" s="176"/>
      <c r="F1204" s="176"/>
      <c r="G1204" s="177"/>
      <c r="H1204" s="471">
        <f>$H$1195</f>
        <v>0.01</v>
      </c>
      <c r="I1204" s="179"/>
      <c r="J1204" s="458">
        <f>SUBTOTAL(9,K1200:K1203)</f>
        <v>0</v>
      </c>
      <c r="K1204" s="459">
        <f>H1204*J1204</f>
        <v>0</v>
      </c>
      <c r="L1204" s="460"/>
      <c r="M1204" s="461"/>
      <c r="N1204" s="461"/>
      <c r="O1204" s="462"/>
      <c r="P1204" s="193">
        <f t="shared" si="273"/>
        <v>0</v>
      </c>
      <c r="Q1204" s="170"/>
      <c r="R1204" s="194" t="str">
        <f t="shared" si="274"/>
        <v/>
      </c>
      <c r="S1204" s="194"/>
      <c r="T1204" s="194" t="str">
        <f t="shared" si="275"/>
        <v/>
      </c>
      <c r="U1204" s="194" t="str">
        <f t="shared" si="275"/>
        <v/>
      </c>
      <c r="V1204" s="170"/>
      <c r="W1204" s="186"/>
      <c r="X1204" s="186"/>
      <c r="Y1204" s="186"/>
      <c r="Z1204" s="186"/>
      <c r="AA1204" s="186"/>
      <c r="AB1204" s="187"/>
    </row>
    <row r="1205" spans="1:28" s="156" customFormat="1" ht="19.5" customHeight="1" x14ac:dyDescent="0.25">
      <c r="B1205" s="198" t="s">
        <v>64</v>
      </c>
      <c r="C1205" s="175" t="str">
        <f>$C$1196</f>
        <v>Commissioning</v>
      </c>
      <c r="D1205" s="176"/>
      <c r="E1205" s="176"/>
      <c r="F1205" s="176"/>
      <c r="G1205" s="177"/>
      <c r="H1205" s="471">
        <f>$H$1196</f>
        <v>0.01</v>
      </c>
      <c r="I1205" s="179"/>
      <c r="J1205" s="458">
        <f>J1204</f>
        <v>0</v>
      </c>
      <c r="K1205" s="459">
        <f>H1205*J1205</f>
        <v>0</v>
      </c>
      <c r="L1205" s="460"/>
      <c r="M1205" s="461"/>
      <c r="N1205" s="461"/>
      <c r="O1205" s="462"/>
      <c r="P1205" s="193">
        <f t="shared" si="273"/>
        <v>0</v>
      </c>
      <c r="Q1205" s="170"/>
      <c r="R1205" s="194" t="str">
        <f t="shared" si="274"/>
        <v/>
      </c>
      <c r="S1205" s="194"/>
      <c r="T1205" s="194" t="str">
        <f t="shared" si="275"/>
        <v/>
      </c>
      <c r="U1205" s="194" t="str">
        <f t="shared" si="275"/>
        <v/>
      </c>
      <c r="V1205" s="170"/>
      <c r="W1205" s="186"/>
      <c r="X1205" s="186"/>
      <c r="Y1205" s="186"/>
      <c r="Z1205" s="186"/>
      <c r="AA1205" s="186"/>
      <c r="AB1205" s="187"/>
    </row>
    <row r="1206" spans="1:28" s="156" customFormat="1" ht="19.5" customHeight="1" x14ac:dyDescent="0.25">
      <c r="B1206" s="198" t="s">
        <v>64</v>
      </c>
      <c r="C1206" s="175" t="str">
        <f>$C$1197</f>
        <v>E.o. for sustainable solutions, offsite manufacture, and the like</v>
      </c>
      <c r="D1206" s="176"/>
      <c r="E1206" s="176"/>
      <c r="F1206" s="176"/>
      <c r="G1206" s="177"/>
      <c r="H1206" s="471">
        <f>$H$1197</f>
        <v>0.15</v>
      </c>
      <c r="I1206" s="179"/>
      <c r="J1206" s="458">
        <f>J1205</f>
        <v>0</v>
      </c>
      <c r="K1206" s="459">
        <f>H1206*J1206</f>
        <v>0</v>
      </c>
      <c r="L1206" s="460"/>
      <c r="M1206" s="461"/>
      <c r="N1206" s="461"/>
      <c r="O1206" s="462"/>
      <c r="P1206" s="193">
        <f t="shared" si="273"/>
        <v>0</v>
      </c>
      <c r="Q1206" s="170"/>
      <c r="R1206" s="194" t="str">
        <f t="shared" si="274"/>
        <v/>
      </c>
      <c r="S1206" s="194"/>
      <c r="T1206" s="194" t="str">
        <f t="shared" si="275"/>
        <v/>
      </c>
      <c r="U1206" s="194" t="str">
        <f t="shared" si="275"/>
        <v/>
      </c>
      <c r="V1206" s="170"/>
      <c r="W1206" s="186"/>
      <c r="X1206" s="186"/>
      <c r="Y1206" s="186"/>
      <c r="Z1206" s="186"/>
      <c r="AA1206" s="186"/>
      <c r="AB1206" s="187"/>
    </row>
    <row r="1207" spans="1:28" s="156" customFormat="1" ht="19.5" customHeight="1" x14ac:dyDescent="0.25">
      <c r="B1207" s="198" t="s">
        <v>64</v>
      </c>
      <c r="C1207" s="175" t="str">
        <f>$C$1198</f>
        <v>MEP Preliminaries &amp; OH&amp;P</v>
      </c>
      <c r="D1207" s="176"/>
      <c r="E1207" s="176"/>
      <c r="F1207" s="176"/>
      <c r="G1207" s="177"/>
      <c r="H1207" s="471">
        <f>$H$1198</f>
        <v>0</v>
      </c>
      <c r="I1207" s="179"/>
      <c r="J1207" s="458">
        <f>SUM(K1202:K1206)</f>
        <v>0</v>
      </c>
      <c r="K1207" s="459">
        <f>H1207*J1207</f>
        <v>0</v>
      </c>
      <c r="L1207" s="460"/>
      <c r="M1207" s="461"/>
      <c r="N1207" s="461"/>
      <c r="O1207" s="462"/>
      <c r="P1207" s="193">
        <f t="shared" si="273"/>
        <v>0</v>
      </c>
      <c r="Q1207" s="170"/>
      <c r="R1207" s="194" t="str">
        <f t="shared" si="274"/>
        <v/>
      </c>
      <c r="S1207" s="194"/>
      <c r="T1207" s="194" t="str">
        <f t="shared" si="275"/>
        <v/>
      </c>
      <c r="U1207" s="194" t="str">
        <f t="shared" si="275"/>
        <v/>
      </c>
      <c r="V1207" s="170"/>
      <c r="W1207" s="186"/>
      <c r="X1207" s="186"/>
      <c r="Y1207" s="186"/>
      <c r="Z1207" s="186"/>
      <c r="AA1207" s="186"/>
      <c r="AB1207" s="187"/>
    </row>
    <row r="1208" spans="1:28" s="156" customFormat="1" ht="19.5" customHeight="1" x14ac:dyDescent="0.25">
      <c r="A1208" s="197"/>
      <c r="B1208" s="221"/>
      <c r="C1208" s="222"/>
      <c r="D1208" s="223"/>
      <c r="E1208" s="223"/>
      <c r="F1208" s="223"/>
      <c r="G1208" s="224" t="str">
        <f>C1201</f>
        <v>Sanitary ancillaries</v>
      </c>
      <c r="H1208" s="225"/>
      <c r="I1208" s="225"/>
      <c r="J1208" s="226"/>
      <c r="K1208" s="227">
        <f>SUBTOTAL(9,K1201:K1207)</f>
        <v>0</v>
      </c>
      <c r="L1208" s="228"/>
      <c r="M1208" s="229"/>
      <c r="N1208" s="229"/>
      <c r="O1208" s="230"/>
      <c r="P1208" s="193">
        <f t="shared" si="273"/>
        <v>0</v>
      </c>
      <c r="R1208" s="194"/>
      <c r="S1208" s="194"/>
      <c r="T1208" s="194"/>
      <c r="U1208" s="194"/>
      <c r="V1208" s="208"/>
      <c r="W1208" s="209"/>
      <c r="X1208" s="209"/>
      <c r="Y1208" s="209"/>
      <c r="Z1208" s="209"/>
      <c r="AA1208" s="209"/>
      <c r="AB1208" s="210"/>
    </row>
    <row r="1209" spans="1:28" s="156" customFormat="1" ht="19.5" customHeight="1" x14ac:dyDescent="0.25">
      <c r="B1209" s="174"/>
      <c r="C1209" s="175"/>
      <c r="D1209" s="176"/>
      <c r="E1209" s="176"/>
      <c r="F1209" s="176"/>
      <c r="G1209" s="177"/>
      <c r="H1209" s="178"/>
      <c r="I1209" s="179"/>
      <c r="J1209" s="180"/>
      <c r="K1209" s="180"/>
      <c r="L1209" s="181"/>
      <c r="M1209" s="182"/>
      <c r="N1209" s="182"/>
      <c r="O1209" s="183"/>
      <c r="P1209" s="193">
        <f t="shared" si="273"/>
        <v>0</v>
      </c>
      <c r="Q1209" s="170"/>
      <c r="R1209" s="194" t="str">
        <f>IF($Q1209=R$8,$K1209,"")</f>
        <v/>
      </c>
      <c r="S1209" s="194"/>
      <c r="T1209" s="194" t="str">
        <f>IF($Q1209=T$8,$K1209,"")</f>
        <v/>
      </c>
      <c r="U1209" s="194" t="str">
        <f>IF($Q1209=U$8,$K1209,"")</f>
        <v/>
      </c>
      <c r="V1209" s="170"/>
      <c r="W1209" s="186"/>
      <c r="X1209" s="186"/>
      <c r="Y1209" s="186"/>
      <c r="Z1209" s="186"/>
      <c r="AA1209" s="186"/>
      <c r="AB1209" s="187"/>
    </row>
    <row r="1210" spans="1:28" s="156" customFormat="1" ht="19.5" customHeight="1" x14ac:dyDescent="0.25">
      <c r="B1210" s="231"/>
      <c r="C1210" s="232"/>
      <c r="D1210" s="233"/>
      <c r="E1210" s="233"/>
      <c r="F1210" s="233"/>
      <c r="G1210" s="234" t="str">
        <f>C1101</f>
        <v>Sanitary Installations</v>
      </c>
      <c r="H1210" s="235"/>
      <c r="I1210" s="236"/>
      <c r="J1210" s="236"/>
      <c r="K1210" s="237">
        <f>SUBTOTAL(9,K1099:K1209)</f>
        <v>578753.62739999988</v>
      </c>
      <c r="L1210" s="238"/>
      <c r="M1210" s="239"/>
      <c r="N1210" s="239"/>
      <c r="O1210" s="240"/>
      <c r="P1210" s="193">
        <f t="shared" si="273"/>
        <v>0</v>
      </c>
      <c r="Q1210" s="237">
        <f>SUBTOTAL(9,Q1101:Q1209)</f>
        <v>0</v>
      </c>
      <c r="R1210" s="237">
        <f>SUBTOTAL(9,R1097:R1209)</f>
        <v>305027.22510000004</v>
      </c>
      <c r="S1210" s="237">
        <f>SUBTOTAL(9,S1097:S1209)</f>
        <v>121692.6828</v>
      </c>
      <c r="T1210" s="237">
        <f t="shared" ref="T1210:U1210" si="276">SUBTOTAL(9,T1097:T1209)</f>
        <v>152033.71950000004</v>
      </c>
      <c r="U1210" s="237">
        <f t="shared" si="276"/>
        <v>0</v>
      </c>
      <c r="V1210" s="170"/>
      <c r="W1210" s="186"/>
      <c r="X1210" s="186"/>
      <c r="Y1210" s="186"/>
      <c r="Z1210" s="186"/>
      <c r="AA1210" s="186"/>
      <c r="AB1210" s="187"/>
    </row>
    <row r="1211" spans="1:28" s="156" customFormat="1" ht="19.5" customHeight="1" x14ac:dyDescent="0.25">
      <c r="B1211" s="174"/>
      <c r="C1211" s="196"/>
      <c r="D1211" s="472"/>
      <c r="E1211" s="472"/>
      <c r="F1211" s="472"/>
      <c r="G1211" s="473"/>
      <c r="H1211" s="178"/>
      <c r="I1211" s="179"/>
      <c r="J1211" s="180"/>
      <c r="K1211" s="180"/>
      <c r="L1211" s="181"/>
      <c r="M1211" s="182"/>
      <c r="N1211" s="182"/>
      <c r="O1211" s="183"/>
      <c r="P1211" s="193">
        <f t="shared" si="273"/>
        <v>0</v>
      </c>
      <c r="Q1211" s="170"/>
      <c r="R1211" s="194" t="str">
        <f>IF($Q1211=R$8,$K1211,"")</f>
        <v/>
      </c>
      <c r="S1211" s="194"/>
      <c r="T1211" s="194" t="str">
        <f>IF($Q1211=T$8,$K1211,"")</f>
        <v/>
      </c>
      <c r="U1211" s="194" t="str">
        <f>IF($Q1211=U$8,$K1211,"")</f>
        <v/>
      </c>
      <c r="V1211" s="170"/>
      <c r="W1211" s="186"/>
      <c r="X1211" s="186"/>
      <c r="Y1211" s="186"/>
      <c r="Z1211" s="186"/>
      <c r="AA1211" s="186"/>
      <c r="AB1211" s="187"/>
    </row>
    <row r="1212" spans="1:28" s="156" customFormat="1" ht="19.5" customHeight="1" x14ac:dyDescent="0.25">
      <c r="B1212" s="189" t="s">
        <v>1043</v>
      </c>
      <c r="C1212" s="190" t="s">
        <v>169</v>
      </c>
      <c r="D1212" s="191"/>
      <c r="E1212" s="191"/>
      <c r="F1212" s="191"/>
      <c r="G1212" s="192"/>
      <c r="H1212" s="178"/>
      <c r="I1212" s="179"/>
      <c r="J1212" s="180"/>
      <c r="K1212" s="180"/>
      <c r="L1212" s="181"/>
      <c r="M1212" s="182"/>
      <c r="N1212" s="182"/>
      <c r="O1212" s="183"/>
      <c r="P1212" s="193">
        <f t="shared" si="273"/>
        <v>0</v>
      </c>
      <c r="Q1212" s="170"/>
      <c r="R1212" s="194" t="str">
        <f>IF($Q1212=R$8,$K1212,"")</f>
        <v/>
      </c>
      <c r="S1212" s="194"/>
      <c r="T1212" s="194" t="str">
        <f>IF($Q1212=T$8,$K1212,"")</f>
        <v/>
      </c>
      <c r="U1212" s="194" t="str">
        <f>IF($Q1212=U$8,$K1212,"")</f>
        <v/>
      </c>
      <c r="V1212" s="170"/>
      <c r="W1212" s="186"/>
      <c r="X1212" s="186"/>
      <c r="Y1212" s="186"/>
      <c r="Z1212" s="186"/>
      <c r="AA1212" s="186"/>
      <c r="AB1212" s="187"/>
    </row>
    <row r="1213" spans="1:28" s="156" customFormat="1" ht="19.5" customHeight="1" x14ac:dyDescent="0.25">
      <c r="B1213" s="195" t="s">
        <v>1044</v>
      </c>
      <c r="C1213" s="196" t="s">
        <v>1045</v>
      </c>
      <c r="D1213" s="191"/>
      <c r="E1213" s="191"/>
      <c r="F1213" s="191"/>
      <c r="G1213" s="192"/>
      <c r="H1213" s="178"/>
      <c r="I1213" s="179"/>
      <c r="J1213" s="180"/>
      <c r="K1213" s="180"/>
      <c r="L1213" s="181"/>
      <c r="M1213" s="182"/>
      <c r="N1213" s="182"/>
      <c r="O1213" s="183"/>
      <c r="P1213" s="193">
        <f t="shared" si="273"/>
        <v>0</v>
      </c>
      <c r="Q1213" s="170"/>
      <c r="R1213" s="194"/>
      <c r="S1213" s="194"/>
      <c r="T1213" s="194"/>
      <c r="U1213" s="194"/>
      <c r="V1213" s="170"/>
      <c r="W1213" s="186"/>
      <c r="X1213" s="186"/>
      <c r="Y1213" s="186"/>
      <c r="Z1213" s="186"/>
      <c r="AA1213" s="186"/>
      <c r="AB1213" s="187"/>
    </row>
    <row r="1214" spans="1:28" s="251" customFormat="1" ht="19.5" customHeight="1" x14ac:dyDescent="0.25">
      <c r="A1214" s="241"/>
      <c r="B1214" s="254" t="s">
        <v>64</v>
      </c>
      <c r="C1214" s="199" t="s">
        <v>1042</v>
      </c>
      <c r="D1214" s="255"/>
      <c r="E1214" s="255"/>
      <c r="F1214" s="255"/>
      <c r="G1214" s="256"/>
      <c r="H1214" s="257"/>
      <c r="I1214" s="242"/>
      <c r="J1214" s="179"/>
      <c r="K1214" s="244"/>
      <c r="L1214" s="990"/>
      <c r="M1214" s="991"/>
      <c r="N1214" s="991"/>
      <c r="O1214" s="992"/>
      <c r="P1214" s="193">
        <f t="shared" si="273"/>
        <v>0</v>
      </c>
      <c r="Q1214" s="258"/>
      <c r="R1214" s="194" t="str">
        <f t="shared" ref="R1214:R1219" si="277">IF($Q1214=R$8,$K1214,"")</f>
        <v/>
      </c>
      <c r="S1214" s="194"/>
      <c r="T1214" s="194" t="str">
        <f t="shared" ref="T1214:U1219" si="278">IF($Q1214=T$8,$K1214,"")</f>
        <v/>
      </c>
      <c r="U1214" s="194" t="str">
        <f t="shared" si="278"/>
        <v/>
      </c>
      <c r="V1214" s="248"/>
      <c r="W1214" s="249"/>
      <c r="X1214" s="249"/>
      <c r="Y1214" s="249"/>
      <c r="Z1214" s="249"/>
      <c r="AA1214" s="249"/>
      <c r="AB1214" s="250"/>
    </row>
    <row r="1215" spans="1:28" s="156" customFormat="1" ht="19.5" customHeight="1" x14ac:dyDescent="0.25">
      <c r="B1215" s="174"/>
      <c r="C1215" s="175"/>
      <c r="D1215" s="176"/>
      <c r="E1215" s="176"/>
      <c r="F1215" s="176"/>
      <c r="G1215" s="466"/>
      <c r="H1215" s="178"/>
      <c r="I1215" s="179"/>
      <c r="J1215" s="180"/>
      <c r="K1215" s="467"/>
      <c r="L1215" s="468"/>
      <c r="M1215" s="469"/>
      <c r="N1215" s="469"/>
      <c r="O1215" s="470"/>
      <c r="P1215" s="193">
        <f t="shared" si="273"/>
        <v>0</v>
      </c>
      <c r="Q1215" s="170"/>
      <c r="R1215" s="194" t="str">
        <f t="shared" si="277"/>
        <v/>
      </c>
      <c r="S1215" s="194"/>
      <c r="T1215" s="194" t="str">
        <f t="shared" si="278"/>
        <v/>
      </c>
      <c r="U1215" s="194" t="str">
        <f t="shared" si="278"/>
        <v/>
      </c>
      <c r="V1215" s="170"/>
      <c r="W1215" s="186"/>
      <c r="X1215" s="186"/>
      <c r="Y1215" s="186"/>
      <c r="Z1215" s="186"/>
      <c r="AA1215" s="186"/>
      <c r="AB1215" s="187"/>
    </row>
    <row r="1216" spans="1:28" s="156" customFormat="1" ht="19.5" customHeight="1" x14ac:dyDescent="0.25">
      <c r="B1216" s="198" t="s">
        <v>64</v>
      </c>
      <c r="C1216" s="175" t="str">
        <f>$C$1195</f>
        <v>Testing</v>
      </c>
      <c r="D1216" s="176"/>
      <c r="E1216" s="176"/>
      <c r="F1216" s="176"/>
      <c r="G1216" s="177"/>
      <c r="H1216" s="471">
        <f>$H$1195</f>
        <v>0.01</v>
      </c>
      <c r="I1216" s="179"/>
      <c r="J1216" s="458">
        <f>SUBTOTAL(9,K1212:K1215)</f>
        <v>0</v>
      </c>
      <c r="K1216" s="459">
        <f>H1216*J1216</f>
        <v>0</v>
      </c>
      <c r="L1216" s="460"/>
      <c r="M1216" s="461"/>
      <c r="N1216" s="461"/>
      <c r="O1216" s="462"/>
      <c r="P1216" s="193">
        <f t="shared" si="273"/>
        <v>0</v>
      </c>
      <c r="Q1216" s="170"/>
      <c r="R1216" s="194" t="str">
        <f t="shared" si="277"/>
        <v/>
      </c>
      <c r="S1216" s="194"/>
      <c r="T1216" s="194" t="str">
        <f t="shared" si="278"/>
        <v/>
      </c>
      <c r="U1216" s="194" t="str">
        <f t="shared" si="278"/>
        <v/>
      </c>
      <c r="V1216" s="170"/>
      <c r="W1216" s="186"/>
      <c r="X1216" s="186"/>
      <c r="Y1216" s="186"/>
      <c r="Z1216" s="186"/>
      <c r="AA1216" s="186"/>
      <c r="AB1216" s="187"/>
    </row>
    <row r="1217" spans="1:28" s="156" customFormat="1" ht="19.5" customHeight="1" x14ac:dyDescent="0.25">
      <c r="B1217" s="198" t="s">
        <v>64</v>
      </c>
      <c r="C1217" s="175" t="str">
        <f>$C$1196</f>
        <v>Commissioning</v>
      </c>
      <c r="D1217" s="176"/>
      <c r="E1217" s="176"/>
      <c r="F1217" s="176"/>
      <c r="G1217" s="177"/>
      <c r="H1217" s="471">
        <f>$H$1196</f>
        <v>0.01</v>
      </c>
      <c r="I1217" s="179"/>
      <c r="J1217" s="458">
        <f>J1216</f>
        <v>0</v>
      </c>
      <c r="K1217" s="459">
        <f>H1217*J1217</f>
        <v>0</v>
      </c>
      <c r="L1217" s="460"/>
      <c r="M1217" s="461"/>
      <c r="N1217" s="461"/>
      <c r="O1217" s="462"/>
      <c r="P1217" s="193">
        <f t="shared" si="273"/>
        <v>0</v>
      </c>
      <c r="Q1217" s="170"/>
      <c r="R1217" s="194" t="str">
        <f t="shared" si="277"/>
        <v/>
      </c>
      <c r="S1217" s="194"/>
      <c r="T1217" s="194" t="str">
        <f t="shared" si="278"/>
        <v/>
      </c>
      <c r="U1217" s="194" t="str">
        <f t="shared" si="278"/>
        <v/>
      </c>
      <c r="V1217" s="170"/>
      <c r="W1217" s="186"/>
      <c r="X1217" s="186"/>
      <c r="Y1217" s="186"/>
      <c r="Z1217" s="186"/>
      <c r="AA1217" s="186"/>
      <c r="AB1217" s="187"/>
    </row>
    <row r="1218" spans="1:28" s="156" customFormat="1" ht="19.5" customHeight="1" x14ac:dyDescent="0.25">
      <c r="B1218" s="198" t="s">
        <v>64</v>
      </c>
      <c r="C1218" s="175" t="str">
        <f>$C$1197</f>
        <v>E.o. for sustainable solutions, offsite manufacture, and the like</v>
      </c>
      <c r="D1218" s="176"/>
      <c r="E1218" s="176"/>
      <c r="F1218" s="176"/>
      <c r="G1218" s="177"/>
      <c r="H1218" s="471">
        <f>$H$1197</f>
        <v>0.15</v>
      </c>
      <c r="I1218" s="179"/>
      <c r="J1218" s="458">
        <f>J1217</f>
        <v>0</v>
      </c>
      <c r="K1218" s="459">
        <f>H1218*J1218</f>
        <v>0</v>
      </c>
      <c r="L1218" s="460"/>
      <c r="M1218" s="461"/>
      <c r="N1218" s="461"/>
      <c r="O1218" s="462"/>
      <c r="P1218" s="193">
        <f t="shared" si="273"/>
        <v>0</v>
      </c>
      <c r="Q1218" s="170"/>
      <c r="R1218" s="194" t="str">
        <f t="shared" si="277"/>
        <v/>
      </c>
      <c r="S1218" s="194"/>
      <c r="T1218" s="194" t="str">
        <f t="shared" si="278"/>
        <v/>
      </c>
      <c r="U1218" s="194" t="str">
        <f t="shared" si="278"/>
        <v/>
      </c>
      <c r="V1218" s="170"/>
      <c r="W1218" s="186"/>
      <c r="X1218" s="186"/>
      <c r="Y1218" s="186"/>
      <c r="Z1218" s="186"/>
      <c r="AA1218" s="186"/>
      <c r="AB1218" s="187"/>
    </row>
    <row r="1219" spans="1:28" s="156" customFormat="1" ht="19.5" customHeight="1" x14ac:dyDescent="0.25">
      <c r="B1219" s="198" t="s">
        <v>64</v>
      </c>
      <c r="C1219" s="175" t="str">
        <f>$C$1198</f>
        <v>MEP Preliminaries &amp; OH&amp;P</v>
      </c>
      <c r="D1219" s="176"/>
      <c r="E1219" s="176"/>
      <c r="F1219" s="176"/>
      <c r="G1219" s="177"/>
      <c r="H1219" s="471">
        <f>$H$1198</f>
        <v>0</v>
      </c>
      <c r="I1219" s="179"/>
      <c r="J1219" s="458">
        <f>SUM(K1214:K1218)</f>
        <v>0</v>
      </c>
      <c r="K1219" s="459">
        <f>H1219*J1219</f>
        <v>0</v>
      </c>
      <c r="L1219" s="460"/>
      <c r="M1219" s="461"/>
      <c r="N1219" s="461"/>
      <c r="O1219" s="462"/>
      <c r="P1219" s="193">
        <f t="shared" si="273"/>
        <v>0</v>
      </c>
      <c r="Q1219" s="170"/>
      <c r="R1219" s="194" t="str">
        <f t="shared" si="277"/>
        <v/>
      </c>
      <c r="S1219" s="194"/>
      <c r="T1219" s="194" t="str">
        <f t="shared" si="278"/>
        <v/>
      </c>
      <c r="U1219" s="194" t="str">
        <f t="shared" si="278"/>
        <v/>
      </c>
      <c r="V1219" s="170"/>
      <c r="W1219" s="186"/>
      <c r="X1219" s="186"/>
      <c r="Y1219" s="186"/>
      <c r="Z1219" s="186"/>
      <c r="AA1219" s="186"/>
      <c r="AB1219" s="187"/>
    </row>
    <row r="1220" spans="1:28" s="156" customFormat="1" ht="19.5" customHeight="1" x14ac:dyDescent="0.25">
      <c r="A1220" s="197"/>
      <c r="B1220" s="221"/>
      <c r="C1220" s="222"/>
      <c r="D1220" s="223"/>
      <c r="E1220" s="223"/>
      <c r="F1220" s="223"/>
      <c r="G1220" s="224" t="str">
        <f>C1213</f>
        <v>Services equipment</v>
      </c>
      <c r="H1220" s="225"/>
      <c r="I1220" s="225"/>
      <c r="J1220" s="226"/>
      <c r="K1220" s="227">
        <f>SUBTOTAL(9,K1213:K1219)</f>
        <v>0</v>
      </c>
      <c r="L1220" s="228"/>
      <c r="M1220" s="229"/>
      <c r="N1220" s="229"/>
      <c r="O1220" s="230"/>
      <c r="P1220" s="193">
        <f t="shared" si="273"/>
        <v>0</v>
      </c>
      <c r="R1220" s="194"/>
      <c r="S1220" s="194"/>
      <c r="T1220" s="194"/>
      <c r="U1220" s="194"/>
      <c r="V1220" s="208"/>
      <c r="W1220" s="209"/>
      <c r="X1220" s="209"/>
      <c r="Y1220" s="209"/>
      <c r="Z1220" s="209"/>
      <c r="AA1220" s="209"/>
      <c r="AB1220" s="210"/>
    </row>
    <row r="1221" spans="1:28" s="156" customFormat="1" ht="19.5" customHeight="1" x14ac:dyDescent="0.25">
      <c r="B1221" s="174"/>
      <c r="C1221" s="175"/>
      <c r="D1221" s="176"/>
      <c r="E1221" s="176"/>
      <c r="F1221" s="176"/>
      <c r="G1221" s="177"/>
      <c r="H1221" s="178"/>
      <c r="I1221" s="179"/>
      <c r="J1221" s="180"/>
      <c r="K1221" s="180"/>
      <c r="L1221" s="181"/>
      <c r="M1221" s="182"/>
      <c r="N1221" s="182"/>
      <c r="O1221" s="183"/>
      <c r="P1221" s="193">
        <f t="shared" si="273"/>
        <v>0</v>
      </c>
      <c r="Q1221" s="170"/>
      <c r="R1221" s="194" t="str">
        <f>IF($Q1221=R$8,$K1221,"")</f>
        <v/>
      </c>
      <c r="S1221" s="194"/>
      <c r="T1221" s="194" t="str">
        <f>IF($Q1221=T$8,$K1221,"")</f>
        <v/>
      </c>
      <c r="U1221" s="194" t="str">
        <f>IF($Q1221=U$8,$K1221,"")</f>
        <v/>
      </c>
      <c r="V1221" s="170"/>
      <c r="W1221" s="186"/>
      <c r="X1221" s="186"/>
      <c r="Y1221" s="186"/>
      <c r="Z1221" s="186"/>
      <c r="AA1221" s="186"/>
      <c r="AB1221" s="187"/>
    </row>
    <row r="1222" spans="1:28" s="156" customFormat="1" ht="19.5" customHeight="1" x14ac:dyDescent="0.25">
      <c r="B1222" s="231"/>
      <c r="C1222" s="232"/>
      <c r="D1222" s="233"/>
      <c r="E1222" s="233"/>
      <c r="F1222" s="233"/>
      <c r="G1222" s="234" t="str">
        <f>C1212</f>
        <v>Services Equipment</v>
      </c>
      <c r="H1222" s="235"/>
      <c r="I1222" s="236"/>
      <c r="J1222" s="236"/>
      <c r="K1222" s="237">
        <f>SUBTOTAL(9,K1212:K1221)</f>
        <v>0</v>
      </c>
      <c r="L1222" s="238"/>
      <c r="M1222" s="239"/>
      <c r="N1222" s="239"/>
      <c r="O1222" s="240"/>
      <c r="P1222" s="193">
        <f t="shared" si="273"/>
        <v>0</v>
      </c>
      <c r="Q1222" s="237">
        <f>SUBTOTAL(9,Q1212:Q1221)</f>
        <v>0</v>
      </c>
      <c r="R1222" s="237">
        <f>SUBTOTAL(9,R1212:R1221)</f>
        <v>0</v>
      </c>
      <c r="S1222" s="237">
        <f>SUBTOTAL(9,S1212:S1221)</f>
        <v>0</v>
      </c>
      <c r="T1222" s="237">
        <f t="shared" ref="T1222:U1222" si="279">SUBTOTAL(9,T1212:T1221)</f>
        <v>0</v>
      </c>
      <c r="U1222" s="237">
        <f t="shared" si="279"/>
        <v>0</v>
      </c>
      <c r="V1222" s="170"/>
      <c r="W1222" s="186"/>
      <c r="X1222" s="186"/>
      <c r="Y1222" s="186"/>
      <c r="Z1222" s="186"/>
      <c r="AA1222" s="186"/>
      <c r="AB1222" s="187"/>
    </row>
    <row r="1223" spans="1:28" s="156" customFormat="1" ht="19.5" customHeight="1" x14ac:dyDescent="0.25">
      <c r="B1223" s="174"/>
      <c r="C1223" s="196"/>
      <c r="D1223" s="472"/>
      <c r="E1223" s="472"/>
      <c r="F1223" s="472"/>
      <c r="G1223" s="473"/>
      <c r="H1223" s="178"/>
      <c r="I1223" s="179"/>
      <c r="J1223" s="180"/>
      <c r="K1223" s="180"/>
      <c r="L1223" s="181"/>
      <c r="M1223" s="182"/>
      <c r="N1223" s="182"/>
      <c r="O1223" s="183"/>
      <c r="P1223" s="193">
        <f t="shared" si="273"/>
        <v>0</v>
      </c>
      <c r="Q1223" s="170"/>
      <c r="R1223" s="194" t="str">
        <f>IF($Q1223=R$8,$K1223,"")</f>
        <v/>
      </c>
      <c r="S1223" s="194"/>
      <c r="T1223" s="194" t="str">
        <f>IF($Q1223=T$8,$K1223,"")</f>
        <v/>
      </c>
      <c r="U1223" s="194" t="str">
        <f>IF($Q1223=U$8,$K1223,"")</f>
        <v/>
      </c>
      <c r="V1223" s="170"/>
      <c r="W1223" s="186"/>
      <c r="X1223" s="186"/>
      <c r="Y1223" s="186"/>
      <c r="Z1223" s="186"/>
      <c r="AA1223" s="186"/>
      <c r="AB1223" s="187"/>
    </row>
    <row r="1224" spans="1:28" s="156" customFormat="1" ht="19.5" customHeight="1" x14ac:dyDescent="0.25">
      <c r="B1224" s="189" t="s">
        <v>1046</v>
      </c>
      <c r="C1224" s="190" t="s">
        <v>1047</v>
      </c>
      <c r="D1224" s="191"/>
      <c r="E1224" s="191"/>
      <c r="F1224" s="191"/>
      <c r="G1224" s="192"/>
      <c r="H1224" s="178"/>
      <c r="I1224" s="179"/>
      <c r="J1224" s="180"/>
      <c r="K1224" s="180"/>
      <c r="L1224" s="181"/>
      <c r="M1224" s="182"/>
      <c r="N1224" s="182"/>
      <c r="O1224" s="183"/>
      <c r="P1224" s="193">
        <f t="shared" si="273"/>
        <v>0</v>
      </c>
      <c r="Q1224" s="170"/>
      <c r="R1224" s="194" t="str">
        <f>IF($Q1224=R$8,$K1224,"")</f>
        <v/>
      </c>
      <c r="S1224" s="194"/>
      <c r="T1224" s="194" t="str">
        <f>IF($Q1224=T$8,$K1224,"")</f>
        <v/>
      </c>
      <c r="U1224" s="194" t="str">
        <f>IF($Q1224=U$8,$K1224,"")</f>
        <v/>
      </c>
      <c r="V1224" s="170"/>
      <c r="W1224" s="186"/>
      <c r="X1224" s="186"/>
      <c r="Y1224" s="186"/>
      <c r="Z1224" s="186"/>
      <c r="AA1224" s="186"/>
      <c r="AB1224" s="187"/>
    </row>
    <row r="1225" spans="1:28" s="156" customFormat="1" ht="19.5" customHeight="1" x14ac:dyDescent="0.25">
      <c r="B1225" s="195" t="s">
        <v>1048</v>
      </c>
      <c r="C1225" s="196" t="s">
        <v>1049</v>
      </c>
      <c r="D1225" s="191"/>
      <c r="E1225" s="191"/>
      <c r="F1225" s="191"/>
      <c r="G1225" s="192"/>
      <c r="H1225" s="178"/>
      <c r="I1225" s="179"/>
      <c r="J1225" s="180"/>
      <c r="K1225" s="180"/>
      <c r="L1225" s="181"/>
      <c r="M1225" s="182"/>
      <c r="N1225" s="182"/>
      <c r="O1225" s="183"/>
      <c r="P1225" s="193">
        <f t="shared" si="273"/>
        <v>0</v>
      </c>
      <c r="Q1225" s="170"/>
      <c r="R1225" s="194"/>
      <c r="S1225" s="194"/>
      <c r="T1225" s="194"/>
      <c r="U1225" s="194"/>
      <c r="V1225" s="170"/>
      <c r="W1225" s="186"/>
      <c r="X1225" s="186"/>
      <c r="Y1225" s="186"/>
      <c r="Z1225" s="186"/>
      <c r="AA1225" s="186"/>
      <c r="AB1225" s="187"/>
    </row>
    <row r="1226" spans="1:28" s="156" customFormat="1" ht="19.5" customHeight="1" x14ac:dyDescent="0.25">
      <c r="B1226" s="195"/>
      <c r="C1226" s="196" t="s">
        <v>538</v>
      </c>
      <c r="D1226" s="191"/>
      <c r="E1226" s="191"/>
      <c r="F1226" s="191"/>
      <c r="G1226" s="192"/>
      <c r="H1226" s="178"/>
      <c r="I1226" s="179"/>
      <c r="J1226" s="180"/>
      <c r="K1226" s="180"/>
      <c r="L1226" s="181"/>
      <c r="M1226" s="182"/>
      <c r="N1226" s="182"/>
      <c r="O1226" s="183"/>
      <c r="P1226" s="193">
        <f t="shared" si="273"/>
        <v>0</v>
      </c>
      <c r="Q1226" s="170"/>
      <c r="R1226" s="194"/>
      <c r="S1226" s="194"/>
      <c r="T1226" s="194"/>
      <c r="U1226" s="194"/>
      <c r="V1226" s="170"/>
      <c r="W1226" s="186"/>
      <c r="X1226" s="186"/>
      <c r="Y1226" s="186"/>
      <c r="Z1226" s="186"/>
      <c r="AA1226" s="186"/>
      <c r="AB1226" s="187"/>
    </row>
    <row r="1227" spans="1:28" s="251" customFormat="1" ht="19.5" customHeight="1" x14ac:dyDescent="0.25">
      <c r="A1227" s="241"/>
      <c r="B1227" s="254" t="s">
        <v>64</v>
      </c>
      <c r="C1227" s="456" t="s">
        <v>1050</v>
      </c>
      <c r="D1227" s="255"/>
      <c r="E1227" s="255"/>
      <c r="F1227" s="255"/>
      <c r="G1227" s="256"/>
      <c r="H1227" s="257"/>
      <c r="I1227" s="242"/>
      <c r="J1227" s="179" t="s">
        <v>984</v>
      </c>
      <c r="K1227" s="244"/>
      <c r="L1227" s="990"/>
      <c r="M1227" s="991"/>
      <c r="N1227" s="991"/>
      <c r="O1227" s="992"/>
      <c r="P1227" s="193">
        <f t="shared" si="273"/>
        <v>0</v>
      </c>
      <c r="Q1227" s="156" t="s">
        <v>363</v>
      </c>
      <c r="R1227" s="194">
        <f t="shared" ref="R1227:U1258" si="280">IF($Q1227=R$8,$K1227,"")</f>
        <v>0</v>
      </c>
      <c r="S1227" s="194" t="str">
        <f t="shared" si="280"/>
        <v/>
      </c>
      <c r="T1227" s="194" t="str">
        <f t="shared" si="280"/>
        <v/>
      </c>
      <c r="U1227" s="194" t="str">
        <f t="shared" si="280"/>
        <v/>
      </c>
      <c r="V1227" s="248"/>
      <c r="W1227" s="249"/>
      <c r="X1227" s="249"/>
      <c r="Y1227" s="249"/>
      <c r="Z1227" s="249"/>
      <c r="AA1227" s="249"/>
      <c r="AB1227" s="250"/>
    </row>
    <row r="1228" spans="1:28" s="251" customFormat="1" ht="19.5" customHeight="1" x14ac:dyDescent="0.25">
      <c r="A1228" s="241"/>
      <c r="B1228" s="254"/>
      <c r="C1228" s="199" t="s">
        <v>1051</v>
      </c>
      <c r="D1228" s="255"/>
      <c r="E1228" s="255"/>
      <c r="F1228" s="255"/>
      <c r="G1228" s="256"/>
      <c r="H1228" s="257"/>
      <c r="I1228" s="242"/>
      <c r="J1228" s="179" t="s">
        <v>984</v>
      </c>
      <c r="K1228" s="244"/>
      <c r="L1228" s="245"/>
      <c r="M1228" s="246"/>
      <c r="N1228" s="246"/>
      <c r="O1228" s="247"/>
      <c r="P1228" s="193">
        <f t="shared" si="273"/>
        <v>0</v>
      </c>
      <c r="Q1228" s="156" t="s">
        <v>363</v>
      </c>
      <c r="R1228" s="194">
        <f t="shared" si="280"/>
        <v>0</v>
      </c>
      <c r="S1228" s="194" t="str">
        <f t="shared" si="280"/>
        <v/>
      </c>
      <c r="T1228" s="194" t="str">
        <f t="shared" si="280"/>
        <v/>
      </c>
      <c r="U1228" s="194" t="str">
        <f t="shared" si="280"/>
        <v/>
      </c>
      <c r="V1228" s="248"/>
      <c r="W1228" s="249"/>
      <c r="X1228" s="249"/>
      <c r="Y1228" s="249"/>
      <c r="Z1228" s="249"/>
      <c r="AA1228" s="249"/>
      <c r="AB1228" s="250"/>
    </row>
    <row r="1229" spans="1:28" s="251" customFormat="1" ht="19.5" customHeight="1" x14ac:dyDescent="0.25">
      <c r="A1229" s="241"/>
      <c r="B1229" s="254"/>
      <c r="C1229" s="199" t="s">
        <v>1052</v>
      </c>
      <c r="D1229" s="255"/>
      <c r="E1229" s="255"/>
      <c r="F1229" s="255"/>
      <c r="G1229" s="256"/>
      <c r="H1229" s="257"/>
      <c r="I1229" s="242"/>
      <c r="J1229" s="179" t="s">
        <v>984</v>
      </c>
      <c r="K1229" s="244"/>
      <c r="L1229" s="245"/>
      <c r="M1229" s="246"/>
      <c r="N1229" s="246"/>
      <c r="O1229" s="247"/>
      <c r="P1229" s="193">
        <f t="shared" si="273"/>
        <v>0</v>
      </c>
      <c r="Q1229" s="156" t="s">
        <v>363</v>
      </c>
      <c r="R1229" s="194">
        <f t="shared" si="280"/>
        <v>0</v>
      </c>
      <c r="S1229" s="194" t="str">
        <f t="shared" si="280"/>
        <v/>
      </c>
      <c r="T1229" s="194" t="str">
        <f t="shared" si="280"/>
        <v/>
      </c>
      <c r="U1229" s="194" t="str">
        <f t="shared" si="280"/>
        <v/>
      </c>
      <c r="V1229" s="248"/>
      <c r="W1229" s="249"/>
      <c r="X1229" s="249"/>
      <c r="Y1229" s="249"/>
      <c r="Z1229" s="249"/>
      <c r="AA1229" s="249"/>
      <c r="AB1229" s="250"/>
    </row>
    <row r="1230" spans="1:28" s="251" customFormat="1" ht="19.5" customHeight="1" x14ac:dyDescent="0.25">
      <c r="A1230" s="241"/>
      <c r="B1230" s="254"/>
      <c r="C1230" s="199"/>
      <c r="D1230" s="255"/>
      <c r="E1230" s="255"/>
      <c r="F1230" s="255"/>
      <c r="G1230" s="256"/>
      <c r="H1230" s="257"/>
      <c r="I1230" s="242"/>
      <c r="J1230" s="179" t="s">
        <v>984</v>
      </c>
      <c r="K1230" s="244"/>
      <c r="L1230" s="245"/>
      <c r="M1230" s="246"/>
      <c r="N1230" s="246"/>
      <c r="O1230" s="247"/>
      <c r="P1230" s="193">
        <f t="shared" si="273"/>
        <v>0</v>
      </c>
      <c r="Q1230" s="156" t="s">
        <v>363</v>
      </c>
      <c r="R1230" s="194">
        <f t="shared" si="280"/>
        <v>0</v>
      </c>
      <c r="S1230" s="194" t="str">
        <f t="shared" si="280"/>
        <v/>
      </c>
      <c r="T1230" s="194" t="str">
        <f t="shared" si="280"/>
        <v/>
      </c>
      <c r="U1230" s="194" t="str">
        <f t="shared" si="280"/>
        <v/>
      </c>
      <c r="V1230" s="248"/>
      <c r="W1230" s="249"/>
      <c r="X1230" s="249"/>
      <c r="Y1230" s="249"/>
      <c r="Z1230" s="249"/>
      <c r="AA1230" s="249"/>
      <c r="AB1230" s="250"/>
    </row>
    <row r="1231" spans="1:28" s="251" customFormat="1" ht="19.5" customHeight="1" x14ac:dyDescent="0.25">
      <c r="A1231" s="241"/>
      <c r="B1231" s="254"/>
      <c r="C1231" s="199" t="s">
        <v>1053</v>
      </c>
      <c r="D1231" s="255"/>
      <c r="E1231" s="255"/>
      <c r="F1231" s="255"/>
      <c r="G1231" s="256"/>
      <c r="H1231" s="257">
        <v>18858</v>
      </c>
      <c r="I1231" s="242" t="s">
        <v>66</v>
      </c>
      <c r="J1231" s="179">
        <v>7.59</v>
      </c>
      <c r="K1231" s="244">
        <f t="shared" ref="K1231" si="281">H1231*J1231</f>
        <v>143132.22</v>
      </c>
      <c r="L1231" s="245"/>
      <c r="M1231" s="246"/>
      <c r="N1231" s="246"/>
      <c r="O1231" s="247"/>
      <c r="P1231" s="193">
        <f t="shared" si="273"/>
        <v>0</v>
      </c>
      <c r="Q1231" s="156" t="s">
        <v>363</v>
      </c>
      <c r="R1231" s="194">
        <f t="shared" si="280"/>
        <v>143132.22</v>
      </c>
      <c r="S1231" s="194" t="str">
        <f t="shared" si="280"/>
        <v/>
      </c>
      <c r="T1231" s="194" t="str">
        <f t="shared" si="280"/>
        <v/>
      </c>
      <c r="U1231" s="194" t="str">
        <f t="shared" si="280"/>
        <v/>
      </c>
      <c r="V1231" s="248"/>
      <c r="W1231" s="249"/>
      <c r="X1231" s="249"/>
      <c r="Y1231" s="249"/>
      <c r="Z1231" s="249"/>
      <c r="AA1231" s="249"/>
      <c r="AB1231" s="250"/>
    </row>
    <row r="1232" spans="1:28" s="251" customFormat="1" ht="19.5" customHeight="1" x14ac:dyDescent="0.25">
      <c r="A1232" s="241"/>
      <c r="B1232" s="254"/>
      <c r="C1232" s="199"/>
      <c r="D1232" s="255"/>
      <c r="E1232" s="255"/>
      <c r="F1232" s="255"/>
      <c r="G1232" s="256"/>
      <c r="H1232" s="257"/>
      <c r="I1232" s="242"/>
      <c r="J1232" s="179" t="s">
        <v>984</v>
      </c>
      <c r="K1232" s="244"/>
      <c r="L1232" s="245"/>
      <c r="M1232" s="246"/>
      <c r="N1232" s="246"/>
      <c r="O1232" s="247"/>
      <c r="P1232" s="193">
        <f t="shared" si="273"/>
        <v>0</v>
      </c>
      <c r="Q1232" s="156" t="s">
        <v>363</v>
      </c>
      <c r="R1232" s="194">
        <f t="shared" si="280"/>
        <v>0</v>
      </c>
      <c r="S1232" s="194" t="str">
        <f t="shared" si="280"/>
        <v/>
      </c>
      <c r="T1232" s="194" t="str">
        <f t="shared" si="280"/>
        <v/>
      </c>
      <c r="U1232" s="194" t="str">
        <f t="shared" si="280"/>
        <v/>
      </c>
      <c r="V1232" s="248"/>
      <c r="W1232" s="249"/>
      <c r="X1232" s="249"/>
      <c r="Y1232" s="249"/>
      <c r="Z1232" s="249"/>
      <c r="AA1232" s="249"/>
      <c r="AB1232" s="250"/>
    </row>
    <row r="1233" spans="1:28" s="251" customFormat="1" ht="19.5" customHeight="1" x14ac:dyDescent="0.25">
      <c r="A1233" s="241"/>
      <c r="B1233" s="254"/>
      <c r="C1233" s="199" t="s">
        <v>1054</v>
      </c>
      <c r="D1233" s="255"/>
      <c r="E1233" s="255"/>
      <c r="F1233" s="255"/>
      <c r="G1233" s="256"/>
      <c r="H1233" s="257"/>
      <c r="I1233" s="242"/>
      <c r="J1233" s="179" t="s">
        <v>984</v>
      </c>
      <c r="K1233" s="244"/>
      <c r="L1233" s="245"/>
      <c r="M1233" s="246"/>
      <c r="N1233" s="246"/>
      <c r="O1233" s="247"/>
      <c r="P1233" s="193">
        <f t="shared" si="273"/>
        <v>0</v>
      </c>
      <c r="Q1233" s="156" t="s">
        <v>363</v>
      </c>
      <c r="R1233" s="194">
        <f t="shared" si="280"/>
        <v>0</v>
      </c>
      <c r="S1233" s="194" t="str">
        <f t="shared" si="280"/>
        <v/>
      </c>
      <c r="T1233" s="194" t="str">
        <f t="shared" si="280"/>
        <v/>
      </c>
      <c r="U1233" s="194" t="str">
        <f t="shared" si="280"/>
        <v/>
      </c>
      <c r="V1233" s="248"/>
      <c r="W1233" s="249"/>
      <c r="X1233" s="249"/>
      <c r="Y1233" s="249"/>
      <c r="Z1233" s="249"/>
      <c r="AA1233" s="249"/>
      <c r="AB1233" s="250"/>
    </row>
    <row r="1234" spans="1:28" s="251" customFormat="1" ht="19.5" customHeight="1" x14ac:dyDescent="0.25">
      <c r="A1234" s="241"/>
      <c r="B1234" s="254"/>
      <c r="C1234" s="199" t="s">
        <v>1055</v>
      </c>
      <c r="D1234" s="255"/>
      <c r="E1234" s="255"/>
      <c r="F1234" s="255"/>
      <c r="G1234" s="256"/>
      <c r="H1234" s="257">
        <v>1</v>
      </c>
      <c r="I1234" s="242" t="s">
        <v>1056</v>
      </c>
      <c r="J1234" s="179">
        <v>37950</v>
      </c>
      <c r="K1234" s="244">
        <f t="shared" ref="K1234" si="282">H1234*J1234</f>
        <v>37950</v>
      </c>
      <c r="L1234" s="245"/>
      <c r="M1234" s="246"/>
      <c r="N1234" s="246"/>
      <c r="O1234" s="247"/>
      <c r="P1234" s="193">
        <f t="shared" si="273"/>
        <v>0</v>
      </c>
      <c r="Q1234" s="156" t="s">
        <v>363</v>
      </c>
      <c r="R1234" s="194">
        <f t="shared" si="280"/>
        <v>37950</v>
      </c>
      <c r="S1234" s="194" t="str">
        <f t="shared" si="280"/>
        <v/>
      </c>
      <c r="T1234" s="194" t="str">
        <f t="shared" si="280"/>
        <v/>
      </c>
      <c r="U1234" s="194" t="str">
        <f t="shared" si="280"/>
        <v/>
      </c>
      <c r="V1234" s="248"/>
      <c r="W1234" s="249"/>
      <c r="X1234" s="249"/>
      <c r="Y1234" s="249"/>
      <c r="Z1234" s="249"/>
      <c r="AA1234" s="249"/>
      <c r="AB1234" s="250"/>
    </row>
    <row r="1235" spans="1:28" s="251" customFormat="1" ht="19.5" customHeight="1" x14ac:dyDescent="0.25">
      <c r="A1235" s="241"/>
      <c r="B1235" s="254"/>
      <c r="C1235" s="199"/>
      <c r="D1235" s="255"/>
      <c r="E1235" s="255"/>
      <c r="F1235" s="255"/>
      <c r="G1235" s="256"/>
      <c r="H1235" s="257"/>
      <c r="I1235" s="242"/>
      <c r="J1235" s="179" t="s">
        <v>984</v>
      </c>
      <c r="K1235" s="244"/>
      <c r="L1235" s="245"/>
      <c r="M1235" s="246"/>
      <c r="N1235" s="246"/>
      <c r="O1235" s="247"/>
      <c r="P1235" s="193">
        <f t="shared" si="273"/>
        <v>0</v>
      </c>
      <c r="Q1235" s="156" t="s">
        <v>363</v>
      </c>
      <c r="R1235" s="194">
        <f t="shared" si="280"/>
        <v>0</v>
      </c>
      <c r="S1235" s="194" t="str">
        <f t="shared" si="280"/>
        <v/>
      </c>
      <c r="T1235" s="194" t="str">
        <f t="shared" si="280"/>
        <v/>
      </c>
      <c r="U1235" s="194" t="str">
        <f t="shared" si="280"/>
        <v/>
      </c>
      <c r="V1235" s="248"/>
      <c r="W1235" s="249"/>
      <c r="X1235" s="249"/>
      <c r="Y1235" s="249"/>
      <c r="Z1235" s="249"/>
      <c r="AA1235" s="249"/>
      <c r="AB1235" s="250"/>
    </row>
    <row r="1236" spans="1:28" s="251" customFormat="1" ht="19.5" customHeight="1" x14ac:dyDescent="0.25">
      <c r="A1236" s="241"/>
      <c r="B1236" s="254"/>
      <c r="C1236" s="456" t="s">
        <v>1057</v>
      </c>
      <c r="D1236" s="255"/>
      <c r="E1236" s="255"/>
      <c r="F1236" s="255"/>
      <c r="G1236" s="256"/>
      <c r="H1236" s="257"/>
      <c r="I1236" s="242"/>
      <c r="J1236" s="179" t="s">
        <v>984</v>
      </c>
      <c r="K1236" s="244"/>
      <c r="L1236" s="245"/>
      <c r="M1236" s="246"/>
      <c r="N1236" s="246"/>
      <c r="O1236" s="247"/>
      <c r="P1236" s="193">
        <f t="shared" si="273"/>
        <v>0</v>
      </c>
      <c r="Q1236" s="156" t="s">
        <v>363</v>
      </c>
      <c r="R1236" s="194">
        <f t="shared" si="280"/>
        <v>0</v>
      </c>
      <c r="S1236" s="194" t="str">
        <f t="shared" si="280"/>
        <v/>
      </c>
      <c r="T1236" s="194" t="str">
        <f t="shared" si="280"/>
        <v/>
      </c>
      <c r="U1236" s="194" t="str">
        <f t="shared" si="280"/>
        <v/>
      </c>
      <c r="V1236" s="248"/>
      <c r="W1236" s="249"/>
      <c r="X1236" s="249"/>
      <c r="Y1236" s="249"/>
      <c r="Z1236" s="249"/>
      <c r="AA1236" s="249"/>
      <c r="AB1236" s="250"/>
    </row>
    <row r="1237" spans="1:28" s="251" customFormat="1" ht="19.5" customHeight="1" x14ac:dyDescent="0.25">
      <c r="A1237" s="241"/>
      <c r="B1237" s="254"/>
      <c r="C1237" s="199" t="s">
        <v>1058</v>
      </c>
      <c r="D1237" s="255"/>
      <c r="E1237" s="255"/>
      <c r="F1237" s="255"/>
      <c r="G1237" s="256"/>
      <c r="H1237" s="257">
        <v>1</v>
      </c>
      <c r="I1237" s="242" t="s">
        <v>1056</v>
      </c>
      <c r="J1237" s="179">
        <v>52158.48</v>
      </c>
      <c r="K1237" s="244">
        <f t="shared" ref="K1237:K1238" si="283">H1237*J1237</f>
        <v>52158.48</v>
      </c>
      <c r="L1237" s="245"/>
      <c r="M1237" s="246"/>
      <c r="N1237" s="246"/>
      <c r="O1237" s="247"/>
      <c r="P1237" s="193">
        <f t="shared" si="273"/>
        <v>0</v>
      </c>
      <c r="Q1237" s="156" t="s">
        <v>363</v>
      </c>
      <c r="R1237" s="194">
        <f t="shared" si="280"/>
        <v>52158.48</v>
      </c>
      <c r="S1237" s="194" t="str">
        <f t="shared" si="280"/>
        <v/>
      </c>
      <c r="T1237" s="194" t="str">
        <f t="shared" si="280"/>
        <v/>
      </c>
      <c r="U1237" s="194" t="str">
        <f t="shared" si="280"/>
        <v/>
      </c>
      <c r="V1237" s="248"/>
      <c r="W1237" s="249"/>
      <c r="X1237" s="249"/>
      <c r="Y1237" s="249"/>
      <c r="Z1237" s="249"/>
      <c r="AA1237" s="249"/>
      <c r="AB1237" s="250"/>
    </row>
    <row r="1238" spans="1:28" s="251" customFormat="1" ht="19.5" customHeight="1" x14ac:dyDescent="0.25">
      <c r="A1238" s="241"/>
      <c r="B1238" s="254"/>
      <c r="C1238" s="199" t="s">
        <v>1059</v>
      </c>
      <c r="D1238" s="255"/>
      <c r="E1238" s="255"/>
      <c r="F1238" s="255"/>
      <c r="G1238" s="256"/>
      <c r="H1238" s="257">
        <v>1</v>
      </c>
      <c r="I1238" s="242" t="s">
        <v>1056</v>
      </c>
      <c r="J1238" s="179">
        <v>32599.05</v>
      </c>
      <c r="K1238" s="244">
        <f t="shared" si="283"/>
        <v>32599.05</v>
      </c>
      <c r="L1238" s="245"/>
      <c r="M1238" s="246"/>
      <c r="N1238" s="246"/>
      <c r="O1238" s="247"/>
      <c r="P1238" s="193">
        <f t="shared" si="273"/>
        <v>0</v>
      </c>
      <c r="Q1238" s="156" t="s">
        <v>363</v>
      </c>
      <c r="R1238" s="194">
        <f t="shared" si="280"/>
        <v>32599.05</v>
      </c>
      <c r="S1238" s="194" t="str">
        <f t="shared" si="280"/>
        <v/>
      </c>
      <c r="T1238" s="194" t="str">
        <f t="shared" si="280"/>
        <v/>
      </c>
      <c r="U1238" s="194" t="str">
        <f t="shared" si="280"/>
        <v/>
      </c>
      <c r="V1238" s="248"/>
      <c r="W1238" s="249"/>
      <c r="X1238" s="249"/>
      <c r="Y1238" s="249"/>
      <c r="Z1238" s="249"/>
      <c r="AA1238" s="249"/>
      <c r="AB1238" s="250"/>
    </row>
    <row r="1239" spans="1:28" s="251" customFormat="1" ht="19.5" customHeight="1" x14ac:dyDescent="0.25">
      <c r="A1239" s="241"/>
      <c r="B1239" s="254"/>
      <c r="C1239" s="199"/>
      <c r="D1239" s="255"/>
      <c r="E1239" s="255"/>
      <c r="F1239" s="255"/>
      <c r="G1239" s="256"/>
      <c r="H1239" s="257"/>
      <c r="I1239" s="242"/>
      <c r="J1239" s="179" t="s">
        <v>984</v>
      </c>
      <c r="K1239" s="244"/>
      <c r="L1239" s="245"/>
      <c r="M1239" s="246"/>
      <c r="N1239" s="246"/>
      <c r="O1239" s="247"/>
      <c r="P1239" s="193">
        <f t="shared" si="273"/>
        <v>0</v>
      </c>
      <c r="Q1239" s="156" t="s">
        <v>363</v>
      </c>
      <c r="R1239" s="194">
        <f t="shared" si="280"/>
        <v>0</v>
      </c>
      <c r="S1239" s="194" t="str">
        <f t="shared" si="280"/>
        <v/>
      </c>
      <c r="T1239" s="194" t="str">
        <f t="shared" si="280"/>
        <v/>
      </c>
      <c r="U1239" s="194" t="str">
        <f t="shared" si="280"/>
        <v/>
      </c>
      <c r="V1239" s="248"/>
      <c r="W1239" s="249"/>
      <c r="X1239" s="249"/>
      <c r="Y1239" s="249"/>
      <c r="Z1239" s="249"/>
      <c r="AA1239" s="249"/>
      <c r="AB1239" s="250"/>
    </row>
    <row r="1240" spans="1:28" s="251" customFormat="1" ht="19.5" customHeight="1" x14ac:dyDescent="0.25">
      <c r="A1240" s="241"/>
      <c r="B1240" s="254"/>
      <c r="C1240" s="456" t="s">
        <v>1060</v>
      </c>
      <c r="D1240" s="255"/>
      <c r="E1240" s="255"/>
      <c r="F1240" s="255"/>
      <c r="G1240" s="256"/>
      <c r="H1240" s="257"/>
      <c r="I1240" s="242"/>
      <c r="J1240" s="179" t="s">
        <v>984</v>
      </c>
      <c r="K1240" s="244"/>
      <c r="L1240" s="245"/>
      <c r="M1240" s="246"/>
      <c r="N1240" s="246"/>
      <c r="O1240" s="247"/>
      <c r="P1240" s="193">
        <f t="shared" si="273"/>
        <v>0</v>
      </c>
      <c r="Q1240" s="156" t="s">
        <v>363</v>
      </c>
      <c r="R1240" s="194">
        <f t="shared" si="280"/>
        <v>0</v>
      </c>
      <c r="S1240" s="194" t="str">
        <f t="shared" si="280"/>
        <v/>
      </c>
      <c r="T1240" s="194" t="str">
        <f t="shared" si="280"/>
        <v/>
      </c>
      <c r="U1240" s="194" t="str">
        <f t="shared" si="280"/>
        <v/>
      </c>
      <c r="V1240" s="248"/>
      <c r="W1240" s="249"/>
      <c r="X1240" s="249"/>
      <c r="Y1240" s="249"/>
      <c r="Z1240" s="249"/>
      <c r="AA1240" s="249"/>
      <c r="AB1240" s="250"/>
    </row>
    <row r="1241" spans="1:28" s="251" customFormat="1" ht="19.5" customHeight="1" x14ac:dyDescent="0.25">
      <c r="A1241" s="241"/>
      <c r="B1241" s="254"/>
      <c r="C1241" s="199" t="s">
        <v>1061</v>
      </c>
      <c r="D1241" s="255"/>
      <c r="E1241" s="255"/>
      <c r="F1241" s="255"/>
      <c r="G1241" s="256"/>
      <c r="H1241" s="257"/>
      <c r="I1241" s="242"/>
      <c r="J1241" s="179" t="s">
        <v>984</v>
      </c>
      <c r="K1241" s="244"/>
      <c r="L1241" s="245"/>
      <c r="M1241" s="246"/>
      <c r="N1241" s="246"/>
      <c r="O1241" s="247"/>
      <c r="P1241" s="193">
        <f t="shared" si="273"/>
        <v>0</v>
      </c>
      <c r="Q1241" s="156" t="s">
        <v>363</v>
      </c>
      <c r="R1241" s="194">
        <f t="shared" si="280"/>
        <v>0</v>
      </c>
      <c r="S1241" s="194" t="str">
        <f t="shared" si="280"/>
        <v/>
      </c>
      <c r="T1241" s="194" t="str">
        <f t="shared" si="280"/>
        <v/>
      </c>
      <c r="U1241" s="194" t="str">
        <f t="shared" si="280"/>
        <v/>
      </c>
      <c r="V1241" s="248"/>
      <c r="W1241" s="249"/>
      <c r="X1241" s="249"/>
      <c r="Y1241" s="249"/>
      <c r="Z1241" s="249"/>
      <c r="AA1241" s="249"/>
      <c r="AB1241" s="250"/>
    </row>
    <row r="1242" spans="1:28" s="251" customFormat="1" ht="19.5" customHeight="1" x14ac:dyDescent="0.25">
      <c r="A1242" s="241"/>
      <c r="B1242" s="254"/>
      <c r="C1242" s="199" t="s">
        <v>1052</v>
      </c>
      <c r="D1242" s="255"/>
      <c r="E1242" s="255"/>
      <c r="F1242" s="255"/>
      <c r="G1242" s="256"/>
      <c r="H1242" s="257"/>
      <c r="I1242" s="242"/>
      <c r="J1242" s="179" t="s">
        <v>984</v>
      </c>
      <c r="K1242" s="244"/>
      <c r="L1242" s="245"/>
      <c r="M1242" s="246"/>
      <c r="N1242" s="246"/>
      <c r="O1242" s="247"/>
      <c r="P1242" s="193">
        <f t="shared" si="273"/>
        <v>0</v>
      </c>
      <c r="Q1242" s="156" t="s">
        <v>363</v>
      </c>
      <c r="R1242" s="194">
        <f t="shared" si="280"/>
        <v>0</v>
      </c>
      <c r="S1242" s="194" t="str">
        <f t="shared" si="280"/>
        <v/>
      </c>
      <c r="T1242" s="194" t="str">
        <f t="shared" si="280"/>
        <v/>
      </c>
      <c r="U1242" s="194" t="str">
        <f t="shared" si="280"/>
        <v/>
      </c>
      <c r="V1242" s="248"/>
      <c r="W1242" s="249"/>
      <c r="X1242" s="249"/>
      <c r="Y1242" s="249"/>
      <c r="Z1242" s="249"/>
      <c r="AA1242" s="249"/>
      <c r="AB1242" s="250"/>
    </row>
    <row r="1243" spans="1:28" s="251" customFormat="1" ht="19.5" customHeight="1" x14ac:dyDescent="0.25">
      <c r="A1243" s="241"/>
      <c r="B1243" s="254"/>
      <c r="C1243" s="199"/>
      <c r="D1243" s="255"/>
      <c r="E1243" s="255"/>
      <c r="F1243" s="255"/>
      <c r="G1243" s="256"/>
      <c r="H1243" s="257"/>
      <c r="I1243" s="242"/>
      <c r="J1243" s="179" t="s">
        <v>984</v>
      </c>
      <c r="K1243" s="244"/>
      <c r="L1243" s="245"/>
      <c r="M1243" s="246"/>
      <c r="N1243" s="246"/>
      <c r="O1243" s="247"/>
      <c r="P1243" s="193">
        <f t="shared" si="273"/>
        <v>0</v>
      </c>
      <c r="Q1243" s="156" t="s">
        <v>363</v>
      </c>
      <c r="R1243" s="194">
        <f t="shared" si="280"/>
        <v>0</v>
      </c>
      <c r="S1243" s="194" t="str">
        <f t="shared" si="280"/>
        <v/>
      </c>
      <c r="T1243" s="194" t="str">
        <f t="shared" si="280"/>
        <v/>
      </c>
      <c r="U1243" s="194" t="str">
        <f t="shared" si="280"/>
        <v/>
      </c>
      <c r="V1243" s="248"/>
      <c r="W1243" s="249"/>
      <c r="X1243" s="249"/>
      <c r="Y1243" s="249"/>
      <c r="Z1243" s="249"/>
      <c r="AA1243" s="249"/>
      <c r="AB1243" s="250"/>
    </row>
    <row r="1244" spans="1:28" s="251" customFormat="1" ht="19.5" customHeight="1" x14ac:dyDescent="0.25">
      <c r="A1244" s="241"/>
      <c r="B1244" s="254"/>
      <c r="C1244" s="456" t="s">
        <v>1062</v>
      </c>
      <c r="D1244" s="255"/>
      <c r="E1244" s="255"/>
      <c r="F1244" s="255"/>
      <c r="G1244" s="256"/>
      <c r="H1244" s="257"/>
      <c r="I1244" s="242"/>
      <c r="J1244" s="179" t="s">
        <v>984</v>
      </c>
      <c r="K1244" s="244"/>
      <c r="L1244" s="245"/>
      <c r="M1244" s="246"/>
      <c r="N1244" s="246"/>
      <c r="O1244" s="247"/>
      <c r="P1244" s="193">
        <f t="shared" si="273"/>
        <v>0</v>
      </c>
      <c r="Q1244" s="156" t="s">
        <v>363</v>
      </c>
      <c r="R1244" s="194">
        <f t="shared" si="280"/>
        <v>0</v>
      </c>
      <c r="S1244" s="194" t="str">
        <f t="shared" si="280"/>
        <v/>
      </c>
      <c r="T1244" s="194" t="str">
        <f t="shared" si="280"/>
        <v/>
      </c>
      <c r="U1244" s="194" t="str">
        <f t="shared" si="280"/>
        <v/>
      </c>
      <c r="V1244" s="248"/>
      <c r="W1244" s="249"/>
      <c r="X1244" s="249"/>
      <c r="Y1244" s="249"/>
      <c r="Z1244" s="249"/>
      <c r="AA1244" s="249"/>
      <c r="AB1244" s="250"/>
    </row>
    <row r="1245" spans="1:28" s="251" customFormat="1" ht="19.5" customHeight="1" x14ac:dyDescent="0.25">
      <c r="A1245" s="241"/>
      <c r="B1245" s="254"/>
      <c r="C1245" s="199" t="s">
        <v>1063</v>
      </c>
      <c r="D1245" s="255"/>
      <c r="E1245" s="255"/>
      <c r="F1245" s="255"/>
      <c r="G1245" s="256"/>
      <c r="H1245" s="257">
        <v>14</v>
      </c>
      <c r="I1245" s="242" t="s">
        <v>1017</v>
      </c>
      <c r="J1245" s="179">
        <v>442.75</v>
      </c>
      <c r="K1245" s="244">
        <f t="shared" ref="K1245:K1246" si="284">H1245*J1245</f>
        <v>6198.5</v>
      </c>
      <c r="L1245" s="245"/>
      <c r="M1245" s="246"/>
      <c r="N1245" s="246"/>
      <c r="O1245" s="247"/>
      <c r="P1245" s="193">
        <f t="shared" si="273"/>
        <v>0</v>
      </c>
      <c r="Q1245" s="156" t="s">
        <v>363</v>
      </c>
      <c r="R1245" s="194">
        <f t="shared" si="280"/>
        <v>6198.5</v>
      </c>
      <c r="S1245" s="194" t="str">
        <f t="shared" si="280"/>
        <v/>
      </c>
      <c r="T1245" s="194" t="str">
        <f t="shared" si="280"/>
        <v/>
      </c>
      <c r="U1245" s="194" t="str">
        <f t="shared" si="280"/>
        <v/>
      </c>
      <c r="V1245" s="248"/>
      <c r="W1245" s="249"/>
      <c r="X1245" s="249"/>
      <c r="Y1245" s="249"/>
      <c r="Z1245" s="249"/>
      <c r="AA1245" s="249"/>
      <c r="AB1245" s="250"/>
    </row>
    <row r="1246" spans="1:28" s="251" customFormat="1" ht="19.5" customHeight="1" x14ac:dyDescent="0.25">
      <c r="A1246" s="241"/>
      <c r="B1246" s="254"/>
      <c r="C1246" s="199" t="s">
        <v>1064</v>
      </c>
      <c r="D1246" s="255"/>
      <c r="E1246" s="255"/>
      <c r="F1246" s="255"/>
      <c r="G1246" s="256"/>
      <c r="H1246" s="257">
        <v>11</v>
      </c>
      <c r="I1246" s="242" t="s">
        <v>366</v>
      </c>
      <c r="J1246" s="179">
        <v>12650</v>
      </c>
      <c r="K1246" s="244">
        <f t="shared" si="284"/>
        <v>139150</v>
      </c>
      <c r="L1246" s="245"/>
      <c r="M1246" s="246"/>
      <c r="N1246" s="246"/>
      <c r="O1246" s="247"/>
      <c r="P1246" s="193">
        <f t="shared" si="273"/>
        <v>0</v>
      </c>
      <c r="Q1246" s="156" t="s">
        <v>363</v>
      </c>
      <c r="R1246" s="194">
        <f t="shared" si="280"/>
        <v>139150</v>
      </c>
      <c r="S1246" s="194" t="str">
        <f t="shared" si="280"/>
        <v/>
      </c>
      <c r="T1246" s="194" t="str">
        <f t="shared" si="280"/>
        <v/>
      </c>
      <c r="U1246" s="194" t="str">
        <f t="shared" si="280"/>
        <v/>
      </c>
      <c r="V1246" s="248"/>
      <c r="W1246" s="249"/>
      <c r="X1246" s="249"/>
      <c r="Y1246" s="249"/>
      <c r="Z1246" s="249"/>
      <c r="AA1246" s="249"/>
      <c r="AB1246" s="250"/>
    </row>
    <row r="1247" spans="1:28" s="251" customFormat="1" ht="19.5" customHeight="1" x14ac:dyDescent="0.25">
      <c r="A1247" s="241"/>
      <c r="B1247" s="254"/>
      <c r="C1247" s="199"/>
      <c r="D1247" s="255"/>
      <c r="E1247" s="255"/>
      <c r="F1247" s="255"/>
      <c r="G1247" s="256"/>
      <c r="H1247" s="257"/>
      <c r="I1247" s="242"/>
      <c r="J1247" s="179" t="s">
        <v>984</v>
      </c>
      <c r="K1247" s="244"/>
      <c r="L1247" s="245"/>
      <c r="M1247" s="246"/>
      <c r="N1247" s="246"/>
      <c r="O1247" s="247"/>
      <c r="P1247" s="193">
        <f t="shared" si="273"/>
        <v>0</v>
      </c>
      <c r="Q1247" s="156" t="s">
        <v>363</v>
      </c>
      <c r="R1247" s="194">
        <f t="shared" si="280"/>
        <v>0</v>
      </c>
      <c r="S1247" s="194" t="str">
        <f t="shared" si="280"/>
        <v/>
      </c>
      <c r="T1247" s="194" t="str">
        <f t="shared" si="280"/>
        <v/>
      </c>
      <c r="U1247" s="194" t="str">
        <f t="shared" si="280"/>
        <v/>
      </c>
      <c r="V1247" s="248"/>
      <c r="W1247" s="249"/>
      <c r="X1247" s="249"/>
      <c r="Y1247" s="249"/>
      <c r="Z1247" s="249"/>
      <c r="AA1247" s="249"/>
      <c r="AB1247" s="250"/>
    </row>
    <row r="1248" spans="1:28" s="251" customFormat="1" ht="19.5" customHeight="1" x14ac:dyDescent="0.25">
      <c r="A1248" s="241"/>
      <c r="B1248" s="254"/>
      <c r="C1248" s="456" t="s">
        <v>1065</v>
      </c>
      <c r="D1248" s="255"/>
      <c r="E1248" s="255"/>
      <c r="F1248" s="255"/>
      <c r="G1248" s="256"/>
      <c r="H1248" s="257"/>
      <c r="I1248" s="242"/>
      <c r="J1248" s="179" t="s">
        <v>984</v>
      </c>
      <c r="K1248" s="244"/>
      <c r="L1248" s="245"/>
      <c r="M1248" s="246"/>
      <c r="N1248" s="246"/>
      <c r="O1248" s="247"/>
      <c r="P1248" s="193">
        <f t="shared" si="273"/>
        <v>0</v>
      </c>
      <c r="Q1248" s="156" t="s">
        <v>363</v>
      </c>
      <c r="R1248" s="194">
        <f t="shared" si="280"/>
        <v>0</v>
      </c>
      <c r="S1248" s="194" t="str">
        <f t="shared" si="280"/>
        <v/>
      </c>
      <c r="T1248" s="194" t="str">
        <f t="shared" si="280"/>
        <v/>
      </c>
      <c r="U1248" s="194" t="str">
        <f t="shared" si="280"/>
        <v/>
      </c>
      <c r="V1248" s="248"/>
      <c r="W1248" s="249"/>
      <c r="X1248" s="249"/>
      <c r="Y1248" s="249"/>
      <c r="Z1248" s="249"/>
      <c r="AA1248" s="249"/>
      <c r="AB1248" s="250"/>
    </row>
    <row r="1249" spans="1:28" s="251" customFormat="1" ht="19.5" customHeight="1" x14ac:dyDescent="0.25">
      <c r="A1249" s="241"/>
      <c r="B1249" s="254"/>
      <c r="C1249" s="199" t="s">
        <v>1063</v>
      </c>
      <c r="D1249" s="255"/>
      <c r="E1249" s="255"/>
      <c r="F1249" s="255"/>
      <c r="G1249" s="256"/>
      <c r="H1249" s="257">
        <v>10</v>
      </c>
      <c r="I1249" s="242" t="s">
        <v>1017</v>
      </c>
      <c r="J1249" s="179">
        <v>442.75</v>
      </c>
      <c r="K1249" s="244">
        <f t="shared" ref="K1249" si="285">H1249*J1249</f>
        <v>4427.5</v>
      </c>
      <c r="L1249" s="245"/>
      <c r="M1249" s="246"/>
      <c r="N1249" s="246"/>
      <c r="O1249" s="247"/>
      <c r="P1249" s="193">
        <f t="shared" si="273"/>
        <v>0</v>
      </c>
      <c r="Q1249" s="156" t="s">
        <v>363</v>
      </c>
      <c r="R1249" s="194">
        <f t="shared" si="280"/>
        <v>4427.5</v>
      </c>
      <c r="S1249" s="194" t="str">
        <f t="shared" si="280"/>
        <v/>
      </c>
      <c r="T1249" s="194" t="str">
        <f t="shared" si="280"/>
        <v/>
      </c>
      <c r="U1249" s="194" t="str">
        <f t="shared" si="280"/>
        <v/>
      </c>
      <c r="V1249" s="248"/>
      <c r="W1249" s="249"/>
      <c r="X1249" s="249"/>
      <c r="Y1249" s="249"/>
      <c r="Z1249" s="249"/>
      <c r="AA1249" s="249"/>
      <c r="AB1249" s="250"/>
    </row>
    <row r="1250" spans="1:28" s="251" customFormat="1" ht="19.5" customHeight="1" x14ac:dyDescent="0.25">
      <c r="A1250" s="241"/>
      <c r="B1250" s="254"/>
      <c r="C1250" s="199"/>
      <c r="D1250" s="255"/>
      <c r="E1250" s="255"/>
      <c r="F1250" s="255"/>
      <c r="G1250" s="256"/>
      <c r="H1250" s="257"/>
      <c r="I1250" s="242"/>
      <c r="J1250" s="179" t="s">
        <v>984</v>
      </c>
      <c r="K1250" s="244"/>
      <c r="L1250" s="245"/>
      <c r="M1250" s="246"/>
      <c r="N1250" s="246"/>
      <c r="O1250" s="247"/>
      <c r="P1250" s="193">
        <f t="shared" si="273"/>
        <v>0</v>
      </c>
      <c r="Q1250" s="156" t="s">
        <v>363</v>
      </c>
      <c r="R1250" s="194">
        <f t="shared" si="280"/>
        <v>0</v>
      </c>
      <c r="S1250" s="194" t="str">
        <f t="shared" si="280"/>
        <v/>
      </c>
      <c r="T1250" s="194" t="str">
        <f t="shared" si="280"/>
        <v/>
      </c>
      <c r="U1250" s="194" t="str">
        <f t="shared" si="280"/>
        <v/>
      </c>
      <c r="V1250" s="248"/>
      <c r="W1250" s="249"/>
      <c r="X1250" s="249"/>
      <c r="Y1250" s="249"/>
      <c r="Z1250" s="249"/>
      <c r="AA1250" s="249"/>
      <c r="AB1250" s="250"/>
    </row>
    <row r="1251" spans="1:28" s="251" customFormat="1" ht="19.5" customHeight="1" x14ac:dyDescent="0.25">
      <c r="A1251" s="241"/>
      <c r="B1251" s="254"/>
      <c r="C1251" s="456" t="s">
        <v>1066</v>
      </c>
      <c r="D1251" s="255"/>
      <c r="E1251" s="255"/>
      <c r="F1251" s="255"/>
      <c r="G1251" s="256"/>
      <c r="H1251" s="257"/>
      <c r="I1251" s="242"/>
      <c r="J1251" s="179" t="s">
        <v>984</v>
      </c>
      <c r="K1251" s="244"/>
      <c r="L1251" s="245"/>
      <c r="M1251" s="246"/>
      <c r="N1251" s="246"/>
      <c r="O1251" s="247"/>
      <c r="P1251" s="193">
        <f t="shared" si="273"/>
        <v>0</v>
      </c>
      <c r="Q1251" s="156" t="s">
        <v>363</v>
      </c>
      <c r="R1251" s="194">
        <f t="shared" si="280"/>
        <v>0</v>
      </c>
      <c r="S1251" s="194" t="str">
        <f t="shared" si="280"/>
        <v/>
      </c>
      <c r="T1251" s="194" t="str">
        <f t="shared" si="280"/>
        <v/>
      </c>
      <c r="U1251" s="194" t="str">
        <f t="shared" si="280"/>
        <v/>
      </c>
      <c r="V1251" s="248"/>
      <c r="W1251" s="249"/>
      <c r="X1251" s="249"/>
      <c r="Y1251" s="249"/>
      <c r="Z1251" s="249"/>
      <c r="AA1251" s="249"/>
      <c r="AB1251" s="250"/>
    </row>
    <row r="1252" spans="1:28" s="251" customFormat="1" ht="19.5" customHeight="1" x14ac:dyDescent="0.25">
      <c r="A1252" s="241"/>
      <c r="B1252" s="254"/>
      <c r="C1252" s="199" t="s">
        <v>1067</v>
      </c>
      <c r="D1252" s="255"/>
      <c r="E1252" s="255"/>
      <c r="F1252" s="255"/>
      <c r="G1252" s="256"/>
      <c r="H1252" s="257">
        <v>16</v>
      </c>
      <c r="I1252" s="242" t="s">
        <v>1017</v>
      </c>
      <c r="J1252" s="179">
        <v>442.75</v>
      </c>
      <c r="K1252" s="244">
        <f t="shared" ref="K1252:K1253" si="286">H1252*J1252</f>
        <v>7084</v>
      </c>
      <c r="L1252" s="245"/>
      <c r="M1252" s="246"/>
      <c r="N1252" s="246"/>
      <c r="O1252" s="247"/>
      <c r="P1252" s="193">
        <f t="shared" si="273"/>
        <v>0</v>
      </c>
      <c r="Q1252" s="156" t="s">
        <v>363</v>
      </c>
      <c r="R1252" s="194">
        <f t="shared" si="280"/>
        <v>7084</v>
      </c>
      <c r="S1252" s="194" t="str">
        <f t="shared" si="280"/>
        <v/>
      </c>
      <c r="T1252" s="194" t="str">
        <f t="shared" si="280"/>
        <v/>
      </c>
      <c r="U1252" s="194" t="str">
        <f t="shared" si="280"/>
        <v/>
      </c>
      <c r="V1252" s="248"/>
      <c r="W1252" s="249"/>
      <c r="X1252" s="249"/>
      <c r="Y1252" s="249"/>
      <c r="Z1252" s="249"/>
      <c r="AA1252" s="249"/>
      <c r="AB1252" s="250"/>
    </row>
    <row r="1253" spans="1:28" s="251" customFormat="1" ht="19.5" customHeight="1" x14ac:dyDescent="0.25">
      <c r="A1253" s="241"/>
      <c r="B1253" s="254"/>
      <c r="C1253" s="199" t="s">
        <v>1063</v>
      </c>
      <c r="D1253" s="255"/>
      <c r="E1253" s="255"/>
      <c r="F1253" s="255"/>
      <c r="G1253" s="256"/>
      <c r="H1253" s="257">
        <v>12</v>
      </c>
      <c r="I1253" s="242" t="s">
        <v>1017</v>
      </c>
      <c r="J1253" s="179">
        <v>442.75</v>
      </c>
      <c r="K1253" s="244">
        <f t="shared" si="286"/>
        <v>5313</v>
      </c>
      <c r="L1253" s="245"/>
      <c r="M1253" s="246"/>
      <c r="N1253" s="246"/>
      <c r="O1253" s="247"/>
      <c r="P1253" s="193">
        <f t="shared" si="273"/>
        <v>0</v>
      </c>
      <c r="Q1253" s="156" t="s">
        <v>363</v>
      </c>
      <c r="R1253" s="194">
        <f t="shared" si="280"/>
        <v>5313</v>
      </c>
      <c r="S1253" s="194" t="str">
        <f t="shared" si="280"/>
        <v/>
      </c>
      <c r="T1253" s="194" t="str">
        <f t="shared" si="280"/>
        <v/>
      </c>
      <c r="U1253" s="194" t="str">
        <f t="shared" si="280"/>
        <v/>
      </c>
      <c r="V1253" s="248"/>
      <c r="W1253" s="249"/>
      <c r="X1253" s="249"/>
      <c r="Y1253" s="249"/>
      <c r="Z1253" s="249"/>
      <c r="AA1253" s="249"/>
      <c r="AB1253" s="250"/>
    </row>
    <row r="1254" spans="1:28" s="251" customFormat="1" ht="19.5" customHeight="1" x14ac:dyDescent="0.25">
      <c r="A1254" s="241"/>
      <c r="B1254" s="254"/>
      <c r="C1254" s="199"/>
      <c r="D1254" s="255"/>
      <c r="E1254" s="255"/>
      <c r="F1254" s="255"/>
      <c r="G1254" s="256"/>
      <c r="H1254" s="257"/>
      <c r="I1254" s="242"/>
      <c r="J1254" s="179" t="s">
        <v>984</v>
      </c>
      <c r="K1254" s="244"/>
      <c r="L1254" s="245"/>
      <c r="M1254" s="246"/>
      <c r="N1254" s="246"/>
      <c r="O1254" s="247"/>
      <c r="P1254" s="193">
        <f t="shared" si="273"/>
        <v>0</v>
      </c>
      <c r="Q1254" s="156" t="s">
        <v>363</v>
      </c>
      <c r="R1254" s="194">
        <f t="shared" si="280"/>
        <v>0</v>
      </c>
      <c r="S1254" s="194" t="str">
        <f t="shared" si="280"/>
        <v/>
      </c>
      <c r="T1254" s="194" t="str">
        <f t="shared" si="280"/>
        <v/>
      </c>
      <c r="U1254" s="194" t="str">
        <f t="shared" si="280"/>
        <v/>
      </c>
      <c r="V1254" s="248"/>
      <c r="W1254" s="249"/>
      <c r="X1254" s="249"/>
      <c r="Y1254" s="249"/>
      <c r="Z1254" s="249"/>
      <c r="AA1254" s="249"/>
      <c r="AB1254" s="250"/>
    </row>
    <row r="1255" spans="1:28" s="251" customFormat="1" ht="19.5" customHeight="1" x14ac:dyDescent="0.25">
      <c r="A1255" s="241"/>
      <c r="B1255" s="254"/>
      <c r="C1255" s="199" t="s">
        <v>1016</v>
      </c>
      <c r="D1255" s="255"/>
      <c r="E1255" s="255"/>
      <c r="F1255" s="255"/>
      <c r="G1255" s="256"/>
      <c r="H1255" s="257">
        <v>10</v>
      </c>
      <c r="I1255" s="242" t="s">
        <v>1017</v>
      </c>
      <c r="J1255" s="179">
        <v>442.75</v>
      </c>
      <c r="K1255" s="244">
        <f t="shared" ref="K1255" si="287">H1255*J1255</f>
        <v>4427.5</v>
      </c>
      <c r="L1255" s="245"/>
      <c r="M1255" s="246"/>
      <c r="N1255" s="246"/>
      <c r="O1255" s="247"/>
      <c r="P1255" s="193">
        <f t="shared" si="273"/>
        <v>0</v>
      </c>
      <c r="Q1255" s="156" t="s">
        <v>363</v>
      </c>
      <c r="R1255" s="194">
        <f t="shared" si="280"/>
        <v>4427.5</v>
      </c>
      <c r="S1255" s="194" t="str">
        <f t="shared" si="280"/>
        <v/>
      </c>
      <c r="T1255" s="194" t="str">
        <f t="shared" si="280"/>
        <v/>
      </c>
      <c r="U1255" s="194" t="str">
        <f t="shared" si="280"/>
        <v/>
      </c>
      <c r="V1255" s="248"/>
      <c r="W1255" s="249"/>
      <c r="X1255" s="249"/>
      <c r="Y1255" s="249"/>
      <c r="Z1255" s="249"/>
      <c r="AA1255" s="249"/>
      <c r="AB1255" s="250"/>
    </row>
    <row r="1256" spans="1:28" s="251" customFormat="1" ht="19.5" customHeight="1" x14ac:dyDescent="0.25">
      <c r="A1256" s="241"/>
      <c r="B1256" s="254"/>
      <c r="C1256" s="199"/>
      <c r="D1256" s="255"/>
      <c r="E1256" s="255"/>
      <c r="F1256" s="255"/>
      <c r="G1256" s="256"/>
      <c r="H1256" s="257"/>
      <c r="I1256" s="242"/>
      <c r="J1256" s="179" t="s">
        <v>984</v>
      </c>
      <c r="K1256" s="244"/>
      <c r="L1256" s="245"/>
      <c r="M1256" s="246"/>
      <c r="N1256" s="246"/>
      <c r="O1256" s="247"/>
      <c r="P1256" s="193">
        <f t="shared" si="273"/>
        <v>0</v>
      </c>
      <c r="Q1256" s="156" t="s">
        <v>363</v>
      </c>
      <c r="R1256" s="194">
        <f t="shared" si="280"/>
        <v>0</v>
      </c>
      <c r="S1256" s="194" t="str">
        <f t="shared" si="280"/>
        <v/>
      </c>
      <c r="T1256" s="194" t="str">
        <f t="shared" si="280"/>
        <v/>
      </c>
      <c r="U1256" s="194" t="str">
        <f t="shared" si="280"/>
        <v/>
      </c>
      <c r="V1256" s="248"/>
      <c r="W1256" s="249"/>
      <c r="X1256" s="249"/>
      <c r="Y1256" s="249"/>
      <c r="Z1256" s="249"/>
      <c r="AA1256" s="249"/>
      <c r="AB1256" s="250"/>
    </row>
    <row r="1257" spans="1:28" s="251" customFormat="1" ht="19.5" customHeight="1" x14ac:dyDescent="0.25">
      <c r="A1257" s="241"/>
      <c r="B1257" s="254"/>
      <c r="C1257" s="456" t="s">
        <v>1068</v>
      </c>
      <c r="D1257" s="255"/>
      <c r="E1257" s="255"/>
      <c r="F1257" s="255"/>
      <c r="G1257" s="256"/>
      <c r="H1257" s="257"/>
      <c r="I1257" s="242"/>
      <c r="J1257" s="179" t="s">
        <v>984</v>
      </c>
      <c r="K1257" s="244"/>
      <c r="L1257" s="245"/>
      <c r="M1257" s="246"/>
      <c r="N1257" s="246"/>
      <c r="O1257" s="247"/>
      <c r="P1257" s="193">
        <f t="shared" si="273"/>
        <v>0</v>
      </c>
      <c r="Q1257" s="156" t="s">
        <v>363</v>
      </c>
      <c r="R1257" s="194">
        <f t="shared" si="280"/>
        <v>0</v>
      </c>
      <c r="S1257" s="194" t="str">
        <f t="shared" si="280"/>
        <v/>
      </c>
      <c r="T1257" s="194" t="str">
        <f t="shared" si="280"/>
        <v/>
      </c>
      <c r="U1257" s="194" t="str">
        <f t="shared" si="280"/>
        <v/>
      </c>
      <c r="V1257" s="248"/>
      <c r="W1257" s="249"/>
      <c r="X1257" s="249"/>
      <c r="Y1257" s="249"/>
      <c r="Z1257" s="249"/>
      <c r="AA1257" s="249"/>
      <c r="AB1257" s="250"/>
    </row>
    <row r="1258" spans="1:28" s="251" customFormat="1" ht="19.5" customHeight="1" x14ac:dyDescent="0.25">
      <c r="A1258" s="241"/>
      <c r="B1258" s="254"/>
      <c r="C1258" s="199" t="s">
        <v>1067</v>
      </c>
      <c r="D1258" s="255"/>
      <c r="E1258" s="255"/>
      <c r="F1258" s="255"/>
      <c r="G1258" s="256"/>
      <c r="H1258" s="257">
        <v>10</v>
      </c>
      <c r="I1258" s="242" t="s">
        <v>1017</v>
      </c>
      <c r="J1258" s="179">
        <v>442.75</v>
      </c>
      <c r="K1258" s="244">
        <f t="shared" ref="K1258:K1259" si="288">H1258*J1258</f>
        <v>4427.5</v>
      </c>
      <c r="L1258" s="245"/>
      <c r="M1258" s="246"/>
      <c r="N1258" s="246"/>
      <c r="O1258" s="247"/>
      <c r="P1258" s="193">
        <f t="shared" si="273"/>
        <v>0</v>
      </c>
      <c r="Q1258" s="156" t="s">
        <v>363</v>
      </c>
      <c r="R1258" s="194">
        <f t="shared" si="280"/>
        <v>4427.5</v>
      </c>
      <c r="S1258" s="194" t="str">
        <f t="shared" si="280"/>
        <v/>
      </c>
      <c r="T1258" s="194" t="str">
        <f t="shared" si="280"/>
        <v/>
      </c>
      <c r="U1258" s="194" t="str">
        <f t="shared" si="280"/>
        <v/>
      </c>
      <c r="V1258" s="248"/>
      <c r="W1258" s="249"/>
      <c r="X1258" s="249"/>
      <c r="Y1258" s="249"/>
      <c r="Z1258" s="249"/>
      <c r="AA1258" s="249"/>
      <c r="AB1258" s="250"/>
    </row>
    <row r="1259" spans="1:28" s="251" customFormat="1" ht="19.5" customHeight="1" x14ac:dyDescent="0.25">
      <c r="A1259" s="241"/>
      <c r="B1259" s="254"/>
      <c r="C1259" s="199" t="s">
        <v>1063</v>
      </c>
      <c r="D1259" s="255"/>
      <c r="E1259" s="255"/>
      <c r="F1259" s="255"/>
      <c r="G1259" s="256"/>
      <c r="H1259" s="257">
        <v>10</v>
      </c>
      <c r="I1259" s="242" t="s">
        <v>1017</v>
      </c>
      <c r="J1259" s="179">
        <v>442.75</v>
      </c>
      <c r="K1259" s="244">
        <f t="shared" si="288"/>
        <v>4427.5</v>
      </c>
      <c r="L1259" s="245"/>
      <c r="M1259" s="246"/>
      <c r="N1259" s="246"/>
      <c r="O1259" s="247"/>
      <c r="P1259" s="193">
        <f t="shared" si="273"/>
        <v>0</v>
      </c>
      <c r="Q1259" s="156" t="s">
        <v>363</v>
      </c>
      <c r="R1259" s="194">
        <f t="shared" ref="R1259:U1292" si="289">IF($Q1259=R$8,$K1259,"")</f>
        <v>4427.5</v>
      </c>
      <c r="S1259" s="194" t="str">
        <f t="shared" si="289"/>
        <v/>
      </c>
      <c r="T1259" s="194" t="str">
        <f t="shared" si="289"/>
        <v/>
      </c>
      <c r="U1259" s="194" t="str">
        <f t="shared" si="289"/>
        <v/>
      </c>
      <c r="V1259" s="248"/>
      <c r="W1259" s="249"/>
      <c r="X1259" s="249"/>
      <c r="Y1259" s="249"/>
      <c r="Z1259" s="249"/>
      <c r="AA1259" s="249"/>
      <c r="AB1259" s="250"/>
    </row>
    <row r="1260" spans="1:28" s="251" customFormat="1" ht="19.5" customHeight="1" x14ac:dyDescent="0.25">
      <c r="A1260" s="241"/>
      <c r="B1260" s="254"/>
      <c r="C1260" s="199"/>
      <c r="D1260" s="255"/>
      <c r="E1260" s="255"/>
      <c r="F1260" s="255"/>
      <c r="G1260" s="256"/>
      <c r="H1260" s="257"/>
      <c r="I1260" s="242"/>
      <c r="J1260" s="179" t="s">
        <v>984</v>
      </c>
      <c r="K1260" s="244"/>
      <c r="L1260" s="245"/>
      <c r="M1260" s="246"/>
      <c r="N1260" s="246"/>
      <c r="O1260" s="247"/>
      <c r="P1260" s="193">
        <f t="shared" si="273"/>
        <v>0</v>
      </c>
      <c r="Q1260" s="156" t="s">
        <v>363</v>
      </c>
      <c r="R1260" s="194">
        <f t="shared" si="289"/>
        <v>0</v>
      </c>
      <c r="S1260" s="194" t="str">
        <f t="shared" si="289"/>
        <v/>
      </c>
      <c r="T1260" s="194" t="str">
        <f t="shared" si="289"/>
        <v/>
      </c>
      <c r="U1260" s="194" t="str">
        <f t="shared" si="289"/>
        <v/>
      </c>
      <c r="V1260" s="248"/>
      <c r="W1260" s="249"/>
      <c r="X1260" s="249"/>
      <c r="Y1260" s="249"/>
      <c r="Z1260" s="249"/>
      <c r="AA1260" s="249"/>
      <c r="AB1260" s="250"/>
    </row>
    <row r="1261" spans="1:28" s="251" customFormat="1" ht="19.5" customHeight="1" x14ac:dyDescent="0.25">
      <c r="A1261" s="241"/>
      <c r="B1261" s="254"/>
      <c r="C1261" s="456" t="s">
        <v>993</v>
      </c>
      <c r="D1261" s="255"/>
      <c r="E1261" s="255"/>
      <c r="F1261" s="255"/>
      <c r="G1261" s="256"/>
      <c r="H1261" s="257"/>
      <c r="I1261" s="242"/>
      <c r="J1261" s="179" t="s">
        <v>984</v>
      </c>
      <c r="K1261" s="244"/>
      <c r="L1261" s="245"/>
      <c r="M1261" s="246"/>
      <c r="N1261" s="246"/>
      <c r="O1261" s="247"/>
      <c r="P1261" s="193">
        <f t="shared" si="273"/>
        <v>0</v>
      </c>
      <c r="Q1261" s="156" t="s">
        <v>363</v>
      </c>
      <c r="R1261" s="194">
        <f t="shared" si="289"/>
        <v>0</v>
      </c>
      <c r="S1261" s="194" t="str">
        <f t="shared" si="289"/>
        <v/>
      </c>
      <c r="T1261" s="194" t="str">
        <f t="shared" si="289"/>
        <v/>
      </c>
      <c r="U1261" s="194" t="str">
        <f t="shared" si="289"/>
        <v/>
      </c>
      <c r="V1261" s="248"/>
      <c r="W1261" s="249"/>
      <c r="X1261" s="249"/>
      <c r="Y1261" s="249"/>
      <c r="Z1261" s="249"/>
      <c r="AA1261" s="249"/>
      <c r="AB1261" s="250"/>
    </row>
    <row r="1262" spans="1:28" s="251" customFormat="1" ht="19.5" customHeight="1" x14ac:dyDescent="0.25">
      <c r="A1262" s="241"/>
      <c r="B1262" s="254"/>
      <c r="C1262" s="199" t="s">
        <v>994</v>
      </c>
      <c r="D1262" s="255"/>
      <c r="E1262" s="255"/>
      <c r="F1262" s="255"/>
      <c r="G1262" s="256"/>
      <c r="H1262" s="257">
        <v>15</v>
      </c>
      <c r="I1262" s="242" t="s">
        <v>366</v>
      </c>
      <c r="J1262" s="179">
        <v>632.5</v>
      </c>
      <c r="K1262" s="244">
        <f t="shared" ref="K1262:K1281" si="290">H1262*J1262</f>
        <v>9487.5</v>
      </c>
      <c r="L1262" s="245"/>
      <c r="M1262" s="246"/>
      <c r="N1262" s="246"/>
      <c r="O1262" s="247"/>
      <c r="P1262" s="193">
        <f t="shared" ref="P1262:P1327" si="291">K1262-SUM(R1262:U1262)</f>
        <v>0</v>
      </c>
      <c r="Q1262" s="156" t="s">
        <v>363</v>
      </c>
      <c r="R1262" s="194">
        <f t="shared" si="289"/>
        <v>9487.5</v>
      </c>
      <c r="S1262" s="194" t="str">
        <f t="shared" si="289"/>
        <v/>
      </c>
      <c r="T1262" s="194" t="str">
        <f t="shared" si="289"/>
        <v/>
      </c>
      <c r="U1262" s="194" t="str">
        <f t="shared" si="289"/>
        <v/>
      </c>
      <c r="V1262" s="248"/>
      <c r="W1262" s="249"/>
      <c r="X1262" s="249"/>
      <c r="Y1262" s="249"/>
      <c r="Z1262" s="249"/>
      <c r="AA1262" s="249"/>
      <c r="AB1262" s="250"/>
    </row>
    <row r="1263" spans="1:28" s="251" customFormat="1" ht="19.5" customHeight="1" x14ac:dyDescent="0.25">
      <c r="A1263" s="241"/>
      <c r="B1263" s="254"/>
      <c r="C1263" s="199" t="s">
        <v>995</v>
      </c>
      <c r="D1263" s="255"/>
      <c r="E1263" s="255"/>
      <c r="F1263" s="255"/>
      <c r="G1263" s="256"/>
      <c r="H1263" s="257">
        <v>5</v>
      </c>
      <c r="I1263" s="242" t="s">
        <v>366</v>
      </c>
      <c r="J1263" s="179">
        <v>632.5</v>
      </c>
      <c r="K1263" s="244">
        <f t="shared" si="290"/>
        <v>3162.5</v>
      </c>
      <c r="L1263" s="245"/>
      <c r="M1263" s="246"/>
      <c r="N1263" s="246"/>
      <c r="O1263" s="247"/>
      <c r="P1263" s="193">
        <f t="shared" si="291"/>
        <v>0</v>
      </c>
      <c r="Q1263" s="156" t="s">
        <v>363</v>
      </c>
      <c r="R1263" s="194">
        <f t="shared" si="289"/>
        <v>3162.5</v>
      </c>
      <c r="S1263" s="194" t="str">
        <f t="shared" si="289"/>
        <v/>
      </c>
      <c r="T1263" s="194" t="str">
        <f t="shared" si="289"/>
        <v/>
      </c>
      <c r="U1263" s="194" t="str">
        <f t="shared" si="289"/>
        <v/>
      </c>
      <c r="V1263" s="248"/>
      <c r="W1263" s="249"/>
      <c r="X1263" s="249"/>
      <c r="Y1263" s="249"/>
      <c r="Z1263" s="249"/>
      <c r="AA1263" s="249"/>
      <c r="AB1263" s="250"/>
    </row>
    <row r="1264" spans="1:28" s="251" customFormat="1" ht="19.5" customHeight="1" x14ac:dyDescent="0.25">
      <c r="A1264" s="241"/>
      <c r="B1264" s="254"/>
      <c r="C1264" s="199" t="s">
        <v>996</v>
      </c>
      <c r="D1264" s="255"/>
      <c r="E1264" s="255"/>
      <c r="F1264" s="255"/>
      <c r="G1264" s="256"/>
      <c r="H1264" s="257">
        <v>14</v>
      </c>
      <c r="I1264" s="242" t="s">
        <v>366</v>
      </c>
      <c r="J1264" s="179">
        <v>632.5</v>
      </c>
      <c r="K1264" s="244">
        <f t="shared" si="290"/>
        <v>8855</v>
      </c>
      <c r="L1264" s="245"/>
      <c r="M1264" s="246"/>
      <c r="N1264" s="246"/>
      <c r="O1264" s="247"/>
      <c r="P1264" s="193">
        <f t="shared" si="291"/>
        <v>0</v>
      </c>
      <c r="Q1264" s="156" t="s">
        <v>363</v>
      </c>
      <c r="R1264" s="194">
        <f t="shared" si="289"/>
        <v>8855</v>
      </c>
      <c r="S1264" s="194" t="str">
        <f t="shared" si="289"/>
        <v/>
      </c>
      <c r="T1264" s="194" t="str">
        <f t="shared" si="289"/>
        <v/>
      </c>
      <c r="U1264" s="194" t="str">
        <f t="shared" si="289"/>
        <v/>
      </c>
      <c r="V1264" s="248"/>
      <c r="W1264" s="249"/>
      <c r="X1264" s="249"/>
      <c r="Y1264" s="249"/>
      <c r="Z1264" s="249"/>
      <c r="AA1264" s="249"/>
      <c r="AB1264" s="250"/>
    </row>
    <row r="1265" spans="1:28" s="251" customFormat="1" ht="19.5" customHeight="1" x14ac:dyDescent="0.25">
      <c r="A1265" s="241"/>
      <c r="B1265" s="254"/>
      <c r="C1265" s="199" t="s">
        <v>997</v>
      </c>
      <c r="D1265" s="255"/>
      <c r="E1265" s="255"/>
      <c r="F1265" s="255"/>
      <c r="G1265" s="256"/>
      <c r="H1265" s="257">
        <v>6</v>
      </c>
      <c r="I1265" s="242" t="s">
        <v>366</v>
      </c>
      <c r="J1265" s="179">
        <v>632.5</v>
      </c>
      <c r="K1265" s="244">
        <f t="shared" si="290"/>
        <v>3795</v>
      </c>
      <c r="L1265" s="245"/>
      <c r="M1265" s="246"/>
      <c r="N1265" s="246"/>
      <c r="O1265" s="247"/>
      <c r="P1265" s="193">
        <f t="shared" si="291"/>
        <v>0</v>
      </c>
      <c r="Q1265" s="156" t="s">
        <v>363</v>
      </c>
      <c r="R1265" s="194">
        <f t="shared" si="289"/>
        <v>3795</v>
      </c>
      <c r="S1265" s="194" t="str">
        <f t="shared" si="289"/>
        <v/>
      </c>
      <c r="T1265" s="194" t="str">
        <f t="shared" si="289"/>
        <v/>
      </c>
      <c r="U1265" s="194" t="str">
        <f t="shared" si="289"/>
        <v/>
      </c>
      <c r="V1265" s="248"/>
      <c r="W1265" s="249"/>
      <c r="X1265" s="249"/>
      <c r="Y1265" s="249"/>
      <c r="Z1265" s="249"/>
      <c r="AA1265" s="249"/>
      <c r="AB1265" s="250"/>
    </row>
    <row r="1266" spans="1:28" s="251" customFormat="1" ht="19.5" customHeight="1" x14ac:dyDescent="0.25">
      <c r="A1266" s="241"/>
      <c r="B1266" s="254"/>
      <c r="C1266" s="199" t="s">
        <v>998</v>
      </c>
      <c r="D1266" s="255"/>
      <c r="E1266" s="255"/>
      <c r="F1266" s="255"/>
      <c r="G1266" s="256"/>
      <c r="H1266" s="257">
        <v>1</v>
      </c>
      <c r="I1266" s="242" t="s">
        <v>366</v>
      </c>
      <c r="J1266" s="179">
        <v>632.5</v>
      </c>
      <c r="K1266" s="244">
        <f t="shared" si="290"/>
        <v>632.5</v>
      </c>
      <c r="L1266" s="245"/>
      <c r="M1266" s="246"/>
      <c r="N1266" s="246"/>
      <c r="O1266" s="247"/>
      <c r="P1266" s="193">
        <f t="shared" si="291"/>
        <v>0</v>
      </c>
      <c r="Q1266" s="156" t="s">
        <v>363</v>
      </c>
      <c r="R1266" s="194">
        <f t="shared" si="289"/>
        <v>632.5</v>
      </c>
      <c r="S1266" s="194" t="str">
        <f t="shared" si="289"/>
        <v/>
      </c>
      <c r="T1266" s="194" t="str">
        <f t="shared" si="289"/>
        <v/>
      </c>
      <c r="U1266" s="194" t="str">
        <f t="shared" si="289"/>
        <v/>
      </c>
      <c r="V1266" s="248"/>
      <c r="W1266" s="249"/>
      <c r="X1266" s="249"/>
      <c r="Y1266" s="249"/>
      <c r="Z1266" s="249"/>
      <c r="AA1266" s="249"/>
      <c r="AB1266" s="250"/>
    </row>
    <row r="1267" spans="1:28" s="251" customFormat="1" ht="19.5" customHeight="1" x14ac:dyDescent="0.25">
      <c r="A1267" s="241"/>
      <c r="B1267" s="254"/>
      <c r="C1267" s="199" t="s">
        <v>999</v>
      </c>
      <c r="D1267" s="255"/>
      <c r="E1267" s="255"/>
      <c r="F1267" s="255"/>
      <c r="G1267" s="256"/>
      <c r="H1267" s="257">
        <v>1</v>
      </c>
      <c r="I1267" s="242" t="s">
        <v>366</v>
      </c>
      <c r="J1267" s="179">
        <v>632.5</v>
      </c>
      <c r="K1267" s="244">
        <f t="shared" si="290"/>
        <v>632.5</v>
      </c>
      <c r="L1267" s="245"/>
      <c r="M1267" s="246"/>
      <c r="N1267" s="246"/>
      <c r="O1267" s="247"/>
      <c r="P1267" s="193">
        <f t="shared" si="291"/>
        <v>0</v>
      </c>
      <c r="Q1267" s="156" t="s">
        <v>363</v>
      </c>
      <c r="R1267" s="194">
        <f t="shared" si="289"/>
        <v>632.5</v>
      </c>
      <c r="S1267" s="194" t="str">
        <f t="shared" si="289"/>
        <v/>
      </c>
      <c r="T1267" s="194" t="str">
        <f t="shared" si="289"/>
        <v/>
      </c>
      <c r="U1267" s="194" t="str">
        <f t="shared" si="289"/>
        <v/>
      </c>
      <c r="V1267" s="248"/>
      <c r="W1267" s="249"/>
      <c r="X1267" s="249"/>
      <c r="Y1267" s="249"/>
      <c r="Z1267" s="249"/>
      <c r="AA1267" s="249"/>
      <c r="AB1267" s="250"/>
    </row>
    <row r="1268" spans="1:28" s="251" customFormat="1" ht="19.5" customHeight="1" x14ac:dyDescent="0.25">
      <c r="A1268" s="241"/>
      <c r="B1268" s="254"/>
      <c r="C1268" s="199" t="s">
        <v>1000</v>
      </c>
      <c r="D1268" s="255"/>
      <c r="E1268" s="255"/>
      <c r="F1268" s="255"/>
      <c r="G1268" s="256"/>
      <c r="H1268" s="257">
        <v>1</v>
      </c>
      <c r="I1268" s="242" t="s">
        <v>366</v>
      </c>
      <c r="J1268" s="179">
        <v>632.5</v>
      </c>
      <c r="K1268" s="244">
        <f t="shared" si="290"/>
        <v>632.5</v>
      </c>
      <c r="L1268" s="245"/>
      <c r="M1268" s="246"/>
      <c r="N1268" s="246"/>
      <c r="O1268" s="247"/>
      <c r="P1268" s="193">
        <f t="shared" si="291"/>
        <v>0</v>
      </c>
      <c r="Q1268" s="156" t="s">
        <v>363</v>
      </c>
      <c r="R1268" s="194">
        <f t="shared" si="289"/>
        <v>632.5</v>
      </c>
      <c r="S1268" s="194" t="str">
        <f t="shared" si="289"/>
        <v/>
      </c>
      <c r="T1268" s="194" t="str">
        <f t="shared" si="289"/>
        <v/>
      </c>
      <c r="U1268" s="194" t="str">
        <f t="shared" si="289"/>
        <v/>
      </c>
      <c r="V1268" s="248"/>
      <c r="W1268" s="249"/>
      <c r="X1268" s="249"/>
      <c r="Y1268" s="249"/>
      <c r="Z1268" s="249"/>
      <c r="AA1268" s="249"/>
      <c r="AB1268" s="250"/>
    </row>
    <row r="1269" spans="1:28" s="251" customFormat="1" ht="19.5" customHeight="1" x14ac:dyDescent="0.25">
      <c r="A1269" s="241"/>
      <c r="B1269" s="254"/>
      <c r="C1269" s="199" t="s">
        <v>1001</v>
      </c>
      <c r="D1269" s="255"/>
      <c r="E1269" s="255"/>
      <c r="F1269" s="255"/>
      <c r="G1269" s="256"/>
      <c r="H1269" s="257">
        <v>6</v>
      </c>
      <c r="I1269" s="242" t="s">
        <v>366</v>
      </c>
      <c r="J1269" s="179">
        <v>632.5</v>
      </c>
      <c r="K1269" s="244">
        <f t="shared" si="290"/>
        <v>3795</v>
      </c>
      <c r="L1269" s="245"/>
      <c r="M1269" s="246"/>
      <c r="N1269" s="246"/>
      <c r="O1269" s="247"/>
      <c r="P1269" s="193">
        <f t="shared" si="291"/>
        <v>0</v>
      </c>
      <c r="Q1269" s="156" t="s">
        <v>363</v>
      </c>
      <c r="R1269" s="194">
        <f t="shared" si="289"/>
        <v>3795</v>
      </c>
      <c r="S1269" s="194" t="str">
        <f t="shared" si="289"/>
        <v/>
      </c>
      <c r="T1269" s="194" t="str">
        <f t="shared" si="289"/>
        <v/>
      </c>
      <c r="U1269" s="194" t="str">
        <f t="shared" si="289"/>
        <v/>
      </c>
      <c r="V1269" s="248"/>
      <c r="W1269" s="249"/>
      <c r="X1269" s="249"/>
      <c r="Y1269" s="249"/>
      <c r="Z1269" s="249"/>
      <c r="AA1269" s="249"/>
      <c r="AB1269" s="250"/>
    </row>
    <row r="1270" spans="1:28" s="251" customFormat="1" ht="19.5" customHeight="1" x14ac:dyDescent="0.25">
      <c r="A1270" s="241"/>
      <c r="B1270" s="254"/>
      <c r="C1270" s="199" t="s">
        <v>1002</v>
      </c>
      <c r="D1270" s="255"/>
      <c r="E1270" s="255"/>
      <c r="F1270" s="255"/>
      <c r="G1270" s="256"/>
      <c r="H1270" s="257">
        <v>1</v>
      </c>
      <c r="I1270" s="242" t="s">
        <v>366</v>
      </c>
      <c r="J1270" s="179">
        <v>632.5</v>
      </c>
      <c r="K1270" s="244">
        <f t="shared" si="290"/>
        <v>632.5</v>
      </c>
      <c r="L1270" s="245"/>
      <c r="M1270" s="246"/>
      <c r="N1270" s="246"/>
      <c r="O1270" s="247"/>
      <c r="P1270" s="193">
        <f t="shared" si="291"/>
        <v>0</v>
      </c>
      <c r="Q1270" s="156" t="s">
        <v>363</v>
      </c>
      <c r="R1270" s="194">
        <f t="shared" si="289"/>
        <v>632.5</v>
      </c>
      <c r="S1270" s="194" t="str">
        <f t="shared" si="289"/>
        <v/>
      </c>
      <c r="T1270" s="194" t="str">
        <f t="shared" si="289"/>
        <v/>
      </c>
      <c r="U1270" s="194" t="str">
        <f t="shared" si="289"/>
        <v/>
      </c>
      <c r="V1270" s="248"/>
      <c r="W1270" s="249"/>
      <c r="X1270" s="249"/>
      <c r="Y1270" s="249"/>
      <c r="Z1270" s="249"/>
      <c r="AA1270" s="249"/>
      <c r="AB1270" s="250"/>
    </row>
    <row r="1271" spans="1:28" s="251" customFormat="1" ht="19.5" customHeight="1" x14ac:dyDescent="0.25">
      <c r="A1271" s="241"/>
      <c r="B1271" s="254"/>
      <c r="C1271" s="199" t="s">
        <v>1003</v>
      </c>
      <c r="D1271" s="255"/>
      <c r="E1271" s="255"/>
      <c r="F1271" s="255"/>
      <c r="G1271" s="256"/>
      <c r="H1271" s="257">
        <v>4</v>
      </c>
      <c r="I1271" s="242" t="s">
        <v>366</v>
      </c>
      <c r="J1271" s="179">
        <v>632.5</v>
      </c>
      <c r="K1271" s="244">
        <f t="shared" si="290"/>
        <v>2530</v>
      </c>
      <c r="L1271" s="245"/>
      <c r="M1271" s="246"/>
      <c r="N1271" s="246"/>
      <c r="O1271" s="247"/>
      <c r="P1271" s="193">
        <f t="shared" si="291"/>
        <v>0</v>
      </c>
      <c r="Q1271" s="156" t="s">
        <v>363</v>
      </c>
      <c r="R1271" s="194">
        <f t="shared" si="289"/>
        <v>2530</v>
      </c>
      <c r="S1271" s="194" t="str">
        <f t="shared" si="289"/>
        <v/>
      </c>
      <c r="T1271" s="194" t="str">
        <f t="shared" si="289"/>
        <v/>
      </c>
      <c r="U1271" s="194" t="str">
        <f t="shared" si="289"/>
        <v/>
      </c>
      <c r="V1271" s="248"/>
      <c r="W1271" s="249"/>
      <c r="X1271" s="249"/>
      <c r="Y1271" s="249"/>
      <c r="Z1271" s="249"/>
      <c r="AA1271" s="249"/>
      <c r="AB1271" s="250"/>
    </row>
    <row r="1272" spans="1:28" s="251" customFormat="1" ht="19.5" customHeight="1" x14ac:dyDescent="0.25">
      <c r="A1272" s="241"/>
      <c r="B1272" s="254"/>
      <c r="C1272" s="199" t="s">
        <v>1004</v>
      </c>
      <c r="D1272" s="255"/>
      <c r="E1272" s="255"/>
      <c r="F1272" s="255"/>
      <c r="G1272" s="256"/>
      <c r="H1272" s="257">
        <v>4</v>
      </c>
      <c r="I1272" s="242" t="s">
        <v>366</v>
      </c>
      <c r="J1272" s="179">
        <v>632.5</v>
      </c>
      <c r="K1272" s="244">
        <f t="shared" si="290"/>
        <v>2530</v>
      </c>
      <c r="L1272" s="245"/>
      <c r="M1272" s="246"/>
      <c r="N1272" s="246"/>
      <c r="O1272" s="247"/>
      <c r="P1272" s="193">
        <f t="shared" si="291"/>
        <v>0</v>
      </c>
      <c r="Q1272" s="156" t="s">
        <v>363</v>
      </c>
      <c r="R1272" s="194">
        <f t="shared" si="289"/>
        <v>2530</v>
      </c>
      <c r="S1272" s="194" t="str">
        <f t="shared" si="289"/>
        <v/>
      </c>
      <c r="T1272" s="194" t="str">
        <f t="shared" si="289"/>
        <v/>
      </c>
      <c r="U1272" s="194" t="str">
        <f t="shared" si="289"/>
        <v/>
      </c>
      <c r="V1272" s="248"/>
      <c r="W1272" s="249"/>
      <c r="X1272" s="249"/>
      <c r="Y1272" s="249"/>
      <c r="Z1272" s="249"/>
      <c r="AA1272" s="249"/>
      <c r="AB1272" s="250"/>
    </row>
    <row r="1273" spans="1:28" s="251" customFormat="1" ht="19.5" customHeight="1" x14ac:dyDescent="0.25">
      <c r="A1273" s="241"/>
      <c r="B1273" s="254"/>
      <c r="C1273" s="199" t="s">
        <v>1005</v>
      </c>
      <c r="D1273" s="255"/>
      <c r="E1273" s="255"/>
      <c r="F1273" s="255"/>
      <c r="G1273" s="256"/>
      <c r="H1273" s="257">
        <v>2</v>
      </c>
      <c r="I1273" s="242" t="s">
        <v>366</v>
      </c>
      <c r="J1273" s="179">
        <v>632.5</v>
      </c>
      <c r="K1273" s="244">
        <f t="shared" si="290"/>
        <v>1265</v>
      </c>
      <c r="L1273" s="245"/>
      <c r="M1273" s="246"/>
      <c r="N1273" s="246"/>
      <c r="O1273" s="247"/>
      <c r="P1273" s="193">
        <f t="shared" si="291"/>
        <v>0</v>
      </c>
      <c r="Q1273" s="156" t="s">
        <v>363</v>
      </c>
      <c r="R1273" s="194">
        <f t="shared" si="289"/>
        <v>1265</v>
      </c>
      <c r="S1273" s="194" t="str">
        <f t="shared" si="289"/>
        <v/>
      </c>
      <c r="T1273" s="194" t="str">
        <f t="shared" si="289"/>
        <v/>
      </c>
      <c r="U1273" s="194" t="str">
        <f t="shared" si="289"/>
        <v/>
      </c>
      <c r="V1273" s="248"/>
      <c r="W1273" s="249"/>
      <c r="X1273" s="249"/>
      <c r="Y1273" s="249"/>
      <c r="Z1273" s="249"/>
      <c r="AA1273" s="249"/>
      <c r="AB1273" s="250"/>
    </row>
    <row r="1274" spans="1:28" s="251" customFormat="1" ht="19.5" customHeight="1" x14ac:dyDescent="0.25">
      <c r="A1274" s="241"/>
      <c r="B1274" s="254"/>
      <c r="C1274" s="199" t="s">
        <v>1006</v>
      </c>
      <c r="D1274" s="255"/>
      <c r="E1274" s="255"/>
      <c r="F1274" s="255"/>
      <c r="G1274" s="256"/>
      <c r="H1274" s="257">
        <v>5</v>
      </c>
      <c r="I1274" s="242" t="s">
        <v>366</v>
      </c>
      <c r="J1274" s="179">
        <v>632.5</v>
      </c>
      <c r="K1274" s="244">
        <f t="shared" si="290"/>
        <v>3162.5</v>
      </c>
      <c r="L1274" s="245"/>
      <c r="M1274" s="246"/>
      <c r="N1274" s="246"/>
      <c r="O1274" s="247"/>
      <c r="P1274" s="193">
        <f t="shared" si="291"/>
        <v>0</v>
      </c>
      <c r="Q1274" s="156" t="s">
        <v>363</v>
      </c>
      <c r="R1274" s="194">
        <f t="shared" si="289"/>
        <v>3162.5</v>
      </c>
      <c r="S1274" s="194" t="str">
        <f t="shared" si="289"/>
        <v/>
      </c>
      <c r="T1274" s="194" t="str">
        <f t="shared" si="289"/>
        <v/>
      </c>
      <c r="U1274" s="194" t="str">
        <f t="shared" si="289"/>
        <v/>
      </c>
      <c r="V1274" s="248"/>
      <c r="W1274" s="249"/>
      <c r="X1274" s="249"/>
      <c r="Y1274" s="249"/>
      <c r="Z1274" s="249"/>
      <c r="AA1274" s="249"/>
      <c r="AB1274" s="250"/>
    </row>
    <row r="1275" spans="1:28" s="251" customFormat="1" ht="19.5" customHeight="1" x14ac:dyDescent="0.25">
      <c r="A1275" s="241"/>
      <c r="B1275" s="254"/>
      <c r="C1275" s="199" t="s">
        <v>1007</v>
      </c>
      <c r="D1275" s="255"/>
      <c r="E1275" s="255"/>
      <c r="F1275" s="255"/>
      <c r="G1275" s="256"/>
      <c r="H1275" s="257">
        <v>1</v>
      </c>
      <c r="I1275" s="242" t="s">
        <v>366</v>
      </c>
      <c r="J1275" s="179">
        <v>632.5</v>
      </c>
      <c r="K1275" s="244">
        <f t="shared" si="290"/>
        <v>632.5</v>
      </c>
      <c r="L1275" s="245"/>
      <c r="M1275" s="246"/>
      <c r="N1275" s="246"/>
      <c r="O1275" s="247"/>
      <c r="P1275" s="193">
        <f t="shared" si="291"/>
        <v>0</v>
      </c>
      <c r="Q1275" s="156" t="s">
        <v>363</v>
      </c>
      <c r="R1275" s="194">
        <f t="shared" si="289"/>
        <v>632.5</v>
      </c>
      <c r="S1275" s="194" t="str">
        <f t="shared" si="289"/>
        <v/>
      </c>
      <c r="T1275" s="194" t="str">
        <f t="shared" si="289"/>
        <v/>
      </c>
      <c r="U1275" s="194" t="str">
        <f t="shared" si="289"/>
        <v/>
      </c>
      <c r="V1275" s="248"/>
      <c r="W1275" s="249"/>
      <c r="X1275" s="249"/>
      <c r="Y1275" s="249"/>
      <c r="Z1275" s="249"/>
      <c r="AA1275" s="249"/>
      <c r="AB1275" s="250"/>
    </row>
    <row r="1276" spans="1:28" s="251" customFormat="1" ht="19.5" customHeight="1" x14ac:dyDescent="0.25">
      <c r="A1276" s="241"/>
      <c r="B1276" s="254"/>
      <c r="C1276" s="199" t="s">
        <v>1008</v>
      </c>
      <c r="D1276" s="255"/>
      <c r="E1276" s="255"/>
      <c r="F1276" s="255"/>
      <c r="G1276" s="256"/>
      <c r="H1276" s="257">
        <v>1</v>
      </c>
      <c r="I1276" s="242" t="s">
        <v>366</v>
      </c>
      <c r="J1276" s="179">
        <v>632.5</v>
      </c>
      <c r="K1276" s="244">
        <f t="shared" si="290"/>
        <v>632.5</v>
      </c>
      <c r="L1276" s="245"/>
      <c r="M1276" s="246"/>
      <c r="N1276" s="246"/>
      <c r="O1276" s="247"/>
      <c r="P1276" s="193">
        <f t="shared" si="291"/>
        <v>0</v>
      </c>
      <c r="Q1276" s="156" t="s">
        <v>363</v>
      </c>
      <c r="R1276" s="194">
        <f t="shared" si="289"/>
        <v>632.5</v>
      </c>
      <c r="S1276" s="194" t="str">
        <f t="shared" si="289"/>
        <v/>
      </c>
      <c r="T1276" s="194" t="str">
        <f t="shared" si="289"/>
        <v/>
      </c>
      <c r="U1276" s="194" t="str">
        <f t="shared" si="289"/>
        <v/>
      </c>
      <c r="V1276" s="248"/>
      <c r="W1276" s="249"/>
      <c r="X1276" s="249"/>
      <c r="Y1276" s="249"/>
      <c r="Z1276" s="249"/>
      <c r="AA1276" s="249"/>
      <c r="AB1276" s="250"/>
    </row>
    <row r="1277" spans="1:28" s="251" customFormat="1" ht="19.5" customHeight="1" x14ac:dyDescent="0.25">
      <c r="A1277" s="241"/>
      <c r="B1277" s="254"/>
      <c r="C1277" s="199" t="s">
        <v>1009</v>
      </c>
      <c r="D1277" s="255"/>
      <c r="E1277" s="255"/>
      <c r="F1277" s="255"/>
      <c r="G1277" s="256"/>
      <c r="H1277" s="257">
        <v>18</v>
      </c>
      <c r="I1277" s="242" t="s">
        <v>366</v>
      </c>
      <c r="J1277" s="179">
        <v>632.5</v>
      </c>
      <c r="K1277" s="244">
        <f t="shared" si="290"/>
        <v>11385</v>
      </c>
      <c r="L1277" s="245"/>
      <c r="M1277" s="246"/>
      <c r="N1277" s="246"/>
      <c r="O1277" s="247"/>
      <c r="P1277" s="193">
        <f t="shared" si="291"/>
        <v>0</v>
      </c>
      <c r="Q1277" s="156" t="s">
        <v>363</v>
      </c>
      <c r="R1277" s="194">
        <f t="shared" si="289"/>
        <v>11385</v>
      </c>
      <c r="S1277" s="194" t="str">
        <f t="shared" si="289"/>
        <v/>
      </c>
      <c r="T1277" s="194" t="str">
        <f t="shared" si="289"/>
        <v/>
      </c>
      <c r="U1277" s="194" t="str">
        <f t="shared" si="289"/>
        <v/>
      </c>
      <c r="V1277" s="248"/>
      <c r="W1277" s="249"/>
      <c r="X1277" s="249"/>
      <c r="Y1277" s="249"/>
      <c r="Z1277" s="249"/>
      <c r="AA1277" s="249"/>
      <c r="AB1277" s="250"/>
    </row>
    <row r="1278" spans="1:28" s="251" customFormat="1" ht="19.5" customHeight="1" x14ac:dyDescent="0.25">
      <c r="A1278" s="241"/>
      <c r="B1278" s="254"/>
      <c r="C1278" s="199" t="s">
        <v>1010</v>
      </c>
      <c r="D1278" s="255"/>
      <c r="E1278" s="255"/>
      <c r="F1278" s="255"/>
      <c r="G1278" s="256"/>
      <c r="H1278" s="257">
        <v>6</v>
      </c>
      <c r="I1278" s="242" t="s">
        <v>366</v>
      </c>
      <c r="J1278" s="179">
        <v>632.5</v>
      </c>
      <c r="K1278" s="244">
        <f t="shared" si="290"/>
        <v>3795</v>
      </c>
      <c r="L1278" s="245"/>
      <c r="M1278" s="246"/>
      <c r="N1278" s="246"/>
      <c r="O1278" s="247"/>
      <c r="P1278" s="193">
        <f t="shared" si="291"/>
        <v>0</v>
      </c>
      <c r="Q1278" s="156" t="s">
        <v>363</v>
      </c>
      <c r="R1278" s="194">
        <f t="shared" si="289"/>
        <v>3795</v>
      </c>
      <c r="S1278" s="194" t="str">
        <f t="shared" si="289"/>
        <v/>
      </c>
      <c r="T1278" s="194" t="str">
        <f t="shared" si="289"/>
        <v/>
      </c>
      <c r="U1278" s="194" t="str">
        <f t="shared" si="289"/>
        <v/>
      </c>
      <c r="V1278" s="248"/>
      <c r="W1278" s="249"/>
      <c r="X1278" s="249"/>
      <c r="Y1278" s="249"/>
      <c r="Z1278" s="249"/>
      <c r="AA1278" s="249"/>
      <c r="AB1278" s="250"/>
    </row>
    <row r="1279" spans="1:28" s="251" customFormat="1" ht="19.5" customHeight="1" x14ac:dyDescent="0.25">
      <c r="A1279" s="241"/>
      <c r="B1279" s="254"/>
      <c r="C1279" s="199" t="s">
        <v>1011</v>
      </c>
      <c r="D1279" s="255"/>
      <c r="E1279" s="255"/>
      <c r="F1279" s="255"/>
      <c r="G1279" s="256"/>
      <c r="H1279" s="257">
        <v>1</v>
      </c>
      <c r="I1279" s="242" t="s">
        <v>366</v>
      </c>
      <c r="J1279" s="179">
        <v>632.5</v>
      </c>
      <c r="K1279" s="244">
        <f t="shared" si="290"/>
        <v>632.5</v>
      </c>
      <c r="L1279" s="245"/>
      <c r="M1279" s="246"/>
      <c r="N1279" s="246"/>
      <c r="O1279" s="247"/>
      <c r="P1279" s="193">
        <f t="shared" si="291"/>
        <v>0</v>
      </c>
      <c r="Q1279" s="156" t="s">
        <v>363</v>
      </c>
      <c r="R1279" s="194">
        <f t="shared" si="289"/>
        <v>632.5</v>
      </c>
      <c r="S1279" s="194" t="str">
        <f t="shared" si="289"/>
        <v/>
      </c>
      <c r="T1279" s="194" t="str">
        <f t="shared" si="289"/>
        <v/>
      </c>
      <c r="U1279" s="194" t="str">
        <f t="shared" si="289"/>
        <v/>
      </c>
      <c r="V1279" s="248"/>
      <c r="W1279" s="249"/>
      <c r="X1279" s="249"/>
      <c r="Y1279" s="249"/>
      <c r="Z1279" s="249"/>
      <c r="AA1279" s="249"/>
      <c r="AB1279" s="250"/>
    </row>
    <row r="1280" spans="1:28" s="251" customFormat="1" ht="19.5" customHeight="1" x14ac:dyDescent="0.25">
      <c r="A1280" s="241"/>
      <c r="B1280" s="254"/>
      <c r="C1280" s="199" t="s">
        <v>1012</v>
      </c>
      <c r="D1280" s="255"/>
      <c r="E1280" s="255"/>
      <c r="F1280" s="255"/>
      <c r="G1280" s="256"/>
      <c r="H1280" s="257">
        <v>2</v>
      </c>
      <c r="I1280" s="242" t="s">
        <v>366</v>
      </c>
      <c r="J1280" s="179">
        <v>632.5</v>
      </c>
      <c r="K1280" s="244">
        <f t="shared" si="290"/>
        <v>1265</v>
      </c>
      <c r="L1280" s="245"/>
      <c r="M1280" s="246"/>
      <c r="N1280" s="246"/>
      <c r="O1280" s="247"/>
      <c r="P1280" s="193">
        <f t="shared" si="291"/>
        <v>0</v>
      </c>
      <c r="Q1280" s="156" t="s">
        <v>363</v>
      </c>
      <c r="R1280" s="194">
        <f t="shared" si="289"/>
        <v>1265</v>
      </c>
      <c r="S1280" s="194" t="str">
        <f t="shared" si="289"/>
        <v/>
      </c>
      <c r="T1280" s="194" t="str">
        <f t="shared" si="289"/>
        <v/>
      </c>
      <c r="U1280" s="194" t="str">
        <f t="shared" si="289"/>
        <v/>
      </c>
      <c r="V1280" s="248"/>
      <c r="W1280" s="249"/>
      <c r="X1280" s="249"/>
      <c r="Y1280" s="249"/>
      <c r="Z1280" s="249"/>
      <c r="AA1280" s="249"/>
      <c r="AB1280" s="250"/>
    </row>
    <row r="1281" spans="1:28" s="251" customFormat="1" ht="19.5" customHeight="1" x14ac:dyDescent="0.25">
      <c r="A1281" s="241"/>
      <c r="B1281" s="254"/>
      <c r="C1281" s="199" t="s">
        <v>1013</v>
      </c>
      <c r="D1281" s="255"/>
      <c r="E1281" s="255"/>
      <c r="F1281" s="255"/>
      <c r="G1281" s="256"/>
      <c r="H1281" s="257">
        <v>2</v>
      </c>
      <c r="I1281" s="242" t="s">
        <v>366</v>
      </c>
      <c r="J1281" s="179">
        <v>632.5</v>
      </c>
      <c r="K1281" s="244">
        <f t="shared" si="290"/>
        <v>1265</v>
      </c>
      <c r="L1281" s="245"/>
      <c r="M1281" s="246"/>
      <c r="N1281" s="246"/>
      <c r="O1281" s="247"/>
      <c r="P1281" s="193">
        <f t="shared" si="291"/>
        <v>0</v>
      </c>
      <c r="Q1281" s="156" t="s">
        <v>363</v>
      </c>
      <c r="R1281" s="194">
        <f t="shared" si="289"/>
        <v>1265</v>
      </c>
      <c r="S1281" s="194" t="str">
        <f t="shared" si="289"/>
        <v/>
      </c>
      <c r="T1281" s="194" t="str">
        <f t="shared" si="289"/>
        <v/>
      </c>
      <c r="U1281" s="194" t="str">
        <f t="shared" si="289"/>
        <v/>
      </c>
      <c r="V1281" s="248"/>
      <c r="W1281" s="249"/>
      <c r="X1281" s="249"/>
      <c r="Y1281" s="249"/>
      <c r="Z1281" s="249"/>
      <c r="AA1281" s="249"/>
      <c r="AB1281" s="250"/>
    </row>
    <row r="1282" spans="1:28" s="251" customFormat="1" ht="19.5" customHeight="1" x14ac:dyDescent="0.25">
      <c r="A1282" s="241"/>
      <c r="B1282" s="254"/>
      <c r="C1282" s="199"/>
      <c r="D1282" s="255"/>
      <c r="E1282" s="255"/>
      <c r="F1282" s="255"/>
      <c r="G1282" s="256"/>
      <c r="H1282" s="257"/>
      <c r="I1282" s="242"/>
      <c r="J1282" s="179" t="s">
        <v>984</v>
      </c>
      <c r="K1282" s="244"/>
      <c r="L1282" s="245"/>
      <c r="M1282" s="246"/>
      <c r="N1282" s="246"/>
      <c r="O1282" s="247"/>
      <c r="P1282" s="193">
        <f t="shared" si="291"/>
        <v>0</v>
      </c>
      <c r="Q1282" s="156" t="s">
        <v>363</v>
      </c>
      <c r="R1282" s="194">
        <f t="shared" si="289"/>
        <v>0</v>
      </c>
      <c r="S1282" s="194" t="str">
        <f t="shared" si="289"/>
        <v/>
      </c>
      <c r="T1282" s="194" t="str">
        <f t="shared" si="289"/>
        <v/>
      </c>
      <c r="U1282" s="194" t="str">
        <f t="shared" si="289"/>
        <v/>
      </c>
      <c r="V1282" s="248"/>
      <c r="W1282" s="249"/>
      <c r="X1282" s="249"/>
      <c r="Y1282" s="249"/>
      <c r="Z1282" s="249"/>
      <c r="AA1282" s="249"/>
      <c r="AB1282" s="250"/>
    </row>
    <row r="1283" spans="1:28" s="251" customFormat="1" ht="19.5" customHeight="1" x14ac:dyDescent="0.25">
      <c r="A1283" s="241"/>
      <c r="B1283" s="254"/>
      <c r="C1283" s="199" t="s">
        <v>1014</v>
      </c>
      <c r="D1283" s="255"/>
      <c r="E1283" s="255"/>
      <c r="F1283" s="255"/>
      <c r="G1283" s="256"/>
      <c r="H1283" s="257">
        <v>6</v>
      </c>
      <c r="I1283" s="242" t="s">
        <v>366</v>
      </c>
      <c r="J1283" s="179">
        <v>442.75</v>
      </c>
      <c r="K1283" s="244">
        <f t="shared" ref="K1283:K1285" si="292">H1283*J1283</f>
        <v>2656.5</v>
      </c>
      <c r="L1283" s="245"/>
      <c r="M1283" s="246"/>
      <c r="N1283" s="246"/>
      <c r="O1283" s="247"/>
      <c r="P1283" s="193">
        <f t="shared" si="291"/>
        <v>0</v>
      </c>
      <c r="Q1283" s="156" t="s">
        <v>363</v>
      </c>
      <c r="R1283" s="194">
        <f t="shared" si="289"/>
        <v>2656.5</v>
      </c>
      <c r="S1283" s="194" t="str">
        <f t="shared" si="289"/>
        <v/>
      </c>
      <c r="T1283" s="194" t="str">
        <f t="shared" si="289"/>
        <v/>
      </c>
      <c r="U1283" s="194" t="str">
        <f t="shared" si="289"/>
        <v/>
      </c>
      <c r="V1283" s="248"/>
      <c r="W1283" s="249"/>
      <c r="X1283" s="249"/>
      <c r="Y1283" s="249"/>
      <c r="Z1283" s="249"/>
      <c r="AA1283" s="249"/>
      <c r="AB1283" s="250"/>
    </row>
    <row r="1284" spans="1:28" s="251" customFormat="1" ht="19.5" customHeight="1" x14ac:dyDescent="0.25">
      <c r="A1284" s="241"/>
      <c r="B1284" s="254"/>
      <c r="C1284" s="199"/>
      <c r="D1284" s="255"/>
      <c r="E1284" s="255"/>
      <c r="F1284" s="255"/>
      <c r="G1284" s="256"/>
      <c r="H1284" s="257"/>
      <c r="I1284" s="242"/>
      <c r="J1284" s="179"/>
      <c r="K1284" s="244"/>
      <c r="L1284" s="245"/>
      <c r="M1284" s="246"/>
      <c r="N1284" s="246"/>
      <c r="O1284" s="247"/>
      <c r="P1284" s="193"/>
      <c r="Q1284" s="156"/>
      <c r="R1284" s="194"/>
      <c r="S1284" s="194"/>
      <c r="T1284" s="194"/>
      <c r="U1284" s="194"/>
      <c r="V1284" s="248"/>
      <c r="W1284" s="249"/>
      <c r="X1284" s="249"/>
      <c r="Y1284" s="249"/>
      <c r="Z1284" s="249"/>
      <c r="AA1284" s="249"/>
      <c r="AB1284" s="250"/>
    </row>
    <row r="1285" spans="1:28" s="156" customFormat="1" ht="19.5" customHeight="1" x14ac:dyDescent="0.25">
      <c r="B1285" s="174"/>
      <c r="C1285" s="175" t="s">
        <v>1069</v>
      </c>
      <c r="D1285" s="176"/>
      <c r="E1285" s="176"/>
      <c r="F1285" s="176"/>
      <c r="G1285" s="256"/>
      <c r="H1285" s="178">
        <v>1</v>
      </c>
      <c r="I1285" s="179" t="s">
        <v>57</v>
      </c>
      <c r="J1285" s="180">
        <v>250000</v>
      </c>
      <c r="K1285" s="244">
        <f t="shared" si="292"/>
        <v>250000</v>
      </c>
      <c r="L1285" s="468"/>
      <c r="M1285" s="469"/>
      <c r="N1285" s="469"/>
      <c r="O1285" s="470"/>
      <c r="P1285" s="193">
        <f t="shared" si="291"/>
        <v>0</v>
      </c>
      <c r="Q1285" s="156" t="s">
        <v>363</v>
      </c>
      <c r="R1285" s="194">
        <f t="shared" si="289"/>
        <v>250000</v>
      </c>
      <c r="S1285" s="194"/>
      <c r="T1285" s="194" t="str">
        <f t="shared" si="289"/>
        <v/>
      </c>
      <c r="U1285" s="194" t="str">
        <f t="shared" si="289"/>
        <v/>
      </c>
      <c r="V1285" s="170"/>
      <c r="W1285" s="186"/>
      <c r="X1285" s="186"/>
      <c r="Y1285" s="186"/>
      <c r="Z1285" s="186"/>
      <c r="AA1285" s="186"/>
      <c r="AB1285" s="187"/>
    </row>
    <row r="1286" spans="1:28" s="251" customFormat="1" ht="19.5" customHeight="1" x14ac:dyDescent="0.25">
      <c r="A1286" s="241"/>
      <c r="B1286" s="254"/>
      <c r="C1286" s="199"/>
      <c r="D1286" s="255"/>
      <c r="E1286" s="255"/>
      <c r="F1286" s="255"/>
      <c r="G1286" s="256"/>
      <c r="H1286" s="257"/>
      <c r="I1286" s="242"/>
      <c r="J1286" s="179"/>
      <c r="K1286" s="244"/>
      <c r="L1286" s="245"/>
      <c r="M1286" s="246"/>
      <c r="N1286" s="246"/>
      <c r="O1286" s="247"/>
      <c r="P1286" s="193">
        <f t="shared" si="291"/>
        <v>0</v>
      </c>
      <c r="Q1286" s="156" t="s">
        <v>363</v>
      </c>
      <c r="R1286" s="194">
        <f t="shared" si="289"/>
        <v>0</v>
      </c>
      <c r="S1286" s="194" t="str">
        <f t="shared" si="289"/>
        <v/>
      </c>
      <c r="T1286" s="194" t="str">
        <f t="shared" si="289"/>
        <v/>
      </c>
      <c r="U1286" s="194" t="str">
        <f t="shared" si="289"/>
        <v/>
      </c>
      <c r="V1286" s="248"/>
      <c r="W1286" s="249"/>
      <c r="X1286" s="249"/>
      <c r="Y1286" s="249"/>
      <c r="Z1286" s="249"/>
      <c r="AA1286" s="249"/>
      <c r="AB1286" s="250"/>
    </row>
    <row r="1287" spans="1:28" s="156" customFormat="1" ht="19.5" customHeight="1" x14ac:dyDescent="0.25">
      <c r="B1287" s="195"/>
      <c r="C1287" s="196" t="s">
        <v>466</v>
      </c>
      <c r="D1287" s="191"/>
      <c r="E1287" s="191"/>
      <c r="F1287" s="191"/>
      <c r="G1287" s="192"/>
      <c r="H1287" s="178"/>
      <c r="I1287" s="179"/>
      <c r="J1287" s="180"/>
      <c r="K1287" s="180"/>
      <c r="L1287" s="181"/>
      <c r="M1287" s="182"/>
      <c r="N1287" s="182"/>
      <c r="O1287" s="183"/>
      <c r="P1287" s="193">
        <f t="shared" si="291"/>
        <v>0</v>
      </c>
      <c r="Q1287" s="156" t="s">
        <v>364</v>
      </c>
      <c r="R1287" s="194" t="str">
        <f t="shared" si="289"/>
        <v/>
      </c>
      <c r="S1287" s="194">
        <f t="shared" si="289"/>
        <v>0</v>
      </c>
      <c r="T1287" s="194" t="str">
        <f t="shared" si="289"/>
        <v/>
      </c>
      <c r="U1287" s="194" t="str">
        <f t="shared" si="289"/>
        <v/>
      </c>
      <c r="V1287" s="170"/>
      <c r="W1287" s="186"/>
      <c r="X1287" s="186"/>
      <c r="Y1287" s="186"/>
      <c r="Z1287" s="186"/>
      <c r="AA1287" s="186"/>
      <c r="AB1287" s="187"/>
    </row>
    <row r="1288" spans="1:28" s="251" customFormat="1" ht="19.5" customHeight="1" x14ac:dyDescent="0.25">
      <c r="A1288" s="241"/>
      <c r="B1288" s="254"/>
      <c r="C1288" s="199" t="s">
        <v>1050</v>
      </c>
      <c r="D1288" s="255"/>
      <c r="E1288" s="255"/>
      <c r="F1288" s="255"/>
      <c r="G1288" s="256"/>
      <c r="H1288" s="257"/>
      <c r="I1288" s="242"/>
      <c r="J1288" s="179" t="s">
        <v>984</v>
      </c>
      <c r="K1288" s="244"/>
      <c r="L1288" s="245"/>
      <c r="M1288" s="246"/>
      <c r="N1288" s="246"/>
      <c r="O1288" s="247"/>
      <c r="P1288" s="193">
        <f t="shared" si="291"/>
        <v>0</v>
      </c>
      <c r="Q1288" s="156" t="s">
        <v>364</v>
      </c>
      <c r="R1288" s="194" t="str">
        <f t="shared" si="289"/>
        <v/>
      </c>
      <c r="S1288" s="194">
        <f t="shared" si="289"/>
        <v>0</v>
      </c>
      <c r="T1288" s="194" t="str">
        <f t="shared" si="289"/>
        <v/>
      </c>
      <c r="U1288" s="194" t="str">
        <f t="shared" si="289"/>
        <v/>
      </c>
      <c r="V1288" s="248"/>
      <c r="W1288" s="249"/>
      <c r="X1288" s="249"/>
      <c r="Y1288" s="249"/>
      <c r="Z1288" s="249"/>
      <c r="AA1288" s="249"/>
      <c r="AB1288" s="250"/>
    </row>
    <row r="1289" spans="1:28" s="251" customFormat="1" ht="19.5" customHeight="1" x14ac:dyDescent="0.25">
      <c r="A1289" s="241"/>
      <c r="B1289" s="254"/>
      <c r="C1289" s="199" t="s">
        <v>1051</v>
      </c>
      <c r="D1289" s="255"/>
      <c r="E1289" s="255"/>
      <c r="F1289" s="255"/>
      <c r="G1289" s="256"/>
      <c r="H1289" s="257"/>
      <c r="I1289" s="242"/>
      <c r="J1289" s="179" t="s">
        <v>984</v>
      </c>
      <c r="K1289" s="244"/>
      <c r="L1289" s="245"/>
      <c r="M1289" s="246"/>
      <c r="N1289" s="246"/>
      <c r="O1289" s="247"/>
      <c r="P1289" s="193">
        <f t="shared" si="291"/>
        <v>0</v>
      </c>
      <c r="Q1289" s="156" t="s">
        <v>364</v>
      </c>
      <c r="R1289" s="194" t="str">
        <f t="shared" si="289"/>
        <v/>
      </c>
      <c r="S1289" s="194">
        <f t="shared" si="289"/>
        <v>0</v>
      </c>
      <c r="T1289" s="194" t="str">
        <f t="shared" si="289"/>
        <v/>
      </c>
      <c r="U1289" s="194" t="str">
        <f t="shared" si="289"/>
        <v/>
      </c>
      <c r="V1289" s="248"/>
      <c r="W1289" s="249"/>
      <c r="X1289" s="249"/>
      <c r="Y1289" s="249"/>
      <c r="Z1289" s="249"/>
      <c r="AA1289" s="249"/>
      <c r="AB1289" s="250"/>
    </row>
    <row r="1290" spans="1:28" s="251" customFormat="1" ht="19.5" customHeight="1" x14ac:dyDescent="0.25">
      <c r="A1290" s="241"/>
      <c r="B1290" s="254"/>
      <c r="C1290" s="199" t="s">
        <v>1052</v>
      </c>
      <c r="D1290" s="255"/>
      <c r="E1290" s="255"/>
      <c r="F1290" s="255"/>
      <c r="G1290" s="256"/>
      <c r="H1290" s="257"/>
      <c r="I1290" s="242"/>
      <c r="J1290" s="179" t="s">
        <v>984</v>
      </c>
      <c r="K1290" s="244"/>
      <c r="L1290" s="245"/>
      <c r="M1290" s="246"/>
      <c r="N1290" s="246"/>
      <c r="O1290" s="247"/>
      <c r="P1290" s="193">
        <f t="shared" si="291"/>
        <v>0</v>
      </c>
      <c r="Q1290" s="156" t="s">
        <v>364</v>
      </c>
      <c r="R1290" s="194" t="str">
        <f t="shared" si="289"/>
        <v/>
      </c>
      <c r="S1290" s="194">
        <f t="shared" si="289"/>
        <v>0</v>
      </c>
      <c r="T1290" s="194" t="str">
        <f t="shared" si="289"/>
        <v/>
      </c>
      <c r="U1290" s="194" t="str">
        <f t="shared" si="289"/>
        <v/>
      </c>
      <c r="V1290" s="248"/>
      <c r="W1290" s="249"/>
      <c r="X1290" s="249"/>
      <c r="Y1290" s="249"/>
      <c r="Z1290" s="249"/>
      <c r="AA1290" s="249"/>
      <c r="AB1290" s="250"/>
    </row>
    <row r="1291" spans="1:28" s="251" customFormat="1" ht="19.5" customHeight="1" x14ac:dyDescent="0.25">
      <c r="A1291" s="241"/>
      <c r="B1291" s="254"/>
      <c r="C1291" s="199"/>
      <c r="D1291" s="255"/>
      <c r="E1291" s="255"/>
      <c r="F1291" s="255"/>
      <c r="G1291" s="256"/>
      <c r="H1291" s="257"/>
      <c r="I1291" s="242"/>
      <c r="J1291" s="179" t="s">
        <v>984</v>
      </c>
      <c r="K1291" s="244"/>
      <c r="L1291" s="245"/>
      <c r="M1291" s="246"/>
      <c r="N1291" s="246"/>
      <c r="O1291" s="247"/>
      <c r="P1291" s="193">
        <f t="shared" si="291"/>
        <v>0</v>
      </c>
      <c r="Q1291" s="156" t="s">
        <v>364</v>
      </c>
      <c r="R1291" s="194" t="str">
        <f t="shared" si="289"/>
        <v/>
      </c>
      <c r="S1291" s="194">
        <f t="shared" si="289"/>
        <v>0</v>
      </c>
      <c r="T1291" s="194" t="str">
        <f t="shared" si="289"/>
        <v/>
      </c>
      <c r="U1291" s="194" t="str">
        <f t="shared" si="289"/>
        <v/>
      </c>
      <c r="V1291" s="248"/>
      <c r="W1291" s="249"/>
      <c r="X1291" s="249"/>
      <c r="Y1291" s="249"/>
      <c r="Z1291" s="249"/>
      <c r="AA1291" s="249"/>
      <c r="AB1291" s="250"/>
    </row>
    <row r="1292" spans="1:28" s="251" customFormat="1" ht="19.5" customHeight="1" x14ac:dyDescent="0.25">
      <c r="A1292" s="241"/>
      <c r="B1292" s="254"/>
      <c r="C1292" s="199" t="s">
        <v>1053</v>
      </c>
      <c r="D1292" s="255"/>
      <c r="E1292" s="255"/>
      <c r="F1292" s="255"/>
      <c r="G1292" s="256"/>
      <c r="H1292" s="257">
        <v>3183</v>
      </c>
      <c r="I1292" s="242" t="s">
        <v>66</v>
      </c>
      <c r="J1292" s="179">
        <v>7.59</v>
      </c>
      <c r="K1292" s="244">
        <f t="shared" ref="K1292" si="293">H1292*J1292</f>
        <v>24158.97</v>
      </c>
      <c r="L1292" s="245"/>
      <c r="M1292" s="246"/>
      <c r="N1292" s="246"/>
      <c r="O1292" s="247"/>
      <c r="P1292" s="193">
        <f t="shared" si="291"/>
        <v>0</v>
      </c>
      <c r="Q1292" s="156" t="s">
        <v>364</v>
      </c>
      <c r="R1292" s="194" t="str">
        <f t="shared" si="289"/>
        <v/>
      </c>
      <c r="S1292" s="194">
        <f t="shared" si="289"/>
        <v>24158.97</v>
      </c>
      <c r="T1292" s="194" t="str">
        <f t="shared" si="289"/>
        <v/>
      </c>
      <c r="U1292" s="194" t="str">
        <f t="shared" si="289"/>
        <v/>
      </c>
      <c r="V1292" s="248"/>
      <c r="W1292" s="249"/>
      <c r="X1292" s="249"/>
      <c r="Y1292" s="249"/>
      <c r="Z1292" s="249"/>
      <c r="AA1292" s="249"/>
      <c r="AB1292" s="250"/>
    </row>
    <row r="1293" spans="1:28" s="251" customFormat="1" ht="19.5" customHeight="1" x14ac:dyDescent="0.25">
      <c r="A1293" s="241"/>
      <c r="B1293" s="254"/>
      <c r="C1293" s="199"/>
      <c r="D1293" s="255"/>
      <c r="E1293" s="255"/>
      <c r="F1293" s="255"/>
      <c r="G1293" s="256"/>
      <c r="H1293" s="257"/>
      <c r="I1293" s="242"/>
      <c r="J1293" s="179" t="s">
        <v>984</v>
      </c>
      <c r="K1293" s="244"/>
      <c r="L1293" s="245"/>
      <c r="M1293" s="246"/>
      <c r="N1293" s="246"/>
      <c r="O1293" s="247"/>
      <c r="P1293" s="193">
        <f t="shared" si="291"/>
        <v>0</v>
      </c>
      <c r="Q1293" s="156" t="s">
        <v>364</v>
      </c>
      <c r="R1293" s="194" t="str">
        <f t="shared" ref="R1293:U1310" si="294">IF($Q1293=R$8,$K1293,"")</f>
        <v/>
      </c>
      <c r="S1293" s="194">
        <f t="shared" si="294"/>
        <v>0</v>
      </c>
      <c r="T1293" s="194" t="str">
        <f t="shared" si="294"/>
        <v/>
      </c>
      <c r="U1293" s="194" t="str">
        <f t="shared" si="294"/>
        <v/>
      </c>
      <c r="V1293" s="248"/>
      <c r="W1293" s="249"/>
      <c r="X1293" s="249"/>
      <c r="Y1293" s="249"/>
      <c r="Z1293" s="249"/>
      <c r="AA1293" s="249"/>
      <c r="AB1293" s="250"/>
    </row>
    <row r="1294" spans="1:28" s="251" customFormat="1" ht="19.5" customHeight="1" x14ac:dyDescent="0.25">
      <c r="A1294" s="241"/>
      <c r="B1294" s="254"/>
      <c r="C1294" s="199" t="s">
        <v>1060</v>
      </c>
      <c r="D1294" s="255"/>
      <c r="E1294" s="255"/>
      <c r="F1294" s="255"/>
      <c r="G1294" s="256"/>
      <c r="H1294" s="257"/>
      <c r="I1294" s="242"/>
      <c r="J1294" s="179" t="s">
        <v>984</v>
      </c>
      <c r="K1294" s="244"/>
      <c r="L1294" s="245"/>
      <c r="M1294" s="246"/>
      <c r="N1294" s="246"/>
      <c r="O1294" s="247"/>
      <c r="P1294" s="193">
        <f t="shared" si="291"/>
        <v>0</v>
      </c>
      <c r="Q1294" s="156" t="s">
        <v>364</v>
      </c>
      <c r="R1294" s="194" t="str">
        <f t="shared" si="294"/>
        <v/>
      </c>
      <c r="S1294" s="194">
        <f t="shared" si="294"/>
        <v>0</v>
      </c>
      <c r="T1294" s="194" t="str">
        <f t="shared" si="294"/>
        <v/>
      </c>
      <c r="U1294" s="194" t="str">
        <f t="shared" si="294"/>
        <v/>
      </c>
      <c r="V1294" s="248"/>
      <c r="W1294" s="249"/>
      <c r="X1294" s="249"/>
      <c r="Y1294" s="249"/>
      <c r="Z1294" s="249"/>
      <c r="AA1294" s="249"/>
      <c r="AB1294" s="250"/>
    </row>
    <row r="1295" spans="1:28" s="251" customFormat="1" ht="19.5" customHeight="1" x14ac:dyDescent="0.25">
      <c r="A1295" s="241"/>
      <c r="B1295" s="254"/>
      <c r="C1295" s="199" t="s">
        <v>1061</v>
      </c>
      <c r="D1295" s="255"/>
      <c r="E1295" s="255"/>
      <c r="F1295" s="255"/>
      <c r="G1295" s="256"/>
      <c r="H1295" s="257"/>
      <c r="I1295" s="242"/>
      <c r="J1295" s="179" t="s">
        <v>984</v>
      </c>
      <c r="K1295" s="244"/>
      <c r="L1295" s="245"/>
      <c r="M1295" s="246"/>
      <c r="N1295" s="246"/>
      <c r="O1295" s="247"/>
      <c r="P1295" s="193">
        <f t="shared" si="291"/>
        <v>0</v>
      </c>
      <c r="Q1295" s="156" t="s">
        <v>364</v>
      </c>
      <c r="R1295" s="194" t="str">
        <f t="shared" si="294"/>
        <v/>
      </c>
      <c r="S1295" s="194">
        <f t="shared" si="294"/>
        <v>0</v>
      </c>
      <c r="T1295" s="194" t="str">
        <f t="shared" si="294"/>
        <v/>
      </c>
      <c r="U1295" s="194" t="str">
        <f t="shared" si="294"/>
        <v/>
      </c>
      <c r="V1295" s="248"/>
      <c r="W1295" s="249"/>
      <c r="X1295" s="249"/>
      <c r="Y1295" s="249"/>
      <c r="Z1295" s="249"/>
      <c r="AA1295" s="249"/>
      <c r="AB1295" s="250"/>
    </row>
    <row r="1296" spans="1:28" s="251" customFormat="1" ht="19.5" customHeight="1" x14ac:dyDescent="0.25">
      <c r="A1296" s="241"/>
      <c r="B1296" s="254"/>
      <c r="C1296" s="199" t="s">
        <v>1052</v>
      </c>
      <c r="D1296" s="255"/>
      <c r="E1296" s="255"/>
      <c r="F1296" s="255"/>
      <c r="G1296" s="256"/>
      <c r="H1296" s="257"/>
      <c r="I1296" s="242"/>
      <c r="J1296" s="179" t="s">
        <v>984</v>
      </c>
      <c r="K1296" s="244"/>
      <c r="L1296" s="245"/>
      <c r="M1296" s="246"/>
      <c r="N1296" s="246"/>
      <c r="O1296" s="247"/>
      <c r="P1296" s="193">
        <f t="shared" si="291"/>
        <v>0</v>
      </c>
      <c r="Q1296" s="156" t="s">
        <v>364</v>
      </c>
      <c r="R1296" s="194" t="str">
        <f t="shared" si="294"/>
        <v/>
      </c>
      <c r="S1296" s="194">
        <f t="shared" si="294"/>
        <v>0</v>
      </c>
      <c r="T1296" s="194" t="str">
        <f t="shared" si="294"/>
        <v/>
      </c>
      <c r="U1296" s="194" t="str">
        <f t="shared" si="294"/>
        <v/>
      </c>
      <c r="V1296" s="248"/>
      <c r="W1296" s="249"/>
      <c r="X1296" s="249"/>
      <c r="Y1296" s="249"/>
      <c r="Z1296" s="249"/>
      <c r="AA1296" s="249"/>
      <c r="AB1296" s="250"/>
    </row>
    <row r="1297" spans="1:21" s="251" customFormat="1" ht="19.5" customHeight="1" x14ac:dyDescent="0.25">
      <c r="A1297" s="241"/>
      <c r="B1297" s="254"/>
      <c r="C1297" s="199"/>
      <c r="D1297" s="255"/>
      <c r="E1297" s="255"/>
      <c r="F1297" s="255"/>
      <c r="G1297" s="256"/>
      <c r="H1297" s="257"/>
      <c r="I1297" s="242"/>
      <c r="J1297" s="179" t="s">
        <v>984</v>
      </c>
      <c r="K1297" s="244"/>
      <c r="L1297" s="245"/>
      <c r="M1297" s="246"/>
      <c r="N1297" s="246"/>
      <c r="O1297" s="247"/>
      <c r="P1297" s="193">
        <f t="shared" si="291"/>
        <v>0</v>
      </c>
      <c r="Q1297" s="156" t="s">
        <v>364</v>
      </c>
      <c r="R1297" s="194" t="str">
        <f t="shared" si="294"/>
        <v/>
      </c>
      <c r="S1297" s="194">
        <f t="shared" si="294"/>
        <v>0</v>
      </c>
      <c r="T1297" s="194" t="str">
        <f t="shared" si="294"/>
        <v/>
      </c>
      <c r="U1297" s="194" t="str">
        <f t="shared" si="294"/>
        <v/>
      </c>
    </row>
    <row r="1298" spans="1:21" s="251" customFormat="1" ht="19.5" customHeight="1" x14ac:dyDescent="0.25">
      <c r="A1298" s="241"/>
      <c r="B1298" s="254"/>
      <c r="C1298" s="199" t="s">
        <v>987</v>
      </c>
      <c r="D1298" s="255"/>
      <c r="E1298" s="255"/>
      <c r="F1298" s="255"/>
      <c r="G1298" s="256"/>
      <c r="H1298" s="257"/>
      <c r="I1298" s="242"/>
      <c r="J1298" s="179" t="s">
        <v>984</v>
      </c>
      <c r="K1298" s="244"/>
      <c r="L1298" s="245"/>
      <c r="M1298" s="246"/>
      <c r="N1298" s="246"/>
      <c r="O1298" s="247"/>
      <c r="P1298" s="193">
        <f t="shared" si="291"/>
        <v>0</v>
      </c>
      <c r="Q1298" s="156" t="s">
        <v>364</v>
      </c>
      <c r="R1298" s="194" t="str">
        <f t="shared" si="294"/>
        <v/>
      </c>
      <c r="S1298" s="194">
        <f t="shared" si="294"/>
        <v>0</v>
      </c>
      <c r="T1298" s="194" t="str">
        <f t="shared" si="294"/>
        <v/>
      </c>
      <c r="U1298" s="194" t="str">
        <f t="shared" si="294"/>
        <v/>
      </c>
    </row>
    <row r="1299" spans="1:21" s="251" customFormat="1" ht="19.5" customHeight="1" x14ac:dyDescent="0.25">
      <c r="A1299" s="241"/>
      <c r="B1299" s="254"/>
      <c r="C1299" s="199"/>
      <c r="D1299" s="255"/>
      <c r="E1299" s="255"/>
      <c r="F1299" s="255"/>
      <c r="G1299" s="256"/>
      <c r="H1299" s="257"/>
      <c r="I1299" s="242"/>
      <c r="J1299" s="179" t="s">
        <v>984</v>
      </c>
      <c r="K1299" s="244"/>
      <c r="L1299" s="245"/>
      <c r="M1299" s="246"/>
      <c r="N1299" s="246"/>
      <c r="O1299" s="247"/>
      <c r="P1299" s="193">
        <f t="shared" si="291"/>
        <v>0</v>
      </c>
      <c r="Q1299" s="156" t="s">
        <v>364</v>
      </c>
      <c r="R1299" s="194" t="str">
        <f t="shared" si="294"/>
        <v/>
      </c>
      <c r="S1299" s="194">
        <f t="shared" si="294"/>
        <v>0</v>
      </c>
      <c r="T1299" s="194" t="str">
        <f t="shared" si="294"/>
        <v/>
      </c>
      <c r="U1299" s="194" t="str">
        <f t="shared" si="294"/>
        <v/>
      </c>
    </row>
    <row r="1300" spans="1:21" s="251" customFormat="1" ht="19.5" customHeight="1" x14ac:dyDescent="0.25">
      <c r="A1300" s="241"/>
      <c r="B1300" s="254"/>
      <c r="C1300" s="199" t="s">
        <v>1070</v>
      </c>
      <c r="D1300" s="255"/>
      <c r="E1300" s="255"/>
      <c r="F1300" s="255"/>
      <c r="G1300" s="256"/>
      <c r="H1300" s="257">
        <v>15</v>
      </c>
      <c r="I1300" s="242" t="s">
        <v>1017</v>
      </c>
      <c r="J1300" s="179">
        <v>442.75</v>
      </c>
      <c r="K1300" s="244">
        <f t="shared" ref="K1300" si="295">H1300*J1300</f>
        <v>6641.25</v>
      </c>
      <c r="L1300" s="245"/>
      <c r="M1300" s="246"/>
      <c r="N1300" s="246"/>
      <c r="O1300" s="247"/>
      <c r="P1300" s="193">
        <f t="shared" si="291"/>
        <v>0</v>
      </c>
      <c r="Q1300" s="156" t="s">
        <v>364</v>
      </c>
      <c r="R1300" s="194" t="str">
        <f t="shared" si="294"/>
        <v/>
      </c>
      <c r="S1300" s="194">
        <f t="shared" si="294"/>
        <v>6641.25</v>
      </c>
      <c r="T1300" s="194" t="str">
        <f t="shared" si="294"/>
        <v/>
      </c>
      <c r="U1300" s="194" t="str">
        <f t="shared" si="294"/>
        <v/>
      </c>
    </row>
    <row r="1301" spans="1:21" s="251" customFormat="1" ht="19.5" customHeight="1" x14ac:dyDescent="0.25">
      <c r="A1301" s="241"/>
      <c r="B1301" s="254"/>
      <c r="C1301" s="199"/>
      <c r="D1301" s="255"/>
      <c r="E1301" s="255"/>
      <c r="F1301" s="255"/>
      <c r="G1301" s="256"/>
      <c r="H1301" s="257"/>
      <c r="I1301" s="242"/>
      <c r="J1301" s="179" t="s">
        <v>984</v>
      </c>
      <c r="K1301" s="244"/>
      <c r="L1301" s="245"/>
      <c r="M1301" s="246"/>
      <c r="N1301" s="246"/>
      <c r="O1301" s="247"/>
      <c r="P1301" s="193">
        <f t="shared" si="291"/>
        <v>0</v>
      </c>
      <c r="Q1301" s="156" t="s">
        <v>364</v>
      </c>
      <c r="R1301" s="194" t="str">
        <f t="shared" si="294"/>
        <v/>
      </c>
      <c r="S1301" s="194">
        <f t="shared" si="294"/>
        <v>0</v>
      </c>
      <c r="T1301" s="194" t="str">
        <f t="shared" si="294"/>
        <v/>
      </c>
      <c r="U1301" s="194" t="str">
        <f t="shared" si="294"/>
        <v/>
      </c>
    </row>
    <row r="1302" spans="1:21" s="251" customFormat="1" ht="19.5" customHeight="1" x14ac:dyDescent="0.25">
      <c r="A1302" s="241"/>
      <c r="B1302" s="254"/>
      <c r="C1302" s="199" t="s">
        <v>1063</v>
      </c>
      <c r="D1302" s="255"/>
      <c r="E1302" s="255"/>
      <c r="F1302" s="255"/>
      <c r="G1302" s="256"/>
      <c r="H1302" s="257">
        <v>4</v>
      </c>
      <c r="I1302" s="242" t="s">
        <v>1017</v>
      </c>
      <c r="J1302" s="179">
        <v>442.75</v>
      </c>
      <c r="K1302" s="244">
        <f t="shared" ref="K1302:K1303" si="296">H1302*J1302</f>
        <v>1771</v>
      </c>
      <c r="L1302" s="245"/>
      <c r="M1302" s="246"/>
      <c r="N1302" s="246"/>
      <c r="O1302" s="247"/>
      <c r="P1302" s="193">
        <f t="shared" si="291"/>
        <v>0</v>
      </c>
      <c r="Q1302" s="156" t="s">
        <v>364</v>
      </c>
      <c r="R1302" s="194" t="str">
        <f t="shared" si="294"/>
        <v/>
      </c>
      <c r="S1302" s="194">
        <f t="shared" si="294"/>
        <v>1771</v>
      </c>
      <c r="T1302" s="194" t="str">
        <f t="shared" si="294"/>
        <v/>
      </c>
      <c r="U1302" s="194" t="str">
        <f t="shared" si="294"/>
        <v/>
      </c>
    </row>
    <row r="1303" spans="1:21" s="251" customFormat="1" ht="19.5" customHeight="1" x14ac:dyDescent="0.25">
      <c r="A1303" s="241"/>
      <c r="B1303" s="254"/>
      <c r="C1303" s="199" t="s">
        <v>1016</v>
      </c>
      <c r="D1303" s="255"/>
      <c r="E1303" s="255"/>
      <c r="F1303" s="255"/>
      <c r="G1303" s="256"/>
      <c r="H1303" s="257">
        <v>10</v>
      </c>
      <c r="I1303" s="242" t="s">
        <v>1017</v>
      </c>
      <c r="J1303" s="179">
        <v>442.75</v>
      </c>
      <c r="K1303" s="244">
        <f t="shared" si="296"/>
        <v>4427.5</v>
      </c>
      <c r="L1303" s="245"/>
      <c r="M1303" s="246"/>
      <c r="N1303" s="246"/>
      <c r="O1303" s="247"/>
      <c r="P1303" s="193">
        <f t="shared" si="291"/>
        <v>0</v>
      </c>
      <c r="Q1303" s="156" t="s">
        <v>364</v>
      </c>
      <c r="R1303" s="194" t="str">
        <f t="shared" si="294"/>
        <v/>
      </c>
      <c r="S1303" s="194">
        <f t="shared" si="294"/>
        <v>4427.5</v>
      </c>
      <c r="T1303" s="194" t="str">
        <f t="shared" si="294"/>
        <v/>
      </c>
      <c r="U1303" s="194" t="str">
        <f t="shared" si="294"/>
        <v/>
      </c>
    </row>
    <row r="1304" spans="1:21" s="251" customFormat="1" ht="19.5" customHeight="1" x14ac:dyDescent="0.25">
      <c r="A1304" s="241"/>
      <c r="B1304" s="254"/>
      <c r="C1304" s="199"/>
      <c r="D1304" s="255"/>
      <c r="E1304" s="255"/>
      <c r="F1304" s="255"/>
      <c r="G1304" s="256"/>
      <c r="H1304" s="257"/>
      <c r="I1304" s="242"/>
      <c r="J1304" s="179" t="s">
        <v>984</v>
      </c>
      <c r="K1304" s="244"/>
      <c r="L1304" s="245"/>
      <c r="M1304" s="246"/>
      <c r="N1304" s="246"/>
      <c r="O1304" s="247"/>
      <c r="P1304" s="193">
        <f t="shared" si="291"/>
        <v>0</v>
      </c>
      <c r="Q1304" s="156" t="s">
        <v>364</v>
      </c>
      <c r="R1304" s="194" t="str">
        <f t="shared" si="294"/>
        <v/>
      </c>
      <c r="S1304" s="194">
        <f t="shared" si="294"/>
        <v>0</v>
      </c>
      <c r="T1304" s="194" t="str">
        <f t="shared" si="294"/>
        <v/>
      </c>
      <c r="U1304" s="194" t="str">
        <f t="shared" si="294"/>
        <v/>
      </c>
    </row>
    <row r="1305" spans="1:21" s="251" customFormat="1" ht="19.5" customHeight="1" x14ac:dyDescent="0.25">
      <c r="A1305" s="241"/>
      <c r="B1305" s="254"/>
      <c r="C1305" s="199" t="s">
        <v>992</v>
      </c>
      <c r="D1305" s="255"/>
      <c r="E1305" s="255"/>
      <c r="F1305" s="255"/>
      <c r="G1305" s="256"/>
      <c r="H1305" s="257"/>
      <c r="I1305" s="242"/>
      <c r="J1305" s="179" t="s">
        <v>984</v>
      </c>
      <c r="K1305" s="244"/>
      <c r="L1305" s="245"/>
      <c r="M1305" s="246"/>
      <c r="N1305" s="246"/>
      <c r="O1305" s="247"/>
      <c r="P1305" s="193">
        <f t="shared" si="291"/>
        <v>0</v>
      </c>
      <c r="Q1305" s="156" t="s">
        <v>364</v>
      </c>
      <c r="R1305" s="194" t="str">
        <f t="shared" si="294"/>
        <v/>
      </c>
      <c r="S1305" s="194">
        <f t="shared" si="294"/>
        <v>0</v>
      </c>
      <c r="T1305" s="194" t="str">
        <f t="shared" si="294"/>
        <v/>
      </c>
      <c r="U1305" s="194" t="str">
        <f t="shared" si="294"/>
        <v/>
      </c>
    </row>
    <row r="1306" spans="1:21" s="251" customFormat="1" ht="19.5" customHeight="1" x14ac:dyDescent="0.25">
      <c r="A1306" s="241"/>
      <c r="B1306" s="254"/>
      <c r="C1306" s="199"/>
      <c r="D1306" s="255"/>
      <c r="E1306" s="255"/>
      <c r="F1306" s="255"/>
      <c r="G1306" s="256"/>
      <c r="H1306" s="257"/>
      <c r="I1306" s="242"/>
      <c r="J1306" s="179" t="s">
        <v>984</v>
      </c>
      <c r="K1306" s="244"/>
      <c r="L1306" s="245"/>
      <c r="M1306" s="246"/>
      <c r="N1306" s="246"/>
      <c r="O1306" s="247"/>
      <c r="P1306" s="193">
        <f t="shared" si="291"/>
        <v>0</v>
      </c>
      <c r="Q1306" s="156" t="s">
        <v>364</v>
      </c>
      <c r="R1306" s="194" t="str">
        <f t="shared" si="294"/>
        <v/>
      </c>
      <c r="S1306" s="194">
        <f t="shared" si="294"/>
        <v>0</v>
      </c>
      <c r="T1306" s="194" t="str">
        <f t="shared" si="294"/>
        <v/>
      </c>
      <c r="U1306" s="194" t="str">
        <f t="shared" si="294"/>
        <v/>
      </c>
    </row>
    <row r="1307" spans="1:21" s="251" customFormat="1" ht="19.5" customHeight="1" x14ac:dyDescent="0.25">
      <c r="A1307" s="241"/>
      <c r="B1307" s="254"/>
      <c r="C1307" s="199" t="s">
        <v>1070</v>
      </c>
      <c r="D1307" s="255"/>
      <c r="E1307" s="255"/>
      <c r="F1307" s="255"/>
      <c r="G1307" s="256"/>
      <c r="H1307" s="257">
        <v>27</v>
      </c>
      <c r="I1307" s="242" t="s">
        <v>1017</v>
      </c>
      <c r="J1307" s="179">
        <v>442.75</v>
      </c>
      <c r="K1307" s="244">
        <f t="shared" ref="K1307" si="297">H1307*J1307</f>
        <v>11954.25</v>
      </c>
      <c r="L1307" s="245"/>
      <c r="M1307" s="246"/>
      <c r="N1307" s="246"/>
      <c r="O1307" s="247"/>
      <c r="P1307" s="193">
        <f t="shared" si="291"/>
        <v>0</v>
      </c>
      <c r="Q1307" s="156" t="s">
        <v>364</v>
      </c>
      <c r="R1307" s="194" t="str">
        <f t="shared" si="294"/>
        <v/>
      </c>
      <c r="S1307" s="194">
        <f t="shared" si="294"/>
        <v>11954.25</v>
      </c>
      <c r="T1307" s="194" t="str">
        <f t="shared" si="294"/>
        <v/>
      </c>
      <c r="U1307" s="194" t="str">
        <f t="shared" si="294"/>
        <v/>
      </c>
    </row>
    <row r="1308" spans="1:21" s="251" customFormat="1" ht="19.5" customHeight="1" x14ac:dyDescent="0.25">
      <c r="A1308" s="241"/>
      <c r="B1308" s="254"/>
      <c r="C1308" s="199"/>
      <c r="D1308" s="255"/>
      <c r="E1308" s="255"/>
      <c r="F1308" s="255"/>
      <c r="G1308" s="256"/>
      <c r="H1308" s="257"/>
      <c r="I1308" s="242"/>
      <c r="J1308" s="179" t="s">
        <v>984</v>
      </c>
      <c r="K1308" s="244"/>
      <c r="L1308" s="245"/>
      <c r="M1308" s="246"/>
      <c r="N1308" s="246"/>
      <c r="O1308" s="247"/>
      <c r="P1308" s="193">
        <f t="shared" si="291"/>
        <v>0</v>
      </c>
      <c r="Q1308" s="156" t="s">
        <v>364</v>
      </c>
      <c r="R1308" s="194" t="str">
        <f t="shared" si="294"/>
        <v/>
      </c>
      <c r="S1308" s="194">
        <f t="shared" si="294"/>
        <v>0</v>
      </c>
      <c r="T1308" s="194" t="str">
        <f t="shared" si="294"/>
        <v/>
      </c>
      <c r="U1308" s="194" t="str">
        <f t="shared" si="294"/>
        <v/>
      </c>
    </row>
    <row r="1309" spans="1:21" s="251" customFormat="1" ht="19.5" customHeight="1" x14ac:dyDescent="0.25">
      <c r="A1309" s="241"/>
      <c r="B1309" s="254"/>
      <c r="C1309" s="199" t="s">
        <v>1067</v>
      </c>
      <c r="D1309" s="255"/>
      <c r="E1309" s="255"/>
      <c r="F1309" s="255"/>
      <c r="G1309" s="256"/>
      <c r="H1309" s="257">
        <v>16</v>
      </c>
      <c r="I1309" s="242" t="s">
        <v>1017</v>
      </c>
      <c r="J1309" s="179">
        <v>442.75</v>
      </c>
      <c r="K1309" s="244">
        <f t="shared" ref="K1309:K1310" si="298">H1309*J1309</f>
        <v>7084</v>
      </c>
      <c r="L1309" s="245"/>
      <c r="M1309" s="246"/>
      <c r="N1309" s="246"/>
      <c r="O1309" s="247"/>
      <c r="P1309" s="193">
        <f t="shared" si="291"/>
        <v>0</v>
      </c>
      <c r="Q1309" s="156" t="s">
        <v>364</v>
      </c>
      <c r="R1309" s="194" t="str">
        <f t="shared" si="294"/>
        <v/>
      </c>
      <c r="S1309" s="194">
        <f t="shared" si="294"/>
        <v>7084</v>
      </c>
      <c r="T1309" s="194" t="str">
        <f t="shared" si="294"/>
        <v/>
      </c>
      <c r="U1309" s="194" t="str">
        <f t="shared" si="294"/>
        <v/>
      </c>
    </row>
    <row r="1310" spans="1:21" s="251" customFormat="1" ht="19.5" customHeight="1" x14ac:dyDescent="0.25">
      <c r="A1310" s="241"/>
      <c r="B1310" s="254"/>
      <c r="C1310" s="199" t="s">
        <v>1063</v>
      </c>
      <c r="D1310" s="255"/>
      <c r="E1310" s="255"/>
      <c r="F1310" s="255"/>
      <c r="G1310" s="256"/>
      <c r="H1310" s="257">
        <v>4</v>
      </c>
      <c r="I1310" s="242" t="s">
        <v>1017</v>
      </c>
      <c r="J1310" s="179">
        <v>442.75</v>
      </c>
      <c r="K1310" s="244">
        <f t="shared" si="298"/>
        <v>1771</v>
      </c>
      <c r="L1310" s="245"/>
      <c r="M1310" s="246"/>
      <c r="N1310" s="246"/>
      <c r="O1310" s="247"/>
      <c r="P1310" s="193">
        <f t="shared" si="291"/>
        <v>0</v>
      </c>
      <c r="Q1310" s="156" t="s">
        <v>364</v>
      </c>
      <c r="R1310" s="194" t="str">
        <f t="shared" si="294"/>
        <v/>
      </c>
      <c r="S1310" s="194">
        <f t="shared" si="294"/>
        <v>1771</v>
      </c>
      <c r="T1310" s="194" t="str">
        <f t="shared" si="294"/>
        <v/>
      </c>
      <c r="U1310" s="194" t="str">
        <f t="shared" si="294"/>
        <v/>
      </c>
    </row>
    <row r="1311" spans="1:21" s="251" customFormat="1" ht="19.5" customHeight="1" x14ac:dyDescent="0.25">
      <c r="A1311" s="241"/>
      <c r="B1311" s="254"/>
      <c r="C1311" s="199"/>
      <c r="D1311" s="255"/>
      <c r="E1311" s="255"/>
      <c r="F1311" s="255"/>
      <c r="G1311" s="256"/>
      <c r="H1311" s="257"/>
      <c r="I1311" s="242"/>
      <c r="J1311" s="179"/>
      <c r="K1311" s="244"/>
      <c r="L1311" s="245"/>
      <c r="M1311" s="246"/>
      <c r="N1311" s="246"/>
      <c r="O1311" s="247"/>
      <c r="P1311" s="193">
        <f t="shared" si="291"/>
        <v>0</v>
      </c>
      <c r="Q1311" s="248"/>
      <c r="R1311" s="194"/>
      <c r="S1311" s="194"/>
      <c r="T1311" s="194"/>
      <c r="U1311" s="194"/>
    </row>
    <row r="1312" spans="1:21" s="156" customFormat="1" ht="19.5" customHeight="1" x14ac:dyDescent="0.25">
      <c r="B1312" s="195"/>
      <c r="C1312" s="196" t="s">
        <v>356</v>
      </c>
      <c r="D1312" s="191"/>
      <c r="E1312" s="191"/>
      <c r="F1312" s="191"/>
      <c r="G1312" s="192"/>
      <c r="H1312" s="178"/>
      <c r="I1312" s="179"/>
      <c r="J1312" s="180"/>
      <c r="K1312" s="180"/>
      <c r="L1312" s="181"/>
      <c r="M1312" s="182"/>
      <c r="N1312" s="182"/>
      <c r="O1312" s="183"/>
      <c r="P1312" s="193">
        <f t="shared" si="291"/>
        <v>0</v>
      </c>
      <c r="Q1312" s="156" t="s">
        <v>356</v>
      </c>
      <c r="R1312" s="194" t="str">
        <f t="shared" ref="R1312:R1363" si="299">IF($Q1312=R$8,$K1312,"")</f>
        <v/>
      </c>
      <c r="S1312" s="194"/>
      <c r="T1312" s="194">
        <f t="shared" ref="T1312:U1331" si="300">IF($Q1312=T$8,$K1312,"")</f>
        <v>0</v>
      </c>
      <c r="U1312" s="194" t="str">
        <f t="shared" si="300"/>
        <v/>
      </c>
    </row>
    <row r="1313" spans="2:21" s="156" customFormat="1" ht="19.5" customHeight="1" x14ac:dyDescent="0.25">
      <c r="B1313" s="174"/>
      <c r="C1313" s="196" t="s">
        <v>1050</v>
      </c>
      <c r="D1313" s="176"/>
      <c r="E1313" s="176"/>
      <c r="F1313" s="176"/>
      <c r="G1313" s="256"/>
      <c r="H1313" s="178"/>
      <c r="I1313" s="179"/>
      <c r="J1313" s="180" t="s">
        <v>984</v>
      </c>
      <c r="K1313" s="467"/>
      <c r="L1313" s="468"/>
      <c r="M1313" s="469"/>
      <c r="N1313" s="469"/>
      <c r="O1313" s="470"/>
      <c r="P1313" s="193">
        <f t="shared" si="291"/>
        <v>0</v>
      </c>
      <c r="Q1313" s="156" t="s">
        <v>356</v>
      </c>
      <c r="R1313" s="194" t="str">
        <f t="shared" si="299"/>
        <v/>
      </c>
      <c r="S1313" s="194"/>
      <c r="T1313" s="194">
        <f t="shared" si="300"/>
        <v>0</v>
      </c>
      <c r="U1313" s="194" t="str">
        <f t="shared" si="300"/>
        <v/>
      </c>
    </row>
    <row r="1314" spans="2:21" s="156" customFormat="1" ht="19.5" customHeight="1" x14ac:dyDescent="0.25">
      <c r="B1314" s="174"/>
      <c r="C1314" s="175" t="s">
        <v>1051</v>
      </c>
      <c r="D1314" s="176"/>
      <c r="E1314" s="176"/>
      <c r="F1314" s="176"/>
      <c r="G1314" s="256"/>
      <c r="H1314" s="178"/>
      <c r="I1314" s="179"/>
      <c r="J1314" s="180" t="s">
        <v>984</v>
      </c>
      <c r="K1314" s="467"/>
      <c r="L1314" s="468"/>
      <c r="M1314" s="469"/>
      <c r="N1314" s="469"/>
      <c r="O1314" s="470"/>
      <c r="P1314" s="193">
        <f t="shared" si="291"/>
        <v>0</v>
      </c>
      <c r="Q1314" s="156" t="s">
        <v>356</v>
      </c>
      <c r="R1314" s="194" t="str">
        <f t="shared" si="299"/>
        <v/>
      </c>
      <c r="S1314" s="194"/>
      <c r="T1314" s="194">
        <f t="shared" si="300"/>
        <v>0</v>
      </c>
      <c r="U1314" s="194" t="str">
        <f t="shared" si="300"/>
        <v/>
      </c>
    </row>
    <row r="1315" spans="2:21" s="156" customFormat="1" ht="19.5" customHeight="1" x14ac:dyDescent="0.25">
      <c r="B1315" s="174"/>
      <c r="C1315" s="175" t="s">
        <v>1052</v>
      </c>
      <c r="D1315" s="176"/>
      <c r="E1315" s="176"/>
      <c r="F1315" s="176"/>
      <c r="G1315" s="256"/>
      <c r="H1315" s="178"/>
      <c r="I1315" s="179"/>
      <c r="J1315" s="180" t="s">
        <v>984</v>
      </c>
      <c r="K1315" s="467"/>
      <c r="L1315" s="468"/>
      <c r="M1315" s="469"/>
      <c r="N1315" s="469"/>
      <c r="O1315" s="470"/>
      <c r="P1315" s="193">
        <f t="shared" si="291"/>
        <v>0</v>
      </c>
      <c r="Q1315" s="156" t="s">
        <v>356</v>
      </c>
      <c r="R1315" s="194" t="str">
        <f t="shared" si="299"/>
        <v/>
      </c>
      <c r="S1315" s="194"/>
      <c r="T1315" s="194">
        <f t="shared" si="300"/>
        <v>0</v>
      </c>
      <c r="U1315" s="194" t="str">
        <f t="shared" si="300"/>
        <v/>
      </c>
    </row>
    <row r="1316" spans="2:21" s="156" customFormat="1" ht="19.5" customHeight="1" x14ac:dyDescent="0.25">
      <c r="B1316" s="174"/>
      <c r="C1316" s="175"/>
      <c r="D1316" s="176"/>
      <c r="E1316" s="176"/>
      <c r="F1316" s="176"/>
      <c r="G1316" s="256"/>
      <c r="H1316" s="178"/>
      <c r="I1316" s="179"/>
      <c r="J1316" s="180" t="s">
        <v>984</v>
      </c>
      <c r="K1316" s="467"/>
      <c r="L1316" s="468"/>
      <c r="M1316" s="469"/>
      <c r="N1316" s="469"/>
      <c r="O1316" s="470"/>
      <c r="P1316" s="193">
        <f t="shared" si="291"/>
        <v>0</v>
      </c>
      <c r="Q1316" s="156" t="s">
        <v>356</v>
      </c>
      <c r="R1316" s="194" t="str">
        <f t="shared" si="299"/>
        <v/>
      </c>
      <c r="S1316" s="194"/>
      <c r="T1316" s="194">
        <f t="shared" si="300"/>
        <v>0</v>
      </c>
      <c r="U1316" s="194" t="str">
        <f t="shared" si="300"/>
        <v/>
      </c>
    </row>
    <row r="1317" spans="2:21" s="156" customFormat="1" ht="19.5" customHeight="1" x14ac:dyDescent="0.25">
      <c r="B1317" s="174"/>
      <c r="C1317" s="175" t="s">
        <v>1053</v>
      </c>
      <c r="D1317" s="176"/>
      <c r="E1317" s="176"/>
      <c r="F1317" s="176"/>
      <c r="G1317" s="256"/>
      <c r="H1317" s="178">
        <v>5572</v>
      </c>
      <c r="I1317" s="179" t="s">
        <v>66</v>
      </c>
      <c r="J1317" s="180">
        <v>7.59</v>
      </c>
      <c r="K1317" s="244">
        <f t="shared" ref="K1317" si="301">H1317*J1317</f>
        <v>42291.479999999996</v>
      </c>
      <c r="L1317" s="468"/>
      <c r="M1317" s="469"/>
      <c r="N1317" s="469"/>
      <c r="O1317" s="470"/>
      <c r="P1317" s="193">
        <f t="shared" si="291"/>
        <v>0</v>
      </c>
      <c r="Q1317" s="156" t="s">
        <v>356</v>
      </c>
      <c r="R1317" s="194" t="str">
        <f t="shared" si="299"/>
        <v/>
      </c>
      <c r="S1317" s="194"/>
      <c r="T1317" s="194">
        <f t="shared" si="300"/>
        <v>42291.479999999996</v>
      </c>
      <c r="U1317" s="194" t="str">
        <f t="shared" si="300"/>
        <v/>
      </c>
    </row>
    <row r="1318" spans="2:21" s="156" customFormat="1" ht="19.5" customHeight="1" x14ac:dyDescent="0.25">
      <c r="B1318" s="174"/>
      <c r="C1318" s="175"/>
      <c r="D1318" s="176"/>
      <c r="E1318" s="176"/>
      <c r="F1318" s="176"/>
      <c r="G1318" s="256"/>
      <c r="H1318" s="178"/>
      <c r="I1318" s="179"/>
      <c r="J1318" s="180" t="s">
        <v>984</v>
      </c>
      <c r="K1318" s="467"/>
      <c r="L1318" s="468"/>
      <c r="M1318" s="469"/>
      <c r="N1318" s="469"/>
      <c r="O1318" s="470"/>
      <c r="P1318" s="193">
        <f t="shared" si="291"/>
        <v>0</v>
      </c>
      <c r="Q1318" s="156" t="s">
        <v>356</v>
      </c>
      <c r="R1318" s="194" t="str">
        <f t="shared" si="299"/>
        <v/>
      </c>
      <c r="S1318" s="194"/>
      <c r="T1318" s="194">
        <f t="shared" si="300"/>
        <v>0</v>
      </c>
      <c r="U1318" s="194" t="str">
        <f t="shared" si="300"/>
        <v/>
      </c>
    </row>
    <row r="1319" spans="2:21" s="156" customFormat="1" ht="19.5" customHeight="1" x14ac:dyDescent="0.25">
      <c r="B1319" s="174"/>
      <c r="C1319" s="196" t="s">
        <v>1054</v>
      </c>
      <c r="D1319" s="176"/>
      <c r="E1319" s="176"/>
      <c r="F1319" s="176"/>
      <c r="G1319" s="256"/>
      <c r="H1319" s="178"/>
      <c r="I1319" s="179"/>
      <c r="J1319" s="180" t="s">
        <v>984</v>
      </c>
      <c r="K1319" s="467"/>
      <c r="L1319" s="468"/>
      <c r="M1319" s="469"/>
      <c r="N1319" s="469"/>
      <c r="O1319" s="470"/>
      <c r="P1319" s="193">
        <f t="shared" si="291"/>
        <v>0</v>
      </c>
      <c r="Q1319" s="156" t="s">
        <v>356</v>
      </c>
      <c r="R1319" s="194" t="str">
        <f t="shared" si="299"/>
        <v/>
      </c>
      <c r="S1319" s="194"/>
      <c r="T1319" s="194">
        <f t="shared" si="300"/>
        <v>0</v>
      </c>
      <c r="U1319" s="194" t="str">
        <f t="shared" si="300"/>
        <v/>
      </c>
    </row>
    <row r="1320" spans="2:21" s="156" customFormat="1" ht="19.5" customHeight="1" x14ac:dyDescent="0.25">
      <c r="B1320" s="174"/>
      <c r="C1320" s="175" t="s">
        <v>1055</v>
      </c>
      <c r="D1320" s="176"/>
      <c r="E1320" s="176"/>
      <c r="F1320" s="176"/>
      <c r="G1320" s="256"/>
      <c r="H1320" s="178">
        <v>1</v>
      </c>
      <c r="I1320" s="179" t="s">
        <v>1056</v>
      </c>
      <c r="J1320" s="180">
        <v>25300</v>
      </c>
      <c r="K1320" s="244">
        <f t="shared" ref="K1320" si="302">H1320*J1320</f>
        <v>25300</v>
      </c>
      <c r="L1320" s="468"/>
      <c r="M1320" s="469"/>
      <c r="N1320" s="469"/>
      <c r="O1320" s="470"/>
      <c r="P1320" s="193">
        <f t="shared" si="291"/>
        <v>0</v>
      </c>
      <c r="Q1320" s="156" t="s">
        <v>356</v>
      </c>
      <c r="R1320" s="194" t="str">
        <f t="shared" si="299"/>
        <v/>
      </c>
      <c r="S1320" s="194"/>
      <c r="T1320" s="194">
        <f t="shared" si="300"/>
        <v>25300</v>
      </c>
      <c r="U1320" s="194" t="str">
        <f t="shared" si="300"/>
        <v/>
      </c>
    </row>
    <row r="1321" spans="2:21" s="156" customFormat="1" ht="19.5" customHeight="1" x14ac:dyDescent="0.25">
      <c r="B1321" s="174"/>
      <c r="C1321" s="175"/>
      <c r="D1321" s="176"/>
      <c r="E1321" s="176"/>
      <c r="F1321" s="176"/>
      <c r="G1321" s="256"/>
      <c r="H1321" s="178"/>
      <c r="I1321" s="179"/>
      <c r="J1321" s="180" t="s">
        <v>984</v>
      </c>
      <c r="K1321" s="467"/>
      <c r="L1321" s="468"/>
      <c r="M1321" s="469"/>
      <c r="N1321" s="469"/>
      <c r="O1321" s="470"/>
      <c r="P1321" s="193">
        <f t="shared" si="291"/>
        <v>0</v>
      </c>
      <c r="Q1321" s="156" t="s">
        <v>356</v>
      </c>
      <c r="R1321" s="194" t="str">
        <f t="shared" si="299"/>
        <v/>
      </c>
      <c r="S1321" s="194"/>
      <c r="T1321" s="194">
        <f t="shared" si="300"/>
        <v>0</v>
      </c>
      <c r="U1321" s="194" t="str">
        <f t="shared" si="300"/>
        <v/>
      </c>
    </row>
    <row r="1322" spans="2:21" s="156" customFormat="1" ht="19.5" customHeight="1" x14ac:dyDescent="0.25">
      <c r="B1322" s="174"/>
      <c r="C1322" s="196" t="s">
        <v>1057</v>
      </c>
      <c r="D1322" s="176"/>
      <c r="E1322" s="176"/>
      <c r="F1322" s="176"/>
      <c r="G1322" s="256"/>
      <c r="H1322" s="178"/>
      <c r="I1322" s="179"/>
      <c r="J1322" s="180" t="s">
        <v>984</v>
      </c>
      <c r="K1322" s="467"/>
      <c r="L1322" s="468"/>
      <c r="M1322" s="469"/>
      <c r="N1322" s="469"/>
      <c r="O1322" s="470"/>
      <c r="P1322" s="193">
        <f t="shared" si="291"/>
        <v>0</v>
      </c>
      <c r="Q1322" s="156" t="s">
        <v>356</v>
      </c>
      <c r="R1322" s="194" t="str">
        <f t="shared" si="299"/>
        <v/>
      </c>
      <c r="S1322" s="194"/>
      <c r="T1322" s="194">
        <f t="shared" si="300"/>
        <v>0</v>
      </c>
      <c r="U1322" s="194" t="str">
        <f t="shared" si="300"/>
        <v/>
      </c>
    </row>
    <row r="1323" spans="2:21" s="156" customFormat="1" ht="19.5" customHeight="1" x14ac:dyDescent="0.25">
      <c r="B1323" s="174"/>
      <c r="C1323" s="175" t="s">
        <v>1058</v>
      </c>
      <c r="D1323" s="176"/>
      <c r="E1323" s="176"/>
      <c r="F1323" s="176"/>
      <c r="G1323" s="256"/>
      <c r="H1323" s="178">
        <v>1</v>
      </c>
      <c r="I1323" s="179" t="s">
        <v>1056</v>
      </c>
      <c r="J1323" s="180">
        <v>39313.67</v>
      </c>
      <c r="K1323" s="244">
        <f t="shared" ref="K1323:K1324" si="303">H1323*J1323</f>
        <v>39313.67</v>
      </c>
      <c r="L1323" s="468"/>
      <c r="M1323" s="469"/>
      <c r="N1323" s="469"/>
      <c r="O1323" s="470"/>
      <c r="P1323" s="193">
        <f t="shared" si="291"/>
        <v>0</v>
      </c>
      <c r="Q1323" s="156" t="s">
        <v>356</v>
      </c>
      <c r="R1323" s="194" t="str">
        <f t="shared" si="299"/>
        <v/>
      </c>
      <c r="S1323" s="194"/>
      <c r="T1323" s="194">
        <f t="shared" si="300"/>
        <v>39313.67</v>
      </c>
      <c r="U1323" s="194" t="str">
        <f t="shared" si="300"/>
        <v/>
      </c>
    </row>
    <row r="1324" spans="2:21" s="156" customFormat="1" ht="19.5" customHeight="1" x14ac:dyDescent="0.25">
      <c r="B1324" s="174"/>
      <c r="C1324" s="175" t="s">
        <v>1059</v>
      </c>
      <c r="D1324" s="176"/>
      <c r="E1324" s="176"/>
      <c r="F1324" s="176"/>
      <c r="G1324" s="256"/>
      <c r="H1324" s="178">
        <v>1</v>
      </c>
      <c r="I1324" s="179" t="s">
        <v>1056</v>
      </c>
      <c r="J1324" s="180">
        <v>26176.65</v>
      </c>
      <c r="K1324" s="244">
        <f t="shared" si="303"/>
        <v>26176.65</v>
      </c>
      <c r="L1324" s="468"/>
      <c r="M1324" s="469"/>
      <c r="N1324" s="469"/>
      <c r="O1324" s="470"/>
      <c r="P1324" s="193">
        <f t="shared" si="291"/>
        <v>0</v>
      </c>
      <c r="Q1324" s="156" t="s">
        <v>356</v>
      </c>
      <c r="R1324" s="194" t="str">
        <f t="shared" si="299"/>
        <v/>
      </c>
      <c r="S1324" s="194"/>
      <c r="T1324" s="194">
        <f t="shared" si="300"/>
        <v>26176.65</v>
      </c>
      <c r="U1324" s="194" t="str">
        <f t="shared" si="300"/>
        <v/>
      </c>
    </row>
    <row r="1325" spans="2:21" s="156" customFormat="1" ht="19.5" customHeight="1" x14ac:dyDescent="0.25">
      <c r="B1325" s="174"/>
      <c r="C1325" s="175"/>
      <c r="D1325" s="176"/>
      <c r="E1325" s="176"/>
      <c r="F1325" s="176"/>
      <c r="G1325" s="256"/>
      <c r="H1325" s="178"/>
      <c r="I1325" s="179"/>
      <c r="J1325" s="180" t="s">
        <v>984</v>
      </c>
      <c r="K1325" s="467"/>
      <c r="L1325" s="468"/>
      <c r="M1325" s="469"/>
      <c r="N1325" s="469"/>
      <c r="O1325" s="470"/>
      <c r="P1325" s="193">
        <f t="shared" si="291"/>
        <v>0</v>
      </c>
      <c r="Q1325" s="156" t="s">
        <v>356</v>
      </c>
      <c r="R1325" s="194" t="str">
        <f t="shared" si="299"/>
        <v/>
      </c>
      <c r="S1325" s="194"/>
      <c r="T1325" s="194">
        <f t="shared" si="300"/>
        <v>0</v>
      </c>
      <c r="U1325" s="194" t="str">
        <f t="shared" si="300"/>
        <v/>
      </c>
    </row>
    <row r="1326" spans="2:21" s="156" customFormat="1" ht="19.5" customHeight="1" x14ac:dyDescent="0.25">
      <c r="B1326" s="174"/>
      <c r="C1326" s="175"/>
      <c r="D1326" s="176"/>
      <c r="E1326" s="176"/>
      <c r="F1326" s="176"/>
      <c r="G1326" s="256"/>
      <c r="H1326" s="178"/>
      <c r="I1326" s="179"/>
      <c r="J1326" s="180" t="s">
        <v>984</v>
      </c>
      <c r="K1326" s="467"/>
      <c r="L1326" s="468"/>
      <c r="M1326" s="469"/>
      <c r="N1326" s="469"/>
      <c r="O1326" s="470"/>
      <c r="P1326" s="193">
        <f t="shared" si="291"/>
        <v>0</v>
      </c>
      <c r="Q1326" s="156" t="s">
        <v>356</v>
      </c>
      <c r="R1326" s="194" t="str">
        <f t="shared" si="299"/>
        <v/>
      </c>
      <c r="S1326" s="194"/>
      <c r="T1326" s="194">
        <f t="shared" si="300"/>
        <v>0</v>
      </c>
      <c r="U1326" s="194" t="str">
        <f t="shared" si="300"/>
        <v/>
      </c>
    </row>
    <row r="1327" spans="2:21" s="156" customFormat="1" ht="19.5" customHeight="1" x14ac:dyDescent="0.25">
      <c r="B1327" s="174"/>
      <c r="C1327" s="196" t="s">
        <v>1060</v>
      </c>
      <c r="D1327" s="176"/>
      <c r="E1327" s="176"/>
      <c r="F1327" s="176"/>
      <c r="G1327" s="256"/>
      <c r="H1327" s="178"/>
      <c r="I1327" s="179"/>
      <c r="J1327" s="180" t="s">
        <v>984</v>
      </c>
      <c r="K1327" s="467"/>
      <c r="L1327" s="468"/>
      <c r="M1327" s="469"/>
      <c r="N1327" s="469"/>
      <c r="O1327" s="470"/>
      <c r="P1327" s="193">
        <f t="shared" si="291"/>
        <v>0</v>
      </c>
      <c r="Q1327" s="156" t="s">
        <v>356</v>
      </c>
      <c r="R1327" s="194" t="str">
        <f t="shared" si="299"/>
        <v/>
      </c>
      <c r="S1327" s="194"/>
      <c r="T1327" s="194">
        <f t="shared" si="300"/>
        <v>0</v>
      </c>
      <c r="U1327" s="194" t="str">
        <f t="shared" si="300"/>
        <v/>
      </c>
    </row>
    <row r="1328" spans="2:21" s="156" customFormat="1" ht="19.5" customHeight="1" x14ac:dyDescent="0.25">
      <c r="B1328" s="174"/>
      <c r="C1328" s="175" t="s">
        <v>1061</v>
      </c>
      <c r="D1328" s="176"/>
      <c r="E1328" s="176"/>
      <c r="F1328" s="176"/>
      <c r="G1328" s="256"/>
      <c r="H1328" s="178"/>
      <c r="I1328" s="179"/>
      <c r="J1328" s="180" t="s">
        <v>984</v>
      </c>
      <c r="K1328" s="467"/>
      <c r="L1328" s="468"/>
      <c r="M1328" s="469"/>
      <c r="N1328" s="469"/>
      <c r="O1328" s="470"/>
      <c r="P1328" s="193">
        <f t="shared" ref="P1328:P1391" si="304">K1328-SUM(R1328:U1328)</f>
        <v>0</v>
      </c>
      <c r="Q1328" s="156" t="s">
        <v>356</v>
      </c>
      <c r="R1328" s="194" t="str">
        <f t="shared" si="299"/>
        <v/>
      </c>
      <c r="S1328" s="194"/>
      <c r="T1328" s="194">
        <f t="shared" si="300"/>
        <v>0</v>
      </c>
      <c r="U1328" s="194" t="str">
        <f t="shared" si="300"/>
        <v/>
      </c>
    </row>
    <row r="1329" spans="2:21" s="156" customFormat="1" ht="19.5" customHeight="1" x14ac:dyDescent="0.25">
      <c r="B1329" s="174"/>
      <c r="C1329" s="175" t="s">
        <v>1052</v>
      </c>
      <c r="D1329" s="176"/>
      <c r="E1329" s="176"/>
      <c r="F1329" s="176"/>
      <c r="G1329" s="256"/>
      <c r="H1329" s="178"/>
      <c r="I1329" s="179"/>
      <c r="J1329" s="180" t="s">
        <v>984</v>
      </c>
      <c r="K1329" s="467"/>
      <c r="L1329" s="468"/>
      <c r="M1329" s="469"/>
      <c r="N1329" s="469"/>
      <c r="O1329" s="470"/>
      <c r="P1329" s="193">
        <f t="shared" si="304"/>
        <v>0</v>
      </c>
      <c r="Q1329" s="156" t="s">
        <v>356</v>
      </c>
      <c r="R1329" s="194" t="str">
        <f t="shared" si="299"/>
        <v/>
      </c>
      <c r="S1329" s="194"/>
      <c r="T1329" s="194">
        <f t="shared" si="300"/>
        <v>0</v>
      </c>
      <c r="U1329" s="194" t="str">
        <f t="shared" si="300"/>
        <v/>
      </c>
    </row>
    <row r="1330" spans="2:21" s="156" customFormat="1" ht="19.5" customHeight="1" x14ac:dyDescent="0.25">
      <c r="B1330" s="174"/>
      <c r="C1330" s="175"/>
      <c r="D1330" s="176"/>
      <c r="E1330" s="176"/>
      <c r="F1330" s="176"/>
      <c r="G1330" s="256"/>
      <c r="H1330" s="178"/>
      <c r="I1330" s="179"/>
      <c r="J1330" s="180" t="s">
        <v>984</v>
      </c>
      <c r="K1330" s="467"/>
      <c r="L1330" s="468"/>
      <c r="M1330" s="469"/>
      <c r="N1330" s="469"/>
      <c r="O1330" s="470"/>
      <c r="P1330" s="193">
        <f t="shared" si="304"/>
        <v>0</v>
      </c>
      <c r="Q1330" s="156" t="s">
        <v>356</v>
      </c>
      <c r="R1330" s="194" t="str">
        <f t="shared" si="299"/>
        <v/>
      </c>
      <c r="S1330" s="194"/>
      <c r="T1330" s="194">
        <f t="shared" si="300"/>
        <v>0</v>
      </c>
      <c r="U1330" s="194" t="str">
        <f t="shared" si="300"/>
        <v/>
      </c>
    </row>
    <row r="1331" spans="2:21" s="156" customFormat="1" ht="19.5" customHeight="1" x14ac:dyDescent="0.25">
      <c r="B1331" s="174"/>
      <c r="C1331" s="196" t="s">
        <v>992</v>
      </c>
      <c r="D1331" s="176"/>
      <c r="E1331" s="176"/>
      <c r="F1331" s="176"/>
      <c r="G1331" s="256"/>
      <c r="H1331" s="178"/>
      <c r="I1331" s="179"/>
      <c r="J1331" s="180" t="s">
        <v>984</v>
      </c>
      <c r="K1331" s="467"/>
      <c r="L1331" s="468"/>
      <c r="M1331" s="469"/>
      <c r="N1331" s="469"/>
      <c r="O1331" s="470"/>
      <c r="P1331" s="193">
        <f t="shared" si="304"/>
        <v>0</v>
      </c>
      <c r="Q1331" s="156" t="s">
        <v>356</v>
      </c>
      <c r="R1331" s="194" t="str">
        <f t="shared" si="299"/>
        <v/>
      </c>
      <c r="S1331" s="194"/>
      <c r="T1331" s="194">
        <f t="shared" si="300"/>
        <v>0</v>
      </c>
      <c r="U1331" s="194" t="str">
        <f t="shared" si="300"/>
        <v/>
      </c>
    </row>
    <row r="1332" spans="2:21" s="156" customFormat="1" ht="19.5" customHeight="1" x14ac:dyDescent="0.25">
      <c r="B1332" s="174"/>
      <c r="C1332" s="175" t="s">
        <v>988</v>
      </c>
      <c r="D1332" s="176"/>
      <c r="E1332" s="176"/>
      <c r="F1332" s="176"/>
      <c r="G1332" s="256"/>
      <c r="H1332" s="178">
        <v>8</v>
      </c>
      <c r="I1332" s="179" t="s">
        <v>366</v>
      </c>
      <c r="J1332" s="180">
        <v>442.75</v>
      </c>
      <c r="K1332" s="244">
        <f t="shared" ref="K1332:K1335" si="305">H1332*J1332</f>
        <v>3542</v>
      </c>
      <c r="L1332" s="468"/>
      <c r="M1332" s="469"/>
      <c r="N1332" s="469"/>
      <c r="O1332" s="470"/>
      <c r="P1332" s="193">
        <f t="shared" si="304"/>
        <v>0</v>
      </c>
      <c r="Q1332" s="156" t="s">
        <v>356</v>
      </c>
      <c r="R1332" s="194" t="str">
        <f t="shared" si="299"/>
        <v/>
      </c>
      <c r="S1332" s="194"/>
      <c r="T1332" s="194">
        <f t="shared" ref="T1332:U1351" si="306">IF($Q1332=T$8,$K1332,"")</f>
        <v>3542</v>
      </c>
      <c r="U1332" s="194" t="str">
        <f t="shared" si="306"/>
        <v/>
      </c>
    </row>
    <row r="1333" spans="2:21" s="156" customFormat="1" ht="19.5" customHeight="1" x14ac:dyDescent="0.25">
      <c r="B1333" s="174"/>
      <c r="C1333" s="175" t="s">
        <v>989</v>
      </c>
      <c r="D1333" s="176"/>
      <c r="E1333" s="176"/>
      <c r="F1333" s="176"/>
      <c r="G1333" s="256"/>
      <c r="H1333" s="178">
        <v>8</v>
      </c>
      <c r="I1333" s="179" t="s">
        <v>366</v>
      </c>
      <c r="J1333" s="180">
        <v>442.75</v>
      </c>
      <c r="K1333" s="244">
        <f t="shared" si="305"/>
        <v>3542</v>
      </c>
      <c r="L1333" s="468"/>
      <c r="M1333" s="469"/>
      <c r="N1333" s="469"/>
      <c r="O1333" s="470"/>
      <c r="P1333" s="193">
        <f t="shared" si="304"/>
        <v>0</v>
      </c>
      <c r="Q1333" s="156" t="s">
        <v>356</v>
      </c>
      <c r="R1333" s="194" t="str">
        <f t="shared" si="299"/>
        <v/>
      </c>
      <c r="S1333" s="194"/>
      <c r="T1333" s="194">
        <f t="shared" si="306"/>
        <v>3542</v>
      </c>
      <c r="U1333" s="194" t="str">
        <f t="shared" si="306"/>
        <v/>
      </c>
    </row>
    <row r="1334" spans="2:21" s="156" customFormat="1" ht="19.5" customHeight="1" x14ac:dyDescent="0.25">
      <c r="B1334" s="174"/>
      <c r="C1334" s="175" t="s">
        <v>1018</v>
      </c>
      <c r="D1334" s="176"/>
      <c r="E1334" s="176"/>
      <c r="F1334" s="176"/>
      <c r="G1334" s="256"/>
      <c r="H1334" s="178">
        <v>1</v>
      </c>
      <c r="I1334" s="179" t="s">
        <v>366</v>
      </c>
      <c r="J1334" s="180">
        <v>442.75</v>
      </c>
      <c r="K1334" s="244">
        <f t="shared" si="305"/>
        <v>442.75</v>
      </c>
      <c r="L1334" s="468"/>
      <c r="M1334" s="469"/>
      <c r="N1334" s="469"/>
      <c r="O1334" s="470"/>
      <c r="P1334" s="193">
        <f t="shared" si="304"/>
        <v>0</v>
      </c>
      <c r="Q1334" s="156" t="s">
        <v>356</v>
      </c>
      <c r="R1334" s="194" t="str">
        <f t="shared" si="299"/>
        <v/>
      </c>
      <c r="S1334" s="194"/>
      <c r="T1334" s="194">
        <f t="shared" si="306"/>
        <v>442.75</v>
      </c>
      <c r="U1334" s="194" t="str">
        <f t="shared" si="306"/>
        <v/>
      </c>
    </row>
    <row r="1335" spans="2:21" s="156" customFormat="1" ht="19.5" customHeight="1" x14ac:dyDescent="0.25">
      <c r="B1335" s="174"/>
      <c r="C1335" s="175" t="s">
        <v>1019</v>
      </c>
      <c r="D1335" s="176"/>
      <c r="E1335" s="176"/>
      <c r="F1335" s="176"/>
      <c r="G1335" s="256"/>
      <c r="H1335" s="178">
        <v>1</v>
      </c>
      <c r="I1335" s="179" t="s">
        <v>366</v>
      </c>
      <c r="J1335" s="180">
        <v>442.75</v>
      </c>
      <c r="K1335" s="244">
        <f t="shared" si="305"/>
        <v>442.75</v>
      </c>
      <c r="L1335" s="468"/>
      <c r="M1335" s="469"/>
      <c r="N1335" s="469"/>
      <c r="O1335" s="470"/>
      <c r="P1335" s="193">
        <f t="shared" si="304"/>
        <v>0</v>
      </c>
      <c r="Q1335" s="156" t="s">
        <v>356</v>
      </c>
      <c r="R1335" s="194" t="str">
        <f t="shared" si="299"/>
        <v/>
      </c>
      <c r="S1335" s="194"/>
      <c r="T1335" s="194">
        <f t="shared" si="306"/>
        <v>442.75</v>
      </c>
      <c r="U1335" s="194" t="str">
        <f t="shared" si="306"/>
        <v/>
      </c>
    </row>
    <row r="1336" spans="2:21" s="156" customFormat="1" ht="19.5" customHeight="1" x14ac:dyDescent="0.25">
      <c r="B1336" s="174"/>
      <c r="C1336" s="175"/>
      <c r="D1336" s="176"/>
      <c r="E1336" s="176"/>
      <c r="F1336" s="176"/>
      <c r="G1336" s="256"/>
      <c r="H1336" s="178"/>
      <c r="I1336" s="179"/>
      <c r="J1336" s="180" t="s">
        <v>984</v>
      </c>
      <c r="K1336" s="467"/>
      <c r="L1336" s="468"/>
      <c r="M1336" s="469"/>
      <c r="N1336" s="469"/>
      <c r="O1336" s="470"/>
      <c r="P1336" s="193">
        <f t="shared" si="304"/>
        <v>0</v>
      </c>
      <c r="Q1336" s="156" t="s">
        <v>356</v>
      </c>
      <c r="R1336" s="194" t="str">
        <f t="shared" si="299"/>
        <v/>
      </c>
      <c r="S1336" s="194"/>
      <c r="T1336" s="194">
        <f t="shared" si="306"/>
        <v>0</v>
      </c>
      <c r="U1336" s="194" t="str">
        <f t="shared" si="306"/>
        <v/>
      </c>
    </row>
    <row r="1337" spans="2:21" s="156" customFormat="1" ht="19.5" customHeight="1" x14ac:dyDescent="0.25">
      <c r="B1337" s="174"/>
      <c r="C1337" s="175" t="s">
        <v>985</v>
      </c>
      <c r="D1337" s="176"/>
      <c r="E1337" s="176"/>
      <c r="F1337" s="176"/>
      <c r="G1337" s="256"/>
      <c r="H1337" s="178">
        <v>6</v>
      </c>
      <c r="I1337" s="179" t="s">
        <v>366</v>
      </c>
      <c r="J1337" s="180">
        <v>442.75</v>
      </c>
      <c r="K1337" s="244">
        <f t="shared" ref="K1337" si="307">H1337*J1337</f>
        <v>2656.5</v>
      </c>
      <c r="L1337" s="468"/>
      <c r="M1337" s="469"/>
      <c r="N1337" s="469"/>
      <c r="O1337" s="470"/>
      <c r="P1337" s="193">
        <f t="shared" si="304"/>
        <v>0</v>
      </c>
      <c r="Q1337" s="156" t="s">
        <v>356</v>
      </c>
      <c r="R1337" s="194" t="str">
        <f t="shared" si="299"/>
        <v/>
      </c>
      <c r="S1337" s="194"/>
      <c r="T1337" s="194">
        <f t="shared" si="306"/>
        <v>2656.5</v>
      </c>
      <c r="U1337" s="194" t="str">
        <f t="shared" si="306"/>
        <v/>
      </c>
    </row>
    <row r="1338" spans="2:21" s="156" customFormat="1" ht="19.5" customHeight="1" x14ac:dyDescent="0.25">
      <c r="B1338" s="174"/>
      <c r="C1338" s="175"/>
      <c r="D1338" s="176"/>
      <c r="E1338" s="176"/>
      <c r="F1338" s="176"/>
      <c r="G1338" s="256"/>
      <c r="H1338" s="178"/>
      <c r="I1338" s="179"/>
      <c r="J1338" s="180" t="s">
        <v>984</v>
      </c>
      <c r="K1338" s="467"/>
      <c r="L1338" s="468"/>
      <c r="M1338" s="469"/>
      <c r="N1338" s="469"/>
      <c r="O1338" s="470"/>
      <c r="P1338" s="193">
        <f t="shared" si="304"/>
        <v>0</v>
      </c>
      <c r="Q1338" s="156" t="s">
        <v>356</v>
      </c>
      <c r="R1338" s="194" t="str">
        <f t="shared" si="299"/>
        <v/>
      </c>
      <c r="S1338" s="194"/>
      <c r="T1338" s="194">
        <f t="shared" si="306"/>
        <v>0</v>
      </c>
      <c r="U1338" s="194" t="str">
        <f t="shared" si="306"/>
        <v/>
      </c>
    </row>
    <row r="1339" spans="2:21" s="156" customFormat="1" ht="19.5" customHeight="1" x14ac:dyDescent="0.25">
      <c r="B1339" s="174"/>
      <c r="C1339" s="196" t="s">
        <v>1020</v>
      </c>
      <c r="D1339" s="176"/>
      <c r="E1339" s="176"/>
      <c r="F1339" s="176"/>
      <c r="G1339" s="256"/>
      <c r="H1339" s="178"/>
      <c r="I1339" s="179"/>
      <c r="J1339" s="180" t="s">
        <v>984</v>
      </c>
      <c r="K1339" s="467"/>
      <c r="L1339" s="468"/>
      <c r="M1339" s="469"/>
      <c r="N1339" s="469"/>
      <c r="O1339" s="470"/>
      <c r="P1339" s="193">
        <f t="shared" si="304"/>
        <v>0</v>
      </c>
      <c r="Q1339" s="156" t="s">
        <v>356</v>
      </c>
      <c r="R1339" s="194" t="str">
        <f t="shared" si="299"/>
        <v/>
      </c>
      <c r="S1339" s="194"/>
      <c r="T1339" s="194">
        <f t="shared" si="306"/>
        <v>0</v>
      </c>
      <c r="U1339" s="194" t="str">
        <f t="shared" si="306"/>
        <v/>
      </c>
    </row>
    <row r="1340" spans="2:21" s="156" customFormat="1" ht="19.5" customHeight="1" x14ac:dyDescent="0.25">
      <c r="B1340" s="174"/>
      <c r="C1340" s="175" t="s">
        <v>988</v>
      </c>
      <c r="D1340" s="176"/>
      <c r="E1340" s="176"/>
      <c r="F1340" s="176"/>
      <c r="G1340" s="256"/>
      <c r="H1340" s="178">
        <v>8</v>
      </c>
      <c r="I1340" s="179" t="s">
        <v>366</v>
      </c>
      <c r="J1340" s="180">
        <v>442.75</v>
      </c>
      <c r="K1340" s="244">
        <f t="shared" ref="K1340:K1343" si="308">H1340*J1340</f>
        <v>3542</v>
      </c>
      <c r="L1340" s="468"/>
      <c r="M1340" s="469"/>
      <c r="N1340" s="469"/>
      <c r="O1340" s="470"/>
      <c r="P1340" s="193">
        <f t="shared" si="304"/>
        <v>0</v>
      </c>
      <c r="Q1340" s="156" t="s">
        <v>356</v>
      </c>
      <c r="R1340" s="194" t="str">
        <f t="shared" si="299"/>
        <v/>
      </c>
      <c r="S1340" s="194"/>
      <c r="T1340" s="194">
        <f t="shared" si="306"/>
        <v>3542</v>
      </c>
      <c r="U1340" s="194" t="str">
        <f t="shared" si="306"/>
        <v/>
      </c>
    </row>
    <row r="1341" spans="2:21" s="156" customFormat="1" ht="19.5" customHeight="1" x14ac:dyDescent="0.25">
      <c r="B1341" s="174"/>
      <c r="C1341" s="175" t="s">
        <v>989</v>
      </c>
      <c r="D1341" s="176"/>
      <c r="E1341" s="176"/>
      <c r="F1341" s="176"/>
      <c r="G1341" s="256"/>
      <c r="H1341" s="178">
        <v>8</v>
      </c>
      <c r="I1341" s="179" t="s">
        <v>366</v>
      </c>
      <c r="J1341" s="180">
        <v>442.75</v>
      </c>
      <c r="K1341" s="244">
        <f t="shared" si="308"/>
        <v>3542</v>
      </c>
      <c r="L1341" s="468"/>
      <c r="M1341" s="469"/>
      <c r="N1341" s="469"/>
      <c r="O1341" s="470"/>
      <c r="P1341" s="193">
        <f t="shared" si="304"/>
        <v>0</v>
      </c>
      <c r="Q1341" s="156" t="s">
        <v>356</v>
      </c>
      <c r="R1341" s="194" t="str">
        <f t="shared" si="299"/>
        <v/>
      </c>
      <c r="S1341" s="194"/>
      <c r="T1341" s="194">
        <f t="shared" si="306"/>
        <v>3542</v>
      </c>
      <c r="U1341" s="194" t="str">
        <f t="shared" si="306"/>
        <v/>
      </c>
    </row>
    <row r="1342" spans="2:21" s="156" customFormat="1" ht="19.5" customHeight="1" x14ac:dyDescent="0.25">
      <c r="B1342" s="174"/>
      <c r="C1342" s="175" t="s">
        <v>1018</v>
      </c>
      <c r="D1342" s="176"/>
      <c r="E1342" s="176"/>
      <c r="F1342" s="176"/>
      <c r="G1342" s="256"/>
      <c r="H1342" s="178">
        <v>1</v>
      </c>
      <c r="I1342" s="179" t="s">
        <v>366</v>
      </c>
      <c r="J1342" s="180">
        <v>442.75</v>
      </c>
      <c r="K1342" s="244">
        <f t="shared" si="308"/>
        <v>442.75</v>
      </c>
      <c r="L1342" s="468"/>
      <c r="M1342" s="469"/>
      <c r="N1342" s="469"/>
      <c r="O1342" s="470"/>
      <c r="P1342" s="193">
        <f t="shared" si="304"/>
        <v>0</v>
      </c>
      <c r="Q1342" s="156" t="s">
        <v>356</v>
      </c>
      <c r="R1342" s="194" t="str">
        <f t="shared" si="299"/>
        <v/>
      </c>
      <c r="S1342" s="194"/>
      <c r="T1342" s="194">
        <f t="shared" si="306"/>
        <v>442.75</v>
      </c>
      <c r="U1342" s="194" t="str">
        <f t="shared" si="306"/>
        <v/>
      </c>
    </row>
    <row r="1343" spans="2:21" s="156" customFormat="1" ht="19.5" customHeight="1" x14ac:dyDescent="0.25">
      <c r="B1343" s="174"/>
      <c r="C1343" s="175" t="s">
        <v>1021</v>
      </c>
      <c r="D1343" s="176"/>
      <c r="E1343" s="176"/>
      <c r="F1343" s="176"/>
      <c r="G1343" s="256"/>
      <c r="H1343" s="178">
        <v>1</v>
      </c>
      <c r="I1343" s="179" t="s">
        <v>366</v>
      </c>
      <c r="J1343" s="180">
        <v>442.75</v>
      </c>
      <c r="K1343" s="244">
        <f t="shared" si="308"/>
        <v>442.75</v>
      </c>
      <c r="L1343" s="468"/>
      <c r="M1343" s="469"/>
      <c r="N1343" s="469"/>
      <c r="O1343" s="470"/>
      <c r="P1343" s="193">
        <f t="shared" si="304"/>
        <v>0</v>
      </c>
      <c r="Q1343" s="156" t="s">
        <v>356</v>
      </c>
      <c r="R1343" s="194" t="str">
        <f t="shared" si="299"/>
        <v/>
      </c>
      <c r="S1343" s="194"/>
      <c r="T1343" s="194">
        <f t="shared" si="306"/>
        <v>442.75</v>
      </c>
      <c r="U1343" s="194" t="str">
        <f t="shared" si="306"/>
        <v/>
      </c>
    </row>
    <row r="1344" spans="2:21" s="156" customFormat="1" ht="19.5" customHeight="1" x14ac:dyDescent="0.25">
      <c r="B1344" s="174"/>
      <c r="C1344" s="175"/>
      <c r="D1344" s="176"/>
      <c r="E1344" s="176"/>
      <c r="F1344" s="176"/>
      <c r="G1344" s="256"/>
      <c r="H1344" s="178"/>
      <c r="I1344" s="179"/>
      <c r="J1344" s="180" t="s">
        <v>984</v>
      </c>
      <c r="K1344" s="467"/>
      <c r="L1344" s="468"/>
      <c r="M1344" s="469"/>
      <c r="N1344" s="469"/>
      <c r="O1344" s="470"/>
      <c r="P1344" s="193">
        <f t="shared" si="304"/>
        <v>0</v>
      </c>
      <c r="Q1344" s="156" t="s">
        <v>356</v>
      </c>
      <c r="R1344" s="194" t="str">
        <f t="shared" si="299"/>
        <v/>
      </c>
      <c r="S1344" s="194"/>
      <c r="T1344" s="194">
        <f t="shared" si="306"/>
        <v>0</v>
      </c>
      <c r="U1344" s="194" t="str">
        <f t="shared" si="306"/>
        <v/>
      </c>
    </row>
    <row r="1345" spans="2:21" s="156" customFormat="1" ht="19.5" customHeight="1" x14ac:dyDescent="0.25">
      <c r="B1345" s="174"/>
      <c r="C1345" s="175" t="s">
        <v>985</v>
      </c>
      <c r="D1345" s="176"/>
      <c r="E1345" s="176"/>
      <c r="F1345" s="176"/>
      <c r="G1345" s="256"/>
      <c r="H1345" s="178">
        <v>6</v>
      </c>
      <c r="I1345" s="179" t="s">
        <v>366</v>
      </c>
      <c r="J1345" s="180">
        <v>442.75</v>
      </c>
      <c r="K1345" s="244">
        <f t="shared" ref="K1345" si="309">H1345*J1345</f>
        <v>2656.5</v>
      </c>
      <c r="L1345" s="468"/>
      <c r="M1345" s="469"/>
      <c r="N1345" s="469"/>
      <c r="O1345" s="470"/>
      <c r="P1345" s="193">
        <f t="shared" si="304"/>
        <v>0</v>
      </c>
      <c r="Q1345" s="156" t="s">
        <v>356</v>
      </c>
      <c r="R1345" s="194" t="str">
        <f t="shared" si="299"/>
        <v/>
      </c>
      <c r="S1345" s="194"/>
      <c r="T1345" s="194">
        <f t="shared" si="306"/>
        <v>2656.5</v>
      </c>
      <c r="U1345" s="194" t="str">
        <f t="shared" si="306"/>
        <v/>
      </c>
    </row>
    <row r="1346" spans="2:21" s="156" customFormat="1" ht="19.5" customHeight="1" x14ac:dyDescent="0.25">
      <c r="B1346" s="174"/>
      <c r="C1346" s="175"/>
      <c r="D1346" s="176"/>
      <c r="E1346" s="176"/>
      <c r="F1346" s="176"/>
      <c r="G1346" s="256"/>
      <c r="H1346" s="178"/>
      <c r="I1346" s="179"/>
      <c r="J1346" s="180" t="s">
        <v>984</v>
      </c>
      <c r="K1346" s="467"/>
      <c r="L1346" s="468"/>
      <c r="M1346" s="469"/>
      <c r="N1346" s="469"/>
      <c r="O1346" s="470"/>
      <c r="P1346" s="193">
        <f t="shared" si="304"/>
        <v>0</v>
      </c>
      <c r="Q1346" s="156" t="s">
        <v>356</v>
      </c>
      <c r="R1346" s="194" t="str">
        <f t="shared" si="299"/>
        <v/>
      </c>
      <c r="S1346" s="194"/>
      <c r="T1346" s="194">
        <f t="shared" si="306"/>
        <v>0</v>
      </c>
      <c r="U1346" s="194" t="str">
        <f t="shared" si="306"/>
        <v/>
      </c>
    </row>
    <row r="1347" spans="2:21" s="156" customFormat="1" ht="19.5" customHeight="1" x14ac:dyDescent="0.25">
      <c r="B1347" s="174"/>
      <c r="C1347" s="175"/>
      <c r="D1347" s="176"/>
      <c r="E1347" s="176"/>
      <c r="F1347" s="176"/>
      <c r="G1347" s="256"/>
      <c r="H1347" s="178"/>
      <c r="I1347" s="179"/>
      <c r="J1347" s="180" t="s">
        <v>984</v>
      </c>
      <c r="K1347" s="467"/>
      <c r="L1347" s="468"/>
      <c r="M1347" s="469"/>
      <c r="N1347" s="469"/>
      <c r="O1347" s="470"/>
      <c r="P1347" s="193">
        <f t="shared" si="304"/>
        <v>0</v>
      </c>
      <c r="Q1347" s="156" t="s">
        <v>356</v>
      </c>
      <c r="R1347" s="194" t="str">
        <f t="shared" si="299"/>
        <v/>
      </c>
      <c r="S1347" s="194"/>
      <c r="T1347" s="194">
        <f t="shared" si="306"/>
        <v>0</v>
      </c>
      <c r="U1347" s="194" t="str">
        <f t="shared" si="306"/>
        <v/>
      </c>
    </row>
    <row r="1348" spans="2:21" s="156" customFormat="1" ht="19.5" customHeight="1" x14ac:dyDescent="0.25">
      <c r="B1348" s="174"/>
      <c r="C1348" s="196" t="s">
        <v>993</v>
      </c>
      <c r="D1348" s="176"/>
      <c r="E1348" s="176"/>
      <c r="F1348" s="176"/>
      <c r="G1348" s="256"/>
      <c r="H1348" s="178"/>
      <c r="I1348" s="179"/>
      <c r="J1348" s="180" t="s">
        <v>984</v>
      </c>
      <c r="K1348" s="467"/>
      <c r="L1348" s="468"/>
      <c r="M1348" s="469"/>
      <c r="N1348" s="469"/>
      <c r="O1348" s="470"/>
      <c r="P1348" s="193">
        <f t="shared" si="304"/>
        <v>0</v>
      </c>
      <c r="Q1348" s="156" t="s">
        <v>356</v>
      </c>
      <c r="R1348" s="194" t="str">
        <f t="shared" si="299"/>
        <v/>
      </c>
      <c r="S1348" s="194"/>
      <c r="T1348" s="194">
        <f t="shared" si="306"/>
        <v>0</v>
      </c>
      <c r="U1348" s="194" t="str">
        <f t="shared" si="306"/>
        <v/>
      </c>
    </row>
    <row r="1349" spans="2:21" s="156" customFormat="1" ht="19.5" customHeight="1" x14ac:dyDescent="0.25">
      <c r="B1349" s="174"/>
      <c r="C1349" s="175" t="s">
        <v>1022</v>
      </c>
      <c r="D1349" s="176"/>
      <c r="E1349" s="176"/>
      <c r="F1349" s="176"/>
      <c r="G1349" s="256"/>
      <c r="H1349" s="178">
        <v>10</v>
      </c>
      <c r="I1349" s="179" t="s">
        <v>366</v>
      </c>
      <c r="J1349" s="180">
        <v>632.5</v>
      </c>
      <c r="K1349" s="244">
        <f t="shared" ref="K1349:K1351" si="310">H1349*J1349</f>
        <v>6325</v>
      </c>
      <c r="L1349" s="468"/>
      <c r="M1349" s="469"/>
      <c r="N1349" s="469"/>
      <c r="O1349" s="470"/>
      <c r="P1349" s="193">
        <f t="shared" si="304"/>
        <v>0</v>
      </c>
      <c r="Q1349" s="156" t="s">
        <v>356</v>
      </c>
      <c r="R1349" s="194" t="str">
        <f t="shared" si="299"/>
        <v/>
      </c>
      <c r="S1349" s="194"/>
      <c r="T1349" s="194">
        <f t="shared" si="306"/>
        <v>6325</v>
      </c>
      <c r="U1349" s="194" t="str">
        <f t="shared" si="306"/>
        <v/>
      </c>
    </row>
    <row r="1350" spans="2:21" s="156" customFormat="1" ht="19.5" customHeight="1" x14ac:dyDescent="0.25">
      <c r="B1350" s="174"/>
      <c r="C1350" s="175" t="s">
        <v>1023</v>
      </c>
      <c r="D1350" s="176"/>
      <c r="E1350" s="176"/>
      <c r="F1350" s="176"/>
      <c r="G1350" s="256"/>
      <c r="H1350" s="178">
        <v>6</v>
      </c>
      <c r="I1350" s="179" t="s">
        <v>366</v>
      </c>
      <c r="J1350" s="180">
        <v>632.5</v>
      </c>
      <c r="K1350" s="244">
        <f t="shared" si="310"/>
        <v>3795</v>
      </c>
      <c r="L1350" s="468"/>
      <c r="M1350" s="469"/>
      <c r="N1350" s="469"/>
      <c r="O1350" s="470"/>
      <c r="P1350" s="193">
        <f t="shared" si="304"/>
        <v>0</v>
      </c>
      <c r="Q1350" s="156" t="s">
        <v>356</v>
      </c>
      <c r="R1350" s="194" t="str">
        <f t="shared" si="299"/>
        <v/>
      </c>
      <c r="S1350" s="194"/>
      <c r="T1350" s="194">
        <f t="shared" si="306"/>
        <v>3795</v>
      </c>
      <c r="U1350" s="194" t="str">
        <f t="shared" si="306"/>
        <v/>
      </c>
    </row>
    <row r="1351" spans="2:21" s="156" customFormat="1" ht="19.5" customHeight="1" x14ac:dyDescent="0.25">
      <c r="B1351" s="174"/>
      <c r="C1351" s="175" t="s">
        <v>1024</v>
      </c>
      <c r="D1351" s="176"/>
      <c r="E1351" s="176"/>
      <c r="F1351" s="176"/>
      <c r="G1351" s="256"/>
      <c r="H1351" s="178">
        <v>4</v>
      </c>
      <c r="I1351" s="179" t="s">
        <v>366</v>
      </c>
      <c r="J1351" s="180">
        <v>632.5</v>
      </c>
      <c r="K1351" s="244">
        <f t="shared" si="310"/>
        <v>2530</v>
      </c>
      <c r="L1351" s="468"/>
      <c r="M1351" s="469"/>
      <c r="N1351" s="469"/>
      <c r="O1351" s="470"/>
      <c r="P1351" s="193">
        <f t="shared" si="304"/>
        <v>0</v>
      </c>
      <c r="Q1351" s="156" t="s">
        <v>356</v>
      </c>
      <c r="R1351" s="194" t="str">
        <f t="shared" si="299"/>
        <v/>
      </c>
      <c r="S1351" s="194"/>
      <c r="T1351" s="194">
        <f t="shared" si="306"/>
        <v>2530</v>
      </c>
      <c r="U1351" s="194" t="str">
        <f t="shared" si="306"/>
        <v/>
      </c>
    </row>
    <row r="1352" spans="2:21" s="156" customFormat="1" ht="19.5" customHeight="1" x14ac:dyDescent="0.25">
      <c r="B1352" s="174"/>
      <c r="C1352" s="175" t="s">
        <v>1025</v>
      </c>
      <c r="D1352" s="176"/>
      <c r="E1352" s="176"/>
      <c r="F1352" s="176"/>
      <c r="G1352" s="256"/>
      <c r="H1352" s="178"/>
      <c r="I1352" s="179" t="s">
        <v>366</v>
      </c>
      <c r="J1352" s="180" t="s">
        <v>984</v>
      </c>
      <c r="K1352" s="467"/>
      <c r="L1352" s="468"/>
      <c r="M1352" s="469"/>
      <c r="N1352" s="469"/>
      <c r="O1352" s="470"/>
      <c r="P1352" s="193">
        <f t="shared" si="304"/>
        <v>0</v>
      </c>
      <c r="Q1352" s="156" t="s">
        <v>356</v>
      </c>
      <c r="R1352" s="194" t="str">
        <f t="shared" si="299"/>
        <v/>
      </c>
      <c r="S1352" s="194"/>
      <c r="T1352" s="194">
        <f t="shared" ref="T1352:U1363" si="311">IF($Q1352=T$8,$K1352,"")</f>
        <v>0</v>
      </c>
      <c r="U1352" s="194" t="str">
        <f t="shared" si="311"/>
        <v/>
      </c>
    </row>
    <row r="1353" spans="2:21" s="156" customFormat="1" ht="19.5" customHeight="1" x14ac:dyDescent="0.25">
      <c r="B1353" s="174"/>
      <c r="C1353" s="175" t="s">
        <v>1026</v>
      </c>
      <c r="D1353" s="176"/>
      <c r="E1353" s="176"/>
      <c r="F1353" s="176"/>
      <c r="G1353" s="256"/>
      <c r="H1353" s="178"/>
      <c r="I1353" s="179" t="s">
        <v>366</v>
      </c>
      <c r="J1353" s="180" t="s">
        <v>984</v>
      </c>
      <c r="K1353" s="467"/>
      <c r="L1353" s="468"/>
      <c r="M1353" s="469"/>
      <c r="N1353" s="469"/>
      <c r="O1353" s="470"/>
      <c r="P1353" s="193">
        <f t="shared" si="304"/>
        <v>0</v>
      </c>
      <c r="Q1353" s="156" t="s">
        <v>356</v>
      </c>
      <c r="R1353" s="194" t="str">
        <f t="shared" si="299"/>
        <v/>
      </c>
      <c r="S1353" s="194"/>
      <c r="T1353" s="194">
        <f t="shared" si="311"/>
        <v>0</v>
      </c>
      <c r="U1353" s="194" t="str">
        <f t="shared" si="311"/>
        <v/>
      </c>
    </row>
    <row r="1354" spans="2:21" s="156" customFormat="1" ht="19.5" customHeight="1" x14ac:dyDescent="0.25">
      <c r="B1354" s="174"/>
      <c r="C1354" s="175" t="s">
        <v>1027</v>
      </c>
      <c r="D1354" s="176"/>
      <c r="E1354" s="176"/>
      <c r="F1354" s="176"/>
      <c r="G1354" s="256"/>
      <c r="H1354" s="178">
        <v>1</v>
      </c>
      <c r="I1354" s="179" t="s">
        <v>366</v>
      </c>
      <c r="J1354" s="180">
        <v>632.5</v>
      </c>
      <c r="K1354" s="244">
        <f t="shared" ref="K1354:K1356" si="312">H1354*J1354</f>
        <v>632.5</v>
      </c>
      <c r="L1354" s="468"/>
      <c r="M1354" s="469"/>
      <c r="N1354" s="469"/>
      <c r="O1354" s="470"/>
      <c r="P1354" s="193">
        <f t="shared" si="304"/>
        <v>0</v>
      </c>
      <c r="Q1354" s="156" t="s">
        <v>356</v>
      </c>
      <c r="R1354" s="194" t="str">
        <f t="shared" si="299"/>
        <v/>
      </c>
      <c r="S1354" s="194"/>
      <c r="T1354" s="194">
        <f t="shared" si="311"/>
        <v>632.5</v>
      </c>
      <c r="U1354" s="194" t="str">
        <f t="shared" si="311"/>
        <v/>
      </c>
    </row>
    <row r="1355" spans="2:21" s="156" customFormat="1" ht="19.5" customHeight="1" x14ac:dyDescent="0.25">
      <c r="B1355" s="174"/>
      <c r="C1355" s="175" t="s">
        <v>1028</v>
      </c>
      <c r="D1355" s="176"/>
      <c r="E1355" s="176"/>
      <c r="F1355" s="176"/>
      <c r="G1355" s="256"/>
      <c r="H1355" s="178">
        <v>1</v>
      </c>
      <c r="I1355" s="179" t="s">
        <v>366</v>
      </c>
      <c r="J1355" s="180">
        <v>632.5</v>
      </c>
      <c r="K1355" s="244">
        <f t="shared" si="312"/>
        <v>632.5</v>
      </c>
      <c r="L1355" s="468"/>
      <c r="M1355" s="469"/>
      <c r="N1355" s="469"/>
      <c r="O1355" s="470"/>
      <c r="P1355" s="193">
        <f t="shared" si="304"/>
        <v>0</v>
      </c>
      <c r="Q1355" s="156" t="s">
        <v>356</v>
      </c>
      <c r="R1355" s="194" t="str">
        <f t="shared" si="299"/>
        <v/>
      </c>
      <c r="S1355" s="194"/>
      <c r="T1355" s="194">
        <f t="shared" si="311"/>
        <v>632.5</v>
      </c>
      <c r="U1355" s="194" t="str">
        <f t="shared" si="311"/>
        <v/>
      </c>
    </row>
    <row r="1356" spans="2:21" s="156" customFormat="1" ht="19.5" customHeight="1" x14ac:dyDescent="0.25">
      <c r="B1356" s="174"/>
      <c r="C1356" s="175" t="s">
        <v>1029</v>
      </c>
      <c r="D1356" s="176"/>
      <c r="E1356" s="176"/>
      <c r="F1356" s="176"/>
      <c r="G1356" s="256"/>
      <c r="H1356" s="178">
        <v>1</v>
      </c>
      <c r="I1356" s="179" t="s">
        <v>366</v>
      </c>
      <c r="J1356" s="180">
        <v>632.5</v>
      </c>
      <c r="K1356" s="244">
        <f t="shared" si="312"/>
        <v>632.5</v>
      </c>
      <c r="L1356" s="468"/>
      <c r="M1356" s="469"/>
      <c r="N1356" s="469"/>
      <c r="O1356" s="470"/>
      <c r="P1356" s="193">
        <f t="shared" si="304"/>
        <v>0</v>
      </c>
      <c r="Q1356" s="156" t="s">
        <v>356</v>
      </c>
      <c r="R1356" s="194" t="str">
        <f t="shared" si="299"/>
        <v/>
      </c>
      <c r="S1356" s="194"/>
      <c r="T1356" s="194">
        <f t="shared" si="311"/>
        <v>632.5</v>
      </c>
      <c r="U1356" s="194" t="str">
        <f t="shared" si="311"/>
        <v/>
      </c>
    </row>
    <row r="1357" spans="2:21" s="156" customFormat="1" ht="19.5" customHeight="1" x14ac:dyDescent="0.25">
      <c r="B1357" s="174"/>
      <c r="C1357" s="175" t="s">
        <v>1030</v>
      </c>
      <c r="D1357" s="176"/>
      <c r="E1357" s="176"/>
      <c r="F1357" s="176"/>
      <c r="G1357" s="256"/>
      <c r="H1357" s="178"/>
      <c r="I1357" s="179" t="s">
        <v>366</v>
      </c>
      <c r="J1357" s="180" t="s">
        <v>984</v>
      </c>
      <c r="K1357" s="467"/>
      <c r="L1357" s="468"/>
      <c r="M1357" s="469"/>
      <c r="N1357" s="469"/>
      <c r="O1357" s="470"/>
      <c r="P1357" s="193">
        <f t="shared" si="304"/>
        <v>0</v>
      </c>
      <c r="Q1357" s="156" t="s">
        <v>356</v>
      </c>
      <c r="R1357" s="194" t="str">
        <f t="shared" si="299"/>
        <v/>
      </c>
      <c r="S1357" s="194"/>
      <c r="T1357" s="194">
        <f t="shared" si="311"/>
        <v>0</v>
      </c>
      <c r="U1357" s="194" t="str">
        <f t="shared" si="311"/>
        <v/>
      </c>
    </row>
    <row r="1358" spans="2:21" s="156" customFormat="1" ht="19.5" customHeight="1" x14ac:dyDescent="0.25">
      <c r="B1358" s="174"/>
      <c r="C1358" s="175" t="s">
        <v>1031</v>
      </c>
      <c r="D1358" s="176"/>
      <c r="E1358" s="176"/>
      <c r="F1358" s="176"/>
      <c r="G1358" s="256"/>
      <c r="H1358" s="178">
        <v>2</v>
      </c>
      <c r="I1358" s="179" t="s">
        <v>366</v>
      </c>
      <c r="J1358" s="180">
        <v>632.5</v>
      </c>
      <c r="K1358" s="244">
        <f t="shared" ref="K1358:K1359" si="313">H1358*J1358</f>
        <v>1265</v>
      </c>
      <c r="L1358" s="468"/>
      <c r="M1358" s="469"/>
      <c r="N1358" s="469"/>
      <c r="O1358" s="470"/>
      <c r="P1358" s="193">
        <f t="shared" si="304"/>
        <v>0</v>
      </c>
      <c r="Q1358" s="156" t="s">
        <v>356</v>
      </c>
      <c r="R1358" s="194" t="str">
        <f t="shared" si="299"/>
        <v/>
      </c>
      <c r="S1358" s="194"/>
      <c r="T1358" s="194">
        <f t="shared" si="311"/>
        <v>1265</v>
      </c>
      <c r="U1358" s="194" t="str">
        <f t="shared" si="311"/>
        <v/>
      </c>
    </row>
    <row r="1359" spans="2:21" s="156" customFormat="1" ht="19.5" customHeight="1" x14ac:dyDescent="0.25">
      <c r="B1359" s="174"/>
      <c r="C1359" s="175" t="s">
        <v>1032</v>
      </c>
      <c r="D1359" s="176"/>
      <c r="E1359" s="176"/>
      <c r="F1359" s="176"/>
      <c r="G1359" s="256"/>
      <c r="H1359" s="178">
        <v>2</v>
      </c>
      <c r="I1359" s="179" t="s">
        <v>366</v>
      </c>
      <c r="J1359" s="180">
        <v>632.5</v>
      </c>
      <c r="K1359" s="244">
        <f t="shared" si="313"/>
        <v>1265</v>
      </c>
      <c r="L1359" s="468"/>
      <c r="M1359" s="469"/>
      <c r="N1359" s="469"/>
      <c r="O1359" s="470"/>
      <c r="P1359" s="193">
        <f t="shared" si="304"/>
        <v>0</v>
      </c>
      <c r="Q1359" s="156" t="s">
        <v>356</v>
      </c>
      <c r="R1359" s="194" t="str">
        <f t="shared" si="299"/>
        <v/>
      </c>
      <c r="S1359" s="194"/>
      <c r="T1359" s="194">
        <f t="shared" si="311"/>
        <v>1265</v>
      </c>
      <c r="U1359" s="194" t="str">
        <f t="shared" si="311"/>
        <v/>
      </c>
    </row>
    <row r="1360" spans="2:21" s="156" customFormat="1" ht="19.5" customHeight="1" x14ac:dyDescent="0.25">
      <c r="B1360" s="174"/>
      <c r="C1360" s="175" t="s">
        <v>1033</v>
      </c>
      <c r="D1360" s="176"/>
      <c r="E1360" s="176"/>
      <c r="F1360" s="176"/>
      <c r="G1360" s="256"/>
      <c r="H1360" s="178"/>
      <c r="I1360" s="179" t="s">
        <v>366</v>
      </c>
      <c r="J1360" s="180" t="s">
        <v>984</v>
      </c>
      <c r="K1360" s="467"/>
      <c r="L1360" s="468"/>
      <c r="M1360" s="469"/>
      <c r="N1360" s="469"/>
      <c r="O1360" s="470"/>
      <c r="P1360" s="193">
        <f t="shared" si="304"/>
        <v>0</v>
      </c>
      <c r="Q1360" s="156" t="s">
        <v>356</v>
      </c>
      <c r="R1360" s="194" t="str">
        <f t="shared" si="299"/>
        <v/>
      </c>
      <c r="S1360" s="194"/>
      <c r="T1360" s="194">
        <f t="shared" si="311"/>
        <v>0</v>
      </c>
      <c r="U1360" s="194" t="str">
        <f t="shared" si="311"/>
        <v/>
      </c>
    </row>
    <row r="1361" spans="1:21" s="156" customFormat="1" ht="19.5" customHeight="1" x14ac:dyDescent="0.25">
      <c r="B1361" s="174"/>
      <c r="C1361" s="175" t="s">
        <v>1034</v>
      </c>
      <c r="D1361" s="176"/>
      <c r="E1361" s="176"/>
      <c r="F1361" s="176"/>
      <c r="G1361" s="256"/>
      <c r="H1361" s="178"/>
      <c r="I1361" s="179" t="s">
        <v>366</v>
      </c>
      <c r="J1361" s="180" t="s">
        <v>984</v>
      </c>
      <c r="K1361" s="467"/>
      <c r="L1361" s="468"/>
      <c r="M1361" s="469"/>
      <c r="N1361" s="469"/>
      <c r="O1361" s="470"/>
      <c r="P1361" s="193">
        <f t="shared" si="304"/>
        <v>0</v>
      </c>
      <c r="Q1361" s="156" t="s">
        <v>356</v>
      </c>
      <c r="R1361" s="194" t="str">
        <f t="shared" si="299"/>
        <v/>
      </c>
      <c r="S1361" s="194"/>
      <c r="T1361" s="194">
        <f t="shared" si="311"/>
        <v>0</v>
      </c>
      <c r="U1361" s="194" t="str">
        <f t="shared" si="311"/>
        <v/>
      </c>
    </row>
    <row r="1362" spans="1:21" s="156" customFormat="1" ht="19.5" customHeight="1" x14ac:dyDescent="0.25">
      <c r="B1362" s="174"/>
      <c r="C1362" s="175"/>
      <c r="D1362" s="176"/>
      <c r="E1362" s="176"/>
      <c r="F1362" s="176"/>
      <c r="G1362" s="256"/>
      <c r="H1362" s="178"/>
      <c r="I1362" s="179"/>
      <c r="J1362" s="180"/>
      <c r="K1362" s="467"/>
      <c r="L1362" s="468"/>
      <c r="M1362" s="469"/>
      <c r="N1362" s="469"/>
      <c r="O1362" s="470"/>
      <c r="P1362" s="193">
        <f t="shared" si="304"/>
        <v>0</v>
      </c>
      <c r="Q1362" s="156" t="s">
        <v>356</v>
      </c>
      <c r="R1362" s="194" t="str">
        <f t="shared" si="299"/>
        <v/>
      </c>
      <c r="S1362" s="194"/>
      <c r="T1362" s="194">
        <f t="shared" si="311"/>
        <v>0</v>
      </c>
      <c r="U1362" s="194" t="str">
        <f t="shared" si="311"/>
        <v/>
      </c>
    </row>
    <row r="1363" spans="1:21" s="156" customFormat="1" ht="19.5" customHeight="1" x14ac:dyDescent="0.25">
      <c r="B1363" s="174"/>
      <c r="C1363" s="175" t="s">
        <v>1069</v>
      </c>
      <c r="D1363" s="176"/>
      <c r="E1363" s="176"/>
      <c r="F1363" s="176"/>
      <c r="G1363" s="256"/>
      <c r="H1363" s="178">
        <v>1</v>
      </c>
      <c r="I1363" s="179" t="s">
        <v>57</v>
      </c>
      <c r="J1363" s="180">
        <v>250000</v>
      </c>
      <c r="K1363" s="244">
        <f t="shared" ref="K1363" si="314">H1363*J1363</f>
        <v>250000</v>
      </c>
      <c r="L1363" s="468"/>
      <c r="M1363" s="469"/>
      <c r="N1363" s="469"/>
      <c r="O1363" s="470"/>
      <c r="P1363" s="193">
        <f t="shared" si="304"/>
        <v>0</v>
      </c>
      <c r="Q1363" s="156" t="s">
        <v>356</v>
      </c>
      <c r="R1363" s="194" t="str">
        <f t="shared" si="299"/>
        <v/>
      </c>
      <c r="S1363" s="194"/>
      <c r="T1363" s="194">
        <f t="shared" si="311"/>
        <v>250000</v>
      </c>
      <c r="U1363" s="194" t="str">
        <f t="shared" si="311"/>
        <v/>
      </c>
    </row>
    <row r="1364" spans="1:21" s="156" customFormat="1" ht="19.5" customHeight="1" x14ac:dyDescent="0.25">
      <c r="B1364" s="174"/>
      <c r="C1364" s="175"/>
      <c r="D1364" s="176"/>
      <c r="E1364" s="176"/>
      <c r="F1364" s="176"/>
      <c r="G1364" s="256"/>
      <c r="H1364" s="178"/>
      <c r="I1364" s="179"/>
      <c r="J1364" s="180"/>
      <c r="K1364" s="467"/>
      <c r="L1364" s="468"/>
      <c r="M1364" s="469"/>
      <c r="N1364" s="469"/>
      <c r="O1364" s="470"/>
      <c r="P1364" s="193">
        <f t="shared" si="304"/>
        <v>-1233891.02</v>
      </c>
      <c r="Q1364" s="170"/>
      <c r="R1364" s="194">
        <f>SUBTOTAL(9,R1225:R1363)</f>
        <v>754671.75</v>
      </c>
      <c r="S1364" s="194">
        <f>SUBTOTAL(9,S1225:S1363)</f>
        <v>57807.97</v>
      </c>
      <c r="T1364" s="194">
        <f t="shared" ref="T1364:U1364" si="315">SUBTOTAL(9,T1225:T1363)</f>
        <v>421411.3</v>
      </c>
      <c r="U1364" s="194">
        <f t="shared" si="315"/>
        <v>0</v>
      </c>
    </row>
    <row r="1365" spans="1:21" s="156" customFormat="1" ht="19.5" customHeight="1" x14ac:dyDescent="0.25">
      <c r="B1365" s="198" t="s">
        <v>64</v>
      </c>
      <c r="C1365" s="175" t="str">
        <f>$C$1195</f>
        <v>Testing</v>
      </c>
      <c r="D1365" s="176"/>
      <c r="E1365" s="176"/>
      <c r="F1365" s="176"/>
      <c r="G1365" s="177"/>
      <c r="H1365" s="471">
        <f>$H$1195</f>
        <v>0.01</v>
      </c>
      <c r="I1365" s="179"/>
      <c r="J1365" s="458">
        <f>SUBTOTAL(9,K1224:K1364)</f>
        <v>1233891.02</v>
      </c>
      <c r="K1365" s="459">
        <f>H1365*J1365</f>
        <v>12338.9102</v>
      </c>
      <c r="L1365" s="460"/>
      <c r="M1365" s="461"/>
      <c r="N1365" s="461"/>
      <c r="O1365" s="462"/>
      <c r="P1365" s="193">
        <f t="shared" si="304"/>
        <v>0</v>
      </c>
      <c r="Q1365" s="170"/>
      <c r="R1365" s="194">
        <f>R1364*$H1365</f>
        <v>7546.7174999999997</v>
      </c>
      <c r="S1365" s="194">
        <f>S1364*$H1365</f>
        <v>578.0797</v>
      </c>
      <c r="T1365" s="194">
        <f>T1364*$H1365</f>
        <v>4214.1130000000003</v>
      </c>
      <c r="U1365" s="194" t="str">
        <f t="shared" ref="U1365:U1368" si="316">IF($Q1365=U$8,$K1365,"")</f>
        <v/>
      </c>
    </row>
    <row r="1366" spans="1:21" s="156" customFormat="1" ht="19.5" customHeight="1" x14ac:dyDescent="0.25">
      <c r="B1366" s="198" t="s">
        <v>64</v>
      </c>
      <c r="C1366" s="175" t="str">
        <f>$C$1196</f>
        <v>Commissioning</v>
      </c>
      <c r="D1366" s="176"/>
      <c r="E1366" s="176"/>
      <c r="F1366" s="176"/>
      <c r="G1366" s="177"/>
      <c r="H1366" s="471">
        <f>$H$1196</f>
        <v>0.01</v>
      </c>
      <c r="I1366" s="179"/>
      <c r="J1366" s="458">
        <f>J1365</f>
        <v>1233891.02</v>
      </c>
      <c r="K1366" s="459">
        <f>H1366*J1366</f>
        <v>12338.9102</v>
      </c>
      <c r="L1366" s="460"/>
      <c r="M1366" s="461"/>
      <c r="N1366" s="461"/>
      <c r="O1366" s="462"/>
      <c r="P1366" s="193">
        <f t="shared" si="304"/>
        <v>0</v>
      </c>
      <c r="Q1366" s="170"/>
      <c r="R1366" s="194">
        <f>R1364*$H1366</f>
        <v>7546.7174999999997</v>
      </c>
      <c r="S1366" s="194">
        <f>S1364*$H1366</f>
        <v>578.0797</v>
      </c>
      <c r="T1366" s="194">
        <f>T1364*$H1366</f>
        <v>4214.1130000000003</v>
      </c>
      <c r="U1366" s="194" t="str">
        <f t="shared" si="316"/>
        <v/>
      </c>
    </row>
    <row r="1367" spans="1:21" s="156" customFormat="1" ht="19.5" customHeight="1" x14ac:dyDescent="0.25">
      <c r="B1367" s="198" t="s">
        <v>64</v>
      </c>
      <c r="C1367" s="175" t="str">
        <f>$C$1197</f>
        <v>E.o. for sustainable solutions, offsite manufacture, and the like</v>
      </c>
      <c r="D1367" s="176"/>
      <c r="E1367" s="176"/>
      <c r="F1367" s="176"/>
      <c r="G1367" s="177"/>
      <c r="H1367" s="471">
        <f>$H$1197</f>
        <v>0.15</v>
      </c>
      <c r="I1367" s="179"/>
      <c r="J1367" s="458">
        <f>J1366</f>
        <v>1233891.02</v>
      </c>
      <c r="K1367" s="459">
        <f>H1367*J1367</f>
        <v>185083.65299999999</v>
      </c>
      <c r="L1367" s="460"/>
      <c r="M1367" s="461"/>
      <c r="N1367" s="461"/>
      <c r="O1367" s="462"/>
      <c r="P1367" s="193">
        <f t="shared" si="304"/>
        <v>0</v>
      </c>
      <c r="Q1367" s="170"/>
      <c r="R1367" s="194">
        <f>R1364*$H1367</f>
        <v>113200.7625</v>
      </c>
      <c r="S1367" s="194">
        <f>S1364*$H1367</f>
        <v>8671.1954999999998</v>
      </c>
      <c r="T1367" s="194">
        <f>T1364*$H1367</f>
        <v>63211.694999999992</v>
      </c>
      <c r="U1367" s="194" t="str">
        <f t="shared" si="316"/>
        <v/>
      </c>
    </row>
    <row r="1368" spans="1:21" s="156" customFormat="1" ht="19.5" customHeight="1" x14ac:dyDescent="0.25">
      <c r="B1368" s="198" t="s">
        <v>64</v>
      </c>
      <c r="C1368" s="175" t="str">
        <f>$C$1198</f>
        <v>MEP Preliminaries &amp; OH&amp;P</v>
      </c>
      <c r="D1368" s="176"/>
      <c r="E1368" s="176"/>
      <c r="F1368" s="176"/>
      <c r="G1368" s="177"/>
      <c r="H1368" s="471">
        <f>$H$1198</f>
        <v>0</v>
      </c>
      <c r="I1368" s="179"/>
      <c r="J1368" s="458">
        <f>SUM(K1227:K1367)</f>
        <v>1443652.4934</v>
      </c>
      <c r="K1368" s="459">
        <f>H1368*J1368</f>
        <v>0</v>
      </c>
      <c r="L1368" s="460"/>
      <c r="M1368" s="461"/>
      <c r="N1368" s="461"/>
      <c r="O1368" s="462"/>
      <c r="P1368" s="193">
        <f t="shared" si="304"/>
        <v>0</v>
      </c>
      <c r="Q1368" s="170"/>
      <c r="R1368" s="194">
        <f>SUM(R1364:R1367)*$H1368</f>
        <v>0</v>
      </c>
      <c r="S1368" s="194">
        <f>SUM(S1364:S1367)*$H1368</f>
        <v>0</v>
      </c>
      <c r="T1368" s="194">
        <f>SUM(T1364:T1367)*$H1368</f>
        <v>0</v>
      </c>
      <c r="U1368" s="194" t="str">
        <f t="shared" si="316"/>
        <v/>
      </c>
    </row>
    <row r="1369" spans="1:21" s="156" customFormat="1" ht="19.5" customHeight="1" x14ac:dyDescent="0.25">
      <c r="A1369" s="197"/>
      <c r="B1369" s="221"/>
      <c r="C1369" s="222"/>
      <c r="D1369" s="223"/>
      <c r="E1369" s="223"/>
      <c r="F1369" s="223"/>
      <c r="G1369" s="224" t="str">
        <f>C1225</f>
        <v>Foul Drainage Above Ground</v>
      </c>
      <c r="H1369" s="225"/>
      <c r="I1369" s="225"/>
      <c r="J1369" s="226"/>
      <c r="K1369" s="227">
        <f>SUBTOTAL(9,K1225:K1368)</f>
        <v>1443652.4934</v>
      </c>
      <c r="L1369" s="228"/>
      <c r="M1369" s="229"/>
      <c r="N1369" s="229"/>
      <c r="O1369" s="230"/>
      <c r="P1369" s="193">
        <f t="shared" si="304"/>
        <v>1443652.4934</v>
      </c>
      <c r="R1369" s="194"/>
      <c r="S1369" s="194"/>
      <c r="T1369" s="194"/>
      <c r="U1369" s="194"/>
    </row>
    <row r="1370" spans="1:21" s="156" customFormat="1" ht="19.5" customHeight="1" x14ac:dyDescent="0.25">
      <c r="B1370" s="174"/>
      <c r="C1370" s="175"/>
      <c r="D1370" s="176"/>
      <c r="E1370" s="176"/>
      <c r="F1370" s="176"/>
      <c r="G1370" s="177"/>
      <c r="H1370" s="178"/>
      <c r="I1370" s="179"/>
      <c r="J1370" s="180"/>
      <c r="K1370" s="180"/>
      <c r="L1370" s="181"/>
      <c r="M1370" s="182"/>
      <c r="N1370" s="182"/>
      <c r="O1370" s="183"/>
      <c r="P1370" s="193">
        <f t="shared" si="304"/>
        <v>0</v>
      </c>
      <c r="Q1370" s="170"/>
      <c r="R1370" s="194" t="str">
        <f>IF($Q1370=R$8,$K1370,"")</f>
        <v/>
      </c>
      <c r="S1370" s="194"/>
      <c r="T1370" s="194" t="str">
        <f>IF($Q1370=T$8,$K1370,"")</f>
        <v/>
      </c>
      <c r="U1370" s="194" t="str">
        <f>IF($Q1370=U$8,$K1370,"")</f>
        <v/>
      </c>
    </row>
    <row r="1371" spans="1:21" s="156" customFormat="1" ht="19.5" customHeight="1" x14ac:dyDescent="0.25">
      <c r="B1371" s="195" t="s">
        <v>1071</v>
      </c>
      <c r="C1371" s="196" t="s">
        <v>1072</v>
      </c>
      <c r="D1371" s="191"/>
      <c r="E1371" s="191"/>
      <c r="F1371" s="191"/>
      <c r="G1371" s="192"/>
      <c r="H1371" s="178"/>
      <c r="I1371" s="179"/>
      <c r="J1371" s="180"/>
      <c r="K1371" s="180"/>
      <c r="L1371" s="181"/>
      <c r="M1371" s="182"/>
      <c r="N1371" s="182"/>
      <c r="O1371" s="183"/>
      <c r="P1371" s="193">
        <f t="shared" si="304"/>
        <v>0</v>
      </c>
      <c r="Q1371" s="170"/>
      <c r="R1371" s="194"/>
      <c r="S1371" s="194"/>
      <c r="T1371" s="194"/>
      <c r="U1371" s="194"/>
    </row>
    <row r="1372" spans="1:21" s="251" customFormat="1" ht="19.5" customHeight="1" x14ac:dyDescent="0.25">
      <c r="A1372" s="241"/>
      <c r="B1372" s="254" t="s">
        <v>64</v>
      </c>
      <c r="C1372" s="199" t="s">
        <v>1042</v>
      </c>
      <c r="D1372" s="255"/>
      <c r="E1372" s="255"/>
      <c r="F1372" s="255"/>
      <c r="G1372" s="256"/>
      <c r="H1372" s="257"/>
      <c r="I1372" s="242"/>
      <c r="J1372" s="179"/>
      <c r="K1372" s="244"/>
      <c r="L1372" s="990"/>
      <c r="M1372" s="991"/>
      <c r="N1372" s="991"/>
      <c r="O1372" s="992"/>
      <c r="P1372" s="193">
        <f t="shared" si="304"/>
        <v>0</v>
      </c>
      <c r="Q1372" s="258"/>
      <c r="R1372" s="194" t="str">
        <f t="shared" ref="R1372:R1377" si="317">IF($Q1372=R$8,$K1372,"")</f>
        <v/>
      </c>
      <c r="S1372" s="194"/>
      <c r="T1372" s="194" t="str">
        <f t="shared" ref="T1372:U1377" si="318">IF($Q1372=T$8,$K1372,"")</f>
        <v/>
      </c>
      <c r="U1372" s="194" t="str">
        <f t="shared" si="318"/>
        <v/>
      </c>
    </row>
    <row r="1373" spans="1:21" s="156" customFormat="1" ht="19.5" customHeight="1" x14ac:dyDescent="0.25">
      <c r="B1373" s="174"/>
      <c r="C1373" s="175"/>
      <c r="D1373" s="176"/>
      <c r="E1373" s="176"/>
      <c r="F1373" s="176"/>
      <c r="G1373" s="466"/>
      <c r="H1373" s="178"/>
      <c r="I1373" s="179"/>
      <c r="J1373" s="180"/>
      <c r="K1373" s="467"/>
      <c r="L1373" s="468"/>
      <c r="M1373" s="469"/>
      <c r="N1373" s="469"/>
      <c r="O1373" s="470"/>
      <c r="P1373" s="193">
        <f t="shared" si="304"/>
        <v>0</v>
      </c>
      <c r="Q1373" s="170"/>
      <c r="R1373" s="194" t="str">
        <f t="shared" si="317"/>
        <v/>
      </c>
      <c r="S1373" s="194"/>
      <c r="T1373" s="194" t="str">
        <f t="shared" si="318"/>
        <v/>
      </c>
      <c r="U1373" s="194" t="str">
        <f t="shared" si="318"/>
        <v/>
      </c>
    </row>
    <row r="1374" spans="1:21" s="156" customFormat="1" ht="19.5" customHeight="1" x14ac:dyDescent="0.25">
      <c r="B1374" s="198" t="s">
        <v>64</v>
      </c>
      <c r="C1374" s="175" t="str">
        <f>$C$1195</f>
        <v>Testing</v>
      </c>
      <c r="D1374" s="176"/>
      <c r="E1374" s="176"/>
      <c r="F1374" s="176"/>
      <c r="G1374" s="177"/>
      <c r="H1374" s="471">
        <f>$H$1195</f>
        <v>0.01</v>
      </c>
      <c r="I1374" s="179"/>
      <c r="J1374" s="458">
        <f>SUBTOTAL(9,K1370:K1373)</f>
        <v>0</v>
      </c>
      <c r="K1374" s="459">
        <f>H1374*J1374</f>
        <v>0</v>
      </c>
      <c r="L1374" s="460"/>
      <c r="M1374" s="461"/>
      <c r="N1374" s="461"/>
      <c r="O1374" s="462"/>
      <c r="P1374" s="193">
        <f t="shared" si="304"/>
        <v>0</v>
      </c>
      <c r="Q1374" s="170"/>
      <c r="R1374" s="194" t="str">
        <f t="shared" si="317"/>
        <v/>
      </c>
      <c r="S1374" s="194"/>
      <c r="T1374" s="194" t="str">
        <f t="shared" si="318"/>
        <v/>
      </c>
      <c r="U1374" s="194" t="str">
        <f t="shared" si="318"/>
        <v/>
      </c>
    </row>
    <row r="1375" spans="1:21" s="156" customFormat="1" ht="19.5" customHeight="1" x14ac:dyDescent="0.25">
      <c r="B1375" s="198" t="s">
        <v>64</v>
      </c>
      <c r="C1375" s="175" t="str">
        <f>$C$1196</f>
        <v>Commissioning</v>
      </c>
      <c r="D1375" s="176"/>
      <c r="E1375" s="176"/>
      <c r="F1375" s="176"/>
      <c r="G1375" s="177"/>
      <c r="H1375" s="471">
        <f>$H$1196</f>
        <v>0.01</v>
      </c>
      <c r="I1375" s="179"/>
      <c r="J1375" s="458">
        <f>J1374</f>
        <v>0</v>
      </c>
      <c r="K1375" s="459">
        <f>H1375*J1375</f>
        <v>0</v>
      </c>
      <c r="L1375" s="460"/>
      <c r="M1375" s="461"/>
      <c r="N1375" s="461"/>
      <c r="O1375" s="462"/>
      <c r="P1375" s="193">
        <f t="shared" si="304"/>
        <v>0</v>
      </c>
      <c r="Q1375" s="170"/>
      <c r="R1375" s="194" t="str">
        <f t="shared" si="317"/>
        <v/>
      </c>
      <c r="S1375" s="194"/>
      <c r="T1375" s="194" t="str">
        <f t="shared" si="318"/>
        <v/>
      </c>
      <c r="U1375" s="194" t="str">
        <f t="shared" si="318"/>
        <v/>
      </c>
    </row>
    <row r="1376" spans="1:21" s="156" customFormat="1" ht="19.5" customHeight="1" x14ac:dyDescent="0.25">
      <c r="B1376" s="198" t="s">
        <v>64</v>
      </c>
      <c r="C1376" s="175" t="str">
        <f>$C$1197</f>
        <v>E.o. for sustainable solutions, offsite manufacture, and the like</v>
      </c>
      <c r="D1376" s="176"/>
      <c r="E1376" s="176"/>
      <c r="F1376" s="176"/>
      <c r="G1376" s="177"/>
      <c r="H1376" s="471">
        <f>$H$1197</f>
        <v>0.15</v>
      </c>
      <c r="I1376" s="179"/>
      <c r="J1376" s="458">
        <f>J1375</f>
        <v>0</v>
      </c>
      <c r="K1376" s="459">
        <f>H1376*J1376</f>
        <v>0</v>
      </c>
      <c r="L1376" s="460"/>
      <c r="M1376" s="461"/>
      <c r="N1376" s="461"/>
      <c r="O1376" s="462"/>
      <c r="P1376" s="193">
        <f t="shared" si="304"/>
        <v>0</v>
      </c>
      <c r="Q1376" s="170"/>
      <c r="R1376" s="194" t="str">
        <f t="shared" si="317"/>
        <v/>
      </c>
      <c r="S1376" s="194"/>
      <c r="T1376" s="194" t="str">
        <f t="shared" si="318"/>
        <v/>
      </c>
      <c r="U1376" s="194" t="str">
        <f t="shared" si="318"/>
        <v/>
      </c>
    </row>
    <row r="1377" spans="1:21" s="156" customFormat="1" ht="19.5" customHeight="1" x14ac:dyDescent="0.25">
      <c r="B1377" s="198" t="s">
        <v>64</v>
      </c>
      <c r="C1377" s="175" t="str">
        <f>$C$1198</f>
        <v>MEP Preliminaries &amp; OH&amp;P</v>
      </c>
      <c r="D1377" s="176"/>
      <c r="E1377" s="176"/>
      <c r="F1377" s="176"/>
      <c r="G1377" s="177"/>
      <c r="H1377" s="471">
        <f>$H$1198</f>
        <v>0</v>
      </c>
      <c r="I1377" s="179"/>
      <c r="J1377" s="458">
        <f>SUM(K1372:K1376)</f>
        <v>0</v>
      </c>
      <c r="K1377" s="459">
        <f>H1377*J1377</f>
        <v>0</v>
      </c>
      <c r="L1377" s="460"/>
      <c r="M1377" s="461"/>
      <c r="N1377" s="461"/>
      <c r="O1377" s="462"/>
      <c r="P1377" s="193">
        <f t="shared" si="304"/>
        <v>0</v>
      </c>
      <c r="Q1377" s="170"/>
      <c r="R1377" s="194" t="str">
        <f t="shared" si="317"/>
        <v/>
      </c>
      <c r="S1377" s="194"/>
      <c r="T1377" s="194" t="str">
        <f t="shared" si="318"/>
        <v/>
      </c>
      <c r="U1377" s="194" t="str">
        <f t="shared" si="318"/>
        <v/>
      </c>
    </row>
    <row r="1378" spans="1:21" s="156" customFormat="1" ht="19.5" customHeight="1" x14ac:dyDescent="0.25">
      <c r="A1378" s="197"/>
      <c r="B1378" s="221"/>
      <c r="C1378" s="222"/>
      <c r="D1378" s="223"/>
      <c r="E1378" s="223"/>
      <c r="F1378" s="223"/>
      <c r="G1378" s="224" t="str">
        <f>C1371</f>
        <v>Chemical, toxic and industrial liquid waste drainage</v>
      </c>
      <c r="H1378" s="225"/>
      <c r="I1378" s="225"/>
      <c r="J1378" s="226"/>
      <c r="K1378" s="227">
        <f>SUBTOTAL(9,K1371:K1377)</f>
        <v>0</v>
      </c>
      <c r="L1378" s="228"/>
      <c r="M1378" s="229"/>
      <c r="N1378" s="229"/>
      <c r="O1378" s="230"/>
      <c r="P1378" s="193">
        <f t="shared" si="304"/>
        <v>0</v>
      </c>
      <c r="R1378" s="194"/>
      <c r="S1378" s="194"/>
      <c r="T1378" s="194"/>
      <c r="U1378" s="194"/>
    </row>
    <row r="1379" spans="1:21" s="156" customFormat="1" ht="19.5" customHeight="1" x14ac:dyDescent="0.25">
      <c r="B1379" s="174"/>
      <c r="C1379" s="175"/>
      <c r="D1379" s="176"/>
      <c r="E1379" s="176"/>
      <c r="F1379" s="176"/>
      <c r="G1379" s="177"/>
      <c r="H1379" s="178"/>
      <c r="I1379" s="179"/>
      <c r="J1379" s="180"/>
      <c r="K1379" s="180"/>
      <c r="L1379" s="181"/>
      <c r="M1379" s="182"/>
      <c r="N1379" s="182"/>
      <c r="O1379" s="183"/>
      <c r="P1379" s="193">
        <f t="shared" si="304"/>
        <v>0</v>
      </c>
      <c r="Q1379" s="170"/>
      <c r="R1379" s="194" t="str">
        <f>IF($Q1379=R$8,$K1379,"")</f>
        <v/>
      </c>
      <c r="S1379" s="194"/>
      <c r="T1379" s="194" t="str">
        <f>IF($Q1379=T$8,$K1379,"")</f>
        <v/>
      </c>
      <c r="U1379" s="194" t="str">
        <f>IF($Q1379=U$8,$K1379,"")</f>
        <v/>
      </c>
    </row>
    <row r="1380" spans="1:21" s="156" customFormat="1" ht="19.5" customHeight="1" x14ac:dyDescent="0.25">
      <c r="B1380" s="195" t="s">
        <v>1073</v>
      </c>
      <c r="C1380" s="196" t="s">
        <v>1074</v>
      </c>
      <c r="D1380" s="191"/>
      <c r="E1380" s="191"/>
      <c r="F1380" s="191"/>
      <c r="G1380" s="192"/>
      <c r="H1380" s="178"/>
      <c r="I1380" s="179"/>
      <c r="J1380" s="180"/>
      <c r="K1380" s="180"/>
      <c r="L1380" s="181"/>
      <c r="M1380" s="182"/>
      <c r="N1380" s="182"/>
      <c r="O1380" s="183"/>
      <c r="P1380" s="193">
        <f t="shared" si="304"/>
        <v>0</v>
      </c>
      <c r="Q1380" s="170"/>
      <c r="R1380" s="194"/>
      <c r="S1380" s="194"/>
      <c r="T1380" s="194"/>
      <c r="U1380" s="194"/>
    </row>
    <row r="1381" spans="1:21" s="251" customFormat="1" ht="19.5" customHeight="1" x14ac:dyDescent="0.25">
      <c r="A1381" s="241"/>
      <c r="B1381" s="254" t="s">
        <v>64</v>
      </c>
      <c r="C1381" s="199" t="s">
        <v>1042</v>
      </c>
      <c r="D1381" s="255"/>
      <c r="E1381" s="255"/>
      <c r="F1381" s="255"/>
      <c r="G1381" s="256"/>
      <c r="H1381" s="257"/>
      <c r="I1381" s="242"/>
      <c r="J1381" s="179"/>
      <c r="K1381" s="244"/>
      <c r="L1381" s="990"/>
      <c r="M1381" s="991"/>
      <c r="N1381" s="991"/>
      <c r="O1381" s="992"/>
      <c r="P1381" s="193">
        <f t="shared" si="304"/>
        <v>0</v>
      </c>
      <c r="Q1381" s="258"/>
      <c r="R1381" s="194" t="str">
        <f t="shared" ref="R1381:R1386" si="319">IF($Q1381=R$8,$K1381,"")</f>
        <v/>
      </c>
      <c r="S1381" s="194"/>
      <c r="T1381" s="194" t="str">
        <f t="shared" ref="T1381:U1386" si="320">IF($Q1381=T$8,$K1381,"")</f>
        <v/>
      </c>
      <c r="U1381" s="194" t="str">
        <f t="shared" si="320"/>
        <v/>
      </c>
    </row>
    <row r="1382" spans="1:21" s="156" customFormat="1" ht="19.5" customHeight="1" x14ac:dyDescent="0.25">
      <c r="B1382" s="174"/>
      <c r="C1382" s="175"/>
      <c r="D1382" s="176"/>
      <c r="E1382" s="176"/>
      <c r="F1382" s="176"/>
      <c r="G1382" s="466"/>
      <c r="H1382" s="178"/>
      <c r="I1382" s="179"/>
      <c r="J1382" s="180"/>
      <c r="K1382" s="467"/>
      <c r="L1382" s="468"/>
      <c r="M1382" s="469"/>
      <c r="N1382" s="469"/>
      <c r="O1382" s="470"/>
      <c r="P1382" s="193">
        <f t="shared" si="304"/>
        <v>0</v>
      </c>
      <c r="Q1382" s="170"/>
      <c r="R1382" s="194" t="str">
        <f t="shared" si="319"/>
        <v/>
      </c>
      <c r="S1382" s="194"/>
      <c r="T1382" s="194" t="str">
        <f t="shared" si="320"/>
        <v/>
      </c>
      <c r="U1382" s="194" t="str">
        <f t="shared" si="320"/>
        <v/>
      </c>
    </row>
    <row r="1383" spans="1:21" s="156" customFormat="1" ht="19.5" customHeight="1" x14ac:dyDescent="0.25">
      <c r="B1383" s="198" t="s">
        <v>64</v>
      </c>
      <c r="C1383" s="175" t="str">
        <f>$C$1195</f>
        <v>Testing</v>
      </c>
      <c r="D1383" s="176"/>
      <c r="E1383" s="176"/>
      <c r="F1383" s="176"/>
      <c r="G1383" s="177"/>
      <c r="H1383" s="471">
        <f>$H$1195</f>
        <v>0.01</v>
      </c>
      <c r="I1383" s="179"/>
      <c r="J1383" s="458">
        <f>SUBTOTAL(9,K1379:K1382)</f>
        <v>0</v>
      </c>
      <c r="K1383" s="459">
        <f>H1383*J1383</f>
        <v>0</v>
      </c>
      <c r="L1383" s="460"/>
      <c r="M1383" s="461"/>
      <c r="N1383" s="461"/>
      <c r="O1383" s="462"/>
      <c r="P1383" s="193">
        <f t="shared" si="304"/>
        <v>0</v>
      </c>
      <c r="Q1383" s="170"/>
      <c r="R1383" s="194" t="str">
        <f t="shared" si="319"/>
        <v/>
      </c>
      <c r="S1383" s="194"/>
      <c r="T1383" s="194" t="str">
        <f t="shared" si="320"/>
        <v/>
      </c>
      <c r="U1383" s="194" t="str">
        <f t="shared" si="320"/>
        <v/>
      </c>
    </row>
    <row r="1384" spans="1:21" s="156" customFormat="1" ht="19.5" customHeight="1" x14ac:dyDescent="0.25">
      <c r="B1384" s="198" t="s">
        <v>64</v>
      </c>
      <c r="C1384" s="175" t="str">
        <f>$C$1196</f>
        <v>Commissioning</v>
      </c>
      <c r="D1384" s="176"/>
      <c r="E1384" s="176"/>
      <c r="F1384" s="176"/>
      <c r="G1384" s="177"/>
      <c r="H1384" s="471">
        <f>$H$1196</f>
        <v>0.01</v>
      </c>
      <c r="I1384" s="179"/>
      <c r="J1384" s="458">
        <f>J1383</f>
        <v>0</v>
      </c>
      <c r="K1384" s="459">
        <f>H1384*J1384</f>
        <v>0</v>
      </c>
      <c r="L1384" s="460"/>
      <c r="M1384" s="461"/>
      <c r="N1384" s="461"/>
      <c r="O1384" s="462"/>
      <c r="P1384" s="193">
        <f t="shared" si="304"/>
        <v>0</v>
      </c>
      <c r="Q1384" s="170"/>
      <c r="R1384" s="194" t="str">
        <f t="shared" si="319"/>
        <v/>
      </c>
      <c r="S1384" s="194"/>
      <c r="T1384" s="194" t="str">
        <f t="shared" si="320"/>
        <v/>
      </c>
      <c r="U1384" s="194" t="str">
        <f t="shared" si="320"/>
        <v/>
      </c>
    </row>
    <row r="1385" spans="1:21" s="156" customFormat="1" ht="19.5" customHeight="1" x14ac:dyDescent="0.25">
      <c r="B1385" s="198" t="s">
        <v>64</v>
      </c>
      <c r="C1385" s="175" t="str">
        <f>$C$1197</f>
        <v>E.o. for sustainable solutions, offsite manufacture, and the like</v>
      </c>
      <c r="D1385" s="176"/>
      <c r="E1385" s="176"/>
      <c r="F1385" s="176"/>
      <c r="G1385" s="177"/>
      <c r="H1385" s="471">
        <f>$H$1197</f>
        <v>0.15</v>
      </c>
      <c r="I1385" s="179"/>
      <c r="J1385" s="458">
        <f>J1384</f>
        <v>0</v>
      </c>
      <c r="K1385" s="459">
        <f>H1385*J1385</f>
        <v>0</v>
      </c>
      <c r="L1385" s="460"/>
      <c r="M1385" s="461"/>
      <c r="N1385" s="461"/>
      <c r="O1385" s="462"/>
      <c r="P1385" s="193">
        <f t="shared" si="304"/>
        <v>0</v>
      </c>
      <c r="Q1385" s="170"/>
      <c r="R1385" s="194" t="str">
        <f t="shared" si="319"/>
        <v/>
      </c>
      <c r="S1385" s="194"/>
      <c r="T1385" s="194" t="str">
        <f t="shared" si="320"/>
        <v/>
      </c>
      <c r="U1385" s="194" t="str">
        <f t="shared" si="320"/>
        <v/>
      </c>
    </row>
    <row r="1386" spans="1:21" s="156" customFormat="1" ht="19.5" customHeight="1" x14ac:dyDescent="0.25">
      <c r="B1386" s="198" t="s">
        <v>64</v>
      </c>
      <c r="C1386" s="175" t="str">
        <f>$C$1198</f>
        <v>MEP Preliminaries &amp; OH&amp;P</v>
      </c>
      <c r="D1386" s="176"/>
      <c r="E1386" s="176"/>
      <c r="F1386" s="176"/>
      <c r="G1386" s="177"/>
      <c r="H1386" s="471">
        <f>$H$1198</f>
        <v>0</v>
      </c>
      <c r="I1386" s="179"/>
      <c r="J1386" s="458">
        <f>SUM(K1381:K1385)</f>
        <v>0</v>
      </c>
      <c r="K1386" s="459">
        <f>H1386*J1386</f>
        <v>0</v>
      </c>
      <c r="L1386" s="460"/>
      <c r="M1386" s="461"/>
      <c r="N1386" s="461"/>
      <c r="O1386" s="462"/>
      <c r="P1386" s="193">
        <f t="shared" si="304"/>
        <v>0</v>
      </c>
      <c r="Q1386" s="170"/>
      <c r="R1386" s="194" t="str">
        <f t="shared" si="319"/>
        <v/>
      </c>
      <c r="S1386" s="194"/>
      <c r="T1386" s="194" t="str">
        <f t="shared" si="320"/>
        <v/>
      </c>
      <c r="U1386" s="194" t="str">
        <f t="shared" si="320"/>
        <v/>
      </c>
    </row>
    <row r="1387" spans="1:21" s="156" customFormat="1" ht="19.5" customHeight="1" x14ac:dyDescent="0.25">
      <c r="A1387" s="197"/>
      <c r="B1387" s="221"/>
      <c r="C1387" s="222"/>
      <c r="D1387" s="223"/>
      <c r="E1387" s="223"/>
      <c r="F1387" s="223"/>
      <c r="G1387" s="224" t="str">
        <f>C1380</f>
        <v>Refuse disposal</v>
      </c>
      <c r="H1387" s="225"/>
      <c r="I1387" s="225"/>
      <c r="J1387" s="226"/>
      <c r="K1387" s="227">
        <f>SUBTOTAL(9,K1380:K1386)</f>
        <v>0</v>
      </c>
      <c r="L1387" s="228"/>
      <c r="M1387" s="229"/>
      <c r="N1387" s="229"/>
      <c r="O1387" s="230"/>
      <c r="P1387" s="193">
        <f t="shared" si="304"/>
        <v>0</v>
      </c>
      <c r="R1387" s="194"/>
      <c r="S1387" s="194"/>
      <c r="T1387" s="194"/>
      <c r="U1387" s="194"/>
    </row>
    <row r="1388" spans="1:21" s="156" customFormat="1" ht="19.5" customHeight="1" x14ac:dyDescent="0.25">
      <c r="B1388" s="174"/>
      <c r="C1388" s="175"/>
      <c r="D1388" s="176"/>
      <c r="E1388" s="176"/>
      <c r="F1388" s="176"/>
      <c r="G1388" s="177"/>
      <c r="H1388" s="178"/>
      <c r="I1388" s="179"/>
      <c r="J1388" s="180"/>
      <c r="K1388" s="180"/>
      <c r="L1388" s="181"/>
      <c r="M1388" s="182"/>
      <c r="N1388" s="182"/>
      <c r="O1388" s="183"/>
      <c r="P1388" s="193">
        <f t="shared" si="304"/>
        <v>0</v>
      </c>
      <c r="Q1388" s="170"/>
      <c r="R1388" s="194" t="str">
        <f>IF($Q1388=R$8,$K1388,"")</f>
        <v/>
      </c>
      <c r="S1388" s="194"/>
      <c r="T1388" s="194" t="str">
        <f>IF($Q1388=T$8,$K1388,"")</f>
        <v/>
      </c>
      <c r="U1388" s="194" t="str">
        <f>IF($Q1388=U$8,$K1388,"")</f>
        <v/>
      </c>
    </row>
    <row r="1389" spans="1:21" s="156" customFormat="1" ht="19.5" customHeight="1" x14ac:dyDescent="0.25">
      <c r="B1389" s="231"/>
      <c r="C1389" s="232"/>
      <c r="D1389" s="233"/>
      <c r="E1389" s="233"/>
      <c r="F1389" s="233"/>
      <c r="G1389" s="234" t="str">
        <f>C1224</f>
        <v>Disposal Installations</v>
      </c>
      <c r="H1389" s="235"/>
      <c r="I1389" s="236"/>
      <c r="J1389" s="236"/>
      <c r="K1389" s="237">
        <f>SUBTOTAL(9,K1224:K1388)</f>
        <v>1443652.4934</v>
      </c>
      <c r="L1389" s="238"/>
      <c r="M1389" s="239"/>
      <c r="N1389" s="239"/>
      <c r="O1389" s="240"/>
      <c r="P1389" s="193">
        <f t="shared" si="304"/>
        <v>0</v>
      </c>
      <c r="Q1389" s="237">
        <f>SUBTOTAL(9,Q1224:Q1370)</f>
        <v>0</v>
      </c>
      <c r="R1389" s="237">
        <f>SUBTOTAL(9,R1224:R1388)</f>
        <v>882965.94750000001</v>
      </c>
      <c r="S1389" s="237">
        <f>SUBTOTAL(9,S1224:S1388)</f>
        <v>67635.324900000007</v>
      </c>
      <c r="T1389" s="237">
        <f t="shared" ref="T1389:U1389" si="321">SUBTOTAL(9,T1224:T1388)</f>
        <v>493051.22100000002</v>
      </c>
      <c r="U1389" s="237">
        <f t="shared" si="321"/>
        <v>0</v>
      </c>
    </row>
    <row r="1390" spans="1:21" s="156" customFormat="1" ht="19.5" customHeight="1" x14ac:dyDescent="0.25">
      <c r="B1390" s="174"/>
      <c r="C1390" s="196"/>
      <c r="D1390" s="472"/>
      <c r="E1390" s="472"/>
      <c r="F1390" s="472"/>
      <c r="G1390" s="473"/>
      <c r="H1390" s="178"/>
      <c r="I1390" s="179"/>
      <c r="J1390" s="180"/>
      <c r="K1390" s="180"/>
      <c r="L1390" s="181"/>
      <c r="M1390" s="182"/>
      <c r="N1390" s="182"/>
      <c r="O1390" s="183"/>
      <c r="P1390" s="193">
        <f t="shared" si="304"/>
        <v>0</v>
      </c>
      <c r="Q1390" s="170"/>
      <c r="R1390" s="194" t="str">
        <f t="shared" ref="R1390:U1432" si="322">IF($Q1390=R$8,$K1390,"")</f>
        <v/>
      </c>
      <c r="S1390" s="194"/>
      <c r="T1390" s="194" t="str">
        <f t="shared" ref="T1390:U1409" si="323">IF($Q1390=T$8,$K1390,"")</f>
        <v/>
      </c>
      <c r="U1390" s="194" t="str">
        <f t="shared" si="323"/>
        <v/>
      </c>
    </row>
    <row r="1391" spans="1:21" s="156" customFormat="1" ht="19.5" customHeight="1" x14ac:dyDescent="0.25">
      <c r="B1391" s="189" t="s">
        <v>1075</v>
      </c>
      <c r="C1391" s="190" t="s">
        <v>1076</v>
      </c>
      <c r="D1391" s="191"/>
      <c r="E1391" s="191"/>
      <c r="F1391" s="191"/>
      <c r="G1391" s="192"/>
      <c r="H1391" s="178"/>
      <c r="I1391" s="179"/>
      <c r="J1391" s="180"/>
      <c r="K1391" s="180"/>
      <c r="L1391" s="181"/>
      <c r="M1391" s="182"/>
      <c r="N1391" s="182"/>
      <c r="O1391" s="183"/>
      <c r="P1391" s="193">
        <f t="shared" si="304"/>
        <v>0</v>
      </c>
      <c r="Q1391" s="170"/>
      <c r="R1391" s="194" t="str">
        <f t="shared" si="322"/>
        <v/>
      </c>
      <c r="S1391" s="194"/>
      <c r="T1391" s="194" t="str">
        <f t="shared" si="323"/>
        <v/>
      </c>
      <c r="U1391" s="194" t="str">
        <f t="shared" si="323"/>
        <v/>
      </c>
    </row>
    <row r="1392" spans="1:21" s="156" customFormat="1" ht="19.5" customHeight="1" x14ac:dyDescent="0.25">
      <c r="B1392" s="195" t="s">
        <v>1077</v>
      </c>
      <c r="C1392" s="196" t="s">
        <v>1078</v>
      </c>
      <c r="D1392" s="191"/>
      <c r="E1392" s="191"/>
      <c r="F1392" s="191"/>
      <c r="G1392" s="192"/>
      <c r="H1392" s="178"/>
      <c r="I1392" s="179"/>
      <c r="J1392" s="180"/>
      <c r="K1392" s="180"/>
      <c r="L1392" s="181"/>
      <c r="M1392" s="182"/>
      <c r="N1392" s="182"/>
      <c r="O1392" s="183"/>
      <c r="P1392" s="193">
        <f t="shared" ref="P1392:P1457" si="324">K1392-SUM(R1392:U1392)</f>
        <v>0</v>
      </c>
      <c r="Q1392" s="156" t="s">
        <v>363</v>
      </c>
      <c r="R1392" s="194">
        <f t="shared" si="322"/>
        <v>0</v>
      </c>
      <c r="S1392" s="194" t="str">
        <f t="shared" si="322"/>
        <v/>
      </c>
      <c r="T1392" s="194" t="str">
        <f t="shared" si="323"/>
        <v/>
      </c>
      <c r="U1392" s="194" t="str">
        <f t="shared" si="323"/>
        <v/>
      </c>
    </row>
    <row r="1393" spans="1:21" s="156" customFormat="1" ht="19.5" customHeight="1" x14ac:dyDescent="0.25">
      <c r="B1393" s="195"/>
      <c r="C1393" s="196" t="s">
        <v>538</v>
      </c>
      <c r="D1393" s="191"/>
      <c r="E1393" s="191"/>
      <c r="F1393" s="191"/>
      <c r="G1393" s="192"/>
      <c r="H1393" s="178"/>
      <c r="I1393" s="179"/>
      <c r="J1393" s="180"/>
      <c r="K1393" s="180"/>
      <c r="L1393" s="181"/>
      <c r="M1393" s="182"/>
      <c r="N1393" s="182"/>
      <c r="O1393" s="183"/>
      <c r="P1393" s="193">
        <f t="shared" si="324"/>
        <v>0</v>
      </c>
      <c r="Q1393" s="156" t="s">
        <v>363</v>
      </c>
      <c r="R1393" s="194">
        <f t="shared" si="322"/>
        <v>0</v>
      </c>
      <c r="S1393" s="194" t="str">
        <f t="shared" si="322"/>
        <v/>
      </c>
      <c r="T1393" s="194" t="str">
        <f t="shared" si="323"/>
        <v/>
      </c>
      <c r="U1393" s="194" t="str">
        <f t="shared" si="323"/>
        <v/>
      </c>
    </row>
    <row r="1394" spans="1:21" s="251" customFormat="1" ht="19.5" customHeight="1" x14ac:dyDescent="0.25">
      <c r="A1394" s="241"/>
      <c r="B1394" s="254" t="s">
        <v>64</v>
      </c>
      <c r="C1394" s="456" t="s">
        <v>1079</v>
      </c>
      <c r="D1394" s="255"/>
      <c r="E1394" s="255"/>
      <c r="F1394" s="255"/>
      <c r="G1394" s="192"/>
      <c r="H1394" s="257"/>
      <c r="I1394" s="242"/>
      <c r="J1394" s="179" t="s">
        <v>984</v>
      </c>
      <c r="K1394" s="244"/>
      <c r="L1394" s="990"/>
      <c r="M1394" s="991"/>
      <c r="N1394" s="991"/>
      <c r="O1394" s="992"/>
      <c r="P1394" s="193">
        <f t="shared" si="324"/>
        <v>0</v>
      </c>
      <c r="Q1394" s="156" t="s">
        <v>363</v>
      </c>
      <c r="R1394" s="194">
        <f t="shared" si="322"/>
        <v>0</v>
      </c>
      <c r="S1394" s="194" t="str">
        <f t="shared" si="322"/>
        <v/>
      </c>
      <c r="T1394" s="194" t="str">
        <f t="shared" si="323"/>
        <v/>
      </c>
      <c r="U1394" s="194" t="str">
        <f t="shared" si="323"/>
        <v/>
      </c>
    </row>
    <row r="1395" spans="1:21" s="251" customFormat="1" ht="19.5" customHeight="1" x14ac:dyDescent="0.25">
      <c r="A1395" s="241"/>
      <c r="B1395" s="254"/>
      <c r="C1395" s="199" t="s">
        <v>1080</v>
      </c>
      <c r="D1395" s="255"/>
      <c r="E1395" s="255"/>
      <c r="F1395" s="255"/>
      <c r="G1395" s="192"/>
      <c r="H1395" s="257"/>
      <c r="I1395" s="242"/>
      <c r="J1395" s="179" t="s">
        <v>984</v>
      </c>
      <c r="K1395" s="244"/>
      <c r="L1395" s="245"/>
      <c r="M1395" s="246"/>
      <c r="N1395" s="246"/>
      <c r="O1395" s="247"/>
      <c r="P1395" s="193">
        <f t="shared" si="324"/>
        <v>0</v>
      </c>
      <c r="Q1395" s="156" t="s">
        <v>363</v>
      </c>
      <c r="R1395" s="194">
        <f t="shared" si="322"/>
        <v>0</v>
      </c>
      <c r="S1395" s="194" t="str">
        <f t="shared" si="322"/>
        <v/>
      </c>
      <c r="T1395" s="194" t="str">
        <f t="shared" si="323"/>
        <v/>
      </c>
      <c r="U1395" s="194" t="str">
        <f t="shared" si="323"/>
        <v/>
      </c>
    </row>
    <row r="1396" spans="1:21" s="251" customFormat="1" ht="19.5" customHeight="1" x14ac:dyDescent="0.25">
      <c r="A1396" s="241"/>
      <c r="B1396" s="254"/>
      <c r="C1396" s="199" t="s">
        <v>1081</v>
      </c>
      <c r="D1396" s="255"/>
      <c r="E1396" s="255"/>
      <c r="F1396" s="255"/>
      <c r="G1396" s="192"/>
      <c r="H1396" s="257"/>
      <c r="I1396" s="242"/>
      <c r="J1396" s="179" t="s">
        <v>984</v>
      </c>
      <c r="K1396" s="244"/>
      <c r="L1396" s="245"/>
      <c r="M1396" s="246"/>
      <c r="N1396" s="246"/>
      <c r="O1396" s="247"/>
      <c r="P1396" s="193">
        <f t="shared" si="324"/>
        <v>0</v>
      </c>
      <c r="Q1396" s="156" t="s">
        <v>363</v>
      </c>
      <c r="R1396" s="194">
        <f t="shared" si="322"/>
        <v>0</v>
      </c>
      <c r="S1396" s="194" t="str">
        <f t="shared" si="322"/>
        <v/>
      </c>
      <c r="T1396" s="194" t="str">
        <f t="shared" si="323"/>
        <v/>
      </c>
      <c r="U1396" s="194" t="str">
        <f t="shared" si="323"/>
        <v/>
      </c>
    </row>
    <row r="1397" spans="1:21" s="251" customFormat="1" ht="19.5" customHeight="1" x14ac:dyDescent="0.25">
      <c r="A1397" s="241"/>
      <c r="B1397" s="254"/>
      <c r="C1397" s="199" t="s">
        <v>1082</v>
      </c>
      <c r="D1397" s="255"/>
      <c r="E1397" s="255"/>
      <c r="F1397" s="255"/>
      <c r="G1397" s="192"/>
      <c r="H1397" s="257"/>
      <c r="I1397" s="242"/>
      <c r="J1397" s="179" t="s">
        <v>984</v>
      </c>
      <c r="K1397" s="244"/>
      <c r="L1397" s="245"/>
      <c r="M1397" s="246"/>
      <c r="N1397" s="246"/>
      <c r="O1397" s="247"/>
      <c r="P1397" s="193">
        <f t="shared" si="324"/>
        <v>0</v>
      </c>
      <c r="Q1397" s="156" t="s">
        <v>363</v>
      </c>
      <c r="R1397" s="194">
        <f t="shared" si="322"/>
        <v>0</v>
      </c>
      <c r="S1397" s="194" t="str">
        <f t="shared" si="322"/>
        <v/>
      </c>
      <c r="T1397" s="194" t="str">
        <f t="shared" si="323"/>
        <v/>
      </c>
      <c r="U1397" s="194" t="str">
        <f t="shared" si="323"/>
        <v/>
      </c>
    </row>
    <row r="1398" spans="1:21" s="251" customFormat="1" ht="19.5" customHeight="1" x14ac:dyDescent="0.25">
      <c r="A1398" s="241"/>
      <c r="B1398" s="254"/>
      <c r="C1398" s="199"/>
      <c r="D1398" s="255"/>
      <c r="E1398" s="255"/>
      <c r="F1398" s="255"/>
      <c r="G1398" s="192"/>
      <c r="H1398" s="257"/>
      <c r="I1398" s="242"/>
      <c r="J1398" s="179" t="s">
        <v>984</v>
      </c>
      <c r="K1398" s="244"/>
      <c r="L1398" s="245"/>
      <c r="M1398" s="246"/>
      <c r="N1398" s="246"/>
      <c r="O1398" s="247"/>
      <c r="P1398" s="193">
        <f t="shared" si="324"/>
        <v>0</v>
      </c>
      <c r="Q1398" s="156" t="s">
        <v>363</v>
      </c>
      <c r="R1398" s="194">
        <f t="shared" si="322"/>
        <v>0</v>
      </c>
      <c r="S1398" s="194" t="str">
        <f t="shared" si="322"/>
        <v/>
      </c>
      <c r="T1398" s="194" t="str">
        <f t="shared" si="323"/>
        <v/>
      </c>
      <c r="U1398" s="194" t="str">
        <f t="shared" si="323"/>
        <v/>
      </c>
    </row>
    <row r="1399" spans="1:21" s="251" customFormat="1" ht="19.5" customHeight="1" x14ac:dyDescent="0.25">
      <c r="A1399" s="241"/>
      <c r="B1399" s="254"/>
      <c r="C1399" s="199" t="s">
        <v>1083</v>
      </c>
      <c r="D1399" s="255"/>
      <c r="E1399" s="255"/>
      <c r="F1399" s="255"/>
      <c r="G1399" s="192"/>
      <c r="H1399" s="257">
        <v>1</v>
      </c>
      <c r="I1399" s="242" t="s">
        <v>1056</v>
      </c>
      <c r="J1399" s="179">
        <v>1411.74</v>
      </c>
      <c r="K1399" s="244">
        <f t="shared" ref="K1399:K1403" si="325">H1399*J1399</f>
        <v>1411.74</v>
      </c>
      <c r="L1399" s="245"/>
      <c r="M1399" s="246"/>
      <c r="N1399" s="246"/>
      <c r="O1399" s="247"/>
      <c r="P1399" s="193">
        <f t="shared" si="324"/>
        <v>0</v>
      </c>
      <c r="Q1399" s="156" t="s">
        <v>363</v>
      </c>
      <c r="R1399" s="194">
        <f t="shared" si="322"/>
        <v>1411.74</v>
      </c>
      <c r="S1399" s="194" t="str">
        <f t="shared" si="322"/>
        <v/>
      </c>
      <c r="T1399" s="194" t="str">
        <f t="shared" si="323"/>
        <v/>
      </c>
      <c r="U1399" s="194" t="str">
        <f t="shared" si="323"/>
        <v/>
      </c>
    </row>
    <row r="1400" spans="1:21" s="251" customFormat="1" ht="19.5" customHeight="1" x14ac:dyDescent="0.25">
      <c r="A1400" s="241"/>
      <c r="B1400" s="254"/>
      <c r="C1400" s="199" t="s">
        <v>1084</v>
      </c>
      <c r="D1400" s="255"/>
      <c r="E1400" s="255"/>
      <c r="F1400" s="255"/>
      <c r="G1400" s="192"/>
      <c r="H1400" s="257">
        <v>1</v>
      </c>
      <c r="I1400" s="242" t="s">
        <v>1056</v>
      </c>
      <c r="J1400" s="179">
        <v>33086.080000000002</v>
      </c>
      <c r="K1400" s="244">
        <f t="shared" si="325"/>
        <v>33086.080000000002</v>
      </c>
      <c r="L1400" s="245"/>
      <c r="M1400" s="246"/>
      <c r="N1400" s="246"/>
      <c r="O1400" s="247"/>
      <c r="P1400" s="193">
        <f t="shared" si="324"/>
        <v>0</v>
      </c>
      <c r="Q1400" s="156" t="s">
        <v>363</v>
      </c>
      <c r="R1400" s="194">
        <f t="shared" si="322"/>
        <v>33086.080000000002</v>
      </c>
      <c r="S1400" s="194" t="str">
        <f t="shared" si="322"/>
        <v/>
      </c>
      <c r="T1400" s="194" t="str">
        <f t="shared" si="323"/>
        <v/>
      </c>
      <c r="U1400" s="194" t="str">
        <f t="shared" si="323"/>
        <v/>
      </c>
    </row>
    <row r="1401" spans="1:21" s="251" customFormat="1" ht="19.5" customHeight="1" x14ac:dyDescent="0.25">
      <c r="A1401" s="241"/>
      <c r="B1401" s="254"/>
      <c r="C1401" s="199" t="s">
        <v>1085</v>
      </c>
      <c r="D1401" s="255"/>
      <c r="E1401" s="255"/>
      <c r="F1401" s="255"/>
      <c r="G1401" s="192"/>
      <c r="H1401" s="257">
        <v>1</v>
      </c>
      <c r="I1401" s="242" t="s">
        <v>1056</v>
      </c>
      <c r="J1401" s="179">
        <v>26468.86</v>
      </c>
      <c r="K1401" s="244">
        <f t="shared" si="325"/>
        <v>26468.86</v>
      </c>
      <c r="L1401" s="245"/>
      <c r="M1401" s="246"/>
      <c r="N1401" s="246"/>
      <c r="O1401" s="247"/>
      <c r="P1401" s="193">
        <f t="shared" si="324"/>
        <v>0</v>
      </c>
      <c r="Q1401" s="156" t="s">
        <v>363</v>
      </c>
      <c r="R1401" s="194">
        <f t="shared" si="322"/>
        <v>26468.86</v>
      </c>
      <c r="S1401" s="194" t="str">
        <f t="shared" si="322"/>
        <v/>
      </c>
      <c r="T1401" s="194" t="str">
        <f t="shared" si="323"/>
        <v/>
      </c>
      <c r="U1401" s="194" t="str">
        <f t="shared" si="323"/>
        <v/>
      </c>
    </row>
    <row r="1402" spans="1:21" s="251" customFormat="1" ht="19.5" customHeight="1" x14ac:dyDescent="0.25">
      <c r="A1402" s="241"/>
      <c r="B1402" s="254"/>
      <c r="C1402" s="199" t="s">
        <v>1086</v>
      </c>
      <c r="D1402" s="255"/>
      <c r="E1402" s="255"/>
      <c r="F1402" s="255"/>
      <c r="G1402" s="192"/>
      <c r="H1402" s="257">
        <v>1</v>
      </c>
      <c r="I1402" s="242" t="s">
        <v>1056</v>
      </c>
      <c r="J1402" s="179">
        <v>9779.7199999999993</v>
      </c>
      <c r="K1402" s="244">
        <f t="shared" si="325"/>
        <v>9779.7199999999993</v>
      </c>
      <c r="L1402" s="245"/>
      <c r="M1402" s="246"/>
      <c r="N1402" s="246"/>
      <c r="O1402" s="247"/>
      <c r="P1402" s="193">
        <f t="shared" si="324"/>
        <v>0</v>
      </c>
      <c r="Q1402" s="156" t="s">
        <v>363</v>
      </c>
      <c r="R1402" s="194">
        <f t="shared" si="322"/>
        <v>9779.7199999999993</v>
      </c>
      <c r="S1402" s="194" t="str">
        <f t="shared" si="322"/>
        <v/>
      </c>
      <c r="T1402" s="194" t="str">
        <f t="shared" si="323"/>
        <v/>
      </c>
      <c r="U1402" s="194" t="str">
        <f t="shared" si="323"/>
        <v/>
      </c>
    </row>
    <row r="1403" spans="1:21" s="251" customFormat="1" ht="19.5" customHeight="1" x14ac:dyDescent="0.25">
      <c r="A1403" s="241"/>
      <c r="B1403" s="254"/>
      <c r="C1403" s="199" t="s">
        <v>1087</v>
      </c>
      <c r="D1403" s="255"/>
      <c r="E1403" s="255"/>
      <c r="F1403" s="255"/>
      <c r="G1403" s="192"/>
      <c r="H1403" s="257">
        <v>145</v>
      </c>
      <c r="I1403" s="242" t="s">
        <v>1017</v>
      </c>
      <c r="J1403" s="179">
        <v>948.75</v>
      </c>
      <c r="K1403" s="244">
        <f t="shared" si="325"/>
        <v>137568.75</v>
      </c>
      <c r="L1403" s="245"/>
      <c r="M1403" s="246"/>
      <c r="N1403" s="246"/>
      <c r="O1403" s="247"/>
      <c r="P1403" s="193">
        <f t="shared" si="324"/>
        <v>0</v>
      </c>
      <c r="Q1403" s="156" t="s">
        <v>363</v>
      </c>
      <c r="R1403" s="194">
        <f t="shared" si="322"/>
        <v>137568.75</v>
      </c>
      <c r="S1403" s="194" t="str">
        <f t="shared" si="322"/>
        <v/>
      </c>
      <c r="T1403" s="194" t="str">
        <f t="shared" si="323"/>
        <v/>
      </c>
      <c r="U1403" s="194" t="str">
        <f t="shared" si="323"/>
        <v/>
      </c>
    </row>
    <row r="1404" spans="1:21" s="251" customFormat="1" ht="19.5" customHeight="1" x14ac:dyDescent="0.25">
      <c r="A1404" s="241"/>
      <c r="B1404" s="254"/>
      <c r="C1404" s="199"/>
      <c r="D1404" s="255"/>
      <c r="E1404" s="255"/>
      <c r="F1404" s="255"/>
      <c r="G1404" s="192"/>
      <c r="H1404" s="257"/>
      <c r="I1404" s="242"/>
      <c r="J1404" s="179" t="s">
        <v>984</v>
      </c>
      <c r="K1404" s="244"/>
      <c r="L1404" s="245"/>
      <c r="M1404" s="246"/>
      <c r="N1404" s="246"/>
      <c r="O1404" s="247"/>
      <c r="P1404" s="193">
        <f t="shared" si="324"/>
        <v>0</v>
      </c>
      <c r="Q1404" s="156" t="s">
        <v>363</v>
      </c>
      <c r="R1404" s="194">
        <f t="shared" si="322"/>
        <v>0</v>
      </c>
      <c r="S1404" s="194" t="str">
        <f t="shared" si="322"/>
        <v/>
      </c>
      <c r="T1404" s="194" t="str">
        <f t="shared" si="323"/>
        <v/>
      </c>
      <c r="U1404" s="194" t="str">
        <f t="shared" si="323"/>
        <v/>
      </c>
    </row>
    <row r="1405" spans="1:21" s="251" customFormat="1" ht="19.5" customHeight="1" x14ac:dyDescent="0.25">
      <c r="A1405" s="241"/>
      <c r="B1405" s="254"/>
      <c r="C1405" s="199" t="s">
        <v>1088</v>
      </c>
      <c r="D1405" s="255"/>
      <c r="E1405" s="255"/>
      <c r="F1405" s="255"/>
      <c r="G1405" s="192"/>
      <c r="H1405" s="257">
        <v>1</v>
      </c>
      <c r="I1405" s="242" t="s">
        <v>1056</v>
      </c>
      <c r="J1405" s="179">
        <v>20143.86</v>
      </c>
      <c r="K1405" s="244">
        <f t="shared" ref="K1405:K1406" si="326">H1405*J1405</f>
        <v>20143.86</v>
      </c>
      <c r="L1405" s="245"/>
      <c r="M1405" s="246"/>
      <c r="N1405" s="246"/>
      <c r="O1405" s="247"/>
      <c r="P1405" s="193">
        <f t="shared" si="324"/>
        <v>0</v>
      </c>
      <c r="Q1405" s="156" t="s">
        <v>363</v>
      </c>
      <c r="R1405" s="194">
        <f t="shared" si="322"/>
        <v>20143.86</v>
      </c>
      <c r="S1405" s="194" t="str">
        <f t="shared" si="322"/>
        <v/>
      </c>
      <c r="T1405" s="194" t="str">
        <f t="shared" si="323"/>
        <v/>
      </c>
      <c r="U1405" s="194" t="str">
        <f t="shared" si="323"/>
        <v/>
      </c>
    </row>
    <row r="1406" spans="1:21" s="251" customFormat="1" ht="19.5" customHeight="1" x14ac:dyDescent="0.25">
      <c r="A1406" s="241"/>
      <c r="B1406" s="254"/>
      <c r="C1406" s="199" t="s">
        <v>1089</v>
      </c>
      <c r="D1406" s="255"/>
      <c r="E1406" s="255"/>
      <c r="F1406" s="255"/>
      <c r="G1406" s="192"/>
      <c r="H1406" s="257">
        <v>50</v>
      </c>
      <c r="I1406" s="242" t="s">
        <v>1017</v>
      </c>
      <c r="J1406" s="179">
        <v>948.75</v>
      </c>
      <c r="K1406" s="244">
        <f t="shared" si="326"/>
        <v>47437.5</v>
      </c>
      <c r="L1406" s="245"/>
      <c r="M1406" s="246"/>
      <c r="N1406" s="246"/>
      <c r="O1406" s="247"/>
      <c r="P1406" s="193">
        <f t="shared" si="324"/>
        <v>0</v>
      </c>
      <c r="Q1406" s="156" t="s">
        <v>363</v>
      </c>
      <c r="R1406" s="194">
        <f t="shared" si="322"/>
        <v>47437.5</v>
      </c>
      <c r="S1406" s="194" t="str">
        <f t="shared" si="322"/>
        <v/>
      </c>
      <c r="T1406" s="194" t="str">
        <f t="shared" si="323"/>
        <v/>
      </c>
      <c r="U1406" s="194" t="str">
        <f t="shared" si="323"/>
        <v/>
      </c>
    </row>
    <row r="1407" spans="1:21" s="251" customFormat="1" ht="19.5" customHeight="1" x14ac:dyDescent="0.25">
      <c r="A1407" s="241"/>
      <c r="B1407" s="254"/>
      <c r="C1407" s="199"/>
      <c r="D1407" s="255"/>
      <c r="E1407" s="255"/>
      <c r="F1407" s="255"/>
      <c r="G1407" s="192"/>
      <c r="H1407" s="257"/>
      <c r="I1407" s="242"/>
      <c r="J1407" s="179" t="s">
        <v>984</v>
      </c>
      <c r="K1407" s="244"/>
      <c r="L1407" s="245"/>
      <c r="M1407" s="246"/>
      <c r="N1407" s="246"/>
      <c r="O1407" s="247"/>
      <c r="P1407" s="193">
        <f t="shared" si="324"/>
        <v>0</v>
      </c>
      <c r="Q1407" s="156" t="s">
        <v>363</v>
      </c>
      <c r="R1407" s="194">
        <f t="shared" si="322"/>
        <v>0</v>
      </c>
      <c r="S1407" s="194" t="str">
        <f t="shared" si="322"/>
        <v/>
      </c>
      <c r="T1407" s="194" t="str">
        <f t="shared" si="323"/>
        <v/>
      </c>
      <c r="U1407" s="194" t="str">
        <f t="shared" si="323"/>
        <v/>
      </c>
    </row>
    <row r="1408" spans="1:21" s="251" customFormat="1" ht="19.5" customHeight="1" x14ac:dyDescent="0.25">
      <c r="A1408" s="241"/>
      <c r="B1408" s="254"/>
      <c r="C1408" s="199" t="s">
        <v>1090</v>
      </c>
      <c r="D1408" s="255"/>
      <c r="E1408" s="255"/>
      <c r="F1408" s="255"/>
      <c r="G1408" s="192"/>
      <c r="H1408" s="257">
        <v>1</v>
      </c>
      <c r="I1408" s="242" t="s">
        <v>1056</v>
      </c>
      <c r="J1408" s="179">
        <v>130396.2</v>
      </c>
      <c r="K1408" s="244">
        <f t="shared" ref="K1408:K1409" si="327">H1408*J1408</f>
        <v>130396.2</v>
      </c>
      <c r="L1408" s="245"/>
      <c r="M1408" s="246"/>
      <c r="N1408" s="246"/>
      <c r="O1408" s="247"/>
      <c r="P1408" s="193">
        <f t="shared" si="324"/>
        <v>0</v>
      </c>
      <c r="Q1408" s="156" t="s">
        <v>363</v>
      </c>
      <c r="R1408" s="194">
        <f t="shared" si="322"/>
        <v>130396.2</v>
      </c>
      <c r="S1408" s="194" t="str">
        <f t="shared" si="322"/>
        <v/>
      </c>
      <c r="T1408" s="194" t="str">
        <f t="shared" si="323"/>
        <v/>
      </c>
      <c r="U1408" s="194" t="str">
        <f t="shared" si="323"/>
        <v/>
      </c>
    </row>
    <row r="1409" spans="1:21" s="251" customFormat="1" ht="19.5" customHeight="1" x14ac:dyDescent="0.25">
      <c r="A1409" s="241"/>
      <c r="B1409" s="254"/>
      <c r="C1409" s="199" t="s">
        <v>1091</v>
      </c>
      <c r="D1409" s="255"/>
      <c r="E1409" s="255"/>
      <c r="F1409" s="255"/>
      <c r="G1409" s="192"/>
      <c r="H1409" s="257">
        <v>139</v>
      </c>
      <c r="I1409" s="242" t="s">
        <v>1017</v>
      </c>
      <c r="J1409" s="179">
        <v>1201.75</v>
      </c>
      <c r="K1409" s="244">
        <f t="shared" si="327"/>
        <v>167043.25</v>
      </c>
      <c r="L1409" s="245"/>
      <c r="M1409" s="246"/>
      <c r="N1409" s="246"/>
      <c r="O1409" s="247"/>
      <c r="P1409" s="193">
        <f t="shared" si="324"/>
        <v>0</v>
      </c>
      <c r="Q1409" s="156" t="s">
        <v>363</v>
      </c>
      <c r="R1409" s="194">
        <f t="shared" si="322"/>
        <v>167043.25</v>
      </c>
      <c r="S1409" s="194" t="str">
        <f t="shared" si="322"/>
        <v/>
      </c>
      <c r="T1409" s="194" t="str">
        <f t="shared" si="323"/>
        <v/>
      </c>
      <c r="U1409" s="194" t="str">
        <f t="shared" si="323"/>
        <v/>
      </c>
    </row>
    <row r="1410" spans="1:21" s="251" customFormat="1" ht="19.5" customHeight="1" x14ac:dyDescent="0.25">
      <c r="A1410" s="241"/>
      <c r="B1410" s="254"/>
      <c r="C1410" s="199"/>
      <c r="D1410" s="255"/>
      <c r="E1410" s="255"/>
      <c r="F1410" s="255"/>
      <c r="G1410" s="192"/>
      <c r="H1410" s="257"/>
      <c r="I1410" s="242"/>
      <c r="J1410" s="179" t="s">
        <v>984</v>
      </c>
      <c r="K1410" s="244"/>
      <c r="L1410" s="245"/>
      <c r="M1410" s="246"/>
      <c r="N1410" s="246"/>
      <c r="O1410" s="247"/>
      <c r="P1410" s="193">
        <f t="shared" si="324"/>
        <v>0</v>
      </c>
      <c r="Q1410" s="156" t="s">
        <v>363</v>
      </c>
      <c r="R1410" s="194">
        <f t="shared" si="322"/>
        <v>0</v>
      </c>
      <c r="S1410" s="194" t="str">
        <f t="shared" si="322"/>
        <v/>
      </c>
      <c r="T1410" s="194" t="str">
        <f t="shared" si="322"/>
        <v/>
      </c>
      <c r="U1410" s="194" t="str">
        <f t="shared" si="322"/>
        <v/>
      </c>
    </row>
    <row r="1411" spans="1:21" s="251" customFormat="1" ht="19.5" customHeight="1" x14ac:dyDescent="0.25">
      <c r="A1411" s="241"/>
      <c r="B1411" s="254"/>
      <c r="C1411" s="199" t="s">
        <v>1092</v>
      </c>
      <c r="D1411" s="255"/>
      <c r="E1411" s="255"/>
      <c r="F1411" s="255"/>
      <c r="G1411" s="192"/>
      <c r="H1411" s="257">
        <v>1</v>
      </c>
      <c r="I1411" s="242" t="s">
        <v>1056</v>
      </c>
      <c r="J1411" s="179">
        <v>7590</v>
      </c>
      <c r="K1411" s="244">
        <f t="shared" ref="K1411" si="328">H1411*J1411</f>
        <v>7590</v>
      </c>
      <c r="L1411" s="245"/>
      <c r="M1411" s="246"/>
      <c r="N1411" s="246"/>
      <c r="O1411" s="247"/>
      <c r="P1411" s="193">
        <f t="shared" si="324"/>
        <v>0</v>
      </c>
      <c r="Q1411" s="156" t="s">
        <v>363</v>
      </c>
      <c r="R1411" s="194">
        <f t="shared" si="322"/>
        <v>7590</v>
      </c>
      <c r="S1411" s="194" t="str">
        <f t="shared" si="322"/>
        <v/>
      </c>
      <c r="T1411" s="194" t="str">
        <f t="shared" si="322"/>
        <v/>
      </c>
      <c r="U1411" s="194" t="str">
        <f t="shared" si="322"/>
        <v/>
      </c>
    </row>
    <row r="1412" spans="1:21" s="251" customFormat="1" ht="19.5" customHeight="1" x14ac:dyDescent="0.25">
      <c r="A1412" s="241"/>
      <c r="B1412" s="254"/>
      <c r="C1412" s="199"/>
      <c r="D1412" s="255"/>
      <c r="E1412" s="255"/>
      <c r="F1412" s="255"/>
      <c r="G1412" s="192"/>
      <c r="H1412" s="257"/>
      <c r="I1412" s="242"/>
      <c r="J1412" s="179" t="s">
        <v>984</v>
      </c>
      <c r="K1412" s="244"/>
      <c r="L1412" s="245"/>
      <c r="M1412" s="246"/>
      <c r="N1412" s="246"/>
      <c r="O1412" s="247"/>
      <c r="P1412" s="193">
        <f t="shared" si="324"/>
        <v>0</v>
      </c>
      <c r="Q1412" s="156" t="s">
        <v>363</v>
      </c>
      <c r="R1412" s="194">
        <f t="shared" si="322"/>
        <v>0</v>
      </c>
      <c r="S1412" s="194" t="str">
        <f t="shared" si="322"/>
        <v/>
      </c>
      <c r="T1412" s="194" t="str">
        <f t="shared" si="322"/>
        <v/>
      </c>
      <c r="U1412" s="194" t="str">
        <f t="shared" si="322"/>
        <v/>
      </c>
    </row>
    <row r="1413" spans="1:21" s="251" customFormat="1" ht="19.5" customHeight="1" x14ac:dyDescent="0.25">
      <c r="A1413" s="241"/>
      <c r="B1413" s="254"/>
      <c r="C1413" s="456" t="s">
        <v>1093</v>
      </c>
      <c r="D1413" s="255"/>
      <c r="E1413" s="255"/>
      <c r="F1413" s="255"/>
      <c r="G1413" s="192"/>
      <c r="H1413" s="257"/>
      <c r="I1413" s="242"/>
      <c r="J1413" s="179" t="s">
        <v>984</v>
      </c>
      <c r="K1413" s="244"/>
      <c r="L1413" s="245"/>
      <c r="M1413" s="246"/>
      <c r="N1413" s="246"/>
      <c r="O1413" s="247"/>
      <c r="P1413" s="193">
        <f t="shared" si="324"/>
        <v>0</v>
      </c>
      <c r="Q1413" s="156" t="s">
        <v>363</v>
      </c>
      <c r="R1413" s="194">
        <f t="shared" si="322"/>
        <v>0</v>
      </c>
      <c r="S1413" s="194" t="str">
        <f t="shared" si="322"/>
        <v/>
      </c>
      <c r="T1413" s="194" t="str">
        <f t="shared" si="322"/>
        <v/>
      </c>
      <c r="U1413" s="194" t="str">
        <f t="shared" si="322"/>
        <v/>
      </c>
    </row>
    <row r="1414" spans="1:21" s="251" customFormat="1" ht="19.5" customHeight="1" x14ac:dyDescent="0.25">
      <c r="A1414" s="241"/>
      <c r="B1414" s="254"/>
      <c r="C1414" s="199" t="s">
        <v>1094</v>
      </c>
      <c r="D1414" s="255"/>
      <c r="E1414" s="255"/>
      <c r="F1414" s="255"/>
      <c r="G1414" s="192"/>
      <c r="H1414" s="257">
        <v>1</v>
      </c>
      <c r="I1414" s="242" t="s">
        <v>1056</v>
      </c>
      <c r="J1414" s="179">
        <v>8273.1</v>
      </c>
      <c r="K1414" s="244">
        <f t="shared" ref="K1414:K1416" si="329">H1414*J1414</f>
        <v>8273.1</v>
      </c>
      <c r="L1414" s="245"/>
      <c r="M1414" s="246"/>
      <c r="N1414" s="246"/>
      <c r="O1414" s="247"/>
      <c r="P1414" s="193">
        <f t="shared" si="324"/>
        <v>0</v>
      </c>
      <c r="Q1414" s="156" t="s">
        <v>363</v>
      </c>
      <c r="R1414" s="194">
        <f t="shared" si="322"/>
        <v>8273.1</v>
      </c>
      <c r="S1414" s="194" t="str">
        <f t="shared" si="322"/>
        <v/>
      </c>
      <c r="T1414" s="194" t="str">
        <f t="shared" si="322"/>
        <v/>
      </c>
      <c r="U1414" s="194" t="str">
        <f t="shared" si="322"/>
        <v/>
      </c>
    </row>
    <row r="1415" spans="1:21" s="251" customFormat="1" ht="19.5" customHeight="1" x14ac:dyDescent="0.25">
      <c r="A1415" s="241"/>
      <c r="B1415" s="254"/>
      <c r="C1415" s="199" t="s">
        <v>1095</v>
      </c>
      <c r="D1415" s="255"/>
      <c r="E1415" s="255"/>
      <c r="F1415" s="255"/>
      <c r="G1415" s="192"/>
      <c r="H1415" s="257">
        <v>1</v>
      </c>
      <c r="I1415" s="242" t="s">
        <v>1056</v>
      </c>
      <c r="J1415" s="179">
        <v>18975</v>
      </c>
      <c r="K1415" s="244">
        <f t="shared" si="329"/>
        <v>18975</v>
      </c>
      <c r="L1415" s="245"/>
      <c r="M1415" s="246"/>
      <c r="N1415" s="246"/>
      <c r="O1415" s="247"/>
      <c r="P1415" s="193">
        <f t="shared" si="324"/>
        <v>0</v>
      </c>
      <c r="Q1415" s="156" t="s">
        <v>363</v>
      </c>
      <c r="R1415" s="194">
        <f t="shared" si="322"/>
        <v>18975</v>
      </c>
      <c r="S1415" s="194" t="str">
        <f t="shared" si="322"/>
        <v/>
      </c>
      <c r="T1415" s="194" t="str">
        <f t="shared" si="322"/>
        <v/>
      </c>
      <c r="U1415" s="194" t="str">
        <f t="shared" si="322"/>
        <v/>
      </c>
    </row>
    <row r="1416" spans="1:21" s="251" customFormat="1" ht="19.5" customHeight="1" x14ac:dyDescent="0.25">
      <c r="A1416" s="241"/>
      <c r="B1416" s="254"/>
      <c r="C1416" s="199" t="s">
        <v>1096</v>
      </c>
      <c r="D1416" s="255"/>
      <c r="E1416" s="255"/>
      <c r="F1416" s="255"/>
      <c r="G1416" s="192"/>
      <c r="H1416" s="257">
        <v>14</v>
      </c>
      <c r="I1416" s="242" t="s">
        <v>1017</v>
      </c>
      <c r="J1416" s="179">
        <v>287.16000000000003</v>
      </c>
      <c r="K1416" s="244">
        <f t="shared" si="329"/>
        <v>4020.2400000000002</v>
      </c>
      <c r="L1416" s="245"/>
      <c r="M1416" s="246"/>
      <c r="N1416" s="246"/>
      <c r="O1416" s="247"/>
      <c r="P1416" s="193">
        <f t="shared" si="324"/>
        <v>0</v>
      </c>
      <c r="Q1416" s="156" t="s">
        <v>363</v>
      </c>
      <c r="R1416" s="194">
        <f t="shared" si="322"/>
        <v>4020.2400000000002</v>
      </c>
      <c r="S1416" s="194" t="str">
        <f t="shared" si="322"/>
        <v/>
      </c>
      <c r="T1416" s="194" t="str">
        <f t="shared" si="322"/>
        <v/>
      </c>
      <c r="U1416" s="194" t="str">
        <f t="shared" si="322"/>
        <v/>
      </c>
    </row>
    <row r="1417" spans="1:21" s="251" customFormat="1" ht="19.5" customHeight="1" x14ac:dyDescent="0.25">
      <c r="A1417" s="241"/>
      <c r="B1417" s="254"/>
      <c r="C1417" s="199"/>
      <c r="D1417" s="255"/>
      <c r="E1417" s="255"/>
      <c r="F1417" s="255"/>
      <c r="G1417" s="192"/>
      <c r="H1417" s="257"/>
      <c r="I1417" s="242"/>
      <c r="J1417" s="179"/>
      <c r="K1417" s="244"/>
      <c r="L1417" s="245"/>
      <c r="M1417" s="246"/>
      <c r="N1417" s="246"/>
      <c r="O1417" s="247"/>
      <c r="P1417" s="193">
        <f t="shared" si="324"/>
        <v>0</v>
      </c>
      <c r="Q1417" s="156" t="s">
        <v>363</v>
      </c>
      <c r="R1417" s="194">
        <f t="shared" si="322"/>
        <v>0</v>
      </c>
      <c r="S1417" s="194" t="str">
        <f t="shared" si="322"/>
        <v/>
      </c>
      <c r="T1417" s="194" t="str">
        <f t="shared" si="322"/>
        <v/>
      </c>
      <c r="U1417" s="194" t="str">
        <f t="shared" si="322"/>
        <v/>
      </c>
    </row>
    <row r="1418" spans="1:21" s="156" customFormat="1" ht="19.5" customHeight="1" x14ac:dyDescent="0.25">
      <c r="B1418" s="174"/>
      <c r="C1418" s="175" t="s">
        <v>1069</v>
      </c>
      <c r="D1418" s="176"/>
      <c r="E1418" s="176"/>
      <c r="F1418" s="176"/>
      <c r="G1418" s="256"/>
      <c r="H1418" s="178">
        <v>1</v>
      </c>
      <c r="I1418" s="179" t="s">
        <v>57</v>
      </c>
      <c r="J1418" s="180">
        <v>250000</v>
      </c>
      <c r="K1418" s="244">
        <f t="shared" ref="K1418" si="330">H1418*J1418</f>
        <v>250000</v>
      </c>
      <c r="L1418" s="468"/>
      <c r="M1418" s="469"/>
      <c r="N1418" s="469"/>
      <c r="O1418" s="470"/>
      <c r="P1418" s="193">
        <f t="shared" si="324"/>
        <v>0</v>
      </c>
      <c r="Q1418" s="156" t="s">
        <v>363</v>
      </c>
      <c r="R1418" s="194">
        <f>IF($Q1418=R$8,$K1418,"")</f>
        <v>250000</v>
      </c>
      <c r="S1418" s="194"/>
      <c r="T1418" s="194" t="str">
        <f t="shared" si="322"/>
        <v/>
      </c>
      <c r="U1418" s="194" t="str">
        <f t="shared" si="322"/>
        <v/>
      </c>
    </row>
    <row r="1419" spans="1:21" s="156" customFormat="1" ht="19.5" customHeight="1" x14ac:dyDescent="0.25">
      <c r="B1419" s="174"/>
      <c r="C1419" s="175"/>
      <c r="D1419" s="176"/>
      <c r="E1419" s="176"/>
      <c r="F1419" s="176"/>
      <c r="G1419" s="256"/>
      <c r="H1419" s="178"/>
      <c r="I1419" s="179"/>
      <c r="J1419" s="180"/>
      <c r="K1419" s="467"/>
      <c r="L1419" s="468"/>
      <c r="M1419" s="469"/>
      <c r="N1419" s="469"/>
      <c r="O1419" s="470"/>
      <c r="P1419" s="193">
        <f>K1419-SUM(R1419:U1419)</f>
        <v>-1806361.5433999998</v>
      </c>
      <c r="Q1419" s="170"/>
      <c r="R1419" s="194">
        <f>SUBTOTAL(9,R1280:R1418)</f>
        <v>1245674.9975000001</v>
      </c>
      <c r="S1419" s="194">
        <f>SUBTOTAL(9,S1280:S1418)</f>
        <v>67635.324900000007</v>
      </c>
      <c r="T1419" s="194">
        <f t="shared" ref="T1419:U1419" si="331">SUBTOTAL(9,T1280:T1418)</f>
        <v>493051.22100000002</v>
      </c>
      <c r="U1419" s="194">
        <f t="shared" si="331"/>
        <v>0</v>
      </c>
    </row>
    <row r="1420" spans="1:21" s="156" customFormat="1" ht="19.5" customHeight="1" x14ac:dyDescent="0.25">
      <c r="B1420" s="195"/>
      <c r="C1420" s="196" t="s">
        <v>466</v>
      </c>
      <c r="D1420" s="191"/>
      <c r="E1420" s="191"/>
      <c r="F1420" s="191"/>
      <c r="G1420" s="192"/>
      <c r="H1420" s="178"/>
      <c r="I1420" s="179"/>
      <c r="J1420" s="180"/>
      <c r="K1420" s="180"/>
      <c r="L1420" s="181"/>
      <c r="M1420" s="182"/>
      <c r="N1420" s="182"/>
      <c r="O1420" s="183"/>
      <c r="P1420" s="193">
        <f t="shared" si="324"/>
        <v>0</v>
      </c>
      <c r="Q1420" s="156" t="s">
        <v>363</v>
      </c>
      <c r="R1420" s="194">
        <f t="shared" si="322"/>
        <v>0</v>
      </c>
      <c r="S1420" s="194" t="str">
        <f t="shared" si="322"/>
        <v/>
      </c>
      <c r="T1420" s="194" t="str">
        <f t="shared" si="322"/>
        <v/>
      </c>
      <c r="U1420" s="194" t="str">
        <f t="shared" si="322"/>
        <v/>
      </c>
    </row>
    <row r="1421" spans="1:21" s="251" customFormat="1" ht="19.5" customHeight="1" x14ac:dyDescent="0.25">
      <c r="A1421" s="241"/>
      <c r="B1421" s="254"/>
      <c r="C1421" s="199" t="s">
        <v>1079</v>
      </c>
      <c r="D1421" s="255"/>
      <c r="E1421" s="255"/>
      <c r="F1421" s="255"/>
      <c r="G1421" s="192"/>
      <c r="H1421" s="257"/>
      <c r="I1421" s="242"/>
      <c r="J1421" s="179" t="s">
        <v>984</v>
      </c>
      <c r="K1421" s="244"/>
      <c r="L1421" s="245"/>
      <c r="M1421" s="246"/>
      <c r="N1421" s="246"/>
      <c r="O1421" s="247"/>
      <c r="P1421" s="193">
        <f t="shared" si="324"/>
        <v>0</v>
      </c>
      <c r="Q1421" s="156" t="s">
        <v>364</v>
      </c>
      <c r="R1421" s="194" t="str">
        <f t="shared" si="322"/>
        <v/>
      </c>
      <c r="S1421" s="194">
        <f t="shared" si="322"/>
        <v>0</v>
      </c>
      <c r="T1421" s="194" t="str">
        <f t="shared" si="322"/>
        <v/>
      </c>
      <c r="U1421" s="194" t="str">
        <f t="shared" si="322"/>
        <v/>
      </c>
    </row>
    <row r="1422" spans="1:21" s="251" customFormat="1" ht="19.5" customHeight="1" x14ac:dyDescent="0.25">
      <c r="A1422" s="241"/>
      <c r="B1422" s="254"/>
      <c r="C1422" s="199" t="s">
        <v>1080</v>
      </c>
      <c r="D1422" s="255"/>
      <c r="E1422" s="255"/>
      <c r="F1422" s="255"/>
      <c r="G1422" s="192"/>
      <c r="H1422" s="257"/>
      <c r="I1422" s="242"/>
      <c r="J1422" s="179" t="s">
        <v>984</v>
      </c>
      <c r="K1422" s="244"/>
      <c r="L1422" s="245"/>
      <c r="M1422" s="246"/>
      <c r="N1422" s="246"/>
      <c r="O1422" s="247"/>
      <c r="P1422" s="193">
        <f t="shared" si="324"/>
        <v>0</v>
      </c>
      <c r="Q1422" s="156" t="s">
        <v>364</v>
      </c>
      <c r="R1422" s="194" t="str">
        <f t="shared" si="322"/>
        <v/>
      </c>
      <c r="S1422" s="194">
        <f t="shared" si="322"/>
        <v>0</v>
      </c>
      <c r="T1422" s="194" t="str">
        <f t="shared" si="322"/>
        <v/>
      </c>
      <c r="U1422" s="194" t="str">
        <f t="shared" si="322"/>
        <v/>
      </c>
    </row>
    <row r="1423" spans="1:21" s="251" customFormat="1" ht="19.5" customHeight="1" x14ac:dyDescent="0.25">
      <c r="A1423" s="241"/>
      <c r="B1423" s="254"/>
      <c r="C1423" s="199" t="s">
        <v>1081</v>
      </c>
      <c r="D1423" s="255"/>
      <c r="E1423" s="255"/>
      <c r="F1423" s="255"/>
      <c r="G1423" s="192"/>
      <c r="H1423" s="257"/>
      <c r="I1423" s="242"/>
      <c r="J1423" s="179" t="s">
        <v>984</v>
      </c>
      <c r="K1423" s="244"/>
      <c r="L1423" s="245"/>
      <c r="M1423" s="246"/>
      <c r="N1423" s="246"/>
      <c r="O1423" s="247"/>
      <c r="P1423" s="193">
        <f t="shared" si="324"/>
        <v>0</v>
      </c>
      <c r="Q1423" s="156" t="s">
        <v>364</v>
      </c>
      <c r="R1423" s="194" t="str">
        <f t="shared" si="322"/>
        <v/>
      </c>
      <c r="S1423" s="194">
        <f t="shared" si="322"/>
        <v>0</v>
      </c>
      <c r="T1423" s="194" t="str">
        <f t="shared" si="322"/>
        <v/>
      </c>
      <c r="U1423" s="194" t="str">
        <f t="shared" si="322"/>
        <v/>
      </c>
    </row>
    <row r="1424" spans="1:21" s="251" customFormat="1" ht="19.5" customHeight="1" x14ac:dyDescent="0.25">
      <c r="A1424" s="241"/>
      <c r="B1424" s="254"/>
      <c r="C1424" s="199" t="s">
        <v>1082</v>
      </c>
      <c r="D1424" s="255"/>
      <c r="E1424" s="255"/>
      <c r="F1424" s="255"/>
      <c r="G1424" s="192"/>
      <c r="H1424" s="257"/>
      <c r="I1424" s="242"/>
      <c r="J1424" s="179" t="s">
        <v>984</v>
      </c>
      <c r="K1424" s="244"/>
      <c r="L1424" s="245"/>
      <c r="M1424" s="246"/>
      <c r="N1424" s="246"/>
      <c r="O1424" s="247"/>
      <c r="P1424" s="193">
        <f t="shared" si="324"/>
        <v>0</v>
      </c>
      <c r="Q1424" s="156" t="s">
        <v>364</v>
      </c>
      <c r="R1424" s="194" t="str">
        <f t="shared" si="322"/>
        <v/>
      </c>
      <c r="S1424" s="194">
        <f t="shared" si="322"/>
        <v>0</v>
      </c>
      <c r="T1424" s="194" t="str">
        <f t="shared" si="322"/>
        <v/>
      </c>
      <c r="U1424" s="194" t="str">
        <f t="shared" si="322"/>
        <v/>
      </c>
    </row>
    <row r="1425" spans="1:21" s="251" customFormat="1" ht="19.5" customHeight="1" x14ac:dyDescent="0.25">
      <c r="A1425" s="241"/>
      <c r="B1425" s="254"/>
      <c r="C1425" s="199"/>
      <c r="D1425" s="255"/>
      <c r="E1425" s="255"/>
      <c r="F1425" s="255"/>
      <c r="G1425" s="192"/>
      <c r="H1425" s="257"/>
      <c r="I1425" s="242"/>
      <c r="J1425" s="179" t="s">
        <v>984</v>
      </c>
      <c r="K1425" s="244"/>
      <c r="L1425" s="245"/>
      <c r="M1425" s="246"/>
      <c r="N1425" s="246"/>
      <c r="O1425" s="247"/>
      <c r="P1425" s="193">
        <f t="shared" si="324"/>
        <v>0</v>
      </c>
      <c r="Q1425" s="156" t="s">
        <v>364</v>
      </c>
      <c r="R1425" s="194" t="str">
        <f t="shared" si="322"/>
        <v/>
      </c>
      <c r="S1425" s="194">
        <f t="shared" si="322"/>
        <v>0</v>
      </c>
      <c r="T1425" s="194" t="str">
        <f t="shared" si="322"/>
        <v/>
      </c>
      <c r="U1425" s="194" t="str">
        <f t="shared" si="322"/>
        <v/>
      </c>
    </row>
    <row r="1426" spans="1:21" s="251" customFormat="1" ht="19.5" customHeight="1" x14ac:dyDescent="0.25">
      <c r="A1426" s="241"/>
      <c r="B1426" s="254"/>
      <c r="C1426" s="199" t="s">
        <v>1097</v>
      </c>
      <c r="D1426" s="255"/>
      <c r="E1426" s="255"/>
      <c r="F1426" s="255"/>
      <c r="G1426" s="192"/>
      <c r="H1426" s="257"/>
      <c r="I1426" s="242"/>
      <c r="J1426" s="179" t="s">
        <v>984</v>
      </c>
      <c r="K1426" s="244"/>
      <c r="L1426" s="245"/>
      <c r="M1426" s="246"/>
      <c r="N1426" s="246"/>
      <c r="O1426" s="247"/>
      <c r="P1426" s="193">
        <f t="shared" si="324"/>
        <v>0</v>
      </c>
      <c r="Q1426" s="156" t="s">
        <v>364</v>
      </c>
      <c r="R1426" s="194" t="str">
        <f t="shared" si="322"/>
        <v/>
      </c>
      <c r="S1426" s="194">
        <f t="shared" si="322"/>
        <v>0</v>
      </c>
      <c r="T1426" s="194" t="str">
        <f t="shared" si="322"/>
        <v/>
      </c>
      <c r="U1426" s="194" t="str">
        <f t="shared" si="322"/>
        <v/>
      </c>
    </row>
    <row r="1427" spans="1:21" s="251" customFormat="1" ht="19.5" customHeight="1" x14ac:dyDescent="0.25">
      <c r="A1427" s="241"/>
      <c r="B1427" s="254"/>
      <c r="C1427" s="199"/>
      <c r="D1427" s="255"/>
      <c r="E1427" s="255"/>
      <c r="F1427" s="255"/>
      <c r="G1427" s="192"/>
      <c r="H1427" s="257"/>
      <c r="I1427" s="242"/>
      <c r="J1427" s="179" t="s">
        <v>984</v>
      </c>
      <c r="K1427" s="244"/>
      <c r="L1427" s="245"/>
      <c r="M1427" s="246"/>
      <c r="N1427" s="246"/>
      <c r="O1427" s="247"/>
      <c r="P1427" s="193">
        <f t="shared" si="324"/>
        <v>0</v>
      </c>
      <c r="Q1427" s="156" t="s">
        <v>364</v>
      </c>
      <c r="R1427" s="194" t="str">
        <f t="shared" si="322"/>
        <v/>
      </c>
      <c r="S1427" s="194">
        <f t="shared" si="322"/>
        <v>0</v>
      </c>
      <c r="T1427" s="194" t="str">
        <f t="shared" si="322"/>
        <v/>
      </c>
      <c r="U1427" s="194" t="str">
        <f t="shared" si="322"/>
        <v/>
      </c>
    </row>
    <row r="1428" spans="1:21" s="251" customFormat="1" ht="19.5" customHeight="1" x14ac:dyDescent="0.25">
      <c r="A1428" s="241"/>
      <c r="B1428" s="254"/>
      <c r="C1428" s="199" t="s">
        <v>1087</v>
      </c>
      <c r="D1428" s="255"/>
      <c r="E1428" s="255"/>
      <c r="F1428" s="255"/>
      <c r="G1428" s="192"/>
      <c r="H1428" s="257">
        <v>54</v>
      </c>
      <c r="I1428" s="242" t="s">
        <v>1017</v>
      </c>
      <c r="J1428" s="179">
        <v>759</v>
      </c>
      <c r="K1428" s="244">
        <f t="shared" ref="K1428" si="332">H1428*J1428</f>
        <v>40986</v>
      </c>
      <c r="L1428" s="245"/>
      <c r="M1428" s="246"/>
      <c r="N1428" s="246"/>
      <c r="O1428" s="247"/>
      <c r="P1428" s="193">
        <f t="shared" si="324"/>
        <v>0</v>
      </c>
      <c r="Q1428" s="156" t="s">
        <v>364</v>
      </c>
      <c r="R1428" s="194" t="str">
        <f t="shared" si="322"/>
        <v/>
      </c>
      <c r="S1428" s="194">
        <f t="shared" si="322"/>
        <v>40986</v>
      </c>
      <c r="T1428" s="194" t="str">
        <f t="shared" si="322"/>
        <v/>
      </c>
      <c r="U1428" s="194" t="str">
        <f t="shared" si="322"/>
        <v/>
      </c>
    </row>
    <row r="1429" spans="1:21" s="251" customFormat="1" ht="19.5" customHeight="1" x14ac:dyDescent="0.25">
      <c r="A1429" s="241"/>
      <c r="B1429" s="254"/>
      <c r="C1429" s="199"/>
      <c r="D1429" s="255"/>
      <c r="E1429" s="255"/>
      <c r="F1429" s="255"/>
      <c r="G1429" s="192"/>
      <c r="H1429" s="257"/>
      <c r="I1429" s="242"/>
      <c r="J1429" s="179" t="s">
        <v>984</v>
      </c>
      <c r="K1429" s="244"/>
      <c r="L1429" s="245"/>
      <c r="M1429" s="246"/>
      <c r="N1429" s="246"/>
      <c r="O1429" s="247"/>
      <c r="P1429" s="193">
        <f t="shared" si="324"/>
        <v>0</v>
      </c>
      <c r="Q1429" s="156" t="s">
        <v>364</v>
      </c>
      <c r="R1429" s="194" t="str">
        <f t="shared" si="322"/>
        <v/>
      </c>
      <c r="S1429" s="194">
        <f t="shared" si="322"/>
        <v>0</v>
      </c>
      <c r="T1429" s="194" t="str">
        <f t="shared" si="322"/>
        <v/>
      </c>
      <c r="U1429" s="194" t="str">
        <f t="shared" si="322"/>
        <v/>
      </c>
    </row>
    <row r="1430" spans="1:21" s="251" customFormat="1" ht="19.5" customHeight="1" x14ac:dyDescent="0.25">
      <c r="A1430" s="241"/>
      <c r="B1430" s="254"/>
      <c r="C1430" s="199" t="s">
        <v>1089</v>
      </c>
      <c r="D1430" s="255"/>
      <c r="E1430" s="255"/>
      <c r="F1430" s="255"/>
      <c r="G1430" s="192"/>
      <c r="H1430" s="257">
        <v>22</v>
      </c>
      <c r="I1430" s="242" t="s">
        <v>1017</v>
      </c>
      <c r="J1430" s="179">
        <v>759</v>
      </c>
      <c r="K1430" s="244">
        <f t="shared" ref="K1430" si="333">H1430*J1430</f>
        <v>16698</v>
      </c>
      <c r="L1430" s="245"/>
      <c r="M1430" s="246"/>
      <c r="N1430" s="246"/>
      <c r="O1430" s="247"/>
      <c r="P1430" s="193">
        <f t="shared" si="324"/>
        <v>0</v>
      </c>
      <c r="Q1430" s="156" t="s">
        <v>364</v>
      </c>
      <c r="R1430" s="194" t="str">
        <f t="shared" si="322"/>
        <v/>
      </c>
      <c r="S1430" s="194">
        <f t="shared" si="322"/>
        <v>16698</v>
      </c>
      <c r="T1430" s="194" t="str">
        <f t="shared" si="322"/>
        <v/>
      </c>
      <c r="U1430" s="194" t="str">
        <f t="shared" si="322"/>
        <v/>
      </c>
    </row>
    <row r="1431" spans="1:21" s="251" customFormat="1" ht="19.5" customHeight="1" x14ac:dyDescent="0.25">
      <c r="A1431" s="241"/>
      <c r="B1431" s="254"/>
      <c r="C1431" s="199"/>
      <c r="D1431" s="255"/>
      <c r="E1431" s="255"/>
      <c r="F1431" s="255"/>
      <c r="G1431" s="192"/>
      <c r="H1431" s="257"/>
      <c r="I1431" s="242"/>
      <c r="J1431" s="179" t="s">
        <v>984</v>
      </c>
      <c r="K1431" s="244"/>
      <c r="L1431" s="245"/>
      <c r="M1431" s="246"/>
      <c r="N1431" s="246"/>
      <c r="O1431" s="247"/>
      <c r="P1431" s="193">
        <f t="shared" si="324"/>
        <v>0</v>
      </c>
      <c r="Q1431" s="156" t="s">
        <v>364</v>
      </c>
      <c r="R1431" s="194" t="str">
        <f t="shared" si="322"/>
        <v/>
      </c>
      <c r="S1431" s="194">
        <f t="shared" si="322"/>
        <v>0</v>
      </c>
      <c r="T1431" s="194" t="str">
        <f t="shared" si="322"/>
        <v/>
      </c>
      <c r="U1431" s="194" t="str">
        <f t="shared" si="322"/>
        <v/>
      </c>
    </row>
    <row r="1432" spans="1:21" s="251" customFormat="1" ht="19.5" customHeight="1" x14ac:dyDescent="0.25">
      <c r="A1432" s="241"/>
      <c r="B1432" s="254"/>
      <c r="C1432" s="199" t="s">
        <v>1091</v>
      </c>
      <c r="D1432" s="255"/>
      <c r="E1432" s="255"/>
      <c r="F1432" s="255"/>
      <c r="G1432" s="192"/>
      <c r="H1432" s="257">
        <v>54</v>
      </c>
      <c r="I1432" s="242" t="s">
        <v>1017</v>
      </c>
      <c r="J1432" s="179">
        <v>1075.25</v>
      </c>
      <c r="K1432" s="244">
        <f t="shared" ref="K1432" si="334">H1432*J1432</f>
        <v>58063.5</v>
      </c>
      <c r="L1432" s="245"/>
      <c r="M1432" s="246"/>
      <c r="N1432" s="246"/>
      <c r="O1432" s="247"/>
      <c r="P1432" s="193">
        <f t="shared" si="324"/>
        <v>0</v>
      </c>
      <c r="Q1432" s="156" t="s">
        <v>364</v>
      </c>
      <c r="R1432" s="194" t="str">
        <f t="shared" si="322"/>
        <v/>
      </c>
      <c r="S1432" s="194">
        <f t="shared" si="322"/>
        <v>58063.5</v>
      </c>
      <c r="T1432" s="194" t="str">
        <f t="shared" si="322"/>
        <v/>
      </c>
      <c r="U1432" s="194" t="str">
        <f t="shared" si="322"/>
        <v/>
      </c>
    </row>
    <row r="1433" spans="1:21" s="251" customFormat="1" ht="19.5" customHeight="1" x14ac:dyDescent="0.25">
      <c r="A1433" s="241"/>
      <c r="B1433" s="254"/>
      <c r="C1433" s="199"/>
      <c r="D1433" s="255"/>
      <c r="E1433" s="255"/>
      <c r="F1433" s="255"/>
      <c r="G1433" s="192"/>
      <c r="H1433" s="257"/>
      <c r="I1433" s="242"/>
      <c r="J1433" s="179"/>
      <c r="K1433" s="244"/>
      <c r="L1433" s="245"/>
      <c r="M1433" s="246"/>
      <c r="N1433" s="246"/>
      <c r="O1433" s="247"/>
      <c r="P1433" s="193">
        <f t="shared" si="324"/>
        <v>0</v>
      </c>
      <c r="Q1433" s="248"/>
      <c r="R1433" s="194"/>
      <c r="S1433" s="194"/>
      <c r="T1433" s="194"/>
      <c r="U1433" s="194"/>
    </row>
    <row r="1434" spans="1:21" s="156" customFormat="1" ht="19.5" customHeight="1" x14ac:dyDescent="0.25">
      <c r="B1434" s="195"/>
      <c r="C1434" s="196" t="s">
        <v>356</v>
      </c>
      <c r="D1434" s="191"/>
      <c r="E1434" s="191"/>
      <c r="F1434" s="191"/>
      <c r="G1434" s="192"/>
      <c r="H1434" s="178"/>
      <c r="I1434" s="179"/>
      <c r="J1434" s="180"/>
      <c r="K1434" s="180"/>
      <c r="L1434" s="181"/>
      <c r="M1434" s="182"/>
      <c r="N1434" s="182"/>
      <c r="O1434" s="183"/>
      <c r="P1434" s="193">
        <f t="shared" si="324"/>
        <v>0</v>
      </c>
      <c r="Q1434" s="156" t="s">
        <v>356</v>
      </c>
      <c r="R1434" s="194" t="str">
        <f t="shared" ref="R1434:R1459" si="335">IF($Q1434=R$8,$K1434,"")</f>
        <v/>
      </c>
      <c r="S1434" s="194"/>
      <c r="T1434" s="194">
        <f t="shared" ref="T1434:U1457" si="336">IF($Q1434=T$8,$K1434,"")</f>
        <v>0</v>
      </c>
      <c r="U1434" s="194" t="str">
        <f t="shared" si="336"/>
        <v/>
      </c>
    </row>
    <row r="1435" spans="1:21" s="251" customFormat="1" ht="19.5" customHeight="1" x14ac:dyDescent="0.25">
      <c r="A1435" s="241"/>
      <c r="B1435" s="254"/>
      <c r="C1435" s="456" t="s">
        <v>1079</v>
      </c>
      <c r="D1435" s="255"/>
      <c r="E1435" s="255"/>
      <c r="F1435" s="255"/>
      <c r="G1435" s="192"/>
      <c r="H1435" s="257"/>
      <c r="I1435" s="242"/>
      <c r="J1435" s="179" t="s">
        <v>984</v>
      </c>
      <c r="K1435" s="244"/>
      <c r="L1435" s="245"/>
      <c r="M1435" s="246"/>
      <c r="N1435" s="246"/>
      <c r="O1435" s="247"/>
      <c r="P1435" s="193">
        <f t="shared" si="324"/>
        <v>0</v>
      </c>
      <c r="Q1435" s="156" t="s">
        <v>356</v>
      </c>
      <c r="R1435" s="194" t="str">
        <f t="shared" si="335"/>
        <v/>
      </c>
      <c r="S1435" s="194"/>
      <c r="T1435" s="194">
        <f t="shared" si="336"/>
        <v>0</v>
      </c>
      <c r="U1435" s="194" t="str">
        <f t="shared" si="336"/>
        <v/>
      </c>
    </row>
    <row r="1436" spans="1:21" s="251" customFormat="1" ht="19.5" customHeight="1" x14ac:dyDescent="0.25">
      <c r="A1436" s="241"/>
      <c r="B1436" s="254"/>
      <c r="C1436" s="199" t="s">
        <v>1080</v>
      </c>
      <c r="D1436" s="255"/>
      <c r="E1436" s="255"/>
      <c r="F1436" s="255"/>
      <c r="G1436" s="192"/>
      <c r="H1436" s="257"/>
      <c r="I1436" s="242"/>
      <c r="J1436" s="179" t="s">
        <v>984</v>
      </c>
      <c r="K1436" s="244"/>
      <c r="L1436" s="245"/>
      <c r="M1436" s="246"/>
      <c r="N1436" s="246"/>
      <c r="O1436" s="247"/>
      <c r="P1436" s="193">
        <f t="shared" si="324"/>
        <v>0</v>
      </c>
      <c r="Q1436" s="156" t="s">
        <v>356</v>
      </c>
      <c r="R1436" s="194" t="str">
        <f t="shared" si="335"/>
        <v/>
      </c>
      <c r="S1436" s="194"/>
      <c r="T1436" s="194">
        <f t="shared" si="336"/>
        <v>0</v>
      </c>
      <c r="U1436" s="194" t="str">
        <f t="shared" si="336"/>
        <v/>
      </c>
    </row>
    <row r="1437" spans="1:21" s="251" customFormat="1" ht="19.5" customHeight="1" x14ac:dyDescent="0.25">
      <c r="A1437" s="241"/>
      <c r="B1437" s="254"/>
      <c r="C1437" s="199" t="s">
        <v>1081</v>
      </c>
      <c r="D1437" s="255"/>
      <c r="E1437" s="255"/>
      <c r="F1437" s="255"/>
      <c r="G1437" s="192"/>
      <c r="H1437" s="257"/>
      <c r="I1437" s="242"/>
      <c r="J1437" s="179" t="s">
        <v>984</v>
      </c>
      <c r="K1437" s="244"/>
      <c r="L1437" s="245"/>
      <c r="M1437" s="246"/>
      <c r="N1437" s="246"/>
      <c r="O1437" s="247"/>
      <c r="P1437" s="193">
        <f t="shared" si="324"/>
        <v>0</v>
      </c>
      <c r="Q1437" s="156" t="s">
        <v>356</v>
      </c>
      <c r="R1437" s="194" t="str">
        <f t="shared" si="335"/>
        <v/>
      </c>
      <c r="S1437" s="194"/>
      <c r="T1437" s="194">
        <f t="shared" si="336"/>
        <v>0</v>
      </c>
      <c r="U1437" s="194" t="str">
        <f t="shared" si="336"/>
        <v/>
      </c>
    </row>
    <row r="1438" spans="1:21" s="251" customFormat="1" ht="19.5" customHeight="1" x14ac:dyDescent="0.25">
      <c r="A1438" s="241"/>
      <c r="B1438" s="254"/>
      <c r="C1438" s="199" t="s">
        <v>1082</v>
      </c>
      <c r="D1438" s="255"/>
      <c r="E1438" s="255"/>
      <c r="F1438" s="255"/>
      <c r="G1438" s="192"/>
      <c r="H1438" s="257"/>
      <c r="I1438" s="242"/>
      <c r="J1438" s="179" t="s">
        <v>984</v>
      </c>
      <c r="K1438" s="244"/>
      <c r="L1438" s="245"/>
      <c r="M1438" s="246"/>
      <c r="N1438" s="246"/>
      <c r="O1438" s="247"/>
      <c r="P1438" s="193">
        <f t="shared" si="324"/>
        <v>0</v>
      </c>
      <c r="Q1438" s="156" t="s">
        <v>356</v>
      </c>
      <c r="R1438" s="194" t="str">
        <f t="shared" si="335"/>
        <v/>
      </c>
      <c r="S1438" s="194"/>
      <c r="T1438" s="194">
        <f t="shared" si="336"/>
        <v>0</v>
      </c>
      <c r="U1438" s="194" t="str">
        <f t="shared" si="336"/>
        <v/>
      </c>
    </row>
    <row r="1439" spans="1:21" s="251" customFormat="1" ht="19.5" customHeight="1" x14ac:dyDescent="0.25">
      <c r="A1439" s="241"/>
      <c r="B1439" s="254"/>
      <c r="C1439" s="199"/>
      <c r="D1439" s="255"/>
      <c r="E1439" s="255"/>
      <c r="F1439" s="255"/>
      <c r="G1439" s="192"/>
      <c r="H1439" s="257"/>
      <c r="I1439" s="242"/>
      <c r="J1439" s="179" t="s">
        <v>984</v>
      </c>
      <c r="K1439" s="244"/>
      <c r="L1439" s="245"/>
      <c r="M1439" s="246"/>
      <c r="N1439" s="246"/>
      <c r="O1439" s="247"/>
      <c r="P1439" s="193">
        <f t="shared" si="324"/>
        <v>0</v>
      </c>
      <c r="Q1439" s="156" t="s">
        <v>356</v>
      </c>
      <c r="R1439" s="194" t="str">
        <f t="shared" si="335"/>
        <v/>
      </c>
      <c r="S1439" s="194"/>
      <c r="T1439" s="194">
        <f t="shared" si="336"/>
        <v>0</v>
      </c>
      <c r="U1439" s="194" t="str">
        <f t="shared" si="336"/>
        <v/>
      </c>
    </row>
    <row r="1440" spans="1:21" s="251" customFormat="1" ht="19.5" customHeight="1" x14ac:dyDescent="0.25">
      <c r="A1440" s="241"/>
      <c r="B1440" s="254"/>
      <c r="C1440" s="199" t="s">
        <v>1083</v>
      </c>
      <c r="D1440" s="255"/>
      <c r="E1440" s="255"/>
      <c r="F1440" s="255"/>
      <c r="G1440" s="192"/>
      <c r="H1440" s="257">
        <v>1</v>
      </c>
      <c r="I1440" s="242" t="s">
        <v>1056</v>
      </c>
      <c r="J1440" s="179">
        <v>1411.74</v>
      </c>
      <c r="K1440" s="244">
        <f t="shared" ref="K1440:K1444" si="337">H1440*J1440</f>
        <v>1411.74</v>
      </c>
      <c r="L1440" s="245"/>
      <c r="M1440" s="246"/>
      <c r="N1440" s="246"/>
      <c r="O1440" s="247"/>
      <c r="P1440" s="193">
        <f t="shared" si="324"/>
        <v>0</v>
      </c>
      <c r="Q1440" s="156" t="s">
        <v>356</v>
      </c>
      <c r="R1440" s="194" t="str">
        <f t="shared" si="335"/>
        <v/>
      </c>
      <c r="S1440" s="194"/>
      <c r="T1440" s="194">
        <f t="shared" si="336"/>
        <v>1411.74</v>
      </c>
      <c r="U1440" s="194" t="str">
        <f t="shared" si="336"/>
        <v/>
      </c>
    </row>
    <row r="1441" spans="1:21" s="251" customFormat="1" ht="19.5" customHeight="1" x14ac:dyDescent="0.25">
      <c r="A1441" s="241"/>
      <c r="B1441" s="254"/>
      <c r="C1441" s="199" t="s">
        <v>1084</v>
      </c>
      <c r="D1441" s="255"/>
      <c r="E1441" s="255"/>
      <c r="F1441" s="255"/>
      <c r="G1441" s="192"/>
      <c r="H1441" s="257">
        <v>1</v>
      </c>
      <c r="I1441" s="242" t="s">
        <v>1056</v>
      </c>
      <c r="J1441" s="179">
        <v>24231.08</v>
      </c>
      <c r="K1441" s="244">
        <f t="shared" si="337"/>
        <v>24231.08</v>
      </c>
      <c r="L1441" s="245"/>
      <c r="M1441" s="246"/>
      <c r="N1441" s="246"/>
      <c r="O1441" s="247"/>
      <c r="P1441" s="193">
        <f t="shared" si="324"/>
        <v>0</v>
      </c>
      <c r="Q1441" s="156" t="s">
        <v>356</v>
      </c>
      <c r="R1441" s="194" t="str">
        <f t="shared" si="335"/>
        <v/>
      </c>
      <c r="S1441" s="194"/>
      <c r="T1441" s="194">
        <f t="shared" si="336"/>
        <v>24231.08</v>
      </c>
      <c r="U1441" s="194" t="str">
        <f t="shared" si="336"/>
        <v/>
      </c>
    </row>
    <row r="1442" spans="1:21" s="251" customFormat="1" ht="19.5" customHeight="1" x14ac:dyDescent="0.25">
      <c r="A1442" s="241"/>
      <c r="B1442" s="254"/>
      <c r="C1442" s="199" t="s">
        <v>1085</v>
      </c>
      <c r="D1442" s="255"/>
      <c r="E1442" s="255"/>
      <c r="F1442" s="255"/>
      <c r="G1442" s="192"/>
      <c r="H1442" s="257">
        <v>1</v>
      </c>
      <c r="I1442" s="242" t="s">
        <v>1056</v>
      </c>
      <c r="J1442" s="179">
        <v>20143.86</v>
      </c>
      <c r="K1442" s="244">
        <f t="shared" si="337"/>
        <v>20143.86</v>
      </c>
      <c r="L1442" s="245"/>
      <c r="M1442" s="246"/>
      <c r="N1442" s="246"/>
      <c r="O1442" s="247"/>
      <c r="P1442" s="193">
        <f t="shared" si="324"/>
        <v>0</v>
      </c>
      <c r="Q1442" s="156" t="s">
        <v>356</v>
      </c>
      <c r="R1442" s="194" t="str">
        <f t="shared" si="335"/>
        <v/>
      </c>
      <c r="S1442" s="194"/>
      <c r="T1442" s="194">
        <f t="shared" si="336"/>
        <v>20143.86</v>
      </c>
      <c r="U1442" s="194" t="str">
        <f t="shared" si="336"/>
        <v/>
      </c>
    </row>
    <row r="1443" spans="1:21" s="251" customFormat="1" ht="19.5" customHeight="1" x14ac:dyDescent="0.25">
      <c r="A1443" s="241"/>
      <c r="B1443" s="254"/>
      <c r="C1443" s="199" t="s">
        <v>1086</v>
      </c>
      <c r="D1443" s="255"/>
      <c r="E1443" s="255"/>
      <c r="F1443" s="255"/>
      <c r="G1443" s="192"/>
      <c r="H1443" s="257">
        <v>1</v>
      </c>
      <c r="I1443" s="242" t="s">
        <v>1056</v>
      </c>
      <c r="J1443" s="179">
        <v>7882.22</v>
      </c>
      <c r="K1443" s="244">
        <f t="shared" si="337"/>
        <v>7882.22</v>
      </c>
      <c r="L1443" s="245"/>
      <c r="M1443" s="246"/>
      <c r="N1443" s="246"/>
      <c r="O1443" s="247"/>
      <c r="P1443" s="193">
        <f t="shared" si="324"/>
        <v>0</v>
      </c>
      <c r="Q1443" s="156" t="s">
        <v>356</v>
      </c>
      <c r="R1443" s="194" t="str">
        <f t="shared" si="335"/>
        <v/>
      </c>
      <c r="S1443" s="194"/>
      <c r="T1443" s="194">
        <f t="shared" si="336"/>
        <v>7882.22</v>
      </c>
      <c r="U1443" s="194" t="str">
        <f t="shared" si="336"/>
        <v/>
      </c>
    </row>
    <row r="1444" spans="1:21" s="251" customFormat="1" ht="19.5" customHeight="1" x14ac:dyDescent="0.25">
      <c r="A1444" s="241"/>
      <c r="B1444" s="254"/>
      <c r="C1444" s="199" t="s">
        <v>1087</v>
      </c>
      <c r="D1444" s="255"/>
      <c r="E1444" s="255"/>
      <c r="F1444" s="255"/>
      <c r="G1444" s="192"/>
      <c r="H1444" s="257">
        <v>45</v>
      </c>
      <c r="I1444" s="242" t="s">
        <v>1017</v>
      </c>
      <c r="J1444" s="179">
        <v>948.75</v>
      </c>
      <c r="K1444" s="244">
        <f t="shared" si="337"/>
        <v>42693.75</v>
      </c>
      <c r="L1444" s="245"/>
      <c r="M1444" s="246"/>
      <c r="N1444" s="246"/>
      <c r="O1444" s="247"/>
      <c r="P1444" s="193">
        <f t="shared" si="324"/>
        <v>0</v>
      </c>
      <c r="Q1444" s="156" t="s">
        <v>356</v>
      </c>
      <c r="R1444" s="194" t="str">
        <f t="shared" si="335"/>
        <v/>
      </c>
      <c r="S1444" s="194"/>
      <c r="T1444" s="194">
        <f t="shared" si="336"/>
        <v>42693.75</v>
      </c>
      <c r="U1444" s="194" t="str">
        <f t="shared" si="336"/>
        <v/>
      </c>
    </row>
    <row r="1445" spans="1:21" s="251" customFormat="1" ht="19.5" customHeight="1" x14ac:dyDescent="0.25">
      <c r="A1445" s="241"/>
      <c r="B1445" s="254"/>
      <c r="C1445" s="199"/>
      <c r="D1445" s="255"/>
      <c r="E1445" s="255"/>
      <c r="F1445" s="255"/>
      <c r="G1445" s="192"/>
      <c r="H1445" s="257"/>
      <c r="I1445" s="242"/>
      <c r="J1445" s="179" t="s">
        <v>984</v>
      </c>
      <c r="K1445" s="244"/>
      <c r="L1445" s="245"/>
      <c r="M1445" s="246"/>
      <c r="N1445" s="246"/>
      <c r="O1445" s="247"/>
      <c r="P1445" s="193">
        <f t="shared" si="324"/>
        <v>0</v>
      </c>
      <c r="Q1445" s="156" t="s">
        <v>356</v>
      </c>
      <c r="R1445" s="194" t="str">
        <f t="shared" si="335"/>
        <v/>
      </c>
      <c r="S1445" s="194"/>
      <c r="T1445" s="194">
        <f t="shared" si="336"/>
        <v>0</v>
      </c>
      <c r="U1445" s="194" t="str">
        <f t="shared" si="336"/>
        <v/>
      </c>
    </row>
    <row r="1446" spans="1:21" s="251" customFormat="1" ht="19.5" customHeight="1" x14ac:dyDescent="0.25">
      <c r="A1446" s="241"/>
      <c r="B1446" s="254"/>
      <c r="C1446" s="199" t="s">
        <v>1088</v>
      </c>
      <c r="D1446" s="255"/>
      <c r="E1446" s="255"/>
      <c r="F1446" s="255"/>
      <c r="G1446" s="192"/>
      <c r="H1446" s="257">
        <v>1</v>
      </c>
      <c r="I1446" s="242" t="s">
        <v>1056</v>
      </c>
      <c r="J1446" s="179">
        <v>16348.86</v>
      </c>
      <c r="K1446" s="244">
        <f t="shared" ref="K1446:K1447" si="338">H1446*J1446</f>
        <v>16348.86</v>
      </c>
      <c r="L1446" s="245"/>
      <c r="M1446" s="246"/>
      <c r="N1446" s="246"/>
      <c r="O1446" s="247"/>
      <c r="P1446" s="193">
        <f t="shared" si="324"/>
        <v>0</v>
      </c>
      <c r="Q1446" s="156" t="s">
        <v>356</v>
      </c>
      <c r="R1446" s="194" t="str">
        <f t="shared" si="335"/>
        <v/>
      </c>
      <c r="S1446" s="194"/>
      <c r="T1446" s="194">
        <f t="shared" si="336"/>
        <v>16348.86</v>
      </c>
      <c r="U1446" s="194" t="str">
        <f t="shared" si="336"/>
        <v/>
      </c>
    </row>
    <row r="1447" spans="1:21" s="251" customFormat="1" ht="19.5" customHeight="1" x14ac:dyDescent="0.25">
      <c r="A1447" s="241"/>
      <c r="B1447" s="254"/>
      <c r="C1447" s="199" t="s">
        <v>1089</v>
      </c>
      <c r="D1447" s="255"/>
      <c r="E1447" s="255"/>
      <c r="F1447" s="255"/>
      <c r="G1447" s="192"/>
      <c r="H1447" s="257">
        <v>30</v>
      </c>
      <c r="I1447" s="242" t="s">
        <v>1017</v>
      </c>
      <c r="J1447" s="179">
        <v>948.75</v>
      </c>
      <c r="K1447" s="244">
        <f t="shared" si="338"/>
        <v>28462.5</v>
      </c>
      <c r="L1447" s="245"/>
      <c r="M1447" s="246"/>
      <c r="N1447" s="246"/>
      <c r="O1447" s="247"/>
      <c r="P1447" s="193">
        <f t="shared" si="324"/>
        <v>0</v>
      </c>
      <c r="Q1447" s="156" t="s">
        <v>356</v>
      </c>
      <c r="R1447" s="194" t="str">
        <f t="shared" si="335"/>
        <v/>
      </c>
      <c r="S1447" s="194"/>
      <c r="T1447" s="194">
        <f t="shared" si="336"/>
        <v>28462.5</v>
      </c>
      <c r="U1447" s="194" t="str">
        <f t="shared" si="336"/>
        <v/>
      </c>
    </row>
    <row r="1448" spans="1:21" s="251" customFormat="1" ht="19.5" customHeight="1" x14ac:dyDescent="0.25">
      <c r="A1448" s="241"/>
      <c r="B1448" s="254"/>
      <c r="C1448" s="199"/>
      <c r="D1448" s="255"/>
      <c r="E1448" s="255"/>
      <c r="F1448" s="255"/>
      <c r="G1448" s="192"/>
      <c r="H1448" s="257"/>
      <c r="I1448" s="242"/>
      <c r="J1448" s="179" t="s">
        <v>984</v>
      </c>
      <c r="K1448" s="244"/>
      <c r="L1448" s="245"/>
      <c r="M1448" s="246"/>
      <c r="N1448" s="246"/>
      <c r="O1448" s="247"/>
      <c r="P1448" s="193">
        <f t="shared" si="324"/>
        <v>0</v>
      </c>
      <c r="Q1448" s="156" t="s">
        <v>356</v>
      </c>
      <c r="R1448" s="194" t="str">
        <f t="shared" si="335"/>
        <v/>
      </c>
      <c r="S1448" s="194"/>
      <c r="T1448" s="194">
        <f t="shared" si="336"/>
        <v>0</v>
      </c>
      <c r="U1448" s="194" t="str">
        <f t="shared" si="336"/>
        <v/>
      </c>
    </row>
    <row r="1449" spans="1:21" s="251" customFormat="1" ht="19.5" customHeight="1" x14ac:dyDescent="0.25">
      <c r="A1449" s="241"/>
      <c r="B1449" s="254"/>
      <c r="C1449" s="199" t="s">
        <v>1090</v>
      </c>
      <c r="D1449" s="255"/>
      <c r="E1449" s="255"/>
      <c r="F1449" s="255"/>
      <c r="G1449" s="192"/>
      <c r="H1449" s="257">
        <v>1</v>
      </c>
      <c r="I1449" s="242" t="s">
        <v>1056</v>
      </c>
      <c r="J1449" s="179">
        <v>130396.2</v>
      </c>
      <c r="K1449" s="244">
        <f t="shared" ref="K1449:K1450" si="339">H1449*J1449</f>
        <v>130396.2</v>
      </c>
      <c r="L1449" s="245"/>
      <c r="M1449" s="246"/>
      <c r="N1449" s="246"/>
      <c r="O1449" s="247"/>
      <c r="P1449" s="193">
        <f t="shared" si="324"/>
        <v>0</v>
      </c>
      <c r="Q1449" s="156" t="s">
        <v>356</v>
      </c>
      <c r="R1449" s="194" t="str">
        <f t="shared" si="335"/>
        <v/>
      </c>
      <c r="S1449" s="194"/>
      <c r="T1449" s="194">
        <f t="shared" si="336"/>
        <v>130396.2</v>
      </c>
      <c r="U1449" s="194" t="str">
        <f t="shared" si="336"/>
        <v/>
      </c>
    </row>
    <row r="1450" spans="1:21" s="251" customFormat="1" ht="19.5" customHeight="1" x14ac:dyDescent="0.25">
      <c r="A1450" s="241"/>
      <c r="B1450" s="254"/>
      <c r="C1450" s="199" t="s">
        <v>1091</v>
      </c>
      <c r="D1450" s="255"/>
      <c r="E1450" s="255"/>
      <c r="F1450" s="255"/>
      <c r="G1450" s="192"/>
      <c r="H1450" s="257">
        <v>45</v>
      </c>
      <c r="I1450" s="242" t="s">
        <v>1017</v>
      </c>
      <c r="J1450" s="179">
        <v>1201.75</v>
      </c>
      <c r="K1450" s="244">
        <f t="shared" si="339"/>
        <v>54078.75</v>
      </c>
      <c r="L1450" s="245"/>
      <c r="M1450" s="246"/>
      <c r="N1450" s="246"/>
      <c r="O1450" s="247"/>
      <c r="P1450" s="193">
        <f t="shared" si="324"/>
        <v>0</v>
      </c>
      <c r="Q1450" s="156" t="s">
        <v>356</v>
      </c>
      <c r="R1450" s="194" t="str">
        <f t="shared" si="335"/>
        <v/>
      </c>
      <c r="S1450" s="194"/>
      <c r="T1450" s="194">
        <f t="shared" si="336"/>
        <v>54078.75</v>
      </c>
      <c r="U1450" s="194" t="str">
        <f t="shared" si="336"/>
        <v/>
      </c>
    </row>
    <row r="1451" spans="1:21" s="251" customFormat="1" ht="19.5" customHeight="1" x14ac:dyDescent="0.25">
      <c r="A1451" s="241"/>
      <c r="B1451" s="254"/>
      <c r="C1451" s="199"/>
      <c r="D1451" s="255"/>
      <c r="E1451" s="255"/>
      <c r="F1451" s="255"/>
      <c r="G1451" s="192"/>
      <c r="H1451" s="257"/>
      <c r="I1451" s="242"/>
      <c r="J1451" s="179" t="s">
        <v>984</v>
      </c>
      <c r="K1451" s="244"/>
      <c r="L1451" s="245"/>
      <c r="M1451" s="246"/>
      <c r="N1451" s="246"/>
      <c r="O1451" s="247"/>
      <c r="P1451" s="193">
        <f t="shared" si="324"/>
        <v>0</v>
      </c>
      <c r="Q1451" s="156" t="s">
        <v>356</v>
      </c>
      <c r="R1451" s="194" t="str">
        <f t="shared" si="335"/>
        <v/>
      </c>
      <c r="S1451" s="194"/>
      <c r="T1451" s="194">
        <f t="shared" si="336"/>
        <v>0</v>
      </c>
      <c r="U1451" s="194" t="str">
        <f t="shared" si="336"/>
        <v/>
      </c>
    </row>
    <row r="1452" spans="1:21" s="251" customFormat="1" ht="19.5" customHeight="1" x14ac:dyDescent="0.25">
      <c r="A1452" s="241"/>
      <c r="B1452" s="254"/>
      <c r="C1452" s="456" t="s">
        <v>1093</v>
      </c>
      <c r="D1452" s="255"/>
      <c r="E1452" s="255"/>
      <c r="F1452" s="255"/>
      <c r="G1452" s="192"/>
      <c r="H1452" s="257"/>
      <c r="I1452" s="242"/>
      <c r="J1452" s="179" t="s">
        <v>984</v>
      </c>
      <c r="K1452" s="244"/>
      <c r="L1452" s="245"/>
      <c r="M1452" s="246"/>
      <c r="N1452" s="246"/>
      <c r="O1452" s="247"/>
      <c r="P1452" s="193">
        <f t="shared" si="324"/>
        <v>0</v>
      </c>
      <c r="Q1452" s="156" t="s">
        <v>356</v>
      </c>
      <c r="R1452" s="194" t="str">
        <f t="shared" si="335"/>
        <v/>
      </c>
      <c r="S1452" s="194"/>
      <c r="T1452" s="194">
        <f t="shared" si="336"/>
        <v>0</v>
      </c>
      <c r="U1452" s="194" t="str">
        <f t="shared" si="336"/>
        <v/>
      </c>
    </row>
    <row r="1453" spans="1:21" s="251" customFormat="1" ht="19.5" customHeight="1" x14ac:dyDescent="0.25">
      <c r="A1453" s="241"/>
      <c r="B1453" s="254"/>
      <c r="C1453" s="199" t="s">
        <v>1094</v>
      </c>
      <c r="D1453" s="255"/>
      <c r="E1453" s="255"/>
      <c r="F1453" s="255"/>
      <c r="G1453" s="192"/>
      <c r="H1453" s="257">
        <v>1</v>
      </c>
      <c r="I1453" s="242" t="s">
        <v>1056</v>
      </c>
      <c r="J1453" s="179">
        <v>8273.1</v>
      </c>
      <c r="K1453" s="244">
        <f t="shared" ref="K1453:K1459" si="340">H1453*J1453</f>
        <v>8273.1</v>
      </c>
      <c r="L1453" s="245"/>
      <c r="M1453" s="246"/>
      <c r="N1453" s="246"/>
      <c r="O1453" s="247"/>
      <c r="P1453" s="193">
        <f t="shared" si="324"/>
        <v>0</v>
      </c>
      <c r="Q1453" s="156" t="s">
        <v>356</v>
      </c>
      <c r="R1453" s="194" t="str">
        <f t="shared" si="335"/>
        <v/>
      </c>
      <c r="S1453" s="194"/>
      <c r="T1453" s="194">
        <f t="shared" si="336"/>
        <v>8273.1</v>
      </c>
      <c r="U1453" s="194" t="str">
        <f t="shared" si="336"/>
        <v/>
      </c>
    </row>
    <row r="1454" spans="1:21" s="251" customFormat="1" ht="19.5" customHeight="1" x14ac:dyDescent="0.25">
      <c r="A1454" s="241"/>
      <c r="B1454" s="254"/>
      <c r="C1454" s="199" t="s">
        <v>1095</v>
      </c>
      <c r="D1454" s="255"/>
      <c r="E1454" s="255"/>
      <c r="F1454" s="255"/>
      <c r="G1454" s="192"/>
      <c r="H1454" s="257">
        <v>1</v>
      </c>
      <c r="I1454" s="242" t="s">
        <v>1056</v>
      </c>
      <c r="J1454" s="179">
        <v>10120</v>
      </c>
      <c r="K1454" s="244">
        <f t="shared" si="340"/>
        <v>10120</v>
      </c>
      <c r="L1454" s="245"/>
      <c r="M1454" s="246"/>
      <c r="N1454" s="246"/>
      <c r="O1454" s="247"/>
      <c r="P1454" s="193">
        <f t="shared" si="324"/>
        <v>0</v>
      </c>
      <c r="Q1454" s="156" t="s">
        <v>356</v>
      </c>
      <c r="R1454" s="194" t="str">
        <f t="shared" si="335"/>
        <v/>
      </c>
      <c r="S1454" s="194"/>
      <c r="T1454" s="194">
        <f t="shared" si="336"/>
        <v>10120</v>
      </c>
      <c r="U1454" s="194" t="str">
        <f t="shared" si="336"/>
        <v/>
      </c>
    </row>
    <row r="1455" spans="1:21" s="251" customFormat="1" ht="19.5" customHeight="1" x14ac:dyDescent="0.25">
      <c r="A1455" s="241"/>
      <c r="B1455" s="254"/>
      <c r="C1455" s="199" t="s">
        <v>1096</v>
      </c>
      <c r="D1455" s="255"/>
      <c r="E1455" s="255"/>
      <c r="F1455" s="255"/>
      <c r="G1455" s="192"/>
      <c r="H1455" s="257">
        <v>10</v>
      </c>
      <c r="I1455" s="242" t="s">
        <v>1017</v>
      </c>
      <c r="J1455" s="179">
        <v>287.16000000000003</v>
      </c>
      <c r="K1455" s="244">
        <f t="shared" si="340"/>
        <v>2871.6000000000004</v>
      </c>
      <c r="L1455" s="245"/>
      <c r="M1455" s="246"/>
      <c r="N1455" s="246"/>
      <c r="O1455" s="247"/>
      <c r="P1455" s="193">
        <f t="shared" si="324"/>
        <v>0</v>
      </c>
      <c r="Q1455" s="156" t="s">
        <v>356</v>
      </c>
      <c r="R1455" s="194" t="str">
        <f t="shared" si="335"/>
        <v/>
      </c>
      <c r="S1455" s="194"/>
      <c r="T1455" s="194">
        <f t="shared" si="336"/>
        <v>2871.6000000000004</v>
      </c>
      <c r="U1455" s="194" t="str">
        <f t="shared" si="336"/>
        <v/>
      </c>
    </row>
    <row r="1456" spans="1:21" s="251" customFormat="1" ht="19.5" customHeight="1" x14ac:dyDescent="0.25">
      <c r="A1456" s="241"/>
      <c r="B1456" s="254"/>
      <c r="C1456" s="199"/>
      <c r="D1456" s="255"/>
      <c r="E1456" s="255"/>
      <c r="F1456" s="255"/>
      <c r="G1456" s="192"/>
      <c r="H1456" s="257"/>
      <c r="I1456" s="242"/>
      <c r="J1456" s="179" t="s">
        <v>984</v>
      </c>
      <c r="K1456" s="244"/>
      <c r="L1456" s="245"/>
      <c r="M1456" s="246"/>
      <c r="N1456" s="246"/>
      <c r="O1456" s="247"/>
      <c r="P1456" s="193">
        <f t="shared" si="324"/>
        <v>0</v>
      </c>
      <c r="Q1456" s="156" t="s">
        <v>356</v>
      </c>
      <c r="R1456" s="194" t="str">
        <f t="shared" si="335"/>
        <v/>
      </c>
      <c r="S1456" s="194"/>
      <c r="T1456" s="194">
        <f t="shared" si="336"/>
        <v>0</v>
      </c>
      <c r="U1456" s="194" t="str">
        <f t="shared" si="336"/>
        <v/>
      </c>
    </row>
    <row r="1457" spans="1:21" s="251" customFormat="1" ht="19.5" customHeight="1" x14ac:dyDescent="0.25">
      <c r="A1457" s="241"/>
      <c r="B1457" s="254"/>
      <c r="C1457" s="199" t="s">
        <v>1098</v>
      </c>
      <c r="D1457" s="255"/>
      <c r="E1457" s="255"/>
      <c r="F1457" s="255"/>
      <c r="G1457" s="192"/>
      <c r="H1457" s="257">
        <v>1</v>
      </c>
      <c r="I1457" s="242" t="s">
        <v>57</v>
      </c>
      <c r="J1457" s="179">
        <v>50000</v>
      </c>
      <c r="K1457" s="244">
        <f t="shared" si="340"/>
        <v>50000</v>
      </c>
      <c r="L1457" s="245"/>
      <c r="M1457" s="246"/>
      <c r="N1457" s="246"/>
      <c r="O1457" s="247"/>
      <c r="P1457" s="193">
        <f t="shared" si="324"/>
        <v>0</v>
      </c>
      <c r="Q1457" s="156" t="s">
        <v>356</v>
      </c>
      <c r="R1457" s="194" t="str">
        <f t="shared" si="335"/>
        <v/>
      </c>
      <c r="S1457" s="194"/>
      <c r="T1457" s="194">
        <f t="shared" si="336"/>
        <v>50000</v>
      </c>
      <c r="U1457" s="194" t="str">
        <f t="shared" si="336"/>
        <v/>
      </c>
    </row>
    <row r="1458" spans="1:21" s="251" customFormat="1" ht="19.5" customHeight="1" x14ac:dyDescent="0.25">
      <c r="A1458" s="241"/>
      <c r="B1458" s="254"/>
      <c r="C1458" s="199"/>
      <c r="D1458" s="255"/>
      <c r="E1458" s="255"/>
      <c r="F1458" s="255"/>
      <c r="G1458" s="192"/>
      <c r="H1458" s="257"/>
      <c r="I1458" s="242"/>
      <c r="J1458" s="179"/>
      <c r="K1458" s="244"/>
      <c r="L1458" s="245"/>
      <c r="M1458" s="246"/>
      <c r="N1458" s="246"/>
      <c r="O1458" s="247"/>
      <c r="P1458" s="193"/>
      <c r="Q1458" s="156"/>
      <c r="R1458" s="194"/>
      <c r="S1458" s="194"/>
      <c r="T1458" s="194"/>
      <c r="U1458" s="194"/>
    </row>
    <row r="1459" spans="1:21" s="156" customFormat="1" ht="19.5" customHeight="1" x14ac:dyDescent="0.25">
      <c r="B1459" s="174"/>
      <c r="C1459" s="175" t="s">
        <v>1069</v>
      </c>
      <c r="D1459" s="176"/>
      <c r="E1459" s="176"/>
      <c r="F1459" s="176"/>
      <c r="G1459" s="256"/>
      <c r="H1459" s="178">
        <v>1</v>
      </c>
      <c r="I1459" s="179" t="s">
        <v>57</v>
      </c>
      <c r="J1459" s="180">
        <v>250000</v>
      </c>
      <c r="K1459" s="244">
        <f t="shared" si="340"/>
        <v>250000</v>
      </c>
      <c r="L1459" s="468"/>
      <c r="M1459" s="469"/>
      <c r="N1459" s="469"/>
      <c r="O1459" s="470"/>
      <c r="P1459" s="193">
        <f t="shared" ref="P1459" si="341">K1459-SUM(R1459:U1459)</f>
        <v>0</v>
      </c>
      <c r="Q1459" s="156" t="s">
        <v>356</v>
      </c>
      <c r="R1459" s="194" t="str">
        <f t="shared" si="335"/>
        <v/>
      </c>
      <c r="S1459" s="194"/>
      <c r="T1459" s="194">
        <f t="shared" ref="T1459:U1459" si="342">IF($Q1459=T$8,$K1459,"")</f>
        <v>250000</v>
      </c>
      <c r="U1459" s="194" t="str">
        <f t="shared" si="342"/>
        <v/>
      </c>
    </row>
    <row r="1460" spans="1:21" s="156" customFormat="1" ht="19.5" customHeight="1" x14ac:dyDescent="0.25">
      <c r="B1460" s="174"/>
      <c r="C1460" s="175"/>
      <c r="D1460" s="176"/>
      <c r="E1460" s="176"/>
      <c r="F1460" s="176"/>
      <c r="G1460" s="256"/>
      <c r="H1460" s="178"/>
      <c r="I1460" s="179"/>
      <c r="J1460" s="180"/>
      <c r="K1460" s="467"/>
      <c r="L1460" s="468"/>
      <c r="M1460" s="469"/>
      <c r="N1460" s="469"/>
      <c r="O1460" s="470"/>
      <c r="P1460" s="193">
        <f>K1460-SUM(R1460:U1460)</f>
        <v>0</v>
      </c>
      <c r="Q1460" s="170"/>
      <c r="R1460" s="194"/>
      <c r="S1460" s="194"/>
      <c r="T1460" s="194"/>
      <c r="U1460" s="194"/>
    </row>
    <row r="1461" spans="1:21" s="251" customFormat="1" ht="19.5" customHeight="1" x14ac:dyDescent="0.25">
      <c r="A1461" s="241"/>
      <c r="B1461" s="254"/>
      <c r="C1461" s="199"/>
      <c r="D1461" s="255"/>
      <c r="E1461" s="255"/>
      <c r="F1461" s="255"/>
      <c r="G1461" s="192"/>
      <c r="H1461" s="257"/>
      <c r="I1461" s="242"/>
      <c r="J1461" s="179"/>
      <c r="K1461" s="244"/>
      <c r="L1461" s="245"/>
      <c r="M1461" s="246"/>
      <c r="N1461" s="246"/>
      <c r="O1461" s="247"/>
      <c r="P1461" s="193">
        <f t="shared" ref="P1461:P1525" si="343">K1461-SUM(R1461:U1461)</f>
        <v>-1624855.46</v>
      </c>
      <c r="Q1461" s="248"/>
      <c r="R1461" s="194">
        <f>SUBTOTAL(9,R1391:R1460)</f>
        <v>862194.29999999993</v>
      </c>
      <c r="S1461" s="194">
        <f t="shared" ref="S1461:U1461" si="344">SUBTOTAL(9,S1391:S1460)</f>
        <v>115747.5</v>
      </c>
      <c r="T1461" s="194">
        <f t="shared" si="344"/>
        <v>646913.65999999992</v>
      </c>
      <c r="U1461" s="194">
        <f t="shared" si="344"/>
        <v>0</v>
      </c>
    </row>
    <row r="1462" spans="1:21" s="156" customFormat="1" ht="19.5" customHeight="1" x14ac:dyDescent="0.25">
      <c r="B1462" s="198" t="s">
        <v>64</v>
      </c>
      <c r="C1462" s="175" t="str">
        <f>$C$1195</f>
        <v>Testing</v>
      </c>
      <c r="D1462" s="176"/>
      <c r="E1462" s="176"/>
      <c r="F1462" s="176"/>
      <c r="G1462" s="177"/>
      <c r="H1462" s="471">
        <f>$H$1195</f>
        <v>0.01</v>
      </c>
      <c r="I1462" s="179"/>
      <c r="J1462" s="458">
        <f>SUBTOTAL(9,K1391:K1461)</f>
        <v>1624855.46</v>
      </c>
      <c r="K1462" s="459">
        <f>H1462*J1462</f>
        <v>16248.554599999999</v>
      </c>
      <c r="L1462" s="460"/>
      <c r="M1462" s="461"/>
      <c r="N1462" s="461"/>
      <c r="O1462" s="462"/>
      <c r="P1462" s="193">
        <f t="shared" si="343"/>
        <v>0</v>
      </c>
      <c r="Q1462" s="170"/>
      <c r="R1462" s="194">
        <f>R1461*$H1462</f>
        <v>8621.9429999999993</v>
      </c>
      <c r="S1462" s="194">
        <f>S1461*$H1462</f>
        <v>1157.4750000000001</v>
      </c>
      <c r="T1462" s="194">
        <f>T1461*$H1462</f>
        <v>6469.1365999999989</v>
      </c>
      <c r="U1462" s="194" t="str">
        <f t="shared" ref="U1462:U1465" si="345">IF($Q1462=U$8,$K1462,"")</f>
        <v/>
      </c>
    </row>
    <row r="1463" spans="1:21" s="156" customFormat="1" ht="19.5" customHeight="1" x14ac:dyDescent="0.25">
      <c r="B1463" s="198" t="s">
        <v>64</v>
      </c>
      <c r="C1463" s="175" t="str">
        <f>$C$1196</f>
        <v>Commissioning</v>
      </c>
      <c r="D1463" s="176"/>
      <c r="E1463" s="176"/>
      <c r="F1463" s="176"/>
      <c r="G1463" s="177"/>
      <c r="H1463" s="471">
        <f>$H$1196</f>
        <v>0.01</v>
      </c>
      <c r="I1463" s="179"/>
      <c r="J1463" s="458">
        <f>J1462</f>
        <v>1624855.46</v>
      </c>
      <c r="K1463" s="459">
        <f>H1463*J1463</f>
        <v>16248.554599999999</v>
      </c>
      <c r="L1463" s="460"/>
      <c r="M1463" s="461"/>
      <c r="N1463" s="461"/>
      <c r="O1463" s="462"/>
      <c r="P1463" s="193">
        <f t="shared" si="343"/>
        <v>0</v>
      </c>
      <c r="Q1463" s="170"/>
      <c r="R1463" s="194">
        <f>R1461*$H1463</f>
        <v>8621.9429999999993</v>
      </c>
      <c r="S1463" s="194">
        <f>S1461*$H1463</f>
        <v>1157.4750000000001</v>
      </c>
      <c r="T1463" s="194">
        <f>T1461*$H1463</f>
        <v>6469.1365999999989</v>
      </c>
      <c r="U1463" s="194" t="str">
        <f t="shared" si="345"/>
        <v/>
      </c>
    </row>
    <row r="1464" spans="1:21" s="156" customFormat="1" ht="19.5" customHeight="1" x14ac:dyDescent="0.25">
      <c r="B1464" s="198" t="s">
        <v>64</v>
      </c>
      <c r="C1464" s="175" t="str">
        <f>$C$1197</f>
        <v>E.o. for sustainable solutions, offsite manufacture, and the like</v>
      </c>
      <c r="D1464" s="176"/>
      <c r="E1464" s="176"/>
      <c r="F1464" s="176"/>
      <c r="G1464" s="177"/>
      <c r="H1464" s="471">
        <f>$H$1197</f>
        <v>0.15</v>
      </c>
      <c r="I1464" s="179"/>
      <c r="J1464" s="458">
        <f>J1463</f>
        <v>1624855.46</v>
      </c>
      <c r="K1464" s="459">
        <f>H1464*J1464</f>
        <v>243728.31899999999</v>
      </c>
      <c r="L1464" s="460"/>
      <c r="M1464" s="461"/>
      <c r="N1464" s="461"/>
      <c r="O1464" s="462"/>
      <c r="P1464" s="193">
        <f t="shared" si="343"/>
        <v>0</v>
      </c>
      <c r="Q1464" s="170"/>
      <c r="R1464" s="194">
        <f>R1461*$H1464</f>
        <v>129329.14499999999</v>
      </c>
      <c r="S1464" s="194">
        <f>S1461*$H1464</f>
        <v>17362.125</v>
      </c>
      <c r="T1464" s="194">
        <f>T1461*$H1464</f>
        <v>97037.048999999985</v>
      </c>
      <c r="U1464" s="194" t="str">
        <f t="shared" si="345"/>
        <v/>
      </c>
    </row>
    <row r="1465" spans="1:21" s="156" customFormat="1" ht="19.5" customHeight="1" x14ac:dyDescent="0.25">
      <c r="B1465" s="198" t="s">
        <v>64</v>
      </c>
      <c r="C1465" s="175" t="str">
        <f>$C$1198</f>
        <v>MEP Preliminaries &amp; OH&amp;P</v>
      </c>
      <c r="D1465" s="176"/>
      <c r="E1465" s="176"/>
      <c r="F1465" s="176"/>
      <c r="G1465" s="177"/>
      <c r="H1465" s="471">
        <f>$H$1198</f>
        <v>0</v>
      </c>
      <c r="I1465" s="179"/>
      <c r="J1465" s="458">
        <f>SUM(K1394:K1464)</f>
        <v>1901080.8881999997</v>
      </c>
      <c r="K1465" s="459">
        <f>H1465*J1465</f>
        <v>0</v>
      </c>
      <c r="L1465" s="460"/>
      <c r="M1465" s="461"/>
      <c r="N1465" s="461"/>
      <c r="O1465" s="462"/>
      <c r="P1465" s="193">
        <f t="shared" si="343"/>
        <v>0</v>
      </c>
      <c r="Q1465" s="170"/>
      <c r="R1465" s="194">
        <f>SUM(R1461:R1464)*$H1465</f>
        <v>0</v>
      </c>
      <c r="S1465" s="194">
        <f>SUM(S1461:S1464)*$H1465</f>
        <v>0</v>
      </c>
      <c r="T1465" s="194">
        <f>SUM(T1461:T1464)*$H1465</f>
        <v>0</v>
      </c>
      <c r="U1465" s="194" t="str">
        <f t="shared" si="345"/>
        <v/>
      </c>
    </row>
    <row r="1466" spans="1:21" s="156" customFormat="1" ht="19.5" customHeight="1" x14ac:dyDescent="0.25">
      <c r="A1466" s="197"/>
      <c r="B1466" s="221"/>
      <c r="C1466" s="222"/>
      <c r="D1466" s="223"/>
      <c r="E1466" s="223"/>
      <c r="F1466" s="223"/>
      <c r="G1466" s="224" t="str">
        <f>C1392</f>
        <v>Main water supply</v>
      </c>
      <c r="H1466" s="225"/>
      <c r="I1466" s="225"/>
      <c r="J1466" s="226"/>
      <c r="K1466" s="227">
        <f>SUBTOTAL(9,K1392:K1465)</f>
        <v>1901080.8881999997</v>
      </c>
      <c r="L1466" s="228"/>
      <c r="M1466" s="229"/>
      <c r="N1466" s="229"/>
      <c r="O1466" s="230"/>
      <c r="P1466" s="193">
        <f t="shared" si="343"/>
        <v>1901080.8881999997</v>
      </c>
      <c r="R1466" s="194"/>
      <c r="S1466" s="194"/>
      <c r="T1466" s="194"/>
      <c r="U1466" s="194"/>
    </row>
    <row r="1467" spans="1:21" s="156" customFormat="1" ht="19.5" customHeight="1" x14ac:dyDescent="0.25">
      <c r="B1467" s="174"/>
      <c r="C1467" s="175"/>
      <c r="D1467" s="176"/>
      <c r="E1467" s="176"/>
      <c r="F1467" s="176"/>
      <c r="G1467" s="177"/>
      <c r="H1467" s="178"/>
      <c r="I1467" s="179"/>
      <c r="J1467" s="180"/>
      <c r="K1467" s="180"/>
      <c r="L1467" s="181"/>
      <c r="M1467" s="182"/>
      <c r="N1467" s="182"/>
      <c r="O1467" s="183"/>
      <c r="P1467" s="193">
        <f t="shared" si="343"/>
        <v>0</v>
      </c>
      <c r="Q1467" s="170"/>
      <c r="R1467" s="194" t="str">
        <f>IF($Q1467=R$8,$K1467,"")</f>
        <v/>
      </c>
      <c r="S1467" s="194"/>
      <c r="T1467" s="194" t="str">
        <f>IF($Q1467=T$8,$K1467,"")</f>
        <v/>
      </c>
      <c r="U1467" s="194" t="str">
        <f>IF($Q1467=U$8,$K1467,"")</f>
        <v/>
      </c>
    </row>
    <row r="1468" spans="1:21" s="156" customFormat="1" ht="19.5" customHeight="1" x14ac:dyDescent="0.25">
      <c r="B1468" s="195" t="s">
        <v>1099</v>
      </c>
      <c r="C1468" s="196" t="s">
        <v>1087</v>
      </c>
      <c r="D1468" s="191"/>
      <c r="E1468" s="191"/>
      <c r="F1468" s="191"/>
      <c r="G1468" s="192"/>
      <c r="H1468" s="178"/>
      <c r="I1468" s="179"/>
      <c r="J1468" s="180"/>
      <c r="K1468" s="180"/>
      <c r="L1468" s="181"/>
      <c r="M1468" s="182"/>
      <c r="N1468" s="182"/>
      <c r="O1468" s="183"/>
      <c r="P1468" s="193">
        <f t="shared" si="343"/>
        <v>0</v>
      </c>
      <c r="Q1468" s="170"/>
      <c r="R1468" s="194"/>
      <c r="S1468" s="194"/>
      <c r="T1468" s="194"/>
      <c r="U1468" s="194"/>
    </row>
    <row r="1469" spans="1:21" s="251" customFormat="1" ht="19.5" customHeight="1" x14ac:dyDescent="0.25">
      <c r="A1469" s="241"/>
      <c r="B1469" s="254" t="s">
        <v>64</v>
      </c>
      <c r="C1469" s="199" t="s">
        <v>1042</v>
      </c>
      <c r="D1469" s="255"/>
      <c r="E1469" s="255"/>
      <c r="F1469" s="255"/>
      <c r="G1469" s="256"/>
      <c r="H1469" s="257"/>
      <c r="I1469" s="242"/>
      <c r="J1469" s="179"/>
      <c r="K1469" s="244"/>
      <c r="L1469" s="990"/>
      <c r="M1469" s="991"/>
      <c r="N1469" s="991"/>
      <c r="O1469" s="992"/>
      <c r="P1469" s="193">
        <f t="shared" si="343"/>
        <v>0</v>
      </c>
      <c r="Q1469" s="258"/>
      <c r="R1469" s="194" t="str">
        <f t="shared" ref="R1469:R1474" si="346">IF($Q1469=R$8,$K1469,"")</f>
        <v/>
      </c>
      <c r="S1469" s="194"/>
      <c r="T1469" s="194" t="str">
        <f t="shared" ref="T1469:U1474" si="347">IF($Q1469=T$8,$K1469,"")</f>
        <v/>
      </c>
      <c r="U1469" s="194" t="str">
        <f t="shared" si="347"/>
        <v/>
      </c>
    </row>
    <row r="1470" spans="1:21" s="156" customFormat="1" ht="19.5" customHeight="1" x14ac:dyDescent="0.25">
      <c r="B1470" s="174"/>
      <c r="C1470" s="175"/>
      <c r="D1470" s="176"/>
      <c r="E1470" s="176"/>
      <c r="F1470" s="176"/>
      <c r="G1470" s="466"/>
      <c r="H1470" s="178"/>
      <c r="I1470" s="179"/>
      <c r="J1470" s="180"/>
      <c r="K1470" s="467"/>
      <c r="L1470" s="468"/>
      <c r="M1470" s="469"/>
      <c r="N1470" s="469"/>
      <c r="O1470" s="470"/>
      <c r="P1470" s="193">
        <f t="shared" si="343"/>
        <v>0</v>
      </c>
      <c r="Q1470" s="170"/>
      <c r="R1470" s="194" t="str">
        <f t="shared" si="346"/>
        <v/>
      </c>
      <c r="S1470" s="194"/>
      <c r="T1470" s="194" t="str">
        <f t="shared" si="347"/>
        <v/>
      </c>
      <c r="U1470" s="194" t="str">
        <f t="shared" si="347"/>
        <v/>
      </c>
    </row>
    <row r="1471" spans="1:21" s="156" customFormat="1" ht="19.5" customHeight="1" x14ac:dyDescent="0.25">
      <c r="B1471" s="198" t="s">
        <v>64</v>
      </c>
      <c r="C1471" s="175" t="str">
        <f>$C$1195</f>
        <v>Testing</v>
      </c>
      <c r="D1471" s="176"/>
      <c r="E1471" s="176"/>
      <c r="F1471" s="176"/>
      <c r="G1471" s="177"/>
      <c r="H1471" s="471">
        <f>$H$1195</f>
        <v>0.01</v>
      </c>
      <c r="I1471" s="179"/>
      <c r="J1471" s="458">
        <f>SUBTOTAL(9,K1467:K1470)</f>
        <v>0</v>
      </c>
      <c r="K1471" s="459">
        <f>H1471*J1471</f>
        <v>0</v>
      </c>
      <c r="L1471" s="460"/>
      <c r="M1471" s="461"/>
      <c r="N1471" s="461"/>
      <c r="O1471" s="462"/>
      <c r="P1471" s="193">
        <f t="shared" si="343"/>
        <v>0</v>
      </c>
      <c r="Q1471" s="170"/>
      <c r="R1471" s="194" t="str">
        <f t="shared" si="346"/>
        <v/>
      </c>
      <c r="S1471" s="194"/>
      <c r="T1471" s="194" t="str">
        <f t="shared" si="347"/>
        <v/>
      </c>
      <c r="U1471" s="194" t="str">
        <f t="shared" si="347"/>
        <v/>
      </c>
    </row>
    <row r="1472" spans="1:21" s="156" customFormat="1" ht="19.5" customHeight="1" x14ac:dyDescent="0.25">
      <c r="B1472" s="198" t="s">
        <v>64</v>
      </c>
      <c r="C1472" s="175" t="str">
        <f>$C$1196</f>
        <v>Commissioning</v>
      </c>
      <c r="D1472" s="176"/>
      <c r="E1472" s="176"/>
      <c r="F1472" s="176"/>
      <c r="G1472" s="177"/>
      <c r="H1472" s="471">
        <f>$H$1196</f>
        <v>0.01</v>
      </c>
      <c r="I1472" s="179"/>
      <c r="J1472" s="458">
        <f>J1471</f>
        <v>0</v>
      </c>
      <c r="K1472" s="459">
        <f>H1472*J1472</f>
        <v>0</v>
      </c>
      <c r="L1472" s="460"/>
      <c r="M1472" s="461"/>
      <c r="N1472" s="461"/>
      <c r="O1472" s="462"/>
      <c r="P1472" s="193">
        <f t="shared" si="343"/>
        <v>0</v>
      </c>
      <c r="Q1472" s="170"/>
      <c r="R1472" s="194" t="str">
        <f t="shared" si="346"/>
        <v/>
      </c>
      <c r="S1472" s="194"/>
      <c r="T1472" s="194" t="str">
        <f t="shared" si="347"/>
        <v/>
      </c>
      <c r="U1472" s="194" t="str">
        <f t="shared" si="347"/>
        <v/>
      </c>
    </row>
    <row r="1473" spans="1:21" s="156" customFormat="1" ht="19.5" customHeight="1" x14ac:dyDescent="0.25">
      <c r="B1473" s="198" t="s">
        <v>64</v>
      </c>
      <c r="C1473" s="175" t="str">
        <f>$C$1197</f>
        <v>E.o. for sustainable solutions, offsite manufacture, and the like</v>
      </c>
      <c r="D1473" s="176"/>
      <c r="E1473" s="176"/>
      <c r="F1473" s="176"/>
      <c r="G1473" s="177"/>
      <c r="H1473" s="471">
        <f>$H$1197</f>
        <v>0.15</v>
      </c>
      <c r="I1473" s="179"/>
      <c r="J1473" s="458">
        <f>J1472</f>
        <v>0</v>
      </c>
      <c r="K1473" s="459">
        <f>H1473*J1473</f>
        <v>0</v>
      </c>
      <c r="L1473" s="460"/>
      <c r="M1473" s="461"/>
      <c r="N1473" s="461"/>
      <c r="O1473" s="462"/>
      <c r="P1473" s="193">
        <f t="shared" si="343"/>
        <v>0</v>
      </c>
      <c r="Q1473" s="170"/>
      <c r="R1473" s="194" t="str">
        <f t="shared" si="346"/>
        <v/>
      </c>
      <c r="S1473" s="194"/>
      <c r="T1473" s="194" t="str">
        <f t="shared" si="347"/>
        <v/>
      </c>
      <c r="U1473" s="194" t="str">
        <f t="shared" si="347"/>
        <v/>
      </c>
    </row>
    <row r="1474" spans="1:21" s="156" customFormat="1" ht="19.5" customHeight="1" x14ac:dyDescent="0.25">
      <c r="B1474" s="198" t="s">
        <v>64</v>
      </c>
      <c r="C1474" s="175" t="str">
        <f>$C$1198</f>
        <v>MEP Preliminaries &amp; OH&amp;P</v>
      </c>
      <c r="D1474" s="176"/>
      <c r="E1474" s="176"/>
      <c r="F1474" s="176"/>
      <c r="G1474" s="177"/>
      <c r="H1474" s="471">
        <f>$H$1198</f>
        <v>0</v>
      </c>
      <c r="I1474" s="179"/>
      <c r="J1474" s="458">
        <f>SUM(K1469:K1473)</f>
        <v>0</v>
      </c>
      <c r="K1474" s="459">
        <f>H1474*J1474</f>
        <v>0</v>
      </c>
      <c r="L1474" s="460"/>
      <c r="M1474" s="461"/>
      <c r="N1474" s="461"/>
      <c r="O1474" s="462"/>
      <c r="P1474" s="193">
        <f t="shared" si="343"/>
        <v>0</v>
      </c>
      <c r="Q1474" s="170"/>
      <c r="R1474" s="194" t="str">
        <f t="shared" si="346"/>
        <v/>
      </c>
      <c r="S1474" s="194"/>
      <c r="T1474" s="194" t="str">
        <f t="shared" si="347"/>
        <v/>
      </c>
      <c r="U1474" s="194" t="str">
        <f t="shared" si="347"/>
        <v/>
      </c>
    </row>
    <row r="1475" spans="1:21" s="156" customFormat="1" ht="19.5" customHeight="1" x14ac:dyDescent="0.25">
      <c r="A1475" s="197"/>
      <c r="B1475" s="221"/>
      <c r="C1475" s="222"/>
      <c r="D1475" s="223"/>
      <c r="E1475" s="223"/>
      <c r="F1475" s="223"/>
      <c r="G1475" s="224" t="str">
        <f>C1468</f>
        <v>Cold water distribution</v>
      </c>
      <c r="H1475" s="225"/>
      <c r="I1475" s="225"/>
      <c r="J1475" s="226"/>
      <c r="K1475" s="227">
        <f>SUBTOTAL(9,K1468:K1474)</f>
        <v>0</v>
      </c>
      <c r="L1475" s="228"/>
      <c r="M1475" s="229"/>
      <c r="N1475" s="229"/>
      <c r="O1475" s="230"/>
      <c r="P1475" s="193">
        <f t="shared" si="343"/>
        <v>0</v>
      </c>
      <c r="R1475" s="194"/>
      <c r="S1475" s="194"/>
      <c r="T1475" s="194"/>
      <c r="U1475" s="194"/>
    </row>
    <row r="1476" spans="1:21" s="156" customFormat="1" ht="19.5" customHeight="1" x14ac:dyDescent="0.25">
      <c r="B1476" s="174"/>
      <c r="C1476" s="175"/>
      <c r="D1476" s="176"/>
      <c r="E1476" s="176"/>
      <c r="F1476" s="176"/>
      <c r="G1476" s="177"/>
      <c r="H1476" s="178"/>
      <c r="I1476" s="179"/>
      <c r="J1476" s="180"/>
      <c r="K1476" s="180"/>
      <c r="L1476" s="181"/>
      <c r="M1476" s="182"/>
      <c r="N1476" s="182"/>
      <c r="O1476" s="183"/>
      <c r="P1476" s="193">
        <f t="shared" si="343"/>
        <v>0</v>
      </c>
      <c r="Q1476" s="170"/>
      <c r="R1476" s="194" t="str">
        <f>IF($Q1476=R$8,$K1476,"")</f>
        <v/>
      </c>
      <c r="S1476" s="194"/>
      <c r="T1476" s="194" t="str">
        <f>IF($Q1476=T$8,$K1476,"")</f>
        <v/>
      </c>
      <c r="U1476" s="194" t="str">
        <f>IF($Q1476=U$8,$K1476,"")</f>
        <v/>
      </c>
    </row>
    <row r="1477" spans="1:21" s="156" customFormat="1" ht="19.5" customHeight="1" x14ac:dyDescent="0.25">
      <c r="B1477" s="195" t="s">
        <v>1100</v>
      </c>
      <c r="C1477" s="196" t="s">
        <v>1101</v>
      </c>
      <c r="D1477" s="191"/>
      <c r="E1477" s="191"/>
      <c r="F1477" s="191"/>
      <c r="G1477" s="192"/>
      <c r="H1477" s="178"/>
      <c r="I1477" s="179"/>
      <c r="J1477" s="180"/>
      <c r="K1477" s="180"/>
      <c r="L1477" s="181"/>
      <c r="M1477" s="182"/>
      <c r="N1477" s="182"/>
      <c r="O1477" s="183"/>
      <c r="P1477" s="193">
        <f t="shared" si="343"/>
        <v>0</v>
      </c>
      <c r="Q1477" s="170"/>
      <c r="R1477" s="194"/>
      <c r="S1477" s="194"/>
      <c r="T1477" s="194"/>
      <c r="U1477" s="194"/>
    </row>
    <row r="1478" spans="1:21" s="251" customFormat="1" ht="19.5" customHeight="1" x14ac:dyDescent="0.25">
      <c r="A1478" s="241"/>
      <c r="B1478" s="254" t="s">
        <v>64</v>
      </c>
      <c r="C1478" s="199" t="s">
        <v>1042</v>
      </c>
      <c r="D1478" s="255"/>
      <c r="E1478" s="255"/>
      <c r="F1478" s="255"/>
      <c r="G1478" s="256"/>
      <c r="H1478" s="257"/>
      <c r="I1478" s="242"/>
      <c r="J1478" s="179"/>
      <c r="K1478" s="244"/>
      <c r="L1478" s="990"/>
      <c r="M1478" s="991"/>
      <c r="N1478" s="991"/>
      <c r="O1478" s="992"/>
      <c r="P1478" s="193">
        <f t="shared" si="343"/>
        <v>0</v>
      </c>
      <c r="Q1478" s="258"/>
      <c r="R1478" s="194" t="str">
        <f t="shared" ref="R1478:R1483" si="348">IF($Q1478=R$8,$K1478,"")</f>
        <v/>
      </c>
      <c r="S1478" s="194"/>
      <c r="T1478" s="194" t="str">
        <f t="shared" ref="T1478:U1483" si="349">IF($Q1478=T$8,$K1478,"")</f>
        <v/>
      </c>
      <c r="U1478" s="194" t="str">
        <f t="shared" si="349"/>
        <v/>
      </c>
    </row>
    <row r="1479" spans="1:21" s="156" customFormat="1" ht="19.5" customHeight="1" x14ac:dyDescent="0.25">
      <c r="B1479" s="174"/>
      <c r="C1479" s="175"/>
      <c r="D1479" s="176"/>
      <c r="E1479" s="176"/>
      <c r="F1479" s="176"/>
      <c r="G1479" s="466"/>
      <c r="H1479" s="178"/>
      <c r="I1479" s="179"/>
      <c r="J1479" s="180"/>
      <c r="K1479" s="467"/>
      <c r="L1479" s="468"/>
      <c r="M1479" s="469"/>
      <c r="N1479" s="469"/>
      <c r="O1479" s="470"/>
      <c r="P1479" s="193">
        <f t="shared" si="343"/>
        <v>0</v>
      </c>
      <c r="Q1479" s="170"/>
      <c r="R1479" s="194" t="str">
        <f t="shared" si="348"/>
        <v/>
      </c>
      <c r="S1479" s="194"/>
      <c r="T1479" s="194" t="str">
        <f t="shared" si="349"/>
        <v/>
      </c>
      <c r="U1479" s="194" t="str">
        <f t="shared" si="349"/>
        <v/>
      </c>
    </row>
    <row r="1480" spans="1:21" s="156" customFormat="1" ht="19.5" customHeight="1" x14ac:dyDescent="0.25">
      <c r="B1480" s="198" t="s">
        <v>64</v>
      </c>
      <c r="C1480" s="175" t="str">
        <f>$C$1195</f>
        <v>Testing</v>
      </c>
      <c r="D1480" s="176"/>
      <c r="E1480" s="176"/>
      <c r="F1480" s="176"/>
      <c r="G1480" s="177"/>
      <c r="H1480" s="471">
        <f>$H$1195</f>
        <v>0.01</v>
      </c>
      <c r="I1480" s="179"/>
      <c r="J1480" s="458">
        <f>SUBTOTAL(9,K1476:K1479)</f>
        <v>0</v>
      </c>
      <c r="K1480" s="459">
        <f>H1480*J1480</f>
        <v>0</v>
      </c>
      <c r="L1480" s="460"/>
      <c r="M1480" s="461"/>
      <c r="N1480" s="461"/>
      <c r="O1480" s="462"/>
      <c r="P1480" s="193">
        <f t="shared" si="343"/>
        <v>0</v>
      </c>
      <c r="Q1480" s="170"/>
      <c r="R1480" s="194" t="str">
        <f t="shared" si="348"/>
        <v/>
      </c>
      <c r="S1480" s="194"/>
      <c r="T1480" s="194" t="str">
        <f t="shared" si="349"/>
        <v/>
      </c>
      <c r="U1480" s="194" t="str">
        <f t="shared" si="349"/>
        <v/>
      </c>
    </row>
    <row r="1481" spans="1:21" s="156" customFormat="1" ht="19.5" customHeight="1" x14ac:dyDescent="0.25">
      <c r="B1481" s="198" t="s">
        <v>64</v>
      </c>
      <c r="C1481" s="175" t="str">
        <f>$C$1196</f>
        <v>Commissioning</v>
      </c>
      <c r="D1481" s="176"/>
      <c r="E1481" s="176"/>
      <c r="F1481" s="176"/>
      <c r="G1481" s="177"/>
      <c r="H1481" s="471">
        <f>$H$1196</f>
        <v>0.01</v>
      </c>
      <c r="I1481" s="179"/>
      <c r="J1481" s="458">
        <f>J1480</f>
        <v>0</v>
      </c>
      <c r="K1481" s="459">
        <f>H1481*J1481</f>
        <v>0</v>
      </c>
      <c r="L1481" s="460"/>
      <c r="M1481" s="461"/>
      <c r="N1481" s="461"/>
      <c r="O1481" s="462"/>
      <c r="P1481" s="193">
        <f t="shared" si="343"/>
        <v>0</v>
      </c>
      <c r="Q1481" s="170"/>
      <c r="R1481" s="194" t="str">
        <f t="shared" si="348"/>
        <v/>
      </c>
      <c r="S1481" s="194"/>
      <c r="T1481" s="194" t="str">
        <f t="shared" si="349"/>
        <v/>
      </c>
      <c r="U1481" s="194" t="str">
        <f t="shared" si="349"/>
        <v/>
      </c>
    </row>
    <row r="1482" spans="1:21" s="156" customFormat="1" ht="19.5" customHeight="1" x14ac:dyDescent="0.25">
      <c r="B1482" s="198" t="s">
        <v>64</v>
      </c>
      <c r="C1482" s="175" t="str">
        <f>$C$1197</f>
        <v>E.o. for sustainable solutions, offsite manufacture, and the like</v>
      </c>
      <c r="D1482" s="176"/>
      <c r="E1482" s="176"/>
      <c r="F1482" s="176"/>
      <c r="G1482" s="177"/>
      <c r="H1482" s="471">
        <f>$H$1197</f>
        <v>0.15</v>
      </c>
      <c r="I1482" s="179"/>
      <c r="J1482" s="458">
        <f>J1481</f>
        <v>0</v>
      </c>
      <c r="K1482" s="459">
        <f>H1482*J1482</f>
        <v>0</v>
      </c>
      <c r="L1482" s="460"/>
      <c r="M1482" s="461"/>
      <c r="N1482" s="461"/>
      <c r="O1482" s="462"/>
      <c r="P1482" s="193">
        <f t="shared" si="343"/>
        <v>0</v>
      </c>
      <c r="Q1482" s="170"/>
      <c r="R1482" s="194" t="str">
        <f t="shared" si="348"/>
        <v/>
      </c>
      <c r="S1482" s="194"/>
      <c r="T1482" s="194" t="str">
        <f t="shared" si="349"/>
        <v/>
      </c>
      <c r="U1482" s="194" t="str">
        <f t="shared" si="349"/>
        <v/>
      </c>
    </row>
    <row r="1483" spans="1:21" s="156" customFormat="1" ht="19.5" customHeight="1" x14ac:dyDescent="0.25">
      <c r="B1483" s="198" t="s">
        <v>64</v>
      </c>
      <c r="C1483" s="175" t="str">
        <f>$C$1198</f>
        <v>MEP Preliminaries &amp; OH&amp;P</v>
      </c>
      <c r="D1483" s="176"/>
      <c r="E1483" s="176"/>
      <c r="F1483" s="176"/>
      <c r="G1483" s="177"/>
      <c r="H1483" s="471">
        <f>$H$1198</f>
        <v>0</v>
      </c>
      <c r="I1483" s="179"/>
      <c r="J1483" s="458">
        <f>SUM(K1478:K1482)</f>
        <v>0</v>
      </c>
      <c r="K1483" s="459">
        <f>H1483*J1483</f>
        <v>0</v>
      </c>
      <c r="L1483" s="460"/>
      <c r="M1483" s="461"/>
      <c r="N1483" s="461"/>
      <c r="O1483" s="462"/>
      <c r="P1483" s="193">
        <f t="shared" si="343"/>
        <v>0</v>
      </c>
      <c r="Q1483" s="170"/>
      <c r="R1483" s="194" t="str">
        <f t="shared" si="348"/>
        <v/>
      </c>
      <c r="S1483" s="194"/>
      <c r="T1483" s="194" t="str">
        <f t="shared" si="349"/>
        <v/>
      </c>
      <c r="U1483" s="194" t="str">
        <f t="shared" si="349"/>
        <v/>
      </c>
    </row>
    <row r="1484" spans="1:21" s="156" customFormat="1" ht="19.5" customHeight="1" x14ac:dyDescent="0.25">
      <c r="A1484" s="197"/>
      <c r="B1484" s="221"/>
      <c r="C1484" s="222"/>
      <c r="D1484" s="223"/>
      <c r="E1484" s="223"/>
      <c r="F1484" s="223"/>
      <c r="G1484" s="224" t="str">
        <f>C1477</f>
        <v>Hot Water Distribution (flow and return)</v>
      </c>
      <c r="H1484" s="225"/>
      <c r="I1484" s="225"/>
      <c r="J1484" s="226"/>
      <c r="K1484" s="227">
        <f>SUBTOTAL(9,K1477:K1483)</f>
        <v>0</v>
      </c>
      <c r="L1484" s="228"/>
      <c r="M1484" s="229"/>
      <c r="N1484" s="229"/>
      <c r="O1484" s="230"/>
      <c r="P1484" s="193">
        <f t="shared" si="343"/>
        <v>0</v>
      </c>
      <c r="R1484" s="194"/>
      <c r="S1484" s="194"/>
      <c r="T1484" s="194"/>
      <c r="U1484" s="194"/>
    </row>
    <row r="1485" spans="1:21" s="156" customFormat="1" ht="19.5" customHeight="1" x14ac:dyDescent="0.25">
      <c r="B1485" s="174"/>
      <c r="C1485" s="175"/>
      <c r="D1485" s="176"/>
      <c r="E1485" s="176"/>
      <c r="F1485" s="176"/>
      <c r="G1485" s="177"/>
      <c r="H1485" s="178"/>
      <c r="I1485" s="179"/>
      <c r="J1485" s="180"/>
      <c r="K1485" s="180"/>
      <c r="L1485" s="181"/>
      <c r="M1485" s="182"/>
      <c r="N1485" s="182"/>
      <c r="O1485" s="183"/>
      <c r="P1485" s="193">
        <f t="shared" si="343"/>
        <v>0</v>
      </c>
      <c r="Q1485" s="170"/>
      <c r="R1485" s="194" t="str">
        <f>IF($Q1485=R$8,$K1485,"")</f>
        <v/>
      </c>
      <c r="S1485" s="194"/>
      <c r="T1485" s="194" t="str">
        <f>IF($Q1485=T$8,$K1485,"")</f>
        <v/>
      </c>
      <c r="U1485" s="194" t="str">
        <f>IF($Q1485=U$8,$K1485,"")</f>
        <v/>
      </c>
    </row>
    <row r="1486" spans="1:21" s="156" customFormat="1" ht="19.5" customHeight="1" x14ac:dyDescent="0.25">
      <c r="B1486" s="195" t="s">
        <v>1102</v>
      </c>
      <c r="C1486" s="196" t="s">
        <v>1103</v>
      </c>
      <c r="D1486" s="191"/>
      <c r="E1486" s="191"/>
      <c r="F1486" s="191"/>
      <c r="G1486" s="192"/>
      <c r="H1486" s="178"/>
      <c r="I1486" s="179"/>
      <c r="J1486" s="180"/>
      <c r="K1486" s="180"/>
      <c r="L1486" s="181"/>
      <c r="M1486" s="182"/>
      <c r="N1486" s="182"/>
      <c r="O1486" s="183"/>
      <c r="P1486" s="193">
        <f t="shared" si="343"/>
        <v>0</v>
      </c>
      <c r="Q1486" s="170"/>
      <c r="R1486" s="194"/>
      <c r="S1486" s="194"/>
      <c r="T1486" s="194"/>
      <c r="U1486" s="194"/>
    </row>
    <row r="1487" spans="1:21" s="251" customFormat="1" ht="19.5" customHeight="1" x14ac:dyDescent="0.25">
      <c r="A1487" s="241"/>
      <c r="B1487" s="254" t="s">
        <v>64</v>
      </c>
      <c r="C1487" s="199" t="s">
        <v>1042</v>
      </c>
      <c r="D1487" s="255"/>
      <c r="E1487" s="255"/>
      <c r="F1487" s="255"/>
      <c r="G1487" s="256"/>
      <c r="H1487" s="257"/>
      <c r="I1487" s="242"/>
      <c r="J1487" s="179"/>
      <c r="K1487" s="244"/>
      <c r="L1487" s="990"/>
      <c r="M1487" s="991"/>
      <c r="N1487" s="991"/>
      <c r="O1487" s="992"/>
      <c r="P1487" s="193">
        <f t="shared" si="343"/>
        <v>0</v>
      </c>
      <c r="Q1487" s="258"/>
      <c r="R1487" s="194" t="str">
        <f t="shared" ref="R1487:R1492" si="350">IF($Q1487=R$8,$K1487,"")</f>
        <v/>
      </c>
      <c r="S1487" s="194"/>
      <c r="T1487" s="194" t="str">
        <f t="shared" ref="T1487:U1492" si="351">IF($Q1487=T$8,$K1487,"")</f>
        <v/>
      </c>
      <c r="U1487" s="194" t="str">
        <f t="shared" si="351"/>
        <v/>
      </c>
    </row>
    <row r="1488" spans="1:21" s="156" customFormat="1" ht="19.5" customHeight="1" x14ac:dyDescent="0.25">
      <c r="B1488" s="174"/>
      <c r="C1488" s="175"/>
      <c r="D1488" s="176"/>
      <c r="E1488" s="176"/>
      <c r="F1488" s="176"/>
      <c r="G1488" s="466"/>
      <c r="H1488" s="178"/>
      <c r="I1488" s="179"/>
      <c r="J1488" s="180"/>
      <c r="K1488" s="467"/>
      <c r="L1488" s="468"/>
      <c r="M1488" s="469"/>
      <c r="N1488" s="469"/>
      <c r="O1488" s="470"/>
      <c r="P1488" s="193">
        <f t="shared" si="343"/>
        <v>0</v>
      </c>
      <c r="Q1488" s="170"/>
      <c r="R1488" s="194" t="str">
        <f t="shared" si="350"/>
        <v/>
      </c>
      <c r="S1488" s="194"/>
      <c r="T1488" s="194" t="str">
        <f t="shared" si="351"/>
        <v/>
      </c>
      <c r="U1488" s="194" t="str">
        <f t="shared" si="351"/>
        <v/>
      </c>
    </row>
    <row r="1489" spans="1:21" s="156" customFormat="1" ht="19.5" customHeight="1" x14ac:dyDescent="0.25">
      <c r="B1489" s="198" t="s">
        <v>64</v>
      </c>
      <c r="C1489" s="175" t="str">
        <f>$C$1195</f>
        <v>Testing</v>
      </c>
      <c r="D1489" s="176"/>
      <c r="E1489" s="176"/>
      <c r="F1489" s="176"/>
      <c r="G1489" s="177"/>
      <c r="H1489" s="471">
        <f>$H$1195</f>
        <v>0.01</v>
      </c>
      <c r="I1489" s="179"/>
      <c r="J1489" s="458">
        <f>SUBTOTAL(9,K1485:K1488)</f>
        <v>0</v>
      </c>
      <c r="K1489" s="459">
        <f>H1489*J1489</f>
        <v>0</v>
      </c>
      <c r="L1489" s="460"/>
      <c r="M1489" s="461"/>
      <c r="N1489" s="461"/>
      <c r="O1489" s="462"/>
      <c r="P1489" s="193">
        <f t="shared" si="343"/>
        <v>0</v>
      </c>
      <c r="Q1489" s="170"/>
      <c r="R1489" s="194" t="str">
        <f t="shared" si="350"/>
        <v/>
      </c>
      <c r="S1489" s="194"/>
      <c r="T1489" s="194" t="str">
        <f t="shared" si="351"/>
        <v/>
      </c>
      <c r="U1489" s="194" t="str">
        <f t="shared" si="351"/>
        <v/>
      </c>
    </row>
    <row r="1490" spans="1:21" s="156" customFormat="1" ht="19.5" customHeight="1" x14ac:dyDescent="0.25">
      <c r="B1490" s="198" t="s">
        <v>64</v>
      </c>
      <c r="C1490" s="175" t="str">
        <f>$C$1196</f>
        <v>Commissioning</v>
      </c>
      <c r="D1490" s="176"/>
      <c r="E1490" s="176"/>
      <c r="F1490" s="176"/>
      <c r="G1490" s="177"/>
      <c r="H1490" s="471">
        <f>$H$1196</f>
        <v>0.01</v>
      </c>
      <c r="I1490" s="179"/>
      <c r="J1490" s="458">
        <f>J1489</f>
        <v>0</v>
      </c>
      <c r="K1490" s="459">
        <f>H1490*J1490</f>
        <v>0</v>
      </c>
      <c r="L1490" s="460"/>
      <c r="M1490" s="461"/>
      <c r="N1490" s="461"/>
      <c r="O1490" s="462"/>
      <c r="P1490" s="193">
        <f t="shared" si="343"/>
        <v>0</v>
      </c>
      <c r="Q1490" s="170"/>
      <c r="R1490" s="194" t="str">
        <f t="shared" si="350"/>
        <v/>
      </c>
      <c r="S1490" s="194"/>
      <c r="T1490" s="194" t="str">
        <f t="shared" si="351"/>
        <v/>
      </c>
      <c r="U1490" s="194" t="str">
        <f t="shared" si="351"/>
        <v/>
      </c>
    </row>
    <row r="1491" spans="1:21" s="156" customFormat="1" ht="19.5" customHeight="1" x14ac:dyDescent="0.25">
      <c r="B1491" s="198" t="s">
        <v>64</v>
      </c>
      <c r="C1491" s="175" t="str">
        <f>$C$1197</f>
        <v>E.o. for sustainable solutions, offsite manufacture, and the like</v>
      </c>
      <c r="D1491" s="176"/>
      <c r="E1491" s="176"/>
      <c r="F1491" s="176"/>
      <c r="G1491" s="177"/>
      <c r="H1491" s="471">
        <f>$H$1197</f>
        <v>0.15</v>
      </c>
      <c r="I1491" s="179"/>
      <c r="J1491" s="458">
        <f>J1490</f>
        <v>0</v>
      </c>
      <c r="K1491" s="459">
        <f>H1491*J1491</f>
        <v>0</v>
      </c>
      <c r="L1491" s="460"/>
      <c r="M1491" s="461"/>
      <c r="N1491" s="461"/>
      <c r="O1491" s="462"/>
      <c r="P1491" s="193">
        <f t="shared" si="343"/>
        <v>0</v>
      </c>
      <c r="Q1491" s="170"/>
      <c r="R1491" s="194" t="str">
        <f t="shared" si="350"/>
        <v/>
      </c>
      <c r="S1491" s="194"/>
      <c r="T1491" s="194" t="str">
        <f t="shared" si="351"/>
        <v/>
      </c>
      <c r="U1491" s="194" t="str">
        <f t="shared" si="351"/>
        <v/>
      </c>
    </row>
    <row r="1492" spans="1:21" s="156" customFormat="1" ht="19.5" customHeight="1" x14ac:dyDescent="0.25">
      <c r="B1492" s="198" t="s">
        <v>64</v>
      </c>
      <c r="C1492" s="175" t="str">
        <f>$C$1198</f>
        <v>MEP Preliminaries &amp; OH&amp;P</v>
      </c>
      <c r="D1492" s="176"/>
      <c r="E1492" s="176"/>
      <c r="F1492" s="176"/>
      <c r="G1492" s="177"/>
      <c r="H1492" s="471">
        <f>$H$1198</f>
        <v>0</v>
      </c>
      <c r="I1492" s="179"/>
      <c r="J1492" s="458">
        <f>SUM(K1487:K1491)</f>
        <v>0</v>
      </c>
      <c r="K1492" s="459">
        <f>H1492*J1492</f>
        <v>0</v>
      </c>
      <c r="L1492" s="460"/>
      <c r="M1492" s="461"/>
      <c r="N1492" s="461"/>
      <c r="O1492" s="462"/>
      <c r="P1492" s="193">
        <f t="shared" si="343"/>
        <v>0</v>
      </c>
      <c r="Q1492" s="170"/>
      <c r="R1492" s="194" t="str">
        <f t="shared" si="350"/>
        <v/>
      </c>
      <c r="S1492" s="194"/>
      <c r="T1492" s="194" t="str">
        <f t="shared" si="351"/>
        <v/>
      </c>
      <c r="U1492" s="194" t="str">
        <f t="shared" si="351"/>
        <v/>
      </c>
    </row>
    <row r="1493" spans="1:21" s="156" customFormat="1" ht="19.5" customHeight="1" x14ac:dyDescent="0.25">
      <c r="A1493" s="197"/>
      <c r="B1493" s="221"/>
      <c r="C1493" s="222"/>
      <c r="D1493" s="223"/>
      <c r="E1493" s="223"/>
      <c r="F1493" s="223"/>
      <c r="G1493" s="224" t="str">
        <f>C1486</f>
        <v>Local hot water distribution</v>
      </c>
      <c r="H1493" s="225"/>
      <c r="I1493" s="225"/>
      <c r="J1493" s="226"/>
      <c r="K1493" s="227">
        <f>SUBTOTAL(9,K1486:K1492)</f>
        <v>0</v>
      </c>
      <c r="L1493" s="228"/>
      <c r="M1493" s="229"/>
      <c r="N1493" s="229"/>
      <c r="O1493" s="230"/>
      <c r="P1493" s="193">
        <f t="shared" si="343"/>
        <v>0</v>
      </c>
      <c r="R1493" s="194"/>
      <c r="S1493" s="194"/>
      <c r="T1493" s="194"/>
      <c r="U1493" s="194"/>
    </row>
    <row r="1494" spans="1:21" s="156" customFormat="1" ht="19.5" customHeight="1" x14ac:dyDescent="0.25">
      <c r="B1494" s="174"/>
      <c r="C1494" s="175"/>
      <c r="D1494" s="176"/>
      <c r="E1494" s="176"/>
      <c r="F1494" s="176"/>
      <c r="G1494" s="177"/>
      <c r="H1494" s="178"/>
      <c r="I1494" s="179"/>
      <c r="J1494" s="180"/>
      <c r="K1494" s="180"/>
      <c r="L1494" s="181"/>
      <c r="M1494" s="182"/>
      <c r="N1494" s="182"/>
      <c r="O1494" s="183"/>
      <c r="P1494" s="193">
        <f t="shared" si="343"/>
        <v>0</v>
      </c>
      <c r="Q1494" s="170"/>
      <c r="R1494" s="194" t="str">
        <f>IF($Q1494=R$8,$K1494,"")</f>
        <v/>
      </c>
      <c r="S1494" s="194"/>
      <c r="T1494" s="194" t="str">
        <f>IF($Q1494=T$8,$K1494,"")</f>
        <v/>
      </c>
      <c r="U1494" s="194" t="str">
        <f>IF($Q1494=U$8,$K1494,"")</f>
        <v/>
      </c>
    </row>
    <row r="1495" spans="1:21" s="156" customFormat="1" ht="19.5" customHeight="1" x14ac:dyDescent="0.25">
      <c r="B1495" s="195" t="s">
        <v>1104</v>
      </c>
      <c r="C1495" s="196" t="s">
        <v>1105</v>
      </c>
      <c r="D1495" s="191"/>
      <c r="E1495" s="191"/>
      <c r="F1495" s="191"/>
      <c r="G1495" s="192"/>
      <c r="H1495" s="178"/>
      <c r="I1495" s="179"/>
      <c r="J1495" s="180"/>
      <c r="K1495" s="180"/>
      <c r="L1495" s="181"/>
      <c r="M1495" s="182"/>
      <c r="N1495" s="182"/>
      <c r="O1495" s="183"/>
      <c r="P1495" s="193">
        <f t="shared" si="343"/>
        <v>0</v>
      </c>
      <c r="Q1495" s="170"/>
      <c r="R1495" s="194"/>
      <c r="S1495" s="194"/>
      <c r="T1495" s="194"/>
      <c r="U1495" s="194"/>
    </row>
    <row r="1496" spans="1:21" s="251" customFormat="1" ht="19.5" customHeight="1" x14ac:dyDescent="0.25">
      <c r="A1496" s="241"/>
      <c r="B1496" s="254" t="s">
        <v>64</v>
      </c>
      <c r="C1496" s="199" t="s">
        <v>1042</v>
      </c>
      <c r="D1496" s="255"/>
      <c r="E1496" s="255"/>
      <c r="F1496" s="255"/>
      <c r="G1496" s="256"/>
      <c r="H1496" s="257"/>
      <c r="I1496" s="242"/>
      <c r="J1496" s="179"/>
      <c r="K1496" s="244"/>
      <c r="L1496" s="990"/>
      <c r="M1496" s="991"/>
      <c r="N1496" s="991"/>
      <c r="O1496" s="992"/>
      <c r="P1496" s="193">
        <f t="shared" si="343"/>
        <v>0</v>
      </c>
      <c r="Q1496" s="258"/>
      <c r="R1496" s="194" t="str">
        <f t="shared" ref="R1496:R1501" si="352">IF($Q1496=R$8,$K1496,"")</f>
        <v/>
      </c>
      <c r="S1496" s="194"/>
      <c r="T1496" s="194" t="str">
        <f t="shared" ref="T1496:U1501" si="353">IF($Q1496=T$8,$K1496,"")</f>
        <v/>
      </c>
      <c r="U1496" s="194" t="str">
        <f t="shared" si="353"/>
        <v/>
      </c>
    </row>
    <row r="1497" spans="1:21" s="156" customFormat="1" ht="19.5" customHeight="1" x14ac:dyDescent="0.25">
      <c r="B1497" s="174"/>
      <c r="C1497" s="175"/>
      <c r="D1497" s="176"/>
      <c r="E1497" s="176"/>
      <c r="F1497" s="176"/>
      <c r="G1497" s="466"/>
      <c r="H1497" s="178"/>
      <c r="I1497" s="179"/>
      <c r="J1497" s="180"/>
      <c r="K1497" s="467"/>
      <c r="L1497" s="468"/>
      <c r="M1497" s="469"/>
      <c r="N1497" s="469"/>
      <c r="O1497" s="470"/>
      <c r="P1497" s="193">
        <f t="shared" si="343"/>
        <v>0</v>
      </c>
      <c r="Q1497" s="170"/>
      <c r="R1497" s="194" t="str">
        <f t="shared" si="352"/>
        <v/>
      </c>
      <c r="S1497" s="194"/>
      <c r="T1497" s="194" t="str">
        <f t="shared" si="353"/>
        <v/>
      </c>
      <c r="U1497" s="194" t="str">
        <f t="shared" si="353"/>
        <v/>
      </c>
    </row>
    <row r="1498" spans="1:21" s="156" customFormat="1" ht="19.5" customHeight="1" x14ac:dyDescent="0.25">
      <c r="B1498" s="198" t="s">
        <v>64</v>
      </c>
      <c r="C1498" s="175" t="str">
        <f>$C$1195</f>
        <v>Testing</v>
      </c>
      <c r="D1498" s="176"/>
      <c r="E1498" s="176"/>
      <c r="F1498" s="176"/>
      <c r="G1498" s="177"/>
      <c r="H1498" s="471">
        <f>$H$1195</f>
        <v>0.01</v>
      </c>
      <c r="I1498" s="179"/>
      <c r="J1498" s="458">
        <f>SUBTOTAL(9,K1494:K1497)</f>
        <v>0</v>
      </c>
      <c r="K1498" s="459">
        <f>H1498*J1498</f>
        <v>0</v>
      </c>
      <c r="L1498" s="460"/>
      <c r="M1498" s="461"/>
      <c r="N1498" s="461"/>
      <c r="O1498" s="462"/>
      <c r="P1498" s="193">
        <f t="shared" si="343"/>
        <v>0</v>
      </c>
      <c r="Q1498" s="170"/>
      <c r="R1498" s="194" t="str">
        <f t="shared" si="352"/>
        <v/>
      </c>
      <c r="S1498" s="194"/>
      <c r="T1498" s="194" t="str">
        <f t="shared" si="353"/>
        <v/>
      </c>
      <c r="U1498" s="194" t="str">
        <f t="shared" si="353"/>
        <v/>
      </c>
    </row>
    <row r="1499" spans="1:21" s="156" customFormat="1" ht="19.5" customHeight="1" x14ac:dyDescent="0.25">
      <c r="B1499" s="198" t="s">
        <v>64</v>
      </c>
      <c r="C1499" s="175" t="str">
        <f>$C$1196</f>
        <v>Commissioning</v>
      </c>
      <c r="D1499" s="176"/>
      <c r="E1499" s="176"/>
      <c r="F1499" s="176"/>
      <c r="G1499" s="177"/>
      <c r="H1499" s="471">
        <f>$H$1196</f>
        <v>0.01</v>
      </c>
      <c r="I1499" s="179"/>
      <c r="J1499" s="458">
        <f>J1498</f>
        <v>0</v>
      </c>
      <c r="K1499" s="459">
        <f>H1499*J1499</f>
        <v>0</v>
      </c>
      <c r="L1499" s="460"/>
      <c r="M1499" s="461"/>
      <c r="N1499" s="461"/>
      <c r="O1499" s="462"/>
      <c r="P1499" s="193">
        <f t="shared" si="343"/>
        <v>0</v>
      </c>
      <c r="Q1499" s="170"/>
      <c r="R1499" s="194" t="str">
        <f t="shared" si="352"/>
        <v/>
      </c>
      <c r="S1499" s="194"/>
      <c r="T1499" s="194" t="str">
        <f t="shared" si="353"/>
        <v/>
      </c>
      <c r="U1499" s="194" t="str">
        <f t="shared" si="353"/>
        <v/>
      </c>
    </row>
    <row r="1500" spans="1:21" s="156" customFormat="1" ht="19.5" customHeight="1" x14ac:dyDescent="0.25">
      <c r="B1500" s="198" t="s">
        <v>64</v>
      </c>
      <c r="C1500" s="175" t="str">
        <f>$C$1197</f>
        <v>E.o. for sustainable solutions, offsite manufacture, and the like</v>
      </c>
      <c r="D1500" s="176"/>
      <c r="E1500" s="176"/>
      <c r="F1500" s="176"/>
      <c r="G1500" s="177"/>
      <c r="H1500" s="471">
        <f>$H$1197</f>
        <v>0.15</v>
      </c>
      <c r="I1500" s="179"/>
      <c r="J1500" s="458">
        <f>J1499</f>
        <v>0</v>
      </c>
      <c r="K1500" s="459">
        <f>H1500*J1500</f>
        <v>0</v>
      </c>
      <c r="L1500" s="460"/>
      <c r="M1500" s="461"/>
      <c r="N1500" s="461"/>
      <c r="O1500" s="462"/>
      <c r="P1500" s="193">
        <f t="shared" si="343"/>
        <v>0</v>
      </c>
      <c r="Q1500" s="170"/>
      <c r="R1500" s="194" t="str">
        <f t="shared" si="352"/>
        <v/>
      </c>
      <c r="S1500" s="194"/>
      <c r="T1500" s="194" t="str">
        <f t="shared" si="353"/>
        <v/>
      </c>
      <c r="U1500" s="194" t="str">
        <f t="shared" si="353"/>
        <v/>
      </c>
    </row>
    <row r="1501" spans="1:21" s="156" customFormat="1" ht="19.5" customHeight="1" x14ac:dyDescent="0.25">
      <c r="B1501" s="198" t="s">
        <v>64</v>
      </c>
      <c r="C1501" s="175" t="str">
        <f>$C$1198</f>
        <v>MEP Preliminaries &amp; OH&amp;P</v>
      </c>
      <c r="D1501" s="176"/>
      <c r="E1501" s="176"/>
      <c r="F1501" s="176"/>
      <c r="G1501" s="177"/>
      <c r="H1501" s="471">
        <f>$H$1198</f>
        <v>0</v>
      </c>
      <c r="I1501" s="179"/>
      <c r="J1501" s="458">
        <f>SUM(K1496:K1500)</f>
        <v>0</v>
      </c>
      <c r="K1501" s="459">
        <f>H1501*J1501</f>
        <v>0</v>
      </c>
      <c r="L1501" s="460"/>
      <c r="M1501" s="461"/>
      <c r="N1501" s="461"/>
      <c r="O1501" s="462"/>
      <c r="P1501" s="193">
        <f t="shared" si="343"/>
        <v>0</v>
      </c>
      <c r="Q1501" s="170"/>
      <c r="R1501" s="194" t="str">
        <f t="shared" si="352"/>
        <v/>
      </c>
      <c r="S1501" s="194"/>
      <c r="T1501" s="194" t="str">
        <f t="shared" si="353"/>
        <v/>
      </c>
      <c r="U1501" s="194" t="str">
        <f t="shared" si="353"/>
        <v/>
      </c>
    </row>
    <row r="1502" spans="1:21" s="156" customFormat="1" ht="19.5" customHeight="1" x14ac:dyDescent="0.25">
      <c r="A1502" s="197"/>
      <c r="B1502" s="221"/>
      <c r="C1502" s="222"/>
      <c r="D1502" s="223"/>
      <c r="E1502" s="223"/>
      <c r="F1502" s="223"/>
      <c r="G1502" s="224" t="str">
        <f>C1495</f>
        <v>Steam and condensate distribution</v>
      </c>
      <c r="H1502" s="225"/>
      <c r="I1502" s="225"/>
      <c r="J1502" s="226"/>
      <c r="K1502" s="227">
        <f>SUBTOTAL(9,K1495:K1501)</f>
        <v>0</v>
      </c>
      <c r="L1502" s="228"/>
      <c r="M1502" s="229"/>
      <c r="N1502" s="229"/>
      <c r="O1502" s="230"/>
      <c r="P1502" s="193">
        <f t="shared" si="343"/>
        <v>0</v>
      </c>
      <c r="R1502" s="194"/>
      <c r="S1502" s="194"/>
      <c r="T1502" s="194"/>
      <c r="U1502" s="194"/>
    </row>
    <row r="1503" spans="1:21" s="156" customFormat="1" ht="19.5" customHeight="1" x14ac:dyDescent="0.25">
      <c r="B1503" s="174"/>
      <c r="C1503" s="175"/>
      <c r="D1503" s="176"/>
      <c r="E1503" s="176"/>
      <c r="F1503" s="176"/>
      <c r="G1503" s="177"/>
      <c r="H1503" s="178"/>
      <c r="I1503" s="179"/>
      <c r="J1503" s="180"/>
      <c r="K1503" s="180"/>
      <c r="L1503" s="181"/>
      <c r="M1503" s="182"/>
      <c r="N1503" s="182"/>
      <c r="O1503" s="183"/>
      <c r="P1503" s="193">
        <f t="shared" si="343"/>
        <v>0</v>
      </c>
      <c r="Q1503" s="170"/>
      <c r="R1503" s="194" t="str">
        <f>IF($Q1503=R$8,$K1503,"")</f>
        <v/>
      </c>
      <c r="S1503" s="194"/>
      <c r="T1503" s="194" t="str">
        <f>IF($Q1503=T$8,$K1503,"")</f>
        <v/>
      </c>
      <c r="U1503" s="194" t="str">
        <f>IF($Q1503=U$8,$K1503,"")</f>
        <v/>
      </c>
    </row>
    <row r="1504" spans="1:21" s="156" customFormat="1" ht="19.5" customHeight="1" x14ac:dyDescent="0.25">
      <c r="B1504" s="231"/>
      <c r="C1504" s="232"/>
      <c r="D1504" s="233"/>
      <c r="E1504" s="233"/>
      <c r="F1504" s="233"/>
      <c r="G1504" s="234" t="str">
        <f>C1391</f>
        <v>Water Installations</v>
      </c>
      <c r="H1504" s="235"/>
      <c r="I1504" s="236"/>
      <c r="J1504" s="236"/>
      <c r="K1504" s="237">
        <f>SUBTOTAL(9,K1391:K1503)</f>
        <v>1901080.8881999997</v>
      </c>
      <c r="L1504" s="238"/>
      <c r="M1504" s="239"/>
      <c r="N1504" s="239"/>
      <c r="O1504" s="240"/>
      <c r="P1504" s="193">
        <f t="shared" si="343"/>
        <v>0</v>
      </c>
      <c r="Q1504" s="237">
        <f>SUBTOTAL(9,Q1503:Q1503)</f>
        <v>0</v>
      </c>
      <c r="R1504" s="237">
        <f>SUBTOTAL(9,R1391:R1503)</f>
        <v>1008767.3309999999</v>
      </c>
      <c r="S1504" s="237">
        <f>SUBTOTAL(9,S1391:S1503)</f>
        <v>135424.57500000001</v>
      </c>
      <c r="T1504" s="237">
        <f t="shared" ref="T1504:U1504" si="354">SUBTOTAL(9,T1391:T1503)</f>
        <v>756888.98219999985</v>
      </c>
      <c r="U1504" s="237">
        <f t="shared" si="354"/>
        <v>0</v>
      </c>
    </row>
    <row r="1505" spans="1:21" s="156" customFormat="1" ht="19.5" customHeight="1" x14ac:dyDescent="0.25">
      <c r="B1505" s="174"/>
      <c r="C1505" s="175"/>
      <c r="D1505" s="176"/>
      <c r="E1505" s="176"/>
      <c r="F1505" s="176"/>
      <c r="G1505" s="177"/>
      <c r="H1505" s="178"/>
      <c r="I1505" s="179"/>
      <c r="J1505" s="474"/>
      <c r="K1505" s="467"/>
      <c r="L1505" s="468"/>
      <c r="M1505" s="469"/>
      <c r="N1505" s="469"/>
      <c r="O1505" s="470"/>
      <c r="P1505" s="193">
        <f t="shared" si="343"/>
        <v>0</v>
      </c>
      <c r="Q1505" s="170"/>
      <c r="R1505" s="194" t="str">
        <f>IF($Q1505=R$8,$K1505,"")</f>
        <v/>
      </c>
      <c r="S1505" s="194"/>
      <c r="T1505" s="194" t="str">
        <f>IF($Q1505=T$8,$K1505,"")</f>
        <v/>
      </c>
      <c r="U1505" s="194" t="str">
        <f>IF($Q1505=U$8,$K1505,"")</f>
        <v/>
      </c>
    </row>
    <row r="1506" spans="1:21" s="156" customFormat="1" ht="19.5" customHeight="1" x14ac:dyDescent="0.25">
      <c r="B1506" s="189" t="s">
        <v>1106</v>
      </c>
      <c r="C1506" s="190" t="s">
        <v>172</v>
      </c>
      <c r="D1506" s="191"/>
      <c r="E1506" s="191"/>
      <c r="F1506" s="191"/>
      <c r="G1506" s="192"/>
      <c r="H1506" s="178"/>
      <c r="I1506" s="179"/>
      <c r="J1506" s="180"/>
      <c r="K1506" s="180"/>
      <c r="L1506" s="181"/>
      <c r="M1506" s="182"/>
      <c r="N1506" s="182"/>
      <c r="O1506" s="183"/>
      <c r="P1506" s="193">
        <f t="shared" si="343"/>
        <v>0</v>
      </c>
      <c r="Q1506" s="170"/>
      <c r="R1506" s="194" t="str">
        <f>IF($Q1506=R$8,$K1506,"")</f>
        <v/>
      </c>
      <c r="S1506" s="194"/>
      <c r="T1506" s="194" t="str">
        <f>IF($Q1506=T$8,$K1506,"")</f>
        <v/>
      </c>
      <c r="U1506" s="194" t="str">
        <f>IF($Q1506=U$8,$K1506,"")</f>
        <v/>
      </c>
    </row>
    <row r="1507" spans="1:21" s="156" customFormat="1" ht="19.5" customHeight="1" x14ac:dyDescent="0.25">
      <c r="B1507" s="195" t="s">
        <v>1107</v>
      </c>
      <c r="C1507" s="196" t="s">
        <v>1108</v>
      </c>
      <c r="D1507" s="191"/>
      <c r="E1507" s="191"/>
      <c r="F1507" s="191"/>
      <c r="G1507" s="192"/>
      <c r="H1507" s="178"/>
      <c r="I1507" s="179"/>
      <c r="J1507" s="180"/>
      <c r="K1507" s="180"/>
      <c r="L1507" s="181"/>
      <c r="M1507" s="182"/>
      <c r="N1507" s="182"/>
      <c r="O1507" s="183"/>
      <c r="P1507" s="193">
        <f t="shared" si="343"/>
        <v>0</v>
      </c>
      <c r="Q1507" s="170"/>
      <c r="R1507" s="194"/>
      <c r="S1507" s="194"/>
      <c r="T1507" s="194"/>
      <c r="U1507" s="194"/>
    </row>
    <row r="1508" spans="1:21" s="156" customFormat="1" ht="19.5" customHeight="1" x14ac:dyDescent="0.25">
      <c r="B1508" s="195"/>
      <c r="C1508" s="196" t="s">
        <v>538</v>
      </c>
      <c r="D1508" s="191"/>
      <c r="E1508" s="191"/>
      <c r="F1508" s="191"/>
      <c r="G1508" s="192"/>
      <c r="H1508" s="178"/>
      <c r="I1508" s="179"/>
      <c r="J1508" s="180"/>
      <c r="K1508" s="180"/>
      <c r="L1508" s="181"/>
      <c r="M1508" s="182"/>
      <c r="N1508" s="182"/>
      <c r="O1508" s="183"/>
      <c r="P1508" s="193">
        <f t="shared" si="343"/>
        <v>0</v>
      </c>
      <c r="Q1508" s="156" t="s">
        <v>363</v>
      </c>
      <c r="R1508" s="194">
        <f t="shared" ref="R1508:U1538" si="355">IF($Q1508=R$8,$K1508,"")</f>
        <v>0</v>
      </c>
      <c r="S1508" s="194" t="str">
        <f t="shared" si="355"/>
        <v/>
      </c>
      <c r="T1508" s="194" t="str">
        <f t="shared" si="355"/>
        <v/>
      </c>
      <c r="U1508" s="194" t="str">
        <f t="shared" si="355"/>
        <v/>
      </c>
    </row>
    <row r="1509" spans="1:21" s="251" customFormat="1" ht="19.5" customHeight="1" x14ac:dyDescent="0.25">
      <c r="A1509" s="241"/>
      <c r="B1509" s="254" t="s">
        <v>64</v>
      </c>
      <c r="C1509" s="456" t="s">
        <v>1109</v>
      </c>
      <c r="D1509" s="255"/>
      <c r="E1509" s="255"/>
      <c r="F1509" s="255"/>
      <c r="G1509" s="256"/>
      <c r="H1509" s="257"/>
      <c r="I1509" s="242"/>
      <c r="J1509" s="179" t="s">
        <v>984</v>
      </c>
      <c r="K1509" s="244"/>
      <c r="L1509" s="990"/>
      <c r="M1509" s="991"/>
      <c r="N1509" s="991"/>
      <c r="O1509" s="992"/>
      <c r="P1509" s="193">
        <f t="shared" si="343"/>
        <v>0</v>
      </c>
      <c r="Q1509" s="156" t="s">
        <v>363</v>
      </c>
      <c r="R1509" s="194">
        <f t="shared" si="355"/>
        <v>0</v>
      </c>
      <c r="S1509" s="194" t="str">
        <f t="shared" si="355"/>
        <v/>
      </c>
      <c r="T1509" s="194" t="str">
        <f t="shared" si="355"/>
        <v/>
      </c>
      <c r="U1509" s="194" t="str">
        <f t="shared" si="355"/>
        <v/>
      </c>
    </row>
    <row r="1510" spans="1:21" s="251" customFormat="1" ht="19.5" customHeight="1" x14ac:dyDescent="0.25">
      <c r="A1510" s="241"/>
      <c r="B1510" s="254"/>
      <c r="C1510" s="199" t="s">
        <v>1110</v>
      </c>
      <c r="D1510" s="255"/>
      <c r="E1510" s="255"/>
      <c r="F1510" s="255"/>
      <c r="G1510" s="256"/>
      <c r="H1510" s="257"/>
      <c r="I1510" s="242"/>
      <c r="J1510" s="179" t="s">
        <v>984</v>
      </c>
      <c r="K1510" s="244"/>
      <c r="L1510" s="245"/>
      <c r="M1510" s="246"/>
      <c r="N1510" s="246"/>
      <c r="O1510" s="247"/>
      <c r="P1510" s="193">
        <f t="shared" si="343"/>
        <v>0</v>
      </c>
      <c r="Q1510" s="156" t="s">
        <v>363</v>
      </c>
      <c r="R1510" s="194">
        <f t="shared" si="355"/>
        <v>0</v>
      </c>
      <c r="S1510" s="194" t="str">
        <f t="shared" si="355"/>
        <v/>
      </c>
      <c r="T1510" s="194" t="str">
        <f t="shared" si="355"/>
        <v/>
      </c>
      <c r="U1510" s="194" t="str">
        <f t="shared" si="355"/>
        <v/>
      </c>
    </row>
    <row r="1511" spans="1:21" s="251" customFormat="1" ht="19.5" customHeight="1" x14ac:dyDescent="0.25">
      <c r="A1511" s="241"/>
      <c r="B1511" s="254"/>
      <c r="C1511" s="199" t="s">
        <v>1111</v>
      </c>
      <c r="D1511" s="255"/>
      <c r="E1511" s="255"/>
      <c r="F1511" s="255"/>
      <c r="G1511" s="256"/>
      <c r="H1511" s="257"/>
      <c r="I1511" s="242"/>
      <c r="J1511" s="179" t="s">
        <v>984</v>
      </c>
      <c r="K1511" s="244"/>
      <c r="L1511" s="245"/>
      <c r="M1511" s="246"/>
      <c r="N1511" s="246"/>
      <c r="O1511" s="247"/>
      <c r="P1511" s="193">
        <f t="shared" si="343"/>
        <v>0</v>
      </c>
      <c r="Q1511" s="156" t="s">
        <v>363</v>
      </c>
      <c r="R1511" s="194">
        <f t="shared" si="355"/>
        <v>0</v>
      </c>
      <c r="S1511" s="194" t="str">
        <f t="shared" si="355"/>
        <v/>
      </c>
      <c r="T1511" s="194" t="str">
        <f t="shared" si="355"/>
        <v/>
      </c>
      <c r="U1511" s="194" t="str">
        <f t="shared" si="355"/>
        <v/>
      </c>
    </row>
    <row r="1512" spans="1:21" s="251" customFormat="1" ht="19.5" customHeight="1" x14ac:dyDescent="0.25">
      <c r="A1512" s="241"/>
      <c r="B1512" s="254"/>
      <c r="C1512" s="199"/>
      <c r="D1512" s="255"/>
      <c r="E1512" s="255"/>
      <c r="F1512" s="255"/>
      <c r="G1512" s="256"/>
      <c r="H1512" s="257"/>
      <c r="I1512" s="242"/>
      <c r="J1512" s="179" t="s">
        <v>984</v>
      </c>
      <c r="K1512" s="244"/>
      <c r="L1512" s="245"/>
      <c r="M1512" s="246"/>
      <c r="N1512" s="246"/>
      <c r="O1512" s="247"/>
      <c r="P1512" s="193">
        <f t="shared" si="343"/>
        <v>0</v>
      </c>
      <c r="Q1512" s="156" t="s">
        <v>363</v>
      </c>
      <c r="R1512" s="194">
        <f t="shared" si="355"/>
        <v>0</v>
      </c>
      <c r="S1512" s="194" t="str">
        <f t="shared" si="355"/>
        <v/>
      </c>
      <c r="T1512" s="194" t="str">
        <f t="shared" si="355"/>
        <v/>
      </c>
      <c r="U1512" s="194" t="str">
        <f t="shared" si="355"/>
        <v/>
      </c>
    </row>
    <row r="1513" spans="1:21" s="251" customFormat="1" ht="19.5" customHeight="1" x14ac:dyDescent="0.25">
      <c r="A1513" s="241"/>
      <c r="B1513" s="254"/>
      <c r="C1513" s="456" t="s">
        <v>1112</v>
      </c>
      <c r="D1513" s="255"/>
      <c r="E1513" s="255"/>
      <c r="F1513" s="255"/>
      <c r="G1513" s="256"/>
      <c r="H1513" s="257"/>
      <c r="I1513" s="242"/>
      <c r="J1513" s="179" t="s">
        <v>984</v>
      </c>
      <c r="K1513" s="244"/>
      <c r="L1513" s="245"/>
      <c r="M1513" s="246"/>
      <c r="N1513" s="246"/>
      <c r="O1513" s="247"/>
      <c r="P1513" s="193">
        <f t="shared" si="343"/>
        <v>0</v>
      </c>
      <c r="Q1513" s="156" t="s">
        <v>363</v>
      </c>
      <c r="R1513" s="194">
        <f t="shared" si="355"/>
        <v>0</v>
      </c>
      <c r="S1513" s="194" t="str">
        <f t="shared" si="355"/>
        <v/>
      </c>
      <c r="T1513" s="194" t="str">
        <f t="shared" si="355"/>
        <v/>
      </c>
      <c r="U1513" s="194" t="str">
        <f t="shared" si="355"/>
        <v/>
      </c>
    </row>
    <row r="1514" spans="1:21" s="251" customFormat="1" ht="19.5" customHeight="1" x14ac:dyDescent="0.25">
      <c r="A1514" s="241"/>
      <c r="B1514" s="254"/>
      <c r="C1514" s="199" t="s">
        <v>527</v>
      </c>
      <c r="D1514" s="255"/>
      <c r="E1514" s="255"/>
      <c r="F1514" s="255"/>
      <c r="G1514" s="256"/>
      <c r="H1514" s="257">
        <v>400</v>
      </c>
      <c r="I1514" s="242" t="s">
        <v>366</v>
      </c>
      <c r="J1514" s="179">
        <v>3200</v>
      </c>
      <c r="K1514" s="244">
        <f t="shared" ref="K1514:K1515" si="356">H1514*J1514</f>
        <v>1280000</v>
      </c>
      <c r="L1514" s="245"/>
      <c r="M1514" s="246"/>
      <c r="N1514" s="246"/>
      <c r="O1514" s="247"/>
      <c r="P1514" s="193">
        <f t="shared" si="343"/>
        <v>0</v>
      </c>
      <c r="Q1514" s="156" t="s">
        <v>363</v>
      </c>
      <c r="R1514" s="194">
        <f t="shared" si="355"/>
        <v>1280000</v>
      </c>
      <c r="S1514" s="194" t="str">
        <f t="shared" si="355"/>
        <v/>
      </c>
      <c r="T1514" s="194" t="str">
        <f t="shared" si="355"/>
        <v/>
      </c>
      <c r="U1514" s="194" t="str">
        <f t="shared" si="355"/>
        <v/>
      </c>
    </row>
    <row r="1515" spans="1:21" s="251" customFormat="1" ht="19.5" customHeight="1" x14ac:dyDescent="0.25">
      <c r="A1515" s="241"/>
      <c r="B1515" s="254"/>
      <c r="C1515" s="199" t="s">
        <v>1113</v>
      </c>
      <c r="D1515" s="255"/>
      <c r="E1515" s="255"/>
      <c r="F1515" s="255"/>
      <c r="G1515" s="256"/>
      <c r="H1515" s="257">
        <v>1</v>
      </c>
      <c r="I1515" s="242" t="s">
        <v>1056</v>
      </c>
      <c r="J1515" s="179">
        <v>400000</v>
      </c>
      <c r="K1515" s="244">
        <f t="shared" si="356"/>
        <v>400000</v>
      </c>
      <c r="L1515" s="245"/>
      <c r="M1515" s="246"/>
      <c r="N1515" s="246"/>
      <c r="O1515" s="247"/>
      <c r="P1515" s="193">
        <f t="shared" si="343"/>
        <v>0</v>
      </c>
      <c r="Q1515" s="156" t="s">
        <v>363</v>
      </c>
      <c r="R1515" s="194">
        <f t="shared" si="355"/>
        <v>400000</v>
      </c>
      <c r="S1515" s="194" t="str">
        <f t="shared" si="355"/>
        <v/>
      </c>
      <c r="T1515" s="194" t="str">
        <f t="shared" si="355"/>
        <v/>
      </c>
      <c r="U1515" s="194" t="str">
        <f t="shared" si="355"/>
        <v/>
      </c>
    </row>
    <row r="1516" spans="1:21" s="251" customFormat="1" ht="19.5" customHeight="1" x14ac:dyDescent="0.25">
      <c r="A1516" s="241"/>
      <c r="B1516" s="254"/>
      <c r="C1516" s="199" t="s">
        <v>1114</v>
      </c>
      <c r="D1516" s="255"/>
      <c r="E1516" s="255"/>
      <c r="F1516" s="255"/>
      <c r="G1516" s="256"/>
      <c r="H1516" s="257"/>
      <c r="I1516" s="242"/>
      <c r="J1516" s="179" t="s">
        <v>984</v>
      </c>
      <c r="K1516" s="244"/>
      <c r="L1516" s="245"/>
      <c r="M1516" s="246"/>
      <c r="N1516" s="246"/>
      <c r="O1516" s="247"/>
      <c r="P1516" s="193">
        <f t="shared" si="343"/>
        <v>0</v>
      </c>
      <c r="Q1516" s="156" t="s">
        <v>363</v>
      </c>
      <c r="R1516" s="194">
        <f t="shared" si="355"/>
        <v>0</v>
      </c>
      <c r="S1516" s="194" t="str">
        <f t="shared" si="355"/>
        <v/>
      </c>
      <c r="T1516" s="194" t="str">
        <f t="shared" si="355"/>
        <v/>
      </c>
      <c r="U1516" s="194" t="str">
        <f t="shared" si="355"/>
        <v/>
      </c>
    </row>
    <row r="1517" spans="1:21" s="251" customFormat="1" ht="19.5" customHeight="1" x14ac:dyDescent="0.25">
      <c r="A1517" s="241"/>
      <c r="B1517" s="254"/>
      <c r="C1517" s="199" t="s">
        <v>1115</v>
      </c>
      <c r="D1517" s="255"/>
      <c r="E1517" s="255"/>
      <c r="F1517" s="255"/>
      <c r="G1517" s="256"/>
      <c r="H1517" s="257">
        <v>5</v>
      </c>
      <c r="I1517" s="242" t="s">
        <v>366</v>
      </c>
      <c r="J1517" s="179">
        <v>101200</v>
      </c>
      <c r="K1517" s="244">
        <f t="shared" ref="K1517:K1522" si="357">H1517*J1517</f>
        <v>506000</v>
      </c>
      <c r="L1517" s="245"/>
      <c r="M1517" s="246"/>
      <c r="N1517" s="246"/>
      <c r="O1517" s="247"/>
      <c r="P1517" s="193">
        <f t="shared" si="343"/>
        <v>0</v>
      </c>
      <c r="Q1517" s="156" t="s">
        <v>363</v>
      </c>
      <c r="R1517" s="194">
        <f t="shared" si="355"/>
        <v>506000</v>
      </c>
      <c r="S1517" s="194" t="str">
        <f t="shared" si="355"/>
        <v/>
      </c>
      <c r="T1517" s="194" t="str">
        <f t="shared" si="355"/>
        <v/>
      </c>
      <c r="U1517" s="194" t="str">
        <f t="shared" si="355"/>
        <v/>
      </c>
    </row>
    <row r="1518" spans="1:21" s="251" customFormat="1" ht="19.5" customHeight="1" x14ac:dyDescent="0.25">
      <c r="A1518" s="241"/>
      <c r="B1518" s="254"/>
      <c r="C1518" s="199" t="s">
        <v>1116</v>
      </c>
      <c r="D1518" s="255"/>
      <c r="E1518" s="255"/>
      <c r="F1518" s="255"/>
      <c r="G1518" s="256"/>
      <c r="H1518" s="257">
        <v>2</v>
      </c>
      <c r="I1518" s="242" t="s">
        <v>147</v>
      </c>
      <c r="J1518" s="179">
        <v>150000</v>
      </c>
      <c r="K1518" s="244">
        <f t="shared" si="357"/>
        <v>300000</v>
      </c>
      <c r="L1518" s="245"/>
      <c r="M1518" s="246"/>
      <c r="N1518" s="246"/>
      <c r="O1518" s="247"/>
      <c r="P1518" s="193"/>
      <c r="Q1518" s="156" t="s">
        <v>363</v>
      </c>
      <c r="R1518" s="194">
        <f t="shared" si="355"/>
        <v>300000</v>
      </c>
      <c r="S1518" s="194" t="str">
        <f t="shared" si="355"/>
        <v/>
      </c>
      <c r="T1518" s="194" t="str">
        <f t="shared" si="355"/>
        <v/>
      </c>
      <c r="U1518" s="194" t="str">
        <f t="shared" si="355"/>
        <v/>
      </c>
    </row>
    <row r="1519" spans="1:21" s="251" customFormat="1" ht="19.5" customHeight="1" x14ac:dyDescent="0.25">
      <c r="A1519" s="241"/>
      <c r="B1519" s="254"/>
      <c r="C1519" s="199" t="s">
        <v>1117</v>
      </c>
      <c r="D1519" s="255"/>
      <c r="E1519" s="255"/>
      <c r="F1519" s="255"/>
      <c r="G1519" s="256"/>
      <c r="H1519" s="257">
        <v>1</v>
      </c>
      <c r="I1519" s="242" t="s">
        <v>366</v>
      </c>
      <c r="J1519" s="179">
        <v>63250</v>
      </c>
      <c r="K1519" s="244">
        <f t="shared" si="357"/>
        <v>63250</v>
      </c>
      <c r="L1519" s="245"/>
      <c r="M1519" s="246"/>
      <c r="N1519" s="246"/>
      <c r="O1519" s="247"/>
      <c r="P1519" s="193">
        <f t="shared" si="343"/>
        <v>0</v>
      </c>
      <c r="Q1519" s="156" t="s">
        <v>363</v>
      </c>
      <c r="R1519" s="194">
        <f t="shared" si="355"/>
        <v>63250</v>
      </c>
      <c r="S1519" s="194" t="str">
        <f t="shared" si="355"/>
        <v/>
      </c>
      <c r="T1519" s="194" t="str">
        <f t="shared" si="355"/>
        <v/>
      </c>
      <c r="U1519" s="194" t="str">
        <f t="shared" si="355"/>
        <v/>
      </c>
    </row>
    <row r="1520" spans="1:21" s="251" customFormat="1" ht="19.5" customHeight="1" x14ac:dyDescent="0.25">
      <c r="A1520" s="241"/>
      <c r="B1520" s="254"/>
      <c r="C1520" s="199" t="s">
        <v>1118</v>
      </c>
      <c r="D1520" s="255"/>
      <c r="E1520" s="255"/>
      <c r="F1520" s="255"/>
      <c r="G1520" s="256"/>
      <c r="H1520" s="257">
        <v>3</v>
      </c>
      <c r="I1520" s="242" t="s">
        <v>366</v>
      </c>
      <c r="J1520" s="179">
        <v>25300</v>
      </c>
      <c r="K1520" s="244">
        <f t="shared" si="357"/>
        <v>75900</v>
      </c>
      <c r="L1520" s="245"/>
      <c r="M1520" s="246"/>
      <c r="N1520" s="246"/>
      <c r="O1520" s="247"/>
      <c r="P1520" s="193">
        <f t="shared" si="343"/>
        <v>0</v>
      </c>
      <c r="Q1520" s="156" t="s">
        <v>363</v>
      </c>
      <c r="R1520" s="194">
        <f t="shared" si="355"/>
        <v>75900</v>
      </c>
      <c r="S1520" s="194" t="str">
        <f t="shared" si="355"/>
        <v/>
      </c>
      <c r="T1520" s="194" t="str">
        <f t="shared" si="355"/>
        <v/>
      </c>
      <c r="U1520" s="194" t="str">
        <f t="shared" si="355"/>
        <v/>
      </c>
    </row>
    <row r="1521" spans="1:21" s="251" customFormat="1" ht="19.5" customHeight="1" x14ac:dyDescent="0.25">
      <c r="A1521" s="241"/>
      <c r="B1521" s="254"/>
      <c r="C1521" s="199" t="s">
        <v>1036</v>
      </c>
      <c r="D1521" s="255"/>
      <c r="E1521" s="255"/>
      <c r="F1521" s="255"/>
      <c r="G1521" s="256"/>
      <c r="H1521" s="257">
        <v>1</v>
      </c>
      <c r="I1521" s="242" t="s">
        <v>1056</v>
      </c>
      <c r="J1521" s="179">
        <v>25300</v>
      </c>
      <c r="K1521" s="244">
        <f t="shared" si="357"/>
        <v>25300</v>
      </c>
      <c r="L1521" s="245"/>
      <c r="M1521" s="246"/>
      <c r="N1521" s="246"/>
      <c r="O1521" s="247"/>
      <c r="P1521" s="193">
        <f t="shared" si="343"/>
        <v>0</v>
      </c>
      <c r="Q1521" s="156" t="s">
        <v>363</v>
      </c>
      <c r="R1521" s="194">
        <f t="shared" si="355"/>
        <v>25300</v>
      </c>
      <c r="S1521" s="194" t="str">
        <f t="shared" si="355"/>
        <v/>
      </c>
      <c r="T1521" s="194" t="str">
        <f t="shared" si="355"/>
        <v/>
      </c>
      <c r="U1521" s="194" t="str">
        <f t="shared" si="355"/>
        <v/>
      </c>
    </row>
    <row r="1522" spans="1:21" s="251" customFormat="1" ht="19.5" customHeight="1" x14ac:dyDescent="0.25">
      <c r="A1522" s="241"/>
      <c r="B1522" s="254"/>
      <c r="C1522" s="199" t="s">
        <v>1119</v>
      </c>
      <c r="D1522" s="255"/>
      <c r="E1522" s="255"/>
      <c r="F1522" s="255"/>
      <c r="G1522" s="256"/>
      <c r="H1522" s="257">
        <v>1</v>
      </c>
      <c r="I1522" s="242" t="s">
        <v>1056</v>
      </c>
      <c r="J1522" s="179">
        <v>18975</v>
      </c>
      <c r="K1522" s="244">
        <f t="shared" si="357"/>
        <v>18975</v>
      </c>
      <c r="L1522" s="245"/>
      <c r="M1522" s="246"/>
      <c r="N1522" s="246"/>
      <c r="O1522" s="247"/>
      <c r="P1522" s="193">
        <f t="shared" si="343"/>
        <v>0</v>
      </c>
      <c r="Q1522" s="156" t="s">
        <v>363</v>
      </c>
      <c r="R1522" s="194">
        <f t="shared" si="355"/>
        <v>18975</v>
      </c>
      <c r="S1522" s="194" t="str">
        <f t="shared" si="355"/>
        <v/>
      </c>
      <c r="T1522" s="194" t="str">
        <f t="shared" si="355"/>
        <v/>
      </c>
      <c r="U1522" s="194" t="str">
        <f t="shared" si="355"/>
        <v/>
      </c>
    </row>
    <row r="1523" spans="1:21" s="251" customFormat="1" ht="19.5" customHeight="1" x14ac:dyDescent="0.25">
      <c r="A1523" s="241"/>
      <c r="B1523" s="254"/>
      <c r="C1523" s="199"/>
      <c r="D1523" s="255"/>
      <c r="E1523" s="255"/>
      <c r="F1523" s="255"/>
      <c r="G1523" s="256"/>
      <c r="H1523" s="257"/>
      <c r="I1523" s="242"/>
      <c r="J1523" s="179" t="s">
        <v>984</v>
      </c>
      <c r="K1523" s="244"/>
      <c r="L1523" s="245"/>
      <c r="M1523" s="246"/>
      <c r="N1523" s="246"/>
      <c r="O1523" s="247"/>
      <c r="P1523" s="193">
        <f t="shared" si="343"/>
        <v>0</v>
      </c>
      <c r="Q1523" s="156" t="s">
        <v>363</v>
      </c>
      <c r="R1523" s="194">
        <f t="shared" si="355"/>
        <v>0</v>
      </c>
      <c r="S1523" s="194" t="str">
        <f t="shared" si="355"/>
        <v/>
      </c>
      <c r="T1523" s="194" t="str">
        <f t="shared" si="355"/>
        <v/>
      </c>
      <c r="U1523" s="194" t="str">
        <f t="shared" si="355"/>
        <v/>
      </c>
    </row>
    <row r="1524" spans="1:21" s="251" customFormat="1" ht="19.5" customHeight="1" x14ac:dyDescent="0.25">
      <c r="A1524" s="241"/>
      <c r="B1524" s="254"/>
      <c r="C1524" s="199" t="s">
        <v>1120</v>
      </c>
      <c r="D1524" s="255"/>
      <c r="E1524" s="255"/>
      <c r="F1524" s="255"/>
      <c r="G1524" s="256"/>
      <c r="H1524" s="257">
        <v>1</v>
      </c>
      <c r="I1524" s="242" t="s">
        <v>366</v>
      </c>
      <c r="J1524" s="179">
        <v>50000</v>
      </c>
      <c r="K1524" s="244">
        <f t="shared" ref="K1524:K1526" si="358">H1524*J1524</f>
        <v>50000</v>
      </c>
      <c r="L1524" s="245"/>
      <c r="M1524" s="246"/>
      <c r="N1524" s="246"/>
      <c r="O1524" s="247"/>
      <c r="P1524" s="193">
        <f t="shared" si="343"/>
        <v>0</v>
      </c>
      <c r="Q1524" s="156" t="s">
        <v>363</v>
      </c>
      <c r="R1524" s="194">
        <f t="shared" si="355"/>
        <v>50000</v>
      </c>
      <c r="S1524" s="194" t="str">
        <f t="shared" si="355"/>
        <v/>
      </c>
      <c r="T1524" s="194" t="str">
        <f t="shared" si="355"/>
        <v/>
      </c>
      <c r="U1524" s="194" t="str">
        <f t="shared" si="355"/>
        <v/>
      </c>
    </row>
    <row r="1525" spans="1:21" s="251" customFormat="1" ht="19.5" customHeight="1" x14ac:dyDescent="0.25">
      <c r="A1525" s="241"/>
      <c r="B1525" s="254"/>
      <c r="C1525" s="199" t="s">
        <v>1121</v>
      </c>
      <c r="D1525" s="255"/>
      <c r="E1525" s="255"/>
      <c r="F1525" s="255"/>
      <c r="G1525" s="256"/>
      <c r="H1525" s="257">
        <v>1</v>
      </c>
      <c r="I1525" s="242" t="s">
        <v>366</v>
      </c>
      <c r="J1525" s="179">
        <v>30000</v>
      </c>
      <c r="K1525" s="244">
        <f t="shared" si="358"/>
        <v>30000</v>
      </c>
      <c r="L1525" s="245"/>
      <c r="M1525" s="246"/>
      <c r="N1525" s="246"/>
      <c r="O1525" s="247"/>
      <c r="P1525" s="193">
        <f t="shared" si="343"/>
        <v>0</v>
      </c>
      <c r="Q1525" s="156" t="s">
        <v>363</v>
      </c>
      <c r="R1525" s="194">
        <f t="shared" si="355"/>
        <v>30000</v>
      </c>
      <c r="S1525" s="194" t="str">
        <f t="shared" si="355"/>
        <v/>
      </c>
      <c r="T1525" s="194" t="str">
        <f t="shared" si="355"/>
        <v/>
      </c>
      <c r="U1525" s="194" t="str">
        <f t="shared" si="355"/>
        <v/>
      </c>
    </row>
    <row r="1526" spans="1:21" s="251" customFormat="1" ht="19.5" customHeight="1" x14ac:dyDescent="0.25">
      <c r="A1526" s="241"/>
      <c r="B1526" s="254"/>
      <c r="C1526" s="199" t="s">
        <v>1122</v>
      </c>
      <c r="D1526" s="255"/>
      <c r="E1526" s="255"/>
      <c r="F1526" s="255"/>
      <c r="G1526" s="256"/>
      <c r="H1526" s="257">
        <v>1</v>
      </c>
      <c r="I1526" s="242" t="s">
        <v>366</v>
      </c>
      <c r="J1526" s="179">
        <v>40000</v>
      </c>
      <c r="K1526" s="244">
        <f t="shared" si="358"/>
        <v>40000</v>
      </c>
      <c r="L1526" s="245"/>
      <c r="M1526" s="246"/>
      <c r="N1526" s="246"/>
      <c r="O1526" s="247"/>
      <c r="P1526" s="193">
        <f t="shared" ref="P1526:P1592" si="359">K1526-SUM(R1526:U1526)</f>
        <v>0</v>
      </c>
      <c r="Q1526" s="156" t="s">
        <v>363</v>
      </c>
      <c r="R1526" s="194">
        <f t="shared" si="355"/>
        <v>40000</v>
      </c>
      <c r="S1526" s="194" t="str">
        <f t="shared" si="355"/>
        <v/>
      </c>
      <c r="T1526" s="194" t="str">
        <f t="shared" si="355"/>
        <v/>
      </c>
      <c r="U1526" s="194" t="str">
        <f t="shared" si="355"/>
        <v/>
      </c>
    </row>
    <row r="1527" spans="1:21" s="251" customFormat="1" ht="19.5" customHeight="1" x14ac:dyDescent="0.25">
      <c r="A1527" s="241"/>
      <c r="B1527" s="254"/>
      <c r="C1527" s="199"/>
      <c r="D1527" s="255"/>
      <c r="E1527" s="255"/>
      <c r="F1527" s="255"/>
      <c r="G1527" s="256"/>
      <c r="H1527" s="257"/>
      <c r="I1527" s="242"/>
      <c r="J1527" s="179" t="s">
        <v>984</v>
      </c>
      <c r="K1527" s="244"/>
      <c r="L1527" s="245"/>
      <c r="M1527" s="246"/>
      <c r="N1527" s="246"/>
      <c r="O1527" s="247"/>
      <c r="P1527" s="193">
        <f t="shared" si="359"/>
        <v>0</v>
      </c>
      <c r="Q1527" s="156" t="s">
        <v>363</v>
      </c>
      <c r="R1527" s="194">
        <f t="shared" si="355"/>
        <v>0</v>
      </c>
      <c r="S1527" s="194" t="str">
        <f t="shared" si="355"/>
        <v/>
      </c>
      <c r="T1527" s="194" t="str">
        <f t="shared" si="355"/>
        <v/>
      </c>
      <c r="U1527" s="194" t="str">
        <f t="shared" si="355"/>
        <v/>
      </c>
    </row>
    <row r="1528" spans="1:21" s="251" customFormat="1" ht="19.5" customHeight="1" x14ac:dyDescent="0.25">
      <c r="A1528" s="241"/>
      <c r="B1528" s="254"/>
      <c r="C1528" s="199" t="s">
        <v>1123</v>
      </c>
      <c r="D1528" s="255"/>
      <c r="E1528" s="255"/>
      <c r="F1528" s="255"/>
      <c r="G1528" s="256"/>
      <c r="H1528" s="257">
        <v>1</v>
      </c>
      <c r="I1528" s="242" t="s">
        <v>366</v>
      </c>
      <c r="J1528" s="179">
        <v>26079.24</v>
      </c>
      <c r="K1528" s="244">
        <f t="shared" ref="K1528:K1529" si="360">H1528*J1528</f>
        <v>26079.24</v>
      </c>
      <c r="L1528" s="245"/>
      <c r="M1528" s="246"/>
      <c r="N1528" s="246"/>
      <c r="O1528" s="247"/>
      <c r="P1528" s="193">
        <f t="shared" si="359"/>
        <v>0</v>
      </c>
      <c r="Q1528" s="156" t="s">
        <v>363</v>
      </c>
      <c r="R1528" s="194">
        <f t="shared" si="355"/>
        <v>26079.24</v>
      </c>
      <c r="S1528" s="194" t="str">
        <f t="shared" si="355"/>
        <v/>
      </c>
      <c r="T1528" s="194" t="str">
        <f t="shared" si="355"/>
        <v/>
      </c>
      <c r="U1528" s="194" t="str">
        <f t="shared" si="355"/>
        <v/>
      </c>
    </row>
    <row r="1529" spans="1:21" s="251" customFormat="1" ht="19.5" customHeight="1" x14ac:dyDescent="0.25">
      <c r="A1529" s="241"/>
      <c r="B1529" s="254"/>
      <c r="C1529" s="199" t="s">
        <v>1124</v>
      </c>
      <c r="D1529" s="255"/>
      <c r="E1529" s="255"/>
      <c r="F1529" s="255"/>
      <c r="G1529" s="256"/>
      <c r="H1529" s="257">
        <v>3</v>
      </c>
      <c r="I1529" s="242" t="s">
        <v>147</v>
      </c>
      <c r="J1529" s="179">
        <v>25000</v>
      </c>
      <c r="K1529" s="244">
        <f t="shared" si="360"/>
        <v>75000</v>
      </c>
      <c r="L1529" s="245"/>
      <c r="M1529" s="246"/>
      <c r="N1529" s="246"/>
      <c r="O1529" s="247"/>
      <c r="P1529" s="193"/>
      <c r="Q1529" s="156" t="s">
        <v>363</v>
      </c>
      <c r="R1529" s="194">
        <f t="shared" si="355"/>
        <v>75000</v>
      </c>
      <c r="S1529" s="194" t="str">
        <f t="shared" si="355"/>
        <v/>
      </c>
      <c r="T1529" s="194" t="str">
        <f t="shared" si="355"/>
        <v/>
      </c>
      <c r="U1529" s="194" t="str">
        <f t="shared" si="355"/>
        <v/>
      </c>
    </row>
    <row r="1530" spans="1:21" s="251" customFormat="1" ht="19.5" customHeight="1" x14ac:dyDescent="0.25">
      <c r="A1530" s="241"/>
      <c r="B1530" s="254"/>
      <c r="C1530" s="199"/>
      <c r="D1530" s="255"/>
      <c r="E1530" s="255"/>
      <c r="F1530" s="255"/>
      <c r="G1530" s="256"/>
      <c r="H1530" s="257"/>
      <c r="I1530" s="242"/>
      <c r="J1530" s="179" t="s">
        <v>984</v>
      </c>
      <c r="K1530" s="244"/>
      <c r="L1530" s="245"/>
      <c r="M1530" s="246"/>
      <c r="N1530" s="246"/>
      <c r="O1530" s="247"/>
      <c r="P1530" s="193">
        <f t="shared" si="359"/>
        <v>0</v>
      </c>
      <c r="Q1530" s="156" t="s">
        <v>363</v>
      </c>
      <c r="R1530" s="194">
        <f t="shared" si="355"/>
        <v>0</v>
      </c>
      <c r="S1530" s="194" t="str">
        <f t="shared" si="355"/>
        <v/>
      </c>
      <c r="T1530" s="194" t="str">
        <f t="shared" si="355"/>
        <v/>
      </c>
      <c r="U1530" s="194" t="str">
        <f t="shared" si="355"/>
        <v/>
      </c>
    </row>
    <row r="1531" spans="1:21" s="251" customFormat="1" ht="19.5" customHeight="1" x14ac:dyDescent="0.25">
      <c r="A1531" s="241"/>
      <c r="B1531" s="254"/>
      <c r="C1531" s="199" t="s">
        <v>1125</v>
      </c>
      <c r="D1531" s="255"/>
      <c r="E1531" s="255"/>
      <c r="F1531" s="255"/>
      <c r="G1531" s="256"/>
      <c r="H1531" s="257">
        <v>1</v>
      </c>
      <c r="I1531" s="242" t="s">
        <v>1056</v>
      </c>
      <c r="J1531" s="179">
        <v>2500000</v>
      </c>
      <c r="K1531" s="244">
        <f t="shared" ref="K1531" si="361">H1531*J1531</f>
        <v>2500000</v>
      </c>
      <c r="L1531" s="245"/>
      <c r="M1531" s="246"/>
      <c r="N1531" s="246"/>
      <c r="O1531" s="247"/>
      <c r="P1531" s="193">
        <f t="shared" si="359"/>
        <v>0</v>
      </c>
      <c r="Q1531" s="156" t="s">
        <v>363</v>
      </c>
      <c r="R1531" s="194">
        <f t="shared" si="355"/>
        <v>2500000</v>
      </c>
      <c r="S1531" s="194" t="str">
        <f t="shared" si="355"/>
        <v/>
      </c>
      <c r="T1531" s="194" t="str">
        <f t="shared" si="355"/>
        <v/>
      </c>
      <c r="U1531" s="194" t="str">
        <f t="shared" si="355"/>
        <v/>
      </c>
    </row>
    <row r="1532" spans="1:21" s="251" customFormat="1" ht="19.5" customHeight="1" x14ac:dyDescent="0.25">
      <c r="A1532" s="241"/>
      <c r="B1532" s="254"/>
      <c r="C1532" s="199"/>
      <c r="D1532" s="255"/>
      <c r="E1532" s="255"/>
      <c r="F1532" s="255"/>
      <c r="G1532" s="256"/>
      <c r="H1532" s="257"/>
      <c r="I1532" s="242"/>
      <c r="J1532" s="179"/>
      <c r="K1532" s="244"/>
      <c r="L1532" s="245"/>
      <c r="M1532" s="246"/>
      <c r="N1532" s="246"/>
      <c r="O1532" s="247"/>
      <c r="P1532" s="193">
        <f t="shared" si="359"/>
        <v>0</v>
      </c>
      <c r="Q1532" s="156" t="s">
        <v>363</v>
      </c>
      <c r="R1532" s="194">
        <f t="shared" si="355"/>
        <v>0</v>
      </c>
      <c r="S1532" s="194" t="str">
        <f t="shared" si="355"/>
        <v/>
      </c>
      <c r="T1532" s="194" t="str">
        <f t="shared" si="355"/>
        <v/>
      </c>
      <c r="U1532" s="194" t="str">
        <f t="shared" si="355"/>
        <v/>
      </c>
    </row>
    <row r="1533" spans="1:21" s="156" customFormat="1" ht="19.5" customHeight="1" x14ac:dyDescent="0.25">
      <c r="B1533" s="195"/>
      <c r="C1533" s="196" t="s">
        <v>466</v>
      </c>
      <c r="D1533" s="191"/>
      <c r="E1533" s="191"/>
      <c r="F1533" s="191"/>
      <c r="G1533" s="192"/>
      <c r="H1533" s="178"/>
      <c r="I1533" s="179"/>
      <c r="J1533" s="180"/>
      <c r="K1533" s="180"/>
      <c r="L1533" s="181"/>
      <c r="M1533" s="182"/>
      <c r="N1533" s="182"/>
      <c r="O1533" s="183"/>
      <c r="P1533" s="193">
        <f t="shared" si="359"/>
        <v>0</v>
      </c>
      <c r="Q1533" s="156" t="s">
        <v>364</v>
      </c>
      <c r="R1533" s="194" t="str">
        <f t="shared" si="355"/>
        <v/>
      </c>
      <c r="S1533" s="194">
        <f t="shared" si="355"/>
        <v>0</v>
      </c>
      <c r="T1533" s="194" t="str">
        <f t="shared" si="355"/>
        <v/>
      </c>
      <c r="U1533" s="194" t="str">
        <f t="shared" si="355"/>
        <v/>
      </c>
    </row>
    <row r="1534" spans="1:21" s="156" customFormat="1" ht="19.5" customHeight="1" x14ac:dyDescent="0.25">
      <c r="B1534" s="195"/>
      <c r="C1534" s="175" t="s">
        <v>1110</v>
      </c>
      <c r="D1534" s="191"/>
      <c r="E1534" s="191"/>
      <c r="F1534" s="191"/>
      <c r="G1534" s="192"/>
      <c r="H1534" s="178"/>
      <c r="I1534" s="179"/>
      <c r="J1534" s="180"/>
      <c r="K1534" s="180"/>
      <c r="L1534" s="181"/>
      <c r="M1534" s="182"/>
      <c r="N1534" s="182"/>
      <c r="O1534" s="183"/>
      <c r="P1534" s="193">
        <f t="shared" si="359"/>
        <v>0</v>
      </c>
      <c r="Q1534" s="156" t="s">
        <v>364</v>
      </c>
      <c r="R1534" s="194" t="str">
        <f t="shared" si="355"/>
        <v/>
      </c>
      <c r="S1534" s="194">
        <f t="shared" si="355"/>
        <v>0</v>
      </c>
      <c r="T1534" s="194" t="str">
        <f t="shared" si="355"/>
        <v/>
      </c>
      <c r="U1534" s="194" t="str">
        <f t="shared" si="355"/>
        <v/>
      </c>
    </row>
    <row r="1535" spans="1:21" s="156" customFormat="1" ht="19.5" customHeight="1" x14ac:dyDescent="0.25">
      <c r="B1535" s="195"/>
      <c r="C1535" s="175" t="s">
        <v>1111</v>
      </c>
      <c r="D1535" s="191"/>
      <c r="E1535" s="191"/>
      <c r="F1535" s="191"/>
      <c r="G1535" s="192"/>
      <c r="H1535" s="178"/>
      <c r="I1535" s="179"/>
      <c r="J1535" s="180"/>
      <c r="K1535" s="180"/>
      <c r="L1535" s="181"/>
      <c r="M1535" s="182"/>
      <c r="N1535" s="182"/>
      <c r="O1535" s="183"/>
      <c r="P1535" s="193">
        <f t="shared" si="359"/>
        <v>0</v>
      </c>
      <c r="Q1535" s="156" t="s">
        <v>364</v>
      </c>
      <c r="R1535" s="194" t="str">
        <f t="shared" si="355"/>
        <v/>
      </c>
      <c r="S1535" s="194">
        <f t="shared" si="355"/>
        <v>0</v>
      </c>
      <c r="T1535" s="194" t="str">
        <f t="shared" si="355"/>
        <v/>
      </c>
      <c r="U1535" s="194" t="str">
        <f t="shared" si="355"/>
        <v/>
      </c>
    </row>
    <row r="1536" spans="1:21" s="156" customFormat="1" ht="19.5" customHeight="1" x14ac:dyDescent="0.25">
      <c r="B1536" s="195"/>
      <c r="C1536" s="196"/>
      <c r="D1536" s="191"/>
      <c r="E1536" s="191"/>
      <c r="F1536" s="191"/>
      <c r="G1536" s="192"/>
      <c r="H1536" s="178"/>
      <c r="I1536" s="179"/>
      <c r="J1536" s="180"/>
      <c r="K1536" s="180"/>
      <c r="L1536" s="181"/>
      <c r="M1536" s="182"/>
      <c r="N1536" s="182"/>
      <c r="O1536" s="183"/>
      <c r="P1536" s="193">
        <f t="shared" si="359"/>
        <v>0</v>
      </c>
      <c r="Q1536" s="156" t="s">
        <v>364</v>
      </c>
      <c r="R1536" s="194" t="str">
        <f t="shared" si="355"/>
        <v/>
      </c>
      <c r="S1536" s="194">
        <f t="shared" si="355"/>
        <v>0</v>
      </c>
      <c r="T1536" s="194" t="str">
        <f t="shared" si="355"/>
        <v/>
      </c>
      <c r="U1536" s="194" t="str">
        <f t="shared" si="355"/>
        <v/>
      </c>
    </row>
    <row r="1537" spans="1:21" s="156" customFormat="1" ht="19.5" customHeight="1" x14ac:dyDescent="0.25">
      <c r="B1537" s="195"/>
      <c r="C1537" s="175" t="s">
        <v>1126</v>
      </c>
      <c r="D1537" s="191"/>
      <c r="E1537" s="191"/>
      <c r="F1537" s="191"/>
      <c r="G1537" s="192"/>
      <c r="H1537" s="178"/>
      <c r="I1537" s="179"/>
      <c r="J1537" s="180"/>
      <c r="K1537" s="180"/>
      <c r="L1537" s="181"/>
      <c r="M1537" s="182"/>
      <c r="N1537" s="182"/>
      <c r="O1537" s="183"/>
      <c r="P1537" s="193">
        <f t="shared" si="359"/>
        <v>0</v>
      </c>
      <c r="Q1537" s="156" t="s">
        <v>364</v>
      </c>
      <c r="R1537" s="194" t="str">
        <f t="shared" si="355"/>
        <v/>
      </c>
      <c r="S1537" s="194">
        <f t="shared" si="355"/>
        <v>0</v>
      </c>
      <c r="T1537" s="194" t="str">
        <f t="shared" si="355"/>
        <v/>
      </c>
      <c r="U1537" s="194" t="str">
        <f t="shared" si="355"/>
        <v/>
      </c>
    </row>
    <row r="1538" spans="1:21" s="251" customFormat="1" ht="19.5" customHeight="1" x14ac:dyDescent="0.25">
      <c r="A1538" s="241"/>
      <c r="B1538" s="254"/>
      <c r="C1538" s="199"/>
      <c r="D1538" s="255"/>
      <c r="E1538" s="255"/>
      <c r="F1538" s="255"/>
      <c r="G1538" s="256"/>
      <c r="H1538" s="257"/>
      <c r="I1538" s="242"/>
      <c r="J1538" s="179"/>
      <c r="K1538" s="244"/>
      <c r="L1538" s="245"/>
      <c r="M1538" s="246"/>
      <c r="N1538" s="246"/>
      <c r="O1538" s="247"/>
      <c r="P1538" s="193">
        <f t="shared" si="359"/>
        <v>0</v>
      </c>
      <c r="Q1538" s="156" t="s">
        <v>364</v>
      </c>
      <c r="R1538" s="194" t="str">
        <f t="shared" si="355"/>
        <v/>
      </c>
      <c r="S1538" s="194">
        <f t="shared" si="355"/>
        <v>0</v>
      </c>
      <c r="T1538" s="194" t="str">
        <f t="shared" si="355"/>
        <v/>
      </c>
      <c r="U1538" s="194" t="str">
        <f t="shared" si="355"/>
        <v/>
      </c>
    </row>
    <row r="1539" spans="1:21" s="156" customFormat="1" ht="19.5" customHeight="1" x14ac:dyDescent="0.25">
      <c r="B1539" s="195"/>
      <c r="C1539" s="196" t="s">
        <v>356</v>
      </c>
      <c r="D1539" s="191"/>
      <c r="E1539" s="191"/>
      <c r="F1539" s="191"/>
      <c r="G1539" s="192"/>
      <c r="H1539" s="178"/>
      <c r="I1539" s="179"/>
      <c r="J1539" s="180"/>
      <c r="K1539" s="180"/>
      <c r="L1539" s="181"/>
      <c r="M1539" s="182"/>
      <c r="N1539" s="182"/>
      <c r="O1539" s="183"/>
      <c r="P1539" s="193">
        <f t="shared" si="359"/>
        <v>0</v>
      </c>
      <c r="Q1539" s="170"/>
      <c r="R1539" s="194"/>
      <c r="S1539" s="194"/>
      <c r="T1539" s="194"/>
      <c r="U1539" s="194"/>
    </row>
    <row r="1540" spans="1:21" s="156" customFormat="1" ht="19.5" customHeight="1" x14ac:dyDescent="0.25">
      <c r="B1540" s="174"/>
      <c r="C1540" s="196" t="s">
        <v>1109</v>
      </c>
      <c r="D1540" s="176"/>
      <c r="E1540" s="176"/>
      <c r="F1540" s="176"/>
      <c r="G1540" s="192"/>
      <c r="H1540" s="178"/>
      <c r="I1540" s="179"/>
      <c r="J1540" s="180" t="s">
        <v>984</v>
      </c>
      <c r="K1540" s="467"/>
      <c r="L1540" s="468"/>
      <c r="M1540" s="469"/>
      <c r="N1540" s="469"/>
      <c r="O1540" s="470"/>
      <c r="P1540" s="193">
        <f t="shared" si="359"/>
        <v>0</v>
      </c>
      <c r="Q1540" s="156" t="s">
        <v>356</v>
      </c>
      <c r="R1540" s="194" t="str">
        <f t="shared" ref="R1540:S1561" si="362">IF($Q1540=R$8,$K1540,"")</f>
        <v/>
      </c>
      <c r="S1540" s="194"/>
      <c r="T1540" s="194">
        <f t="shared" ref="T1540:U1561" si="363">IF($Q1540=T$8,$K1540,"")</f>
        <v>0</v>
      </c>
      <c r="U1540" s="194" t="str">
        <f t="shared" si="363"/>
        <v/>
      </c>
    </row>
    <row r="1541" spans="1:21" s="156" customFormat="1" ht="19.5" customHeight="1" x14ac:dyDescent="0.25">
      <c r="B1541" s="174"/>
      <c r="C1541" s="175" t="s">
        <v>1110</v>
      </c>
      <c r="D1541" s="176"/>
      <c r="E1541" s="176"/>
      <c r="F1541" s="176"/>
      <c r="G1541" s="192"/>
      <c r="H1541" s="178"/>
      <c r="I1541" s="179"/>
      <c r="J1541" s="180" t="s">
        <v>984</v>
      </c>
      <c r="K1541" s="467"/>
      <c r="L1541" s="468"/>
      <c r="M1541" s="469"/>
      <c r="N1541" s="469"/>
      <c r="O1541" s="470"/>
      <c r="P1541" s="193">
        <f t="shared" si="359"/>
        <v>0</v>
      </c>
      <c r="Q1541" s="156" t="s">
        <v>356</v>
      </c>
      <c r="R1541" s="194" t="str">
        <f t="shared" si="362"/>
        <v/>
      </c>
      <c r="S1541" s="194"/>
      <c r="T1541" s="194">
        <f t="shared" si="363"/>
        <v>0</v>
      </c>
      <c r="U1541" s="194" t="str">
        <f t="shared" si="363"/>
        <v/>
      </c>
    </row>
    <row r="1542" spans="1:21" s="156" customFormat="1" ht="19.5" customHeight="1" x14ac:dyDescent="0.25">
      <c r="B1542" s="174"/>
      <c r="C1542" s="175" t="s">
        <v>1111</v>
      </c>
      <c r="D1542" s="176"/>
      <c r="E1542" s="176"/>
      <c r="F1542" s="176"/>
      <c r="G1542" s="192"/>
      <c r="H1542" s="178"/>
      <c r="I1542" s="179"/>
      <c r="J1542" s="180" t="s">
        <v>984</v>
      </c>
      <c r="K1542" s="467"/>
      <c r="L1542" s="468"/>
      <c r="M1542" s="469"/>
      <c r="N1542" s="469"/>
      <c r="O1542" s="470"/>
      <c r="P1542" s="193">
        <f t="shared" si="359"/>
        <v>0</v>
      </c>
      <c r="Q1542" s="156" t="s">
        <v>356</v>
      </c>
      <c r="R1542" s="194" t="str">
        <f t="shared" si="362"/>
        <v/>
      </c>
      <c r="S1542" s="194"/>
      <c r="T1542" s="194">
        <f t="shared" si="363"/>
        <v>0</v>
      </c>
      <c r="U1542" s="194" t="str">
        <f t="shared" si="363"/>
        <v/>
      </c>
    </row>
    <row r="1543" spans="1:21" s="156" customFormat="1" ht="19.5" customHeight="1" x14ac:dyDescent="0.25">
      <c r="B1543" s="174"/>
      <c r="C1543" s="175"/>
      <c r="D1543" s="176"/>
      <c r="E1543" s="176"/>
      <c r="F1543" s="176"/>
      <c r="G1543" s="192"/>
      <c r="H1543" s="178"/>
      <c r="I1543" s="179"/>
      <c r="J1543" s="180" t="s">
        <v>984</v>
      </c>
      <c r="K1543" s="467"/>
      <c r="L1543" s="468"/>
      <c r="M1543" s="469"/>
      <c r="N1543" s="469"/>
      <c r="O1543" s="470"/>
      <c r="P1543" s="193">
        <f t="shared" si="359"/>
        <v>0</v>
      </c>
      <c r="Q1543" s="156" t="s">
        <v>356</v>
      </c>
      <c r="R1543" s="194" t="str">
        <f t="shared" si="362"/>
        <v/>
      </c>
      <c r="S1543" s="194"/>
      <c r="T1543" s="194">
        <f t="shared" si="363"/>
        <v>0</v>
      </c>
      <c r="U1543" s="194" t="str">
        <f t="shared" si="363"/>
        <v/>
      </c>
    </row>
    <row r="1544" spans="1:21" s="156" customFormat="1" ht="19.5" customHeight="1" x14ac:dyDescent="0.25">
      <c r="B1544" s="174"/>
      <c r="C1544" s="175" t="s">
        <v>527</v>
      </c>
      <c r="D1544" s="176"/>
      <c r="E1544" s="176"/>
      <c r="F1544" s="176"/>
      <c r="G1544" s="192"/>
      <c r="H1544" s="178">
        <v>280</v>
      </c>
      <c r="I1544" s="179" t="s">
        <v>366</v>
      </c>
      <c r="J1544" s="180">
        <v>2600</v>
      </c>
      <c r="K1544" s="244">
        <f t="shared" ref="K1544:K1545" si="364">H1544*J1544</f>
        <v>728000</v>
      </c>
      <c r="L1544" s="468"/>
      <c r="M1544" s="469"/>
      <c r="N1544" s="469"/>
      <c r="O1544" s="470"/>
      <c r="P1544" s="193">
        <f t="shared" si="359"/>
        <v>0</v>
      </c>
      <c r="Q1544" s="156" t="s">
        <v>356</v>
      </c>
      <c r="R1544" s="194" t="str">
        <f t="shared" si="362"/>
        <v/>
      </c>
      <c r="S1544" s="194"/>
      <c r="T1544" s="194">
        <f t="shared" si="363"/>
        <v>728000</v>
      </c>
      <c r="U1544" s="194" t="str">
        <f t="shared" si="363"/>
        <v/>
      </c>
    </row>
    <row r="1545" spans="1:21" s="156" customFormat="1" ht="19.5" customHeight="1" x14ac:dyDescent="0.25">
      <c r="B1545" s="174"/>
      <c r="C1545" s="175" t="s">
        <v>1113</v>
      </c>
      <c r="D1545" s="176"/>
      <c r="E1545" s="176"/>
      <c r="F1545" s="176"/>
      <c r="G1545" s="192"/>
      <c r="H1545" s="178">
        <v>1</v>
      </c>
      <c r="I1545" s="179" t="s">
        <v>1056</v>
      </c>
      <c r="J1545" s="180">
        <v>37950</v>
      </c>
      <c r="K1545" s="244">
        <f t="shared" si="364"/>
        <v>37950</v>
      </c>
      <c r="L1545" s="468"/>
      <c r="M1545" s="469"/>
      <c r="N1545" s="469"/>
      <c r="O1545" s="470"/>
      <c r="P1545" s="193">
        <f t="shared" si="359"/>
        <v>0</v>
      </c>
      <c r="Q1545" s="156" t="s">
        <v>356</v>
      </c>
      <c r="R1545" s="194" t="str">
        <f t="shared" si="362"/>
        <v/>
      </c>
      <c r="S1545" s="194"/>
      <c r="T1545" s="194">
        <f t="shared" si="363"/>
        <v>37950</v>
      </c>
      <c r="U1545" s="194" t="str">
        <f t="shared" si="363"/>
        <v/>
      </c>
    </row>
    <row r="1546" spans="1:21" s="156" customFormat="1" ht="19.5" customHeight="1" x14ac:dyDescent="0.25">
      <c r="B1546" s="174"/>
      <c r="C1546" s="175" t="s">
        <v>1114</v>
      </c>
      <c r="D1546" s="176"/>
      <c r="E1546" s="176"/>
      <c r="F1546" s="176"/>
      <c r="G1546" s="192"/>
      <c r="H1546" s="178"/>
      <c r="I1546" s="179"/>
      <c r="J1546" s="180" t="s">
        <v>984</v>
      </c>
      <c r="K1546" s="467"/>
      <c r="L1546" s="468"/>
      <c r="M1546" s="469"/>
      <c r="N1546" s="469"/>
      <c r="O1546" s="470"/>
      <c r="P1546" s="193">
        <f t="shared" si="359"/>
        <v>0</v>
      </c>
      <c r="Q1546" s="156" t="s">
        <v>356</v>
      </c>
      <c r="R1546" s="194" t="str">
        <f t="shared" si="362"/>
        <v/>
      </c>
      <c r="S1546" s="194"/>
      <c r="T1546" s="194">
        <f t="shared" si="363"/>
        <v>0</v>
      </c>
      <c r="U1546" s="194" t="str">
        <f t="shared" si="363"/>
        <v/>
      </c>
    </row>
    <row r="1547" spans="1:21" s="156" customFormat="1" ht="19.5" customHeight="1" x14ac:dyDescent="0.25">
      <c r="B1547" s="174"/>
      <c r="C1547" s="175" t="s">
        <v>1115</v>
      </c>
      <c r="D1547" s="176"/>
      <c r="E1547" s="176"/>
      <c r="F1547" s="176"/>
      <c r="G1547" s="192"/>
      <c r="H1547" s="178">
        <v>3</v>
      </c>
      <c r="I1547" s="179" t="s">
        <v>366</v>
      </c>
      <c r="J1547" s="180">
        <v>126500</v>
      </c>
      <c r="K1547" s="244">
        <f t="shared" ref="K1547:K1551" si="365">H1547*J1547</f>
        <v>379500</v>
      </c>
      <c r="L1547" s="468"/>
      <c r="M1547" s="469"/>
      <c r="N1547" s="469"/>
      <c r="O1547" s="470"/>
      <c r="P1547" s="193">
        <f t="shared" si="359"/>
        <v>0</v>
      </c>
      <c r="Q1547" s="156" t="s">
        <v>356</v>
      </c>
      <c r="R1547" s="194" t="str">
        <f t="shared" si="362"/>
        <v/>
      </c>
      <c r="S1547" s="194"/>
      <c r="T1547" s="194">
        <f t="shared" si="363"/>
        <v>379500</v>
      </c>
      <c r="U1547" s="194" t="str">
        <f t="shared" si="363"/>
        <v/>
      </c>
    </row>
    <row r="1548" spans="1:21" s="156" customFormat="1" ht="19.5" customHeight="1" x14ac:dyDescent="0.25">
      <c r="B1548" s="174"/>
      <c r="C1548" s="175" t="s">
        <v>1117</v>
      </c>
      <c r="D1548" s="176"/>
      <c r="E1548" s="176"/>
      <c r="F1548" s="176"/>
      <c r="G1548" s="192"/>
      <c r="H1548" s="178">
        <v>1</v>
      </c>
      <c r="I1548" s="179" t="s">
        <v>366</v>
      </c>
      <c r="J1548" s="180">
        <v>82225</v>
      </c>
      <c r="K1548" s="244">
        <f t="shared" si="365"/>
        <v>82225</v>
      </c>
      <c r="L1548" s="468"/>
      <c r="M1548" s="469"/>
      <c r="N1548" s="469"/>
      <c r="O1548" s="470"/>
      <c r="P1548" s="193">
        <f t="shared" si="359"/>
        <v>0</v>
      </c>
      <c r="Q1548" s="156" t="s">
        <v>356</v>
      </c>
      <c r="R1548" s="194" t="str">
        <f t="shared" si="362"/>
        <v/>
      </c>
      <c r="S1548" s="194"/>
      <c r="T1548" s="194">
        <f t="shared" si="363"/>
        <v>82225</v>
      </c>
      <c r="U1548" s="194" t="str">
        <f t="shared" si="363"/>
        <v/>
      </c>
    </row>
    <row r="1549" spans="1:21" s="251" customFormat="1" ht="19.5" customHeight="1" x14ac:dyDescent="0.25">
      <c r="A1549" s="241"/>
      <c r="B1549" s="254"/>
      <c r="C1549" s="199" t="s">
        <v>1116</v>
      </c>
      <c r="D1549" s="255"/>
      <c r="E1549" s="255"/>
      <c r="F1549" s="255"/>
      <c r="G1549" s="256"/>
      <c r="H1549" s="257">
        <v>1</v>
      </c>
      <c r="I1549" s="242" t="s">
        <v>147</v>
      </c>
      <c r="J1549" s="179">
        <v>150000</v>
      </c>
      <c r="K1549" s="244">
        <f t="shared" si="365"/>
        <v>150000</v>
      </c>
      <c r="L1549" s="245"/>
      <c r="M1549" s="246"/>
      <c r="N1549" s="246"/>
      <c r="O1549" s="247"/>
      <c r="P1549" s="193"/>
      <c r="Q1549" s="156" t="s">
        <v>356</v>
      </c>
      <c r="R1549" s="194" t="str">
        <f t="shared" si="362"/>
        <v/>
      </c>
      <c r="S1549" s="194"/>
      <c r="T1549" s="194">
        <f t="shared" si="363"/>
        <v>150000</v>
      </c>
      <c r="U1549" s="194"/>
    </row>
    <row r="1550" spans="1:21" s="156" customFormat="1" ht="19.5" customHeight="1" x14ac:dyDescent="0.25">
      <c r="B1550" s="174"/>
      <c r="C1550" s="175" t="s">
        <v>1118</v>
      </c>
      <c r="D1550" s="176"/>
      <c r="E1550" s="176"/>
      <c r="F1550" s="176"/>
      <c r="G1550" s="192"/>
      <c r="H1550" s="178">
        <v>2</v>
      </c>
      <c r="I1550" s="179" t="s">
        <v>366</v>
      </c>
      <c r="J1550" s="180">
        <v>31625</v>
      </c>
      <c r="K1550" s="244">
        <f t="shared" si="365"/>
        <v>63250</v>
      </c>
      <c r="L1550" s="468"/>
      <c r="M1550" s="469"/>
      <c r="N1550" s="469"/>
      <c r="O1550" s="470"/>
      <c r="P1550" s="193">
        <f t="shared" si="359"/>
        <v>0</v>
      </c>
      <c r="Q1550" s="156" t="s">
        <v>356</v>
      </c>
      <c r="R1550" s="194" t="str">
        <f t="shared" si="362"/>
        <v/>
      </c>
      <c r="S1550" s="194"/>
      <c r="T1550" s="194">
        <f t="shared" si="363"/>
        <v>63250</v>
      </c>
      <c r="U1550" s="194" t="str">
        <f t="shared" si="363"/>
        <v/>
      </c>
    </row>
    <row r="1551" spans="1:21" s="156" customFormat="1" ht="19.5" customHeight="1" x14ac:dyDescent="0.25">
      <c r="B1551" s="174"/>
      <c r="C1551" s="175" t="s">
        <v>1036</v>
      </c>
      <c r="D1551" s="176"/>
      <c r="E1551" s="176"/>
      <c r="F1551" s="176"/>
      <c r="G1551" s="192"/>
      <c r="H1551" s="178">
        <v>1</v>
      </c>
      <c r="I1551" s="179" t="s">
        <v>1056</v>
      </c>
      <c r="J1551" s="180">
        <v>25300</v>
      </c>
      <c r="K1551" s="244">
        <f t="shared" si="365"/>
        <v>25300</v>
      </c>
      <c r="L1551" s="468"/>
      <c r="M1551" s="469"/>
      <c r="N1551" s="469"/>
      <c r="O1551" s="470"/>
      <c r="P1551" s="193">
        <f t="shared" si="359"/>
        <v>0</v>
      </c>
      <c r="Q1551" s="156" t="s">
        <v>356</v>
      </c>
      <c r="R1551" s="194" t="str">
        <f t="shared" si="362"/>
        <v/>
      </c>
      <c r="S1551" s="194"/>
      <c r="T1551" s="194">
        <f t="shared" si="363"/>
        <v>25300</v>
      </c>
      <c r="U1551" s="194" t="str">
        <f t="shared" si="363"/>
        <v/>
      </c>
    </row>
    <row r="1552" spans="1:21" s="156" customFormat="1" ht="19.5" customHeight="1" x14ac:dyDescent="0.25">
      <c r="B1552" s="174"/>
      <c r="C1552" s="175"/>
      <c r="D1552" s="176"/>
      <c r="E1552" s="176"/>
      <c r="F1552" s="176"/>
      <c r="G1552" s="192"/>
      <c r="H1552" s="178"/>
      <c r="I1552" s="179"/>
      <c r="J1552" s="180" t="s">
        <v>984</v>
      </c>
      <c r="K1552" s="467"/>
      <c r="L1552" s="468"/>
      <c r="M1552" s="469"/>
      <c r="N1552" s="469"/>
      <c r="O1552" s="470"/>
      <c r="P1552" s="193">
        <f t="shared" si="359"/>
        <v>0</v>
      </c>
      <c r="Q1552" s="156" t="s">
        <v>356</v>
      </c>
      <c r="R1552" s="194" t="str">
        <f t="shared" si="362"/>
        <v/>
      </c>
      <c r="S1552" s="194"/>
      <c r="T1552" s="194">
        <f t="shared" si="363"/>
        <v>0</v>
      </c>
      <c r="U1552" s="194" t="str">
        <f t="shared" si="363"/>
        <v/>
      </c>
    </row>
    <row r="1553" spans="1:21" s="156" customFormat="1" ht="19.5" customHeight="1" x14ac:dyDescent="0.25">
      <c r="B1553" s="174"/>
      <c r="C1553" s="175" t="s">
        <v>1120</v>
      </c>
      <c r="D1553" s="176"/>
      <c r="E1553" s="176"/>
      <c r="F1553" s="176"/>
      <c r="G1553" s="192"/>
      <c r="H1553" s="178">
        <v>1</v>
      </c>
      <c r="I1553" s="179" t="s">
        <v>366</v>
      </c>
      <c r="J1553" s="180">
        <v>33669.24</v>
      </c>
      <c r="K1553" s="244">
        <f t="shared" ref="K1553:K1555" si="366">H1553*J1553</f>
        <v>33669.24</v>
      </c>
      <c r="L1553" s="468"/>
      <c r="M1553" s="469"/>
      <c r="N1553" s="469"/>
      <c r="O1553" s="470"/>
      <c r="P1553" s="193">
        <f t="shared" si="359"/>
        <v>0</v>
      </c>
      <c r="Q1553" s="156" t="s">
        <v>356</v>
      </c>
      <c r="R1553" s="194" t="str">
        <f t="shared" si="362"/>
        <v/>
      </c>
      <c r="S1553" s="194"/>
      <c r="T1553" s="194">
        <f t="shared" si="363"/>
        <v>33669.24</v>
      </c>
      <c r="U1553" s="194" t="str">
        <f t="shared" si="363"/>
        <v/>
      </c>
    </row>
    <row r="1554" spans="1:21" s="156" customFormat="1" ht="19.5" customHeight="1" x14ac:dyDescent="0.25">
      <c r="B1554" s="174"/>
      <c r="C1554" s="175" t="s">
        <v>1121</v>
      </c>
      <c r="D1554" s="176"/>
      <c r="E1554" s="176"/>
      <c r="F1554" s="176"/>
      <c r="G1554" s="192"/>
      <c r="H1554" s="178">
        <v>1</v>
      </c>
      <c r="I1554" s="179" t="s">
        <v>366</v>
      </c>
      <c r="J1554" s="180">
        <v>18294.43</v>
      </c>
      <c r="K1554" s="244">
        <f t="shared" si="366"/>
        <v>18294.43</v>
      </c>
      <c r="L1554" s="468"/>
      <c r="M1554" s="469"/>
      <c r="N1554" s="469"/>
      <c r="O1554" s="470"/>
      <c r="P1554" s="193">
        <f t="shared" si="359"/>
        <v>0</v>
      </c>
      <c r="Q1554" s="156" t="s">
        <v>356</v>
      </c>
      <c r="R1554" s="194" t="str">
        <f t="shared" si="362"/>
        <v/>
      </c>
      <c r="S1554" s="194"/>
      <c r="T1554" s="194">
        <f t="shared" si="363"/>
        <v>18294.43</v>
      </c>
      <c r="U1554" s="194" t="str">
        <f t="shared" si="363"/>
        <v/>
      </c>
    </row>
    <row r="1555" spans="1:21" s="156" customFormat="1" ht="19.5" customHeight="1" x14ac:dyDescent="0.25">
      <c r="B1555" s="174"/>
      <c r="C1555" s="175" t="s">
        <v>1122</v>
      </c>
      <c r="D1555" s="176"/>
      <c r="E1555" s="176"/>
      <c r="F1555" s="176"/>
      <c r="G1555" s="192"/>
      <c r="H1555" s="178">
        <v>1</v>
      </c>
      <c r="I1555" s="179" t="s">
        <v>366</v>
      </c>
      <c r="J1555" s="180">
        <v>26079.24</v>
      </c>
      <c r="K1555" s="244">
        <f t="shared" si="366"/>
        <v>26079.24</v>
      </c>
      <c r="L1555" s="468"/>
      <c r="M1555" s="469"/>
      <c r="N1555" s="469"/>
      <c r="O1555" s="470"/>
      <c r="P1555" s="193">
        <f t="shared" si="359"/>
        <v>0</v>
      </c>
      <c r="Q1555" s="156" t="s">
        <v>356</v>
      </c>
      <c r="R1555" s="194" t="str">
        <f t="shared" si="362"/>
        <v/>
      </c>
      <c r="S1555" s="194"/>
      <c r="T1555" s="194">
        <f t="shared" si="363"/>
        <v>26079.24</v>
      </c>
      <c r="U1555" s="194" t="str">
        <f t="shared" si="363"/>
        <v/>
      </c>
    </row>
    <row r="1556" spans="1:21" s="156" customFormat="1" ht="19.5" customHeight="1" x14ac:dyDescent="0.25">
      <c r="B1556" s="174"/>
      <c r="C1556" s="175"/>
      <c r="D1556" s="176"/>
      <c r="E1556" s="176"/>
      <c r="F1556" s="176"/>
      <c r="G1556" s="192"/>
      <c r="H1556" s="178"/>
      <c r="I1556" s="179"/>
      <c r="J1556" s="180" t="s">
        <v>984</v>
      </c>
      <c r="K1556" s="467"/>
      <c r="L1556" s="468"/>
      <c r="M1556" s="469"/>
      <c r="N1556" s="469"/>
      <c r="O1556" s="470"/>
      <c r="P1556" s="193">
        <f t="shared" si="359"/>
        <v>0</v>
      </c>
      <c r="Q1556" s="156" t="s">
        <v>356</v>
      </c>
      <c r="R1556" s="194" t="str">
        <f t="shared" si="362"/>
        <v/>
      </c>
      <c r="S1556" s="194"/>
      <c r="T1556" s="194">
        <f t="shared" si="363"/>
        <v>0</v>
      </c>
      <c r="U1556" s="194" t="str">
        <f t="shared" si="363"/>
        <v/>
      </c>
    </row>
    <row r="1557" spans="1:21" s="156" customFormat="1" ht="19.5" customHeight="1" x14ac:dyDescent="0.25">
      <c r="B1557" s="174"/>
      <c r="C1557" s="175" t="s">
        <v>1123</v>
      </c>
      <c r="D1557" s="176"/>
      <c r="E1557" s="176"/>
      <c r="F1557" s="176"/>
      <c r="G1557" s="192"/>
      <c r="H1557" s="178">
        <v>1</v>
      </c>
      <c r="I1557" s="179" t="s">
        <v>366</v>
      </c>
      <c r="J1557" s="180">
        <v>32599.05</v>
      </c>
      <c r="K1557" s="244">
        <f t="shared" ref="K1557:K1558" si="367">H1557*J1557</f>
        <v>32599.05</v>
      </c>
      <c r="L1557" s="468"/>
      <c r="M1557" s="469"/>
      <c r="N1557" s="469"/>
      <c r="O1557" s="470"/>
      <c r="P1557" s="193">
        <f t="shared" si="359"/>
        <v>0</v>
      </c>
      <c r="Q1557" s="156" t="s">
        <v>356</v>
      </c>
      <c r="R1557" s="194" t="str">
        <f t="shared" si="362"/>
        <v/>
      </c>
      <c r="S1557" s="194"/>
      <c r="T1557" s="194">
        <f t="shared" si="363"/>
        <v>32599.05</v>
      </c>
      <c r="U1557" s="194" t="str">
        <f t="shared" si="363"/>
        <v/>
      </c>
    </row>
    <row r="1558" spans="1:21" s="251" customFormat="1" ht="19.5" customHeight="1" x14ac:dyDescent="0.25">
      <c r="A1558" s="241"/>
      <c r="B1558" s="254"/>
      <c r="C1558" s="199" t="s">
        <v>1124</v>
      </c>
      <c r="D1558" s="255"/>
      <c r="E1558" s="255"/>
      <c r="F1558" s="255"/>
      <c r="G1558" s="256"/>
      <c r="H1558" s="257">
        <v>2</v>
      </c>
      <c r="I1558" s="242" t="s">
        <v>147</v>
      </c>
      <c r="J1558" s="179">
        <v>25000</v>
      </c>
      <c r="K1558" s="244">
        <f t="shared" si="367"/>
        <v>50000</v>
      </c>
      <c r="L1558" s="245"/>
      <c r="M1558" s="246"/>
      <c r="N1558" s="246"/>
      <c r="O1558" s="247"/>
      <c r="P1558" s="193"/>
      <c r="Q1558" s="156" t="s">
        <v>356</v>
      </c>
      <c r="R1558" s="194" t="str">
        <f t="shared" si="362"/>
        <v/>
      </c>
      <c r="S1558" s="194" t="str">
        <f t="shared" si="362"/>
        <v/>
      </c>
      <c r="T1558" s="194">
        <f t="shared" si="363"/>
        <v>50000</v>
      </c>
      <c r="U1558" s="194" t="str">
        <f t="shared" si="363"/>
        <v/>
      </c>
    </row>
    <row r="1559" spans="1:21" s="156" customFormat="1" ht="19.5" customHeight="1" x14ac:dyDescent="0.25">
      <c r="B1559" s="174"/>
      <c r="C1559" s="175"/>
      <c r="D1559" s="176"/>
      <c r="E1559" s="176"/>
      <c r="F1559" s="176"/>
      <c r="G1559" s="192"/>
      <c r="H1559" s="178"/>
      <c r="I1559" s="179"/>
      <c r="J1559" s="180" t="s">
        <v>984</v>
      </c>
      <c r="K1559" s="467"/>
      <c r="L1559" s="468"/>
      <c r="M1559" s="469"/>
      <c r="N1559" s="469"/>
      <c r="O1559" s="470"/>
      <c r="P1559" s="193">
        <f t="shared" si="359"/>
        <v>0</v>
      </c>
      <c r="Q1559" s="156" t="s">
        <v>356</v>
      </c>
      <c r="R1559" s="194" t="str">
        <f t="shared" si="362"/>
        <v/>
      </c>
      <c r="S1559" s="194"/>
      <c r="T1559" s="194">
        <f t="shared" si="363"/>
        <v>0</v>
      </c>
      <c r="U1559" s="194" t="str">
        <f t="shared" si="363"/>
        <v/>
      </c>
    </row>
    <row r="1560" spans="1:21" s="156" customFormat="1" ht="19.5" customHeight="1" x14ac:dyDescent="0.25">
      <c r="B1560" s="174"/>
      <c r="C1560" s="175" t="s">
        <v>1125</v>
      </c>
      <c r="D1560" s="176"/>
      <c r="E1560" s="176"/>
      <c r="F1560" s="176"/>
      <c r="G1560" s="192"/>
      <c r="H1560" s="178">
        <v>1</v>
      </c>
      <c r="I1560" s="179" t="s">
        <v>1056</v>
      </c>
      <c r="J1560" s="180">
        <v>750000</v>
      </c>
      <c r="K1560" s="244">
        <f t="shared" ref="K1560" si="368">H1560*J1560</f>
        <v>750000</v>
      </c>
      <c r="L1560" s="468"/>
      <c r="M1560" s="469"/>
      <c r="N1560" s="469"/>
      <c r="O1560" s="470"/>
      <c r="P1560" s="193">
        <f t="shared" si="359"/>
        <v>0</v>
      </c>
      <c r="Q1560" s="156" t="s">
        <v>356</v>
      </c>
      <c r="R1560" s="194" t="str">
        <f t="shared" si="362"/>
        <v/>
      </c>
      <c r="S1560" s="194"/>
      <c r="T1560" s="194">
        <f t="shared" si="363"/>
        <v>750000</v>
      </c>
      <c r="U1560" s="194" t="str">
        <f t="shared" si="363"/>
        <v/>
      </c>
    </row>
    <row r="1561" spans="1:21" s="156" customFormat="1" ht="19.5" customHeight="1" x14ac:dyDescent="0.25">
      <c r="B1561" s="174"/>
      <c r="C1561" s="175"/>
      <c r="D1561" s="176"/>
      <c r="E1561" s="176"/>
      <c r="F1561" s="176"/>
      <c r="G1561" s="192"/>
      <c r="H1561" s="178"/>
      <c r="I1561" s="179"/>
      <c r="J1561" s="180"/>
      <c r="K1561" s="467"/>
      <c r="L1561" s="468"/>
      <c r="M1561" s="469"/>
      <c r="N1561" s="469"/>
      <c r="O1561" s="470"/>
      <c r="P1561" s="193">
        <f t="shared" si="359"/>
        <v>0</v>
      </c>
      <c r="Q1561" s="156" t="s">
        <v>356</v>
      </c>
      <c r="R1561" s="194" t="str">
        <f t="shared" si="362"/>
        <v/>
      </c>
      <c r="S1561" s="194"/>
      <c r="T1561" s="194">
        <f t="shared" si="363"/>
        <v>0</v>
      </c>
      <c r="U1561" s="194" t="str">
        <f t="shared" si="363"/>
        <v/>
      </c>
    </row>
    <row r="1562" spans="1:21" s="156" customFormat="1" ht="19.5" customHeight="1" x14ac:dyDescent="0.25">
      <c r="B1562" s="174"/>
      <c r="C1562" s="175"/>
      <c r="D1562" s="176"/>
      <c r="E1562" s="176"/>
      <c r="F1562" s="176"/>
      <c r="G1562" s="192"/>
      <c r="H1562" s="178"/>
      <c r="I1562" s="179"/>
      <c r="J1562" s="180"/>
      <c r="K1562" s="467"/>
      <c r="L1562" s="468"/>
      <c r="M1562" s="469"/>
      <c r="N1562" s="469"/>
      <c r="O1562" s="470"/>
      <c r="P1562" s="193">
        <f t="shared" si="359"/>
        <v>-7767371.2000000002</v>
      </c>
      <c r="Q1562" s="170"/>
      <c r="R1562" s="194">
        <f>SUBTOTAL(9,R1507:R1561)</f>
        <v>5390504.2400000002</v>
      </c>
      <c r="S1562" s="194">
        <f t="shared" ref="S1562:T1562" si="369">SUBTOTAL(9,S1507:S1561)</f>
        <v>0</v>
      </c>
      <c r="T1562" s="194">
        <f t="shared" si="369"/>
        <v>2376866.96</v>
      </c>
      <c r="U1562" s="194">
        <f>SUBTOTAL(9,U1507:U1561)</f>
        <v>0</v>
      </c>
    </row>
    <row r="1563" spans="1:21" s="156" customFormat="1" ht="19.5" customHeight="1" x14ac:dyDescent="0.25">
      <c r="B1563" s="198" t="s">
        <v>64</v>
      </c>
      <c r="C1563" s="175" t="str">
        <f>$C$1195</f>
        <v>Testing</v>
      </c>
      <c r="D1563" s="176"/>
      <c r="E1563" s="176"/>
      <c r="F1563" s="176"/>
      <c r="G1563" s="192"/>
      <c r="H1563" s="471">
        <f>$H$1195</f>
        <v>0.01</v>
      </c>
      <c r="I1563" s="179"/>
      <c r="J1563" s="458">
        <f>SUBTOTAL(9,K1506:K1562)</f>
        <v>7767371.2000000002</v>
      </c>
      <c r="K1563" s="459">
        <f>H1563*J1563</f>
        <v>77673.712</v>
      </c>
      <c r="L1563" s="460"/>
      <c r="M1563" s="461"/>
      <c r="N1563" s="461"/>
      <c r="O1563" s="462"/>
      <c r="P1563" s="193">
        <f t="shared" si="359"/>
        <v>0</v>
      </c>
      <c r="Q1563" s="170"/>
      <c r="R1563" s="194">
        <f>R1562*$H1563</f>
        <v>53905.042400000006</v>
      </c>
      <c r="S1563" s="194">
        <f>S1562*$H1563</f>
        <v>0</v>
      </c>
      <c r="T1563" s="194">
        <f>T1562*$H1563</f>
        <v>23768.669600000001</v>
      </c>
      <c r="U1563" s="194" t="str">
        <f t="shared" ref="U1563:U1566" si="370">IF($Q1563=U$8,$K1563,"")</f>
        <v/>
      </c>
    </row>
    <row r="1564" spans="1:21" s="156" customFormat="1" ht="19.5" customHeight="1" x14ac:dyDescent="0.25">
      <c r="B1564" s="198" t="s">
        <v>64</v>
      </c>
      <c r="C1564" s="175" t="str">
        <f>$C$1196</f>
        <v>Commissioning</v>
      </c>
      <c r="D1564" s="176"/>
      <c r="E1564" s="176"/>
      <c r="F1564" s="176"/>
      <c r="G1564" s="177"/>
      <c r="H1564" s="471">
        <v>1.4999999999999999E-2</v>
      </c>
      <c r="I1564" s="179"/>
      <c r="J1564" s="458">
        <f>J1563</f>
        <v>7767371.2000000002</v>
      </c>
      <c r="K1564" s="459">
        <f>H1564*J1564</f>
        <v>116510.568</v>
      </c>
      <c r="L1564" s="460"/>
      <c r="M1564" s="461"/>
      <c r="N1564" s="461"/>
      <c r="O1564" s="462"/>
      <c r="P1564" s="193">
        <f t="shared" si="359"/>
        <v>0</v>
      </c>
      <c r="Q1564" s="170"/>
      <c r="R1564" s="194">
        <f>R1562*$H1564</f>
        <v>80857.563599999994</v>
      </c>
      <c r="S1564" s="194">
        <f>S1562*$H1564</f>
        <v>0</v>
      </c>
      <c r="T1564" s="194">
        <f>T1562*$H1564</f>
        <v>35653.004399999998</v>
      </c>
      <c r="U1564" s="194" t="str">
        <f t="shared" si="370"/>
        <v/>
      </c>
    </row>
    <row r="1565" spans="1:21" s="156" customFormat="1" ht="19.5" customHeight="1" x14ac:dyDescent="0.25">
      <c r="B1565" s="198" t="s">
        <v>64</v>
      </c>
      <c r="C1565" s="175" t="str">
        <f>$C$1197</f>
        <v>E.o. for sustainable solutions, offsite manufacture, and the like</v>
      </c>
      <c r="D1565" s="176"/>
      <c r="E1565" s="176"/>
      <c r="F1565" s="176"/>
      <c r="G1565" s="177"/>
      <c r="H1565" s="471">
        <f>$H$1197</f>
        <v>0.15</v>
      </c>
      <c r="I1565" s="179"/>
      <c r="J1565" s="458">
        <f>J1564</f>
        <v>7767371.2000000002</v>
      </c>
      <c r="K1565" s="459">
        <f>H1565*J1565</f>
        <v>1165105.68</v>
      </c>
      <c r="L1565" s="460"/>
      <c r="M1565" s="461"/>
      <c r="N1565" s="461"/>
      <c r="O1565" s="462"/>
      <c r="P1565" s="193">
        <f t="shared" si="359"/>
        <v>0</v>
      </c>
      <c r="Q1565" s="170"/>
      <c r="R1565" s="194">
        <f>R1562*$H1565</f>
        <v>808575.63600000006</v>
      </c>
      <c r="S1565" s="194">
        <f>S1562*$H1565</f>
        <v>0</v>
      </c>
      <c r="T1565" s="194">
        <f>T1562*$H1565</f>
        <v>356530.04399999999</v>
      </c>
      <c r="U1565" s="194" t="str">
        <f t="shared" si="370"/>
        <v/>
      </c>
    </row>
    <row r="1566" spans="1:21" s="156" customFormat="1" ht="19.5" customHeight="1" x14ac:dyDescent="0.25">
      <c r="B1566" s="198" t="s">
        <v>64</v>
      </c>
      <c r="C1566" s="175" t="str">
        <f>$C$1198</f>
        <v>MEP Preliminaries &amp; OH&amp;P</v>
      </c>
      <c r="D1566" s="176"/>
      <c r="E1566" s="176"/>
      <c r="F1566" s="176"/>
      <c r="G1566" s="177"/>
      <c r="H1566" s="471">
        <f>$H$1198</f>
        <v>0</v>
      </c>
      <c r="I1566" s="179"/>
      <c r="J1566" s="458">
        <f>SUM(K1540:K1565)</f>
        <v>3736156.92</v>
      </c>
      <c r="K1566" s="459">
        <f>H1566*J1566</f>
        <v>0</v>
      </c>
      <c r="L1566" s="460"/>
      <c r="M1566" s="461"/>
      <c r="N1566" s="461"/>
      <c r="O1566" s="462"/>
      <c r="P1566" s="193">
        <f t="shared" si="359"/>
        <v>0</v>
      </c>
      <c r="Q1566" s="170"/>
      <c r="R1566" s="194">
        <f>SUM(R1562:R1565)*$H1566</f>
        <v>0</v>
      </c>
      <c r="S1566" s="194">
        <f>SUM(S1562:S1565)*$H1566</f>
        <v>0</v>
      </c>
      <c r="T1566" s="194">
        <f>SUM(T1562:T1565)*$H1566</f>
        <v>0</v>
      </c>
      <c r="U1566" s="194" t="str">
        <f t="shared" si="370"/>
        <v/>
      </c>
    </row>
    <row r="1567" spans="1:21" s="156" customFormat="1" ht="19.5" customHeight="1" x14ac:dyDescent="0.25">
      <c r="A1567" s="197"/>
      <c r="B1567" s="221"/>
      <c r="C1567" s="222"/>
      <c r="D1567" s="223"/>
      <c r="E1567" s="223"/>
      <c r="F1567" s="223"/>
      <c r="G1567" s="224" t="str">
        <f>C1507</f>
        <v>Heat source</v>
      </c>
      <c r="H1567" s="225"/>
      <c r="I1567" s="225"/>
      <c r="J1567" s="226"/>
      <c r="K1567" s="227">
        <f>SUBTOTAL(9,K1507:K1566)</f>
        <v>9126661.1600000001</v>
      </c>
      <c r="L1567" s="228"/>
      <c r="M1567" s="229"/>
      <c r="N1567" s="229"/>
      <c r="O1567" s="230"/>
      <c r="P1567" s="193">
        <f t="shared" si="359"/>
        <v>9126661.1600000001</v>
      </c>
      <c r="R1567" s="194"/>
      <c r="S1567" s="194"/>
      <c r="T1567" s="194"/>
      <c r="U1567" s="194"/>
    </row>
    <row r="1568" spans="1:21" s="156" customFormat="1" ht="19.5" customHeight="1" x14ac:dyDescent="0.25">
      <c r="B1568" s="174"/>
      <c r="C1568" s="175"/>
      <c r="D1568" s="176"/>
      <c r="E1568" s="176"/>
      <c r="F1568" s="176"/>
      <c r="G1568" s="177"/>
      <c r="H1568" s="178"/>
      <c r="I1568" s="179"/>
      <c r="J1568" s="180"/>
      <c r="K1568" s="180"/>
      <c r="L1568" s="181"/>
      <c r="M1568" s="182"/>
      <c r="N1568" s="182"/>
      <c r="O1568" s="183"/>
      <c r="P1568" s="193">
        <f t="shared" si="359"/>
        <v>0</v>
      </c>
      <c r="Q1568" s="170"/>
      <c r="R1568" s="194" t="str">
        <f>IF($Q1568=R$8,$K1568,"")</f>
        <v/>
      </c>
      <c r="S1568" s="194"/>
      <c r="T1568" s="194" t="str">
        <f>IF($Q1568=T$8,$K1568,"")</f>
        <v/>
      </c>
      <c r="U1568" s="194" t="str">
        <f>IF($Q1568=U$8,$K1568,"")</f>
        <v/>
      </c>
    </row>
    <row r="1569" spans="1:21" s="156" customFormat="1" ht="19.5" customHeight="1" x14ac:dyDescent="0.25">
      <c r="B1569" s="231"/>
      <c r="C1569" s="232"/>
      <c r="D1569" s="233"/>
      <c r="E1569" s="233"/>
      <c r="F1569" s="233"/>
      <c r="G1569" s="234" t="str">
        <f>C1506</f>
        <v>Heat Source</v>
      </c>
      <c r="H1569" s="235"/>
      <c r="I1569" s="236"/>
      <c r="J1569" s="236"/>
      <c r="K1569" s="237">
        <f>SUBTOTAL(9,K1506:K1568)</f>
        <v>9126661.1600000001</v>
      </c>
      <c r="L1569" s="238"/>
      <c r="M1569" s="239"/>
      <c r="N1569" s="239"/>
      <c r="O1569" s="240"/>
      <c r="P1569" s="193">
        <f t="shared" si="359"/>
        <v>0</v>
      </c>
      <c r="Q1569" s="237">
        <f>SUBTOTAL(9,Q1506:Q1568)</f>
        <v>0</v>
      </c>
      <c r="R1569" s="237">
        <f>SUBTOTAL(9,R1506:R1568)</f>
        <v>6333842.4819999998</v>
      </c>
      <c r="S1569" s="237">
        <f>SUBTOTAL(9,S1506:S1568)</f>
        <v>0</v>
      </c>
      <c r="T1569" s="237">
        <f t="shared" ref="T1569" si="371">SUBTOTAL(9,T1506:T1568)</f>
        <v>2792818.6780000003</v>
      </c>
      <c r="U1569" s="237">
        <f>SUBTOTAL(9,U1506:U1568)</f>
        <v>0</v>
      </c>
    </row>
    <row r="1570" spans="1:21" s="156" customFormat="1" ht="19.5" customHeight="1" x14ac:dyDescent="0.25">
      <c r="B1570" s="174"/>
      <c r="C1570" s="175"/>
      <c r="D1570" s="176"/>
      <c r="E1570" s="176"/>
      <c r="F1570" s="176"/>
      <c r="G1570" s="177"/>
      <c r="H1570" s="178"/>
      <c r="I1570" s="179"/>
      <c r="J1570" s="474"/>
      <c r="K1570" s="467"/>
      <c r="L1570" s="468"/>
      <c r="M1570" s="469"/>
      <c r="N1570" s="469"/>
      <c r="O1570" s="470"/>
      <c r="P1570" s="193">
        <f t="shared" si="359"/>
        <v>0</v>
      </c>
      <c r="Q1570" s="170"/>
      <c r="R1570" s="194" t="str">
        <f>IF($Q1570=R$8,$K1570,"")</f>
        <v/>
      </c>
      <c r="S1570" s="194"/>
      <c r="T1570" s="194" t="str">
        <f>IF($Q1570=T$8,$K1570,"")</f>
        <v/>
      </c>
      <c r="U1570" s="194" t="str">
        <f>IF($Q1570=U$8,$K1570,"")</f>
        <v/>
      </c>
    </row>
    <row r="1571" spans="1:21" s="156" customFormat="1" ht="19.5" customHeight="1" x14ac:dyDescent="0.25">
      <c r="B1571" s="189" t="s">
        <v>1127</v>
      </c>
      <c r="C1571" s="190" t="s">
        <v>1128</v>
      </c>
      <c r="D1571" s="191"/>
      <c r="E1571" s="191"/>
      <c r="F1571" s="191"/>
      <c r="G1571" s="192"/>
      <c r="H1571" s="178"/>
      <c r="I1571" s="179"/>
      <c r="J1571" s="180"/>
      <c r="K1571" s="180"/>
      <c r="L1571" s="181"/>
      <c r="M1571" s="182"/>
      <c r="N1571" s="182"/>
      <c r="O1571" s="183"/>
      <c r="P1571" s="193">
        <f t="shared" si="359"/>
        <v>0</v>
      </c>
      <c r="Q1571" s="170"/>
      <c r="R1571" s="194" t="str">
        <f>IF($Q1571=R$8,$K1571,"")</f>
        <v/>
      </c>
      <c r="S1571" s="194"/>
      <c r="T1571" s="194" t="str">
        <f>IF($Q1571=T$8,$K1571,"")</f>
        <v/>
      </c>
      <c r="U1571" s="194" t="str">
        <f>IF($Q1571=U$8,$K1571,"")</f>
        <v/>
      </c>
    </row>
    <row r="1572" spans="1:21" s="156" customFormat="1" ht="19.5" customHeight="1" x14ac:dyDescent="0.25">
      <c r="B1572" s="195" t="s">
        <v>1129</v>
      </c>
      <c r="C1572" s="196" t="s">
        <v>1130</v>
      </c>
      <c r="D1572" s="191"/>
      <c r="E1572" s="191"/>
      <c r="F1572" s="191"/>
      <c r="G1572" s="192"/>
      <c r="H1572" s="178"/>
      <c r="I1572" s="179"/>
      <c r="J1572" s="180"/>
      <c r="K1572" s="180"/>
      <c r="L1572" s="181"/>
      <c r="M1572" s="182"/>
      <c r="N1572" s="182"/>
      <c r="O1572" s="183"/>
      <c r="P1572" s="193">
        <f t="shared" si="359"/>
        <v>0</v>
      </c>
      <c r="Q1572" s="170"/>
      <c r="R1572" s="194"/>
      <c r="S1572" s="194"/>
      <c r="T1572" s="194"/>
      <c r="U1572" s="194"/>
    </row>
    <row r="1573" spans="1:21" s="156" customFormat="1" ht="19.5" customHeight="1" x14ac:dyDescent="0.25">
      <c r="B1573" s="195"/>
      <c r="C1573" s="196" t="s">
        <v>538</v>
      </c>
      <c r="D1573" s="191"/>
      <c r="E1573" s="191"/>
      <c r="F1573" s="191"/>
      <c r="G1573" s="192"/>
      <c r="H1573" s="178"/>
      <c r="I1573" s="179"/>
      <c r="J1573" s="180"/>
      <c r="K1573" s="180"/>
      <c r="L1573" s="181"/>
      <c r="M1573" s="182"/>
      <c r="N1573" s="182"/>
      <c r="O1573" s="183"/>
      <c r="P1573" s="193">
        <f t="shared" si="359"/>
        <v>0</v>
      </c>
      <c r="Q1573" s="156" t="s">
        <v>363</v>
      </c>
      <c r="R1573" s="194">
        <f t="shared" ref="R1573:U1604" si="372">IF($Q1573=R$8,$K1573,"")</f>
        <v>0</v>
      </c>
      <c r="S1573" s="194" t="str">
        <f t="shared" si="372"/>
        <v/>
      </c>
      <c r="T1573" s="194" t="str">
        <f t="shared" si="372"/>
        <v/>
      </c>
      <c r="U1573" s="194" t="str">
        <f t="shared" si="372"/>
        <v/>
      </c>
    </row>
    <row r="1574" spans="1:21" s="251" customFormat="1" ht="19.5" customHeight="1" x14ac:dyDescent="0.25">
      <c r="A1574" s="241"/>
      <c r="B1574" s="254"/>
      <c r="C1574" s="456" t="s">
        <v>1131</v>
      </c>
      <c r="D1574" s="255"/>
      <c r="E1574" s="255"/>
      <c r="F1574" s="255"/>
      <c r="G1574" s="256"/>
      <c r="H1574" s="257"/>
      <c r="I1574" s="242"/>
      <c r="J1574" s="179" t="s">
        <v>984</v>
      </c>
      <c r="K1574" s="244"/>
      <c r="L1574" s="245"/>
      <c r="M1574" s="246"/>
      <c r="N1574" s="246"/>
      <c r="O1574" s="247"/>
      <c r="P1574" s="193">
        <f t="shared" si="359"/>
        <v>0</v>
      </c>
      <c r="Q1574" s="156" t="s">
        <v>363</v>
      </c>
      <c r="R1574" s="194">
        <f t="shared" si="372"/>
        <v>0</v>
      </c>
      <c r="S1574" s="194" t="str">
        <f t="shared" si="372"/>
        <v/>
      </c>
      <c r="T1574" s="194" t="str">
        <f t="shared" si="372"/>
        <v/>
      </c>
      <c r="U1574" s="194" t="str">
        <f t="shared" si="372"/>
        <v/>
      </c>
    </row>
    <row r="1575" spans="1:21" s="251" customFormat="1" ht="19.5" customHeight="1" x14ac:dyDescent="0.25">
      <c r="A1575" s="241"/>
      <c r="B1575" s="254"/>
      <c r="C1575" s="199" t="s">
        <v>1132</v>
      </c>
      <c r="D1575" s="255"/>
      <c r="E1575" s="255"/>
      <c r="F1575" s="255"/>
      <c r="G1575" s="256"/>
      <c r="H1575" s="257"/>
      <c r="I1575" s="242"/>
      <c r="J1575" s="179" t="s">
        <v>984</v>
      </c>
      <c r="K1575" s="244"/>
      <c r="L1575" s="245"/>
      <c r="M1575" s="246"/>
      <c r="N1575" s="246"/>
      <c r="O1575" s="247"/>
      <c r="P1575" s="193">
        <f t="shared" si="359"/>
        <v>0</v>
      </c>
      <c r="Q1575" s="156" t="s">
        <v>363</v>
      </c>
      <c r="R1575" s="194">
        <f t="shared" si="372"/>
        <v>0</v>
      </c>
      <c r="S1575" s="194" t="str">
        <f t="shared" si="372"/>
        <v/>
      </c>
      <c r="T1575" s="194" t="str">
        <f t="shared" si="372"/>
        <v/>
      </c>
      <c r="U1575" s="194" t="str">
        <f t="shared" si="372"/>
        <v/>
      </c>
    </row>
    <row r="1576" spans="1:21" s="251" customFormat="1" ht="19.5" customHeight="1" x14ac:dyDescent="0.25">
      <c r="A1576" s="241"/>
      <c r="B1576" s="254"/>
      <c r="C1576" s="199" t="s">
        <v>1133</v>
      </c>
      <c r="D1576" s="255"/>
      <c r="E1576" s="255"/>
      <c r="F1576" s="255"/>
      <c r="G1576" s="256"/>
      <c r="H1576" s="257"/>
      <c r="I1576" s="242"/>
      <c r="J1576" s="179" t="s">
        <v>984</v>
      </c>
      <c r="K1576" s="244"/>
      <c r="L1576" s="245"/>
      <c r="M1576" s="246"/>
      <c r="N1576" s="246"/>
      <c r="O1576" s="247"/>
      <c r="P1576" s="193">
        <f t="shared" si="359"/>
        <v>0</v>
      </c>
      <c r="Q1576" s="156" t="s">
        <v>363</v>
      </c>
      <c r="R1576" s="194">
        <f t="shared" si="372"/>
        <v>0</v>
      </c>
      <c r="S1576" s="194" t="str">
        <f t="shared" si="372"/>
        <v/>
      </c>
      <c r="T1576" s="194" t="str">
        <f t="shared" si="372"/>
        <v/>
      </c>
      <c r="U1576" s="194" t="str">
        <f t="shared" si="372"/>
        <v/>
      </c>
    </row>
    <row r="1577" spans="1:21" s="251" customFormat="1" ht="19.5" customHeight="1" x14ac:dyDescent="0.25">
      <c r="A1577" s="241"/>
      <c r="B1577" s="254"/>
      <c r="C1577" s="199"/>
      <c r="D1577" s="255"/>
      <c r="E1577" s="255"/>
      <c r="F1577" s="255"/>
      <c r="G1577" s="256"/>
      <c r="H1577" s="257"/>
      <c r="I1577" s="242"/>
      <c r="J1577" s="179" t="s">
        <v>984</v>
      </c>
      <c r="K1577" s="244"/>
      <c r="L1577" s="245"/>
      <c r="M1577" s="246"/>
      <c r="N1577" s="246"/>
      <c r="O1577" s="247"/>
      <c r="P1577" s="193">
        <f t="shared" si="359"/>
        <v>0</v>
      </c>
      <c r="Q1577" s="156" t="s">
        <v>363</v>
      </c>
      <c r="R1577" s="194">
        <f t="shared" si="372"/>
        <v>0</v>
      </c>
      <c r="S1577" s="194" t="str">
        <f t="shared" si="372"/>
        <v/>
      </c>
      <c r="T1577" s="194" t="str">
        <f t="shared" si="372"/>
        <v/>
      </c>
      <c r="U1577" s="194" t="str">
        <f t="shared" si="372"/>
        <v/>
      </c>
    </row>
    <row r="1578" spans="1:21" s="251" customFormat="1" ht="19.5" customHeight="1" x14ac:dyDescent="0.25">
      <c r="A1578" s="241"/>
      <c r="B1578" s="254"/>
      <c r="C1578" s="456" t="s">
        <v>1134</v>
      </c>
      <c r="D1578" s="255"/>
      <c r="E1578" s="255"/>
      <c r="F1578" s="255"/>
      <c r="G1578" s="256"/>
      <c r="H1578" s="257"/>
      <c r="I1578" s="242"/>
      <c r="J1578" s="179" t="s">
        <v>984</v>
      </c>
      <c r="K1578" s="244"/>
      <c r="L1578" s="245"/>
      <c r="M1578" s="246"/>
      <c r="N1578" s="246"/>
      <c r="O1578" s="247"/>
      <c r="P1578" s="193">
        <f t="shared" si="359"/>
        <v>0</v>
      </c>
      <c r="Q1578" s="156" t="s">
        <v>363</v>
      </c>
      <c r="R1578" s="194">
        <f t="shared" si="372"/>
        <v>0</v>
      </c>
      <c r="S1578" s="194" t="str">
        <f t="shared" si="372"/>
        <v/>
      </c>
      <c r="T1578" s="194" t="str">
        <f t="shared" si="372"/>
        <v/>
      </c>
      <c r="U1578" s="194" t="str">
        <f t="shared" si="372"/>
        <v/>
      </c>
    </row>
    <row r="1579" spans="1:21" s="251" customFormat="1" ht="19.5" customHeight="1" x14ac:dyDescent="0.25">
      <c r="A1579" s="241"/>
      <c r="B1579" s="254"/>
      <c r="C1579" s="199" t="s">
        <v>1135</v>
      </c>
      <c r="D1579" s="255"/>
      <c r="E1579" s="255"/>
      <c r="F1579" s="255"/>
      <c r="G1579" s="256"/>
      <c r="H1579" s="257">
        <v>8862</v>
      </c>
      <c r="I1579" s="242" t="s">
        <v>66</v>
      </c>
      <c r="J1579" s="179">
        <v>177.1</v>
      </c>
      <c r="K1579" s="244">
        <f>H1579*J1579</f>
        <v>1569460.2</v>
      </c>
      <c r="L1579" s="245"/>
      <c r="M1579" s="246"/>
      <c r="N1579" s="246"/>
      <c r="O1579" s="247"/>
      <c r="P1579" s="193">
        <f t="shared" si="359"/>
        <v>0</v>
      </c>
      <c r="Q1579" s="156" t="s">
        <v>363</v>
      </c>
      <c r="R1579" s="194">
        <f t="shared" si="372"/>
        <v>1569460.2</v>
      </c>
      <c r="S1579" s="194" t="str">
        <f t="shared" si="372"/>
        <v/>
      </c>
      <c r="T1579" s="194" t="str">
        <f t="shared" si="372"/>
        <v/>
      </c>
      <c r="U1579" s="194" t="str">
        <f t="shared" si="372"/>
        <v/>
      </c>
    </row>
    <row r="1580" spans="1:21" s="251" customFormat="1" ht="19.5" customHeight="1" x14ac:dyDescent="0.25">
      <c r="A1580" s="241"/>
      <c r="B1580" s="254"/>
      <c r="C1580" s="199" t="s">
        <v>1136</v>
      </c>
      <c r="D1580" s="255"/>
      <c r="E1580" s="255"/>
      <c r="F1580" s="255"/>
      <c r="G1580" s="256"/>
      <c r="H1580" s="257">
        <v>4310</v>
      </c>
      <c r="I1580" s="242" t="s">
        <v>66</v>
      </c>
      <c r="J1580" s="179">
        <v>50.6</v>
      </c>
      <c r="K1580" s="244">
        <f t="shared" ref="K1580" si="373">H1580*J1580</f>
        <v>218086</v>
      </c>
      <c r="L1580" s="245"/>
      <c r="M1580" s="246"/>
      <c r="N1580" s="246"/>
      <c r="O1580" s="247"/>
      <c r="P1580" s="193">
        <f t="shared" si="359"/>
        <v>0</v>
      </c>
      <c r="Q1580" s="156" t="s">
        <v>363</v>
      </c>
      <c r="R1580" s="194">
        <f t="shared" si="372"/>
        <v>218086</v>
      </c>
      <c r="S1580" s="194" t="str">
        <f t="shared" si="372"/>
        <v/>
      </c>
      <c r="T1580" s="194" t="str">
        <f t="shared" si="372"/>
        <v/>
      </c>
      <c r="U1580" s="194" t="str">
        <f t="shared" si="372"/>
        <v/>
      </c>
    </row>
    <row r="1581" spans="1:21" s="251" customFormat="1" ht="19.5" customHeight="1" x14ac:dyDescent="0.25">
      <c r="A1581" s="241"/>
      <c r="B1581" s="254"/>
      <c r="C1581" s="199" t="s">
        <v>1137</v>
      </c>
      <c r="D1581" s="255"/>
      <c r="E1581" s="255"/>
      <c r="F1581" s="255"/>
      <c r="G1581" s="256"/>
      <c r="H1581" s="257"/>
      <c r="I1581" s="242"/>
      <c r="J1581" s="179" t="s">
        <v>984</v>
      </c>
      <c r="K1581" s="244"/>
      <c r="L1581" s="245"/>
      <c r="M1581" s="246"/>
      <c r="N1581" s="246"/>
      <c r="O1581" s="247"/>
      <c r="P1581" s="193">
        <f t="shared" si="359"/>
        <v>0</v>
      </c>
      <c r="Q1581" s="156" t="s">
        <v>363</v>
      </c>
      <c r="R1581" s="194">
        <f t="shared" si="372"/>
        <v>0</v>
      </c>
      <c r="S1581" s="194" t="str">
        <f t="shared" si="372"/>
        <v/>
      </c>
      <c r="T1581" s="194" t="str">
        <f t="shared" si="372"/>
        <v/>
      </c>
      <c r="U1581" s="194" t="str">
        <f t="shared" si="372"/>
        <v/>
      </c>
    </row>
    <row r="1582" spans="1:21" s="251" customFormat="1" ht="19.5" customHeight="1" x14ac:dyDescent="0.25">
      <c r="A1582" s="241"/>
      <c r="B1582" s="254"/>
      <c r="C1582" s="199"/>
      <c r="D1582" s="255"/>
      <c r="E1582" s="255"/>
      <c r="F1582" s="255"/>
      <c r="G1582" s="256"/>
      <c r="H1582" s="257"/>
      <c r="I1582" s="242"/>
      <c r="J1582" s="179" t="s">
        <v>984</v>
      </c>
      <c r="K1582" s="244"/>
      <c r="L1582" s="245"/>
      <c r="M1582" s="246"/>
      <c r="N1582" s="246"/>
      <c r="O1582" s="247"/>
      <c r="P1582" s="193">
        <f t="shared" si="359"/>
        <v>0</v>
      </c>
      <c r="Q1582" s="156" t="s">
        <v>363</v>
      </c>
      <c r="R1582" s="194">
        <f t="shared" si="372"/>
        <v>0</v>
      </c>
      <c r="S1582" s="194" t="str">
        <f t="shared" si="372"/>
        <v/>
      </c>
      <c r="T1582" s="194" t="str">
        <f t="shared" si="372"/>
        <v/>
      </c>
      <c r="U1582" s="194" t="str">
        <f t="shared" si="372"/>
        <v/>
      </c>
    </row>
    <row r="1583" spans="1:21" s="251" customFormat="1" ht="19.5" customHeight="1" x14ac:dyDescent="0.25">
      <c r="A1583" s="241"/>
      <c r="B1583" s="254"/>
      <c r="C1583" s="456" t="s">
        <v>1138</v>
      </c>
      <c r="D1583" s="255"/>
      <c r="E1583" s="255"/>
      <c r="F1583" s="255"/>
      <c r="G1583" s="256"/>
      <c r="H1583" s="257"/>
      <c r="I1583" s="242"/>
      <c r="J1583" s="179" t="s">
        <v>984</v>
      </c>
      <c r="K1583" s="244"/>
      <c r="L1583" s="245"/>
      <c r="M1583" s="246"/>
      <c r="N1583" s="246"/>
      <c r="O1583" s="247"/>
      <c r="P1583" s="193">
        <f t="shared" si="359"/>
        <v>0</v>
      </c>
      <c r="Q1583" s="156" t="s">
        <v>363</v>
      </c>
      <c r="R1583" s="194">
        <f t="shared" si="372"/>
        <v>0</v>
      </c>
      <c r="S1583" s="194" t="str">
        <f t="shared" si="372"/>
        <v/>
      </c>
      <c r="T1583" s="194" t="str">
        <f t="shared" si="372"/>
        <v/>
      </c>
      <c r="U1583" s="194" t="str">
        <f t="shared" si="372"/>
        <v/>
      </c>
    </row>
    <row r="1584" spans="1:21" s="251" customFormat="1" ht="19.5" customHeight="1" x14ac:dyDescent="0.25">
      <c r="A1584" s="241"/>
      <c r="B1584" s="254"/>
      <c r="C1584" s="199" t="s">
        <v>1139</v>
      </c>
      <c r="D1584" s="255"/>
      <c r="E1584" s="255"/>
      <c r="F1584" s="255"/>
      <c r="G1584" s="256"/>
      <c r="H1584" s="257"/>
      <c r="I1584" s="242"/>
      <c r="J1584" s="179" t="s">
        <v>984</v>
      </c>
      <c r="K1584" s="244"/>
      <c r="L1584" s="245"/>
      <c r="M1584" s="246"/>
      <c r="N1584" s="246"/>
      <c r="O1584" s="247"/>
      <c r="P1584" s="193">
        <f t="shared" si="359"/>
        <v>0</v>
      </c>
      <c r="Q1584" s="156" t="s">
        <v>363</v>
      </c>
      <c r="R1584" s="194">
        <f t="shared" si="372"/>
        <v>0</v>
      </c>
      <c r="S1584" s="194" t="str">
        <f t="shared" si="372"/>
        <v/>
      </c>
      <c r="T1584" s="194" t="str">
        <f t="shared" si="372"/>
        <v/>
      </c>
      <c r="U1584" s="194" t="str">
        <f t="shared" si="372"/>
        <v/>
      </c>
    </row>
    <row r="1585" spans="1:21" s="251" customFormat="1" ht="19.5" customHeight="1" x14ac:dyDescent="0.25">
      <c r="A1585" s="241"/>
      <c r="B1585" s="254"/>
      <c r="C1585" s="199" t="s">
        <v>1133</v>
      </c>
      <c r="D1585" s="255"/>
      <c r="E1585" s="255"/>
      <c r="F1585" s="255"/>
      <c r="G1585" s="256"/>
      <c r="H1585" s="257"/>
      <c r="I1585" s="242"/>
      <c r="J1585" s="179" t="s">
        <v>984</v>
      </c>
      <c r="K1585" s="244"/>
      <c r="L1585" s="245"/>
      <c r="M1585" s="246"/>
      <c r="N1585" s="246"/>
      <c r="O1585" s="247"/>
      <c r="P1585" s="193">
        <f t="shared" si="359"/>
        <v>0</v>
      </c>
      <c r="Q1585" s="156" t="s">
        <v>363</v>
      </c>
      <c r="R1585" s="194">
        <f t="shared" si="372"/>
        <v>0</v>
      </c>
      <c r="S1585" s="194" t="str">
        <f t="shared" si="372"/>
        <v/>
      </c>
      <c r="T1585" s="194" t="str">
        <f t="shared" si="372"/>
        <v/>
      </c>
      <c r="U1585" s="194" t="str">
        <f t="shared" si="372"/>
        <v/>
      </c>
    </row>
    <row r="1586" spans="1:21" s="251" customFormat="1" ht="19.5" customHeight="1" x14ac:dyDescent="0.25">
      <c r="A1586" s="241"/>
      <c r="B1586" s="254"/>
      <c r="C1586" s="199"/>
      <c r="D1586" s="255"/>
      <c r="E1586" s="255"/>
      <c r="F1586" s="255"/>
      <c r="G1586" s="256"/>
      <c r="H1586" s="257"/>
      <c r="I1586" s="242"/>
      <c r="J1586" s="179" t="s">
        <v>984</v>
      </c>
      <c r="K1586" s="244"/>
      <c r="L1586" s="245"/>
      <c r="M1586" s="246"/>
      <c r="N1586" s="246"/>
      <c r="O1586" s="247"/>
      <c r="P1586" s="193">
        <f t="shared" si="359"/>
        <v>0</v>
      </c>
      <c r="Q1586" s="156" t="s">
        <v>363</v>
      </c>
      <c r="R1586" s="194">
        <f t="shared" si="372"/>
        <v>0</v>
      </c>
      <c r="S1586" s="194" t="str">
        <f t="shared" si="372"/>
        <v/>
      </c>
      <c r="T1586" s="194" t="str">
        <f t="shared" si="372"/>
        <v/>
      </c>
      <c r="U1586" s="194" t="str">
        <f t="shared" si="372"/>
        <v/>
      </c>
    </row>
    <row r="1587" spans="1:21" s="251" customFormat="1" ht="19.5" customHeight="1" x14ac:dyDescent="0.25">
      <c r="A1587" s="241"/>
      <c r="B1587" s="254"/>
      <c r="C1587" s="199" t="s">
        <v>1118</v>
      </c>
      <c r="D1587" s="255"/>
      <c r="E1587" s="255"/>
      <c r="F1587" s="255"/>
      <c r="G1587" s="256"/>
      <c r="H1587" s="257">
        <v>3</v>
      </c>
      <c r="I1587" s="242" t="s">
        <v>366</v>
      </c>
      <c r="J1587" s="179">
        <v>25300</v>
      </c>
      <c r="K1587" s="244">
        <f t="shared" ref="K1587" si="374">H1587*J1587</f>
        <v>75900</v>
      </c>
      <c r="L1587" s="245"/>
      <c r="M1587" s="246"/>
      <c r="N1587" s="246"/>
      <c r="O1587" s="247"/>
      <c r="P1587" s="193">
        <f t="shared" si="359"/>
        <v>0</v>
      </c>
      <c r="Q1587" s="156" t="s">
        <v>363</v>
      </c>
      <c r="R1587" s="194">
        <f t="shared" si="372"/>
        <v>75900</v>
      </c>
      <c r="S1587" s="194" t="str">
        <f t="shared" si="372"/>
        <v/>
      </c>
      <c r="T1587" s="194" t="str">
        <f t="shared" si="372"/>
        <v/>
      </c>
      <c r="U1587" s="194" t="str">
        <f t="shared" si="372"/>
        <v/>
      </c>
    </row>
    <row r="1588" spans="1:21" s="251" customFormat="1" ht="19.5" customHeight="1" x14ac:dyDescent="0.25">
      <c r="A1588" s="241"/>
      <c r="B1588" s="254"/>
      <c r="C1588" s="199"/>
      <c r="D1588" s="255"/>
      <c r="E1588" s="255"/>
      <c r="F1588" s="255"/>
      <c r="G1588" s="256"/>
      <c r="H1588" s="257"/>
      <c r="I1588" s="242"/>
      <c r="J1588" s="179" t="s">
        <v>984</v>
      </c>
      <c r="K1588" s="244"/>
      <c r="L1588" s="245"/>
      <c r="M1588" s="246"/>
      <c r="N1588" s="246"/>
      <c r="O1588" s="247"/>
      <c r="P1588" s="193">
        <f t="shared" si="359"/>
        <v>0</v>
      </c>
      <c r="Q1588" s="156" t="s">
        <v>363</v>
      </c>
      <c r="R1588" s="194">
        <f t="shared" si="372"/>
        <v>0</v>
      </c>
      <c r="S1588" s="194" t="str">
        <f t="shared" si="372"/>
        <v/>
      </c>
      <c r="T1588" s="194" t="str">
        <f t="shared" si="372"/>
        <v/>
      </c>
      <c r="U1588" s="194" t="str">
        <f t="shared" si="372"/>
        <v/>
      </c>
    </row>
    <row r="1589" spans="1:21" s="251" customFormat="1" ht="19.5" customHeight="1" x14ac:dyDescent="0.25">
      <c r="A1589" s="241"/>
      <c r="B1589" s="254"/>
      <c r="C1589" s="199" t="s">
        <v>1140</v>
      </c>
      <c r="D1589" s="255"/>
      <c r="E1589" s="255"/>
      <c r="F1589" s="255"/>
      <c r="G1589" s="256"/>
      <c r="H1589" s="257">
        <v>1</v>
      </c>
      <c r="I1589" s="242" t="s">
        <v>366</v>
      </c>
      <c r="J1589" s="179">
        <v>38729.24</v>
      </c>
      <c r="K1589" s="244">
        <f t="shared" ref="K1589:K1591" si="375">H1589*J1589</f>
        <v>38729.24</v>
      </c>
      <c r="L1589" s="245"/>
      <c r="M1589" s="246"/>
      <c r="N1589" s="246"/>
      <c r="O1589" s="247"/>
      <c r="P1589" s="193">
        <f t="shared" si="359"/>
        <v>0</v>
      </c>
      <c r="Q1589" s="156" t="s">
        <v>363</v>
      </c>
      <c r="R1589" s="194">
        <f t="shared" si="372"/>
        <v>38729.24</v>
      </c>
      <c r="S1589" s="194" t="str">
        <f t="shared" si="372"/>
        <v/>
      </c>
      <c r="T1589" s="194" t="str">
        <f t="shared" si="372"/>
        <v/>
      </c>
      <c r="U1589" s="194" t="str">
        <f t="shared" si="372"/>
        <v/>
      </c>
    </row>
    <row r="1590" spans="1:21" s="251" customFormat="1" ht="19.5" customHeight="1" x14ac:dyDescent="0.25">
      <c r="A1590" s="241"/>
      <c r="B1590" s="254"/>
      <c r="C1590" s="199" t="s">
        <v>1140</v>
      </c>
      <c r="D1590" s="255"/>
      <c r="E1590" s="255"/>
      <c r="F1590" s="255"/>
      <c r="G1590" s="256"/>
      <c r="H1590" s="257">
        <v>1</v>
      </c>
      <c r="I1590" s="242" t="s">
        <v>366</v>
      </c>
      <c r="J1590" s="179">
        <v>25884.43</v>
      </c>
      <c r="K1590" s="244">
        <f t="shared" si="375"/>
        <v>25884.43</v>
      </c>
      <c r="L1590" s="245"/>
      <c r="M1590" s="246"/>
      <c r="N1590" s="246"/>
      <c r="O1590" s="247"/>
      <c r="P1590" s="193">
        <f t="shared" si="359"/>
        <v>0</v>
      </c>
      <c r="Q1590" s="156" t="s">
        <v>363</v>
      </c>
      <c r="R1590" s="194">
        <f t="shared" si="372"/>
        <v>25884.43</v>
      </c>
      <c r="S1590" s="194" t="str">
        <f t="shared" si="372"/>
        <v/>
      </c>
      <c r="T1590" s="194" t="str">
        <f t="shared" si="372"/>
        <v/>
      </c>
      <c r="U1590" s="194" t="str">
        <f t="shared" si="372"/>
        <v/>
      </c>
    </row>
    <row r="1591" spans="1:21" s="251" customFormat="1" ht="19.5" customHeight="1" x14ac:dyDescent="0.25">
      <c r="A1591" s="241"/>
      <c r="B1591" s="254"/>
      <c r="C1591" s="199" t="s">
        <v>1141</v>
      </c>
      <c r="D1591" s="255"/>
      <c r="E1591" s="255"/>
      <c r="F1591" s="255"/>
      <c r="G1591" s="256"/>
      <c r="H1591" s="257">
        <v>1</v>
      </c>
      <c r="I1591" s="242" t="s">
        <v>366</v>
      </c>
      <c r="J1591" s="179">
        <v>32404.240000000002</v>
      </c>
      <c r="K1591" s="244">
        <f t="shared" si="375"/>
        <v>32404.240000000002</v>
      </c>
      <c r="L1591" s="245"/>
      <c r="M1591" s="246"/>
      <c r="N1591" s="246"/>
      <c r="O1591" s="247"/>
      <c r="P1591" s="193">
        <f t="shared" si="359"/>
        <v>0</v>
      </c>
      <c r="Q1591" s="156" t="s">
        <v>363</v>
      </c>
      <c r="R1591" s="194">
        <f t="shared" si="372"/>
        <v>32404.240000000002</v>
      </c>
      <c r="S1591" s="194" t="str">
        <f t="shared" si="372"/>
        <v/>
      </c>
      <c r="T1591" s="194" t="str">
        <f t="shared" si="372"/>
        <v/>
      </c>
      <c r="U1591" s="194" t="str">
        <f t="shared" si="372"/>
        <v/>
      </c>
    </row>
    <row r="1592" spans="1:21" s="251" customFormat="1" ht="19.5" customHeight="1" x14ac:dyDescent="0.25">
      <c r="A1592" s="241"/>
      <c r="B1592" s="254"/>
      <c r="C1592" s="199"/>
      <c r="D1592" s="255"/>
      <c r="E1592" s="255"/>
      <c r="F1592" s="255"/>
      <c r="G1592" s="256"/>
      <c r="H1592" s="257"/>
      <c r="I1592" s="242"/>
      <c r="J1592" s="179" t="s">
        <v>984</v>
      </c>
      <c r="K1592" s="244"/>
      <c r="L1592" s="245"/>
      <c r="M1592" s="246"/>
      <c r="N1592" s="246"/>
      <c r="O1592" s="247"/>
      <c r="P1592" s="193">
        <f t="shared" si="359"/>
        <v>0</v>
      </c>
      <c r="Q1592" s="156" t="s">
        <v>363</v>
      </c>
      <c r="R1592" s="194">
        <f t="shared" si="372"/>
        <v>0</v>
      </c>
      <c r="S1592" s="194" t="str">
        <f t="shared" si="372"/>
        <v/>
      </c>
      <c r="T1592" s="194" t="str">
        <f t="shared" si="372"/>
        <v/>
      </c>
      <c r="U1592" s="194" t="str">
        <f t="shared" si="372"/>
        <v/>
      </c>
    </row>
    <row r="1593" spans="1:21" s="251" customFormat="1" ht="19.5" customHeight="1" x14ac:dyDescent="0.25">
      <c r="A1593" s="241"/>
      <c r="B1593" s="254"/>
      <c r="C1593" s="456" t="s">
        <v>1142</v>
      </c>
      <c r="D1593" s="255"/>
      <c r="E1593" s="255"/>
      <c r="F1593" s="255"/>
      <c r="G1593" s="256"/>
      <c r="H1593" s="257">
        <v>1</v>
      </c>
      <c r="I1593" s="242" t="s">
        <v>366</v>
      </c>
      <c r="J1593" s="179">
        <v>51574.05</v>
      </c>
      <c r="K1593" s="244">
        <f t="shared" ref="K1593:K1594" si="376">H1593*J1593</f>
        <v>51574.05</v>
      </c>
      <c r="L1593" s="245"/>
      <c r="M1593" s="246"/>
      <c r="N1593" s="246"/>
      <c r="O1593" s="247"/>
      <c r="P1593" s="193">
        <f t="shared" ref="P1593:P1656" si="377">K1593-SUM(R1593:U1593)</f>
        <v>0</v>
      </c>
      <c r="Q1593" s="156" t="s">
        <v>363</v>
      </c>
      <c r="R1593" s="194">
        <f t="shared" si="372"/>
        <v>51574.05</v>
      </c>
      <c r="S1593" s="194" t="str">
        <f t="shared" si="372"/>
        <v/>
      </c>
      <c r="T1593" s="194" t="str">
        <f t="shared" si="372"/>
        <v/>
      </c>
      <c r="U1593" s="194" t="str">
        <f t="shared" si="372"/>
        <v/>
      </c>
    </row>
    <row r="1594" spans="1:21" s="251" customFormat="1" ht="19.5" customHeight="1" x14ac:dyDescent="0.25">
      <c r="A1594" s="241"/>
      <c r="B1594" s="254"/>
      <c r="C1594" s="199" t="s">
        <v>1125</v>
      </c>
      <c r="D1594" s="255"/>
      <c r="E1594" s="255"/>
      <c r="F1594" s="255"/>
      <c r="G1594" s="256"/>
      <c r="H1594" s="257">
        <v>1</v>
      </c>
      <c r="I1594" s="242" t="s">
        <v>1056</v>
      </c>
      <c r="J1594" s="179">
        <v>126500</v>
      </c>
      <c r="K1594" s="244">
        <f t="shared" si="376"/>
        <v>126500</v>
      </c>
      <c r="L1594" s="245"/>
      <c r="M1594" s="246"/>
      <c r="N1594" s="246"/>
      <c r="O1594" s="247"/>
      <c r="P1594" s="193">
        <f t="shared" si="377"/>
        <v>0</v>
      </c>
      <c r="Q1594" s="156" t="s">
        <v>363</v>
      </c>
      <c r="R1594" s="194">
        <f t="shared" si="372"/>
        <v>126500</v>
      </c>
      <c r="S1594" s="194" t="str">
        <f t="shared" si="372"/>
        <v/>
      </c>
      <c r="T1594" s="194" t="str">
        <f t="shared" si="372"/>
        <v/>
      </c>
      <c r="U1594" s="194" t="str">
        <f t="shared" si="372"/>
        <v/>
      </c>
    </row>
    <row r="1595" spans="1:21" s="251" customFormat="1" ht="19.5" customHeight="1" x14ac:dyDescent="0.25">
      <c r="A1595" s="241"/>
      <c r="B1595" s="254"/>
      <c r="C1595" s="199"/>
      <c r="D1595" s="255"/>
      <c r="E1595" s="255"/>
      <c r="F1595" s="255"/>
      <c r="G1595" s="256"/>
      <c r="H1595" s="257"/>
      <c r="I1595" s="242"/>
      <c r="J1595" s="179" t="s">
        <v>984</v>
      </c>
      <c r="K1595" s="244"/>
      <c r="L1595" s="245"/>
      <c r="M1595" s="246"/>
      <c r="N1595" s="246"/>
      <c r="O1595" s="247"/>
      <c r="P1595" s="193">
        <f t="shared" si="377"/>
        <v>0</v>
      </c>
      <c r="Q1595" s="156" t="s">
        <v>363</v>
      </c>
      <c r="R1595" s="194">
        <f t="shared" si="372"/>
        <v>0</v>
      </c>
      <c r="S1595" s="194" t="str">
        <f t="shared" si="372"/>
        <v/>
      </c>
      <c r="T1595" s="194" t="str">
        <f t="shared" si="372"/>
        <v/>
      </c>
      <c r="U1595" s="194" t="str">
        <f t="shared" si="372"/>
        <v/>
      </c>
    </row>
    <row r="1596" spans="1:21" s="251" customFormat="1" ht="19.5" customHeight="1" x14ac:dyDescent="0.25">
      <c r="A1596" s="241"/>
      <c r="B1596" s="254"/>
      <c r="C1596" s="456" t="s">
        <v>1143</v>
      </c>
      <c r="D1596" s="255"/>
      <c r="E1596" s="255"/>
      <c r="F1596" s="255"/>
      <c r="G1596" s="256"/>
      <c r="H1596" s="257"/>
      <c r="I1596" s="242"/>
      <c r="J1596" s="179" t="s">
        <v>984</v>
      </c>
      <c r="K1596" s="244"/>
      <c r="L1596" s="245"/>
      <c r="M1596" s="246"/>
      <c r="N1596" s="246"/>
      <c r="O1596" s="247"/>
      <c r="P1596" s="193">
        <f t="shared" si="377"/>
        <v>0</v>
      </c>
      <c r="Q1596" s="156" t="s">
        <v>363</v>
      </c>
      <c r="R1596" s="194">
        <f t="shared" si="372"/>
        <v>0</v>
      </c>
      <c r="S1596" s="194" t="str">
        <f t="shared" si="372"/>
        <v/>
      </c>
      <c r="T1596" s="194" t="str">
        <f t="shared" si="372"/>
        <v/>
      </c>
      <c r="U1596" s="194" t="str">
        <f t="shared" si="372"/>
        <v/>
      </c>
    </row>
    <row r="1597" spans="1:21" s="251" customFormat="1" ht="19.5" customHeight="1" x14ac:dyDescent="0.25">
      <c r="A1597" s="241"/>
      <c r="B1597" s="254"/>
      <c r="C1597" s="199" t="s">
        <v>1144</v>
      </c>
      <c r="D1597" s="255"/>
      <c r="E1597" s="255"/>
      <c r="F1597" s="255"/>
      <c r="G1597" s="256"/>
      <c r="H1597" s="257">
        <v>8862</v>
      </c>
      <c r="I1597" s="242" t="s">
        <v>66</v>
      </c>
      <c r="J1597" s="179">
        <v>189.75</v>
      </c>
      <c r="K1597" s="244">
        <f t="shared" ref="K1597:K1598" si="378">H1597*J1597</f>
        <v>1681564.5</v>
      </c>
      <c r="L1597" s="245"/>
      <c r="M1597" s="246"/>
      <c r="N1597" s="246"/>
      <c r="O1597" s="247"/>
      <c r="P1597" s="193">
        <f t="shared" si="377"/>
        <v>0</v>
      </c>
      <c r="Q1597" s="156" t="s">
        <v>363</v>
      </c>
      <c r="R1597" s="194">
        <f t="shared" si="372"/>
        <v>1681564.5</v>
      </c>
      <c r="S1597" s="194" t="str">
        <f t="shared" si="372"/>
        <v/>
      </c>
      <c r="T1597" s="194" t="str">
        <f t="shared" si="372"/>
        <v/>
      </c>
      <c r="U1597" s="194" t="str">
        <f t="shared" si="372"/>
        <v/>
      </c>
    </row>
    <row r="1598" spans="1:21" s="251" customFormat="1" ht="19.5" customHeight="1" x14ac:dyDescent="0.25">
      <c r="A1598" s="241"/>
      <c r="B1598" s="254"/>
      <c r="C1598" s="199" t="s">
        <v>1145</v>
      </c>
      <c r="D1598" s="255"/>
      <c r="E1598" s="255"/>
      <c r="F1598" s="255"/>
      <c r="G1598" s="256"/>
      <c r="H1598" s="257">
        <v>4310</v>
      </c>
      <c r="I1598" s="242" t="s">
        <v>66</v>
      </c>
      <c r="J1598" s="179">
        <v>18.98</v>
      </c>
      <c r="K1598" s="244">
        <f t="shared" si="378"/>
        <v>81803.8</v>
      </c>
      <c r="L1598" s="245"/>
      <c r="M1598" s="246"/>
      <c r="N1598" s="246"/>
      <c r="O1598" s="247"/>
      <c r="P1598" s="193">
        <f t="shared" si="377"/>
        <v>0</v>
      </c>
      <c r="Q1598" s="156" t="s">
        <v>363</v>
      </c>
      <c r="R1598" s="194">
        <f t="shared" si="372"/>
        <v>81803.8</v>
      </c>
      <c r="S1598" s="194" t="str">
        <f t="shared" si="372"/>
        <v/>
      </c>
      <c r="T1598" s="194" t="str">
        <f t="shared" si="372"/>
        <v/>
      </c>
      <c r="U1598" s="194" t="str">
        <f t="shared" si="372"/>
        <v/>
      </c>
    </row>
    <row r="1599" spans="1:21" s="251" customFormat="1" ht="19.5" customHeight="1" x14ac:dyDescent="0.25">
      <c r="A1599" s="241"/>
      <c r="B1599" s="254"/>
      <c r="C1599" s="199" t="s">
        <v>1146</v>
      </c>
      <c r="D1599" s="255"/>
      <c r="E1599" s="255"/>
      <c r="F1599" s="255"/>
      <c r="G1599" s="256"/>
      <c r="H1599" s="257"/>
      <c r="I1599" s="242"/>
      <c r="J1599" s="179" t="s">
        <v>984</v>
      </c>
      <c r="K1599" s="244"/>
      <c r="L1599" s="245"/>
      <c r="M1599" s="246"/>
      <c r="N1599" s="246"/>
      <c r="O1599" s="247"/>
      <c r="P1599" s="193">
        <f t="shared" si="377"/>
        <v>0</v>
      </c>
      <c r="Q1599" s="156" t="s">
        <v>363</v>
      </c>
      <c r="R1599" s="194">
        <f t="shared" si="372"/>
        <v>0</v>
      </c>
      <c r="S1599" s="194" t="str">
        <f t="shared" si="372"/>
        <v/>
      </c>
      <c r="T1599" s="194" t="str">
        <f t="shared" si="372"/>
        <v/>
      </c>
      <c r="U1599" s="194" t="str">
        <f t="shared" si="372"/>
        <v/>
      </c>
    </row>
    <row r="1600" spans="1:21" s="251" customFormat="1" ht="19.5" customHeight="1" x14ac:dyDescent="0.25">
      <c r="A1600" s="241"/>
      <c r="B1600" s="254"/>
      <c r="C1600" s="199"/>
      <c r="D1600" s="255"/>
      <c r="E1600" s="255"/>
      <c r="F1600" s="255"/>
      <c r="G1600" s="256"/>
      <c r="H1600" s="257"/>
      <c r="I1600" s="242"/>
      <c r="J1600" s="179" t="s">
        <v>984</v>
      </c>
      <c r="K1600" s="244"/>
      <c r="L1600" s="245"/>
      <c r="M1600" s="246"/>
      <c r="N1600" s="246"/>
      <c r="O1600" s="247"/>
      <c r="P1600" s="193">
        <f t="shared" si="377"/>
        <v>0</v>
      </c>
      <c r="Q1600" s="156" t="s">
        <v>363</v>
      </c>
      <c r="R1600" s="194">
        <f t="shared" si="372"/>
        <v>0</v>
      </c>
      <c r="S1600" s="194" t="str">
        <f t="shared" si="372"/>
        <v/>
      </c>
      <c r="T1600" s="194" t="str">
        <f t="shared" si="372"/>
        <v/>
      </c>
      <c r="U1600" s="194" t="str">
        <f t="shared" si="372"/>
        <v/>
      </c>
    </row>
    <row r="1601" spans="1:21" s="251" customFormat="1" ht="19.5" customHeight="1" x14ac:dyDescent="0.25">
      <c r="A1601" s="241"/>
      <c r="B1601" s="254"/>
      <c r="C1601" s="199"/>
      <c r="D1601" s="255"/>
      <c r="E1601" s="255"/>
      <c r="F1601" s="255"/>
      <c r="G1601" s="256"/>
      <c r="H1601" s="257"/>
      <c r="I1601" s="242"/>
      <c r="J1601" s="179" t="s">
        <v>984</v>
      </c>
      <c r="K1601" s="244"/>
      <c r="L1601" s="245"/>
      <c r="M1601" s="246"/>
      <c r="N1601" s="246"/>
      <c r="O1601" s="247"/>
      <c r="P1601" s="193">
        <f t="shared" si="377"/>
        <v>0</v>
      </c>
      <c r="Q1601" s="156" t="s">
        <v>363</v>
      </c>
      <c r="R1601" s="194">
        <f t="shared" si="372"/>
        <v>0</v>
      </c>
      <c r="S1601" s="194" t="str">
        <f t="shared" si="372"/>
        <v/>
      </c>
      <c r="T1601" s="194" t="str">
        <f t="shared" si="372"/>
        <v/>
      </c>
      <c r="U1601" s="194" t="str">
        <f t="shared" si="372"/>
        <v/>
      </c>
    </row>
    <row r="1602" spans="1:21" s="251" customFormat="1" ht="19.5" customHeight="1" x14ac:dyDescent="0.25">
      <c r="A1602" s="241"/>
      <c r="B1602" s="254"/>
      <c r="C1602" s="456" t="s">
        <v>1147</v>
      </c>
      <c r="D1602" s="255"/>
      <c r="E1602" s="255"/>
      <c r="F1602" s="255"/>
      <c r="G1602" s="256"/>
      <c r="H1602" s="257"/>
      <c r="I1602" s="242"/>
      <c r="J1602" s="179" t="s">
        <v>984</v>
      </c>
      <c r="K1602" s="244"/>
      <c r="L1602" s="245"/>
      <c r="M1602" s="246"/>
      <c r="N1602" s="246"/>
      <c r="O1602" s="247"/>
      <c r="P1602" s="193">
        <f t="shared" si="377"/>
        <v>0</v>
      </c>
      <c r="Q1602" s="156" t="s">
        <v>363</v>
      </c>
      <c r="R1602" s="194">
        <f t="shared" si="372"/>
        <v>0</v>
      </c>
      <c r="S1602" s="194" t="str">
        <f t="shared" si="372"/>
        <v/>
      </c>
      <c r="T1602" s="194" t="str">
        <f t="shared" si="372"/>
        <v/>
      </c>
      <c r="U1602" s="194" t="str">
        <f t="shared" si="372"/>
        <v/>
      </c>
    </row>
    <row r="1603" spans="1:21" s="251" customFormat="1" ht="19.5" customHeight="1" x14ac:dyDescent="0.25">
      <c r="A1603" s="241"/>
      <c r="B1603" s="254"/>
      <c r="C1603" s="199" t="s">
        <v>1148</v>
      </c>
      <c r="D1603" s="255"/>
      <c r="E1603" s="255"/>
      <c r="F1603" s="255"/>
      <c r="G1603" s="256"/>
      <c r="H1603" s="257"/>
      <c r="I1603" s="242"/>
      <c r="J1603" s="179" t="s">
        <v>984</v>
      </c>
      <c r="K1603" s="244"/>
      <c r="L1603" s="245"/>
      <c r="M1603" s="246"/>
      <c r="N1603" s="246"/>
      <c r="O1603" s="247"/>
      <c r="P1603" s="193">
        <f t="shared" si="377"/>
        <v>0</v>
      </c>
      <c r="Q1603" s="156" t="s">
        <v>363</v>
      </c>
      <c r="R1603" s="194">
        <f t="shared" si="372"/>
        <v>0</v>
      </c>
      <c r="S1603" s="194" t="str">
        <f t="shared" si="372"/>
        <v/>
      </c>
      <c r="T1603" s="194" t="str">
        <f t="shared" si="372"/>
        <v/>
      </c>
      <c r="U1603" s="194" t="str">
        <f t="shared" si="372"/>
        <v/>
      </c>
    </row>
    <row r="1604" spans="1:21" s="251" customFormat="1" ht="19.5" customHeight="1" x14ac:dyDescent="0.25">
      <c r="A1604" s="241"/>
      <c r="B1604" s="254"/>
      <c r="C1604" s="199" t="s">
        <v>1149</v>
      </c>
      <c r="D1604" s="255"/>
      <c r="E1604" s="255"/>
      <c r="F1604" s="255"/>
      <c r="G1604" s="256"/>
      <c r="H1604" s="257"/>
      <c r="I1604" s="242"/>
      <c r="J1604" s="179" t="s">
        <v>984</v>
      </c>
      <c r="K1604" s="244"/>
      <c r="L1604" s="245"/>
      <c r="M1604" s="246"/>
      <c r="N1604" s="246"/>
      <c r="O1604" s="247"/>
      <c r="P1604" s="193">
        <f t="shared" si="377"/>
        <v>0</v>
      </c>
      <c r="Q1604" s="156" t="s">
        <v>363</v>
      </c>
      <c r="R1604" s="194">
        <f t="shared" si="372"/>
        <v>0</v>
      </c>
      <c r="S1604" s="194" t="str">
        <f t="shared" si="372"/>
        <v/>
      </c>
      <c r="T1604" s="194" t="str">
        <f t="shared" si="372"/>
        <v/>
      </c>
      <c r="U1604" s="194" t="str">
        <f t="shared" si="372"/>
        <v/>
      </c>
    </row>
    <row r="1605" spans="1:21" s="251" customFormat="1" ht="19.5" customHeight="1" x14ac:dyDescent="0.25">
      <c r="A1605" s="241"/>
      <c r="B1605" s="254"/>
      <c r="C1605" s="199"/>
      <c r="D1605" s="255"/>
      <c r="E1605" s="255"/>
      <c r="F1605" s="255"/>
      <c r="G1605" s="256"/>
      <c r="H1605" s="257"/>
      <c r="I1605" s="242"/>
      <c r="J1605" s="179" t="s">
        <v>984</v>
      </c>
      <c r="K1605" s="244"/>
      <c r="L1605" s="245"/>
      <c r="M1605" s="246"/>
      <c r="N1605" s="246"/>
      <c r="O1605" s="247"/>
      <c r="P1605" s="193">
        <f t="shared" si="377"/>
        <v>0</v>
      </c>
      <c r="Q1605" s="156" t="s">
        <v>363</v>
      </c>
      <c r="R1605" s="194">
        <f t="shared" ref="R1605:U1626" si="379">IF($Q1605=R$8,$K1605,"")</f>
        <v>0</v>
      </c>
      <c r="S1605" s="194" t="str">
        <f t="shared" si="379"/>
        <v/>
      </c>
      <c r="T1605" s="194" t="str">
        <f t="shared" si="379"/>
        <v/>
      </c>
      <c r="U1605" s="194" t="str">
        <f t="shared" si="379"/>
        <v/>
      </c>
    </row>
    <row r="1606" spans="1:21" s="251" customFormat="1" ht="19.5" customHeight="1" x14ac:dyDescent="0.25">
      <c r="A1606" s="241"/>
      <c r="B1606" s="254"/>
      <c r="C1606" s="199" t="s">
        <v>1150</v>
      </c>
      <c r="D1606" s="255"/>
      <c r="E1606" s="255"/>
      <c r="F1606" s="255"/>
      <c r="G1606" s="256"/>
      <c r="H1606" s="257">
        <v>1</v>
      </c>
      <c r="I1606" s="242" t="s">
        <v>1056</v>
      </c>
      <c r="J1606" s="179">
        <v>192280</v>
      </c>
      <c r="K1606" s="244">
        <f t="shared" ref="K1606:K1607" si="380">H1606*J1606</f>
        <v>192280</v>
      </c>
      <c r="L1606" s="245"/>
      <c r="M1606" s="246"/>
      <c r="N1606" s="246"/>
      <c r="O1606" s="247"/>
      <c r="P1606" s="193">
        <f t="shared" si="377"/>
        <v>0</v>
      </c>
      <c r="Q1606" s="156" t="s">
        <v>363</v>
      </c>
      <c r="R1606" s="194">
        <f t="shared" si="379"/>
        <v>192280</v>
      </c>
      <c r="S1606" s="194" t="str">
        <f t="shared" si="379"/>
        <v/>
      </c>
      <c r="T1606" s="194" t="str">
        <f t="shared" si="379"/>
        <v/>
      </c>
      <c r="U1606" s="194" t="str">
        <f t="shared" si="379"/>
        <v/>
      </c>
    </row>
    <row r="1607" spans="1:21" s="251" customFormat="1" ht="19.5" customHeight="1" x14ac:dyDescent="0.25">
      <c r="A1607" s="241"/>
      <c r="B1607" s="254"/>
      <c r="C1607" s="199" t="s">
        <v>1151</v>
      </c>
      <c r="D1607" s="255"/>
      <c r="E1607" s="255"/>
      <c r="F1607" s="255"/>
      <c r="G1607" s="256"/>
      <c r="H1607" s="257">
        <v>1</v>
      </c>
      <c r="I1607" s="242" t="s">
        <v>1056</v>
      </c>
      <c r="J1607" s="179">
        <v>166980</v>
      </c>
      <c r="K1607" s="244">
        <f t="shared" si="380"/>
        <v>166980</v>
      </c>
      <c r="L1607" s="245"/>
      <c r="M1607" s="246"/>
      <c r="N1607" s="246"/>
      <c r="O1607" s="247"/>
      <c r="P1607" s="193">
        <f t="shared" si="377"/>
        <v>0</v>
      </c>
      <c r="Q1607" s="156" t="s">
        <v>363</v>
      </c>
      <c r="R1607" s="194">
        <f t="shared" si="379"/>
        <v>166980</v>
      </c>
      <c r="S1607" s="194" t="str">
        <f t="shared" si="379"/>
        <v/>
      </c>
      <c r="T1607" s="194" t="str">
        <f t="shared" si="379"/>
        <v/>
      </c>
      <c r="U1607" s="194" t="str">
        <f t="shared" si="379"/>
        <v/>
      </c>
    </row>
    <row r="1608" spans="1:21" s="251" customFormat="1" ht="19.5" customHeight="1" x14ac:dyDescent="0.25">
      <c r="A1608" s="241"/>
      <c r="B1608" s="254"/>
      <c r="C1608" s="199"/>
      <c r="D1608" s="255"/>
      <c r="E1608" s="255"/>
      <c r="F1608" s="255"/>
      <c r="G1608" s="256"/>
      <c r="H1608" s="257"/>
      <c r="I1608" s="242"/>
      <c r="J1608" s="179"/>
      <c r="K1608" s="244"/>
      <c r="L1608" s="245"/>
      <c r="M1608" s="246"/>
      <c r="N1608" s="246"/>
      <c r="O1608" s="247"/>
      <c r="P1608" s="193">
        <f t="shared" si="377"/>
        <v>0</v>
      </c>
      <c r="Q1608" s="156" t="s">
        <v>363</v>
      </c>
      <c r="R1608" s="194">
        <f t="shared" si="379"/>
        <v>0</v>
      </c>
      <c r="S1608" s="194" t="str">
        <f t="shared" si="379"/>
        <v/>
      </c>
      <c r="T1608" s="194" t="str">
        <f t="shared" si="379"/>
        <v/>
      </c>
      <c r="U1608" s="194" t="str">
        <f t="shared" si="379"/>
        <v/>
      </c>
    </row>
    <row r="1609" spans="1:21" s="156" customFormat="1" ht="19.5" customHeight="1" x14ac:dyDescent="0.25">
      <c r="B1609" s="195"/>
      <c r="C1609" s="196" t="s">
        <v>466</v>
      </c>
      <c r="D1609" s="191"/>
      <c r="E1609" s="191"/>
      <c r="F1609" s="191"/>
      <c r="G1609" s="192"/>
      <c r="H1609" s="178"/>
      <c r="I1609" s="179"/>
      <c r="J1609" s="180"/>
      <c r="K1609" s="180"/>
      <c r="L1609" s="181"/>
      <c r="M1609" s="182"/>
      <c r="N1609" s="182"/>
      <c r="O1609" s="183"/>
      <c r="P1609" s="193">
        <f t="shared" si="377"/>
        <v>0</v>
      </c>
      <c r="Q1609" s="156" t="s">
        <v>364</v>
      </c>
      <c r="R1609" s="194" t="str">
        <f t="shared" si="379"/>
        <v/>
      </c>
      <c r="S1609" s="194">
        <f t="shared" si="379"/>
        <v>0</v>
      </c>
      <c r="T1609" s="194" t="str">
        <f t="shared" si="379"/>
        <v/>
      </c>
      <c r="U1609" s="194" t="str">
        <f t="shared" si="379"/>
        <v/>
      </c>
    </row>
    <row r="1610" spans="1:21" s="251" customFormat="1" ht="19.5" customHeight="1" x14ac:dyDescent="0.25">
      <c r="A1610" s="241"/>
      <c r="B1610" s="254"/>
      <c r="C1610" s="456" t="s">
        <v>1131</v>
      </c>
      <c r="D1610" s="255"/>
      <c r="E1610" s="255"/>
      <c r="F1610" s="255"/>
      <c r="G1610" s="256"/>
      <c r="H1610" s="257"/>
      <c r="I1610" s="242"/>
      <c r="J1610" s="179" t="s">
        <v>984</v>
      </c>
      <c r="K1610" s="244"/>
      <c r="L1610" s="245"/>
      <c r="M1610" s="246"/>
      <c r="N1610" s="246"/>
      <c r="O1610" s="247"/>
      <c r="P1610" s="193">
        <f t="shared" si="377"/>
        <v>0</v>
      </c>
      <c r="Q1610" s="156" t="s">
        <v>364</v>
      </c>
      <c r="R1610" s="194" t="str">
        <f t="shared" si="379"/>
        <v/>
      </c>
      <c r="S1610" s="194">
        <f t="shared" si="379"/>
        <v>0</v>
      </c>
      <c r="T1610" s="194" t="str">
        <f t="shared" si="379"/>
        <v/>
      </c>
      <c r="U1610" s="194" t="str">
        <f t="shared" si="379"/>
        <v/>
      </c>
    </row>
    <row r="1611" spans="1:21" s="251" customFormat="1" ht="19.5" customHeight="1" x14ac:dyDescent="0.25">
      <c r="A1611" s="241"/>
      <c r="B1611" s="254"/>
      <c r="C1611" s="199" t="s">
        <v>1132</v>
      </c>
      <c r="D1611" s="255"/>
      <c r="E1611" s="255"/>
      <c r="F1611" s="255"/>
      <c r="G1611" s="256"/>
      <c r="H1611" s="257"/>
      <c r="I1611" s="242"/>
      <c r="J1611" s="179" t="s">
        <v>984</v>
      </c>
      <c r="K1611" s="244"/>
      <c r="L1611" s="245"/>
      <c r="M1611" s="246"/>
      <c r="N1611" s="246"/>
      <c r="O1611" s="247"/>
      <c r="P1611" s="193">
        <f t="shared" si="377"/>
        <v>0</v>
      </c>
      <c r="Q1611" s="156" t="s">
        <v>364</v>
      </c>
      <c r="R1611" s="194" t="str">
        <f t="shared" si="379"/>
        <v/>
      </c>
      <c r="S1611" s="194">
        <f t="shared" si="379"/>
        <v>0</v>
      </c>
      <c r="T1611" s="194" t="str">
        <f t="shared" si="379"/>
        <v/>
      </c>
      <c r="U1611" s="194" t="str">
        <f t="shared" si="379"/>
        <v/>
      </c>
    </row>
    <row r="1612" spans="1:21" s="251" customFormat="1" ht="19.5" customHeight="1" x14ac:dyDescent="0.25">
      <c r="A1612" s="241"/>
      <c r="B1612" s="254"/>
      <c r="C1612" s="199" t="s">
        <v>1133</v>
      </c>
      <c r="D1612" s="255"/>
      <c r="E1612" s="255"/>
      <c r="F1612" s="255"/>
      <c r="G1612" s="256"/>
      <c r="H1612" s="257"/>
      <c r="I1612" s="242"/>
      <c r="J1612" s="179" t="s">
        <v>984</v>
      </c>
      <c r="K1612" s="244"/>
      <c r="L1612" s="245"/>
      <c r="M1612" s="246"/>
      <c r="N1612" s="246"/>
      <c r="O1612" s="247"/>
      <c r="P1612" s="193">
        <f t="shared" si="377"/>
        <v>0</v>
      </c>
      <c r="Q1612" s="156" t="s">
        <v>364</v>
      </c>
      <c r="R1612" s="194" t="str">
        <f t="shared" si="379"/>
        <v/>
      </c>
      <c r="S1612" s="194">
        <f t="shared" si="379"/>
        <v>0</v>
      </c>
      <c r="T1612" s="194" t="str">
        <f t="shared" si="379"/>
        <v/>
      </c>
      <c r="U1612" s="194" t="str">
        <f t="shared" si="379"/>
        <v/>
      </c>
    </row>
    <row r="1613" spans="1:21" s="251" customFormat="1" ht="19.5" customHeight="1" x14ac:dyDescent="0.25">
      <c r="A1613" s="241"/>
      <c r="B1613" s="254"/>
      <c r="C1613" s="199"/>
      <c r="D1613" s="255"/>
      <c r="E1613" s="255"/>
      <c r="F1613" s="255"/>
      <c r="G1613" s="256"/>
      <c r="H1613" s="257"/>
      <c r="I1613" s="242"/>
      <c r="J1613" s="179" t="s">
        <v>984</v>
      </c>
      <c r="K1613" s="244"/>
      <c r="L1613" s="245"/>
      <c r="M1613" s="246"/>
      <c r="N1613" s="246"/>
      <c r="O1613" s="247"/>
      <c r="P1613" s="193">
        <f t="shared" si="377"/>
        <v>0</v>
      </c>
      <c r="Q1613" s="156" t="s">
        <v>364</v>
      </c>
      <c r="R1613" s="194" t="str">
        <f t="shared" si="379"/>
        <v/>
      </c>
      <c r="S1613" s="194">
        <f t="shared" si="379"/>
        <v>0</v>
      </c>
      <c r="T1613" s="194" t="str">
        <f t="shared" si="379"/>
        <v/>
      </c>
      <c r="U1613" s="194" t="str">
        <f t="shared" si="379"/>
        <v/>
      </c>
    </row>
    <row r="1614" spans="1:21" s="251" customFormat="1" ht="19.5" customHeight="1" x14ac:dyDescent="0.25">
      <c r="A1614" s="241"/>
      <c r="B1614" s="254"/>
      <c r="C1614" s="199" t="s">
        <v>1135</v>
      </c>
      <c r="D1614" s="255"/>
      <c r="E1614" s="255"/>
      <c r="F1614" s="255"/>
      <c r="G1614" s="256"/>
      <c r="H1614" s="257">
        <v>3183</v>
      </c>
      <c r="I1614" s="242" t="s">
        <v>66</v>
      </c>
      <c r="J1614" s="179">
        <v>101.2</v>
      </c>
      <c r="K1614" s="244">
        <f t="shared" ref="K1614" si="381">H1614*J1614</f>
        <v>322119.60000000003</v>
      </c>
      <c r="L1614" s="245"/>
      <c r="M1614" s="246"/>
      <c r="N1614" s="246"/>
      <c r="O1614" s="247"/>
      <c r="P1614" s="193">
        <f t="shared" si="377"/>
        <v>0</v>
      </c>
      <c r="Q1614" s="156" t="s">
        <v>364</v>
      </c>
      <c r="R1614" s="194" t="str">
        <f t="shared" si="379"/>
        <v/>
      </c>
      <c r="S1614" s="194">
        <f t="shared" si="379"/>
        <v>322119.60000000003</v>
      </c>
      <c r="T1614" s="194" t="str">
        <f t="shared" si="379"/>
        <v/>
      </c>
      <c r="U1614" s="194" t="str">
        <f t="shared" si="379"/>
        <v/>
      </c>
    </row>
    <row r="1615" spans="1:21" s="251" customFormat="1" ht="19.5" customHeight="1" x14ac:dyDescent="0.25">
      <c r="A1615" s="241"/>
      <c r="B1615" s="254"/>
      <c r="C1615" s="199"/>
      <c r="D1615" s="255"/>
      <c r="E1615" s="255"/>
      <c r="F1615" s="255"/>
      <c r="G1615" s="256"/>
      <c r="H1615" s="257"/>
      <c r="I1615" s="242"/>
      <c r="J1615" s="179" t="s">
        <v>984</v>
      </c>
      <c r="K1615" s="244"/>
      <c r="L1615" s="245"/>
      <c r="M1615" s="246"/>
      <c r="N1615" s="246"/>
      <c r="O1615" s="247"/>
      <c r="P1615" s="193">
        <f t="shared" si="377"/>
        <v>0</v>
      </c>
      <c r="Q1615" s="156" t="s">
        <v>364</v>
      </c>
      <c r="R1615" s="194" t="str">
        <f t="shared" si="379"/>
        <v/>
      </c>
      <c r="S1615" s="194">
        <f t="shared" si="379"/>
        <v>0</v>
      </c>
      <c r="T1615" s="194" t="str">
        <f t="shared" si="379"/>
        <v/>
      </c>
      <c r="U1615" s="194" t="str">
        <f t="shared" si="379"/>
        <v/>
      </c>
    </row>
    <row r="1616" spans="1:21" s="251" customFormat="1" ht="19.5" customHeight="1" x14ac:dyDescent="0.25">
      <c r="A1616" s="241"/>
      <c r="B1616" s="254"/>
      <c r="C1616" s="456" t="s">
        <v>1138</v>
      </c>
      <c r="D1616" s="255"/>
      <c r="E1616" s="255"/>
      <c r="F1616" s="255"/>
      <c r="G1616" s="256"/>
      <c r="H1616" s="257"/>
      <c r="I1616" s="242"/>
      <c r="J1616" s="179" t="s">
        <v>984</v>
      </c>
      <c r="K1616" s="244"/>
      <c r="L1616" s="245"/>
      <c r="M1616" s="246"/>
      <c r="N1616" s="246"/>
      <c r="O1616" s="247"/>
      <c r="P1616" s="193">
        <f t="shared" si="377"/>
        <v>0</v>
      </c>
      <c r="Q1616" s="156" t="s">
        <v>364</v>
      </c>
      <c r="R1616" s="194" t="str">
        <f t="shared" si="379"/>
        <v/>
      </c>
      <c r="S1616" s="194">
        <f t="shared" si="379"/>
        <v>0</v>
      </c>
      <c r="T1616" s="194" t="str">
        <f t="shared" si="379"/>
        <v/>
      </c>
      <c r="U1616" s="194" t="str">
        <f t="shared" si="379"/>
        <v/>
      </c>
    </row>
    <row r="1617" spans="1:21" s="251" customFormat="1" ht="19.5" customHeight="1" x14ac:dyDescent="0.25">
      <c r="A1617" s="241"/>
      <c r="B1617" s="254"/>
      <c r="C1617" s="199" t="s">
        <v>1139</v>
      </c>
      <c r="D1617" s="255"/>
      <c r="E1617" s="255"/>
      <c r="F1617" s="255"/>
      <c r="G1617" s="256"/>
      <c r="H1617" s="257"/>
      <c r="I1617" s="242"/>
      <c r="J1617" s="179" t="s">
        <v>984</v>
      </c>
      <c r="K1617" s="244"/>
      <c r="L1617" s="245"/>
      <c r="M1617" s="246"/>
      <c r="N1617" s="246"/>
      <c r="O1617" s="247"/>
      <c r="P1617" s="193">
        <f t="shared" si="377"/>
        <v>0</v>
      </c>
      <c r="Q1617" s="156" t="s">
        <v>364</v>
      </c>
      <c r="R1617" s="194" t="str">
        <f t="shared" si="379"/>
        <v/>
      </c>
      <c r="S1617" s="194">
        <f t="shared" si="379"/>
        <v>0</v>
      </c>
      <c r="T1617" s="194" t="str">
        <f t="shared" si="379"/>
        <v/>
      </c>
      <c r="U1617" s="194" t="str">
        <f t="shared" si="379"/>
        <v/>
      </c>
    </row>
    <row r="1618" spans="1:21" s="251" customFormat="1" ht="19.5" customHeight="1" x14ac:dyDescent="0.25">
      <c r="A1618" s="241"/>
      <c r="B1618" s="254"/>
      <c r="C1618" s="199" t="s">
        <v>1133</v>
      </c>
      <c r="D1618" s="255"/>
      <c r="E1618" s="255"/>
      <c r="F1618" s="255"/>
      <c r="G1618" s="256"/>
      <c r="H1618" s="257"/>
      <c r="I1618" s="242"/>
      <c r="J1618" s="179" t="s">
        <v>984</v>
      </c>
      <c r="K1618" s="244"/>
      <c r="L1618" s="245"/>
      <c r="M1618" s="246"/>
      <c r="N1618" s="246"/>
      <c r="O1618" s="247"/>
      <c r="P1618" s="193">
        <f t="shared" si="377"/>
        <v>0</v>
      </c>
      <c r="Q1618" s="156" t="s">
        <v>364</v>
      </c>
      <c r="R1618" s="194" t="str">
        <f t="shared" si="379"/>
        <v/>
      </c>
      <c r="S1618" s="194">
        <f t="shared" si="379"/>
        <v>0</v>
      </c>
      <c r="T1618" s="194" t="str">
        <f t="shared" si="379"/>
        <v/>
      </c>
      <c r="U1618" s="194" t="str">
        <f t="shared" si="379"/>
        <v/>
      </c>
    </row>
    <row r="1619" spans="1:21" s="251" customFormat="1" ht="19.5" customHeight="1" x14ac:dyDescent="0.25">
      <c r="A1619" s="241"/>
      <c r="B1619" s="254"/>
      <c r="C1619" s="199"/>
      <c r="D1619" s="255"/>
      <c r="E1619" s="255"/>
      <c r="F1619" s="255"/>
      <c r="G1619" s="256"/>
      <c r="H1619" s="257"/>
      <c r="I1619" s="242"/>
      <c r="J1619" s="179" t="s">
        <v>984</v>
      </c>
      <c r="K1619" s="244"/>
      <c r="L1619" s="245"/>
      <c r="M1619" s="246"/>
      <c r="N1619" s="246"/>
      <c r="O1619" s="247"/>
      <c r="P1619" s="193">
        <f t="shared" si="377"/>
        <v>0</v>
      </c>
      <c r="Q1619" s="156" t="s">
        <v>364</v>
      </c>
      <c r="R1619" s="194" t="str">
        <f t="shared" si="379"/>
        <v/>
      </c>
      <c r="S1619" s="194">
        <f t="shared" si="379"/>
        <v>0</v>
      </c>
      <c r="T1619" s="194" t="str">
        <f t="shared" si="379"/>
        <v/>
      </c>
      <c r="U1619" s="194" t="str">
        <f t="shared" si="379"/>
        <v/>
      </c>
    </row>
    <row r="1620" spans="1:21" s="251" customFormat="1" ht="19.5" customHeight="1" x14ac:dyDescent="0.25">
      <c r="A1620" s="241"/>
      <c r="B1620" s="254"/>
      <c r="C1620" s="199" t="s">
        <v>1144</v>
      </c>
      <c r="D1620" s="255"/>
      <c r="E1620" s="255"/>
      <c r="F1620" s="255"/>
      <c r="G1620" s="256"/>
      <c r="H1620" s="257">
        <v>3183</v>
      </c>
      <c r="I1620" s="242" t="s">
        <v>66</v>
      </c>
      <c r="J1620" s="179">
        <v>113.85</v>
      </c>
      <c r="K1620" s="244">
        <f t="shared" ref="K1620" si="382">H1620*J1620</f>
        <v>362384.55</v>
      </c>
      <c r="L1620" s="245"/>
      <c r="M1620" s="246"/>
      <c r="N1620" s="246"/>
      <c r="O1620" s="247"/>
      <c r="P1620" s="193">
        <f t="shared" si="377"/>
        <v>0</v>
      </c>
      <c r="Q1620" s="156" t="s">
        <v>364</v>
      </c>
      <c r="R1620" s="194" t="str">
        <f t="shared" si="379"/>
        <v/>
      </c>
      <c r="S1620" s="194">
        <f t="shared" si="379"/>
        <v>362384.55</v>
      </c>
      <c r="T1620" s="194" t="str">
        <f t="shared" si="379"/>
        <v/>
      </c>
      <c r="U1620" s="194" t="str">
        <f t="shared" si="379"/>
        <v/>
      </c>
    </row>
    <row r="1621" spans="1:21" s="251" customFormat="1" ht="19.5" customHeight="1" x14ac:dyDescent="0.25">
      <c r="A1621" s="241"/>
      <c r="B1621" s="254"/>
      <c r="C1621" s="199"/>
      <c r="D1621" s="255"/>
      <c r="E1621" s="255"/>
      <c r="F1621" s="255"/>
      <c r="G1621" s="256"/>
      <c r="H1621" s="257"/>
      <c r="I1621" s="242"/>
      <c r="J1621" s="179" t="s">
        <v>984</v>
      </c>
      <c r="K1621" s="244"/>
      <c r="L1621" s="245"/>
      <c r="M1621" s="246"/>
      <c r="N1621" s="246"/>
      <c r="O1621" s="247"/>
      <c r="P1621" s="193">
        <f t="shared" si="377"/>
        <v>0</v>
      </c>
      <c r="Q1621" s="156" t="s">
        <v>364</v>
      </c>
      <c r="R1621" s="194" t="str">
        <f t="shared" si="379"/>
        <v/>
      </c>
      <c r="S1621" s="194">
        <f t="shared" si="379"/>
        <v>0</v>
      </c>
      <c r="T1621" s="194" t="str">
        <f t="shared" si="379"/>
        <v/>
      </c>
      <c r="U1621" s="194" t="str">
        <f t="shared" si="379"/>
        <v/>
      </c>
    </row>
    <row r="1622" spans="1:21" s="251" customFormat="1" ht="19.5" customHeight="1" x14ac:dyDescent="0.25">
      <c r="A1622" s="241"/>
      <c r="B1622" s="254"/>
      <c r="C1622" s="456" t="s">
        <v>1147</v>
      </c>
      <c r="D1622" s="255"/>
      <c r="E1622" s="255"/>
      <c r="F1622" s="255"/>
      <c r="G1622" s="256"/>
      <c r="H1622" s="257"/>
      <c r="I1622" s="242"/>
      <c r="J1622" s="179" t="s">
        <v>984</v>
      </c>
      <c r="K1622" s="244"/>
      <c r="L1622" s="245"/>
      <c r="M1622" s="246"/>
      <c r="N1622" s="246"/>
      <c r="O1622" s="247"/>
      <c r="P1622" s="193">
        <f t="shared" si="377"/>
        <v>0</v>
      </c>
      <c r="Q1622" s="156" t="s">
        <v>364</v>
      </c>
      <c r="R1622" s="194" t="str">
        <f t="shared" si="379"/>
        <v/>
      </c>
      <c r="S1622" s="194">
        <f t="shared" si="379"/>
        <v>0</v>
      </c>
      <c r="T1622" s="194" t="str">
        <f t="shared" si="379"/>
        <v/>
      </c>
      <c r="U1622" s="194" t="str">
        <f t="shared" si="379"/>
        <v/>
      </c>
    </row>
    <row r="1623" spans="1:21" s="251" customFormat="1" ht="19.5" customHeight="1" x14ac:dyDescent="0.25">
      <c r="A1623" s="241"/>
      <c r="B1623" s="254"/>
      <c r="C1623" s="199" t="s">
        <v>1148</v>
      </c>
      <c r="D1623" s="255"/>
      <c r="E1623" s="255"/>
      <c r="F1623" s="255"/>
      <c r="G1623" s="256"/>
      <c r="H1623" s="257"/>
      <c r="I1623" s="242"/>
      <c r="J1623" s="179" t="s">
        <v>984</v>
      </c>
      <c r="K1623" s="244"/>
      <c r="L1623" s="245"/>
      <c r="M1623" s="246"/>
      <c r="N1623" s="246"/>
      <c r="O1623" s="247"/>
      <c r="P1623" s="193">
        <f t="shared" si="377"/>
        <v>0</v>
      </c>
      <c r="Q1623" s="156" t="s">
        <v>364</v>
      </c>
      <c r="R1623" s="194" t="str">
        <f t="shared" si="379"/>
        <v/>
      </c>
      <c r="S1623" s="194">
        <f t="shared" si="379"/>
        <v>0</v>
      </c>
      <c r="T1623" s="194" t="str">
        <f t="shared" si="379"/>
        <v/>
      </c>
      <c r="U1623" s="194" t="str">
        <f t="shared" si="379"/>
        <v/>
      </c>
    </row>
    <row r="1624" spans="1:21" s="251" customFormat="1" ht="19.5" customHeight="1" x14ac:dyDescent="0.25">
      <c r="A1624" s="241"/>
      <c r="B1624" s="254"/>
      <c r="C1624" s="199" t="s">
        <v>1149</v>
      </c>
      <c r="D1624" s="255"/>
      <c r="E1624" s="255"/>
      <c r="F1624" s="255"/>
      <c r="G1624" s="256"/>
      <c r="H1624" s="257"/>
      <c r="I1624" s="242"/>
      <c r="J1624" s="179" t="s">
        <v>984</v>
      </c>
      <c r="K1624" s="244"/>
      <c r="L1624" s="245"/>
      <c r="M1624" s="246"/>
      <c r="N1624" s="246"/>
      <c r="O1624" s="247"/>
      <c r="P1624" s="193">
        <f t="shared" si="377"/>
        <v>0</v>
      </c>
      <c r="Q1624" s="156" t="s">
        <v>364</v>
      </c>
      <c r="R1624" s="194" t="str">
        <f t="shared" si="379"/>
        <v/>
      </c>
      <c r="S1624" s="194">
        <f t="shared" si="379"/>
        <v>0</v>
      </c>
      <c r="T1624" s="194" t="str">
        <f t="shared" si="379"/>
        <v/>
      </c>
      <c r="U1624" s="194" t="str">
        <f t="shared" si="379"/>
        <v/>
      </c>
    </row>
    <row r="1625" spans="1:21" s="251" customFormat="1" ht="19.5" customHeight="1" x14ac:dyDescent="0.25">
      <c r="A1625" s="241"/>
      <c r="B1625" s="254"/>
      <c r="C1625" s="199"/>
      <c r="D1625" s="255"/>
      <c r="E1625" s="255"/>
      <c r="F1625" s="255"/>
      <c r="G1625" s="256"/>
      <c r="H1625" s="257"/>
      <c r="I1625" s="242"/>
      <c r="J1625" s="179" t="s">
        <v>984</v>
      </c>
      <c r="K1625" s="244"/>
      <c r="L1625" s="245"/>
      <c r="M1625" s="246"/>
      <c r="N1625" s="246"/>
      <c r="O1625" s="247"/>
      <c r="P1625" s="193">
        <f t="shared" si="377"/>
        <v>0</v>
      </c>
      <c r="Q1625" s="156" t="s">
        <v>364</v>
      </c>
      <c r="R1625" s="194" t="str">
        <f t="shared" si="379"/>
        <v/>
      </c>
      <c r="S1625" s="194">
        <f t="shared" si="379"/>
        <v>0</v>
      </c>
      <c r="T1625" s="194" t="str">
        <f t="shared" si="379"/>
        <v/>
      </c>
      <c r="U1625" s="194" t="str">
        <f t="shared" si="379"/>
        <v/>
      </c>
    </row>
    <row r="1626" spans="1:21" s="251" customFormat="1" ht="19.5" customHeight="1" x14ac:dyDescent="0.25">
      <c r="A1626" s="241"/>
      <c r="B1626" s="254"/>
      <c r="C1626" s="199" t="s">
        <v>1152</v>
      </c>
      <c r="D1626" s="255"/>
      <c r="E1626" s="255"/>
      <c r="F1626" s="255"/>
      <c r="G1626" s="256"/>
      <c r="H1626" s="257"/>
      <c r="I1626" s="242"/>
      <c r="J1626" s="179" t="s">
        <v>984</v>
      </c>
      <c r="K1626" s="244"/>
      <c r="L1626" s="245"/>
      <c r="M1626" s="246"/>
      <c r="N1626" s="246"/>
      <c r="O1626" s="247"/>
      <c r="P1626" s="193">
        <f t="shared" si="377"/>
        <v>0</v>
      </c>
      <c r="Q1626" s="156" t="s">
        <v>364</v>
      </c>
      <c r="R1626" s="194" t="str">
        <f t="shared" si="379"/>
        <v/>
      </c>
      <c r="S1626" s="194">
        <f t="shared" si="379"/>
        <v>0</v>
      </c>
      <c r="T1626" s="194" t="str">
        <f t="shared" si="379"/>
        <v/>
      </c>
      <c r="U1626" s="194" t="str">
        <f t="shared" si="379"/>
        <v/>
      </c>
    </row>
    <row r="1627" spans="1:21" s="251" customFormat="1" ht="19.5" customHeight="1" x14ac:dyDescent="0.25">
      <c r="A1627" s="241"/>
      <c r="B1627" s="254"/>
      <c r="C1627" s="199"/>
      <c r="D1627" s="255"/>
      <c r="E1627" s="255"/>
      <c r="F1627" s="255"/>
      <c r="G1627" s="256"/>
      <c r="H1627" s="257"/>
      <c r="I1627" s="242"/>
      <c r="J1627" s="179"/>
      <c r="K1627" s="244"/>
      <c r="L1627" s="245"/>
      <c r="M1627" s="246"/>
      <c r="N1627" s="246"/>
      <c r="O1627" s="247"/>
      <c r="P1627" s="193">
        <f t="shared" si="377"/>
        <v>0</v>
      </c>
      <c r="Q1627" s="248"/>
      <c r="R1627" s="194"/>
      <c r="S1627" s="194"/>
      <c r="T1627" s="194"/>
      <c r="U1627" s="194"/>
    </row>
    <row r="1628" spans="1:21" s="156" customFormat="1" ht="19.5" customHeight="1" x14ac:dyDescent="0.25">
      <c r="B1628" s="195"/>
      <c r="C1628" s="196" t="s">
        <v>356</v>
      </c>
      <c r="D1628" s="191"/>
      <c r="E1628" s="191"/>
      <c r="F1628" s="191"/>
      <c r="G1628" s="192"/>
      <c r="H1628" s="178"/>
      <c r="I1628" s="179"/>
      <c r="J1628" s="180"/>
      <c r="K1628" s="180"/>
      <c r="L1628" s="181"/>
      <c r="M1628" s="182"/>
      <c r="N1628" s="182"/>
      <c r="O1628" s="183"/>
      <c r="P1628" s="193">
        <f t="shared" si="377"/>
        <v>0</v>
      </c>
      <c r="Q1628" s="156" t="s">
        <v>356</v>
      </c>
      <c r="R1628" s="194" t="str">
        <f t="shared" ref="R1628:R1663" si="383">IF($Q1628=R$8,$K1628,"")</f>
        <v/>
      </c>
      <c r="S1628" s="194"/>
      <c r="T1628" s="194">
        <f t="shared" ref="T1628:U1647" si="384">IF($Q1628=T$8,$K1628,"")</f>
        <v>0</v>
      </c>
      <c r="U1628" s="194" t="str">
        <f t="shared" si="384"/>
        <v/>
      </c>
    </row>
    <row r="1629" spans="1:21" s="251" customFormat="1" ht="19.5" customHeight="1" x14ac:dyDescent="0.25">
      <c r="A1629" s="241"/>
      <c r="B1629" s="254"/>
      <c r="C1629" s="199" t="s">
        <v>1131</v>
      </c>
      <c r="D1629" s="255"/>
      <c r="E1629" s="255"/>
      <c r="F1629" s="255"/>
      <c r="G1629" s="256"/>
      <c r="H1629" s="257"/>
      <c r="I1629" s="242"/>
      <c r="J1629" s="179" t="s">
        <v>984</v>
      </c>
      <c r="K1629" s="244"/>
      <c r="L1629" s="245"/>
      <c r="M1629" s="246"/>
      <c r="N1629" s="246"/>
      <c r="O1629" s="247"/>
      <c r="P1629" s="193">
        <f t="shared" si="377"/>
        <v>0</v>
      </c>
      <c r="Q1629" s="156" t="s">
        <v>356</v>
      </c>
      <c r="R1629" s="194" t="str">
        <f t="shared" si="383"/>
        <v/>
      </c>
      <c r="S1629" s="194"/>
      <c r="T1629" s="194">
        <f t="shared" si="384"/>
        <v>0</v>
      </c>
      <c r="U1629" s="194" t="str">
        <f t="shared" si="384"/>
        <v/>
      </c>
    </row>
    <row r="1630" spans="1:21" s="251" customFormat="1" ht="19.5" customHeight="1" x14ac:dyDescent="0.25">
      <c r="A1630" s="241"/>
      <c r="B1630" s="254"/>
      <c r="C1630" s="199" t="s">
        <v>1132</v>
      </c>
      <c r="D1630" s="255"/>
      <c r="E1630" s="255"/>
      <c r="F1630" s="255"/>
      <c r="G1630" s="256"/>
      <c r="H1630" s="257"/>
      <c r="I1630" s="242"/>
      <c r="J1630" s="179" t="s">
        <v>984</v>
      </c>
      <c r="K1630" s="244"/>
      <c r="L1630" s="245"/>
      <c r="M1630" s="246"/>
      <c r="N1630" s="246"/>
      <c r="O1630" s="247"/>
      <c r="P1630" s="193">
        <f t="shared" si="377"/>
        <v>0</v>
      </c>
      <c r="Q1630" s="156" t="s">
        <v>356</v>
      </c>
      <c r="R1630" s="194" t="str">
        <f t="shared" si="383"/>
        <v/>
      </c>
      <c r="S1630" s="194"/>
      <c r="T1630" s="194">
        <f t="shared" si="384"/>
        <v>0</v>
      </c>
      <c r="U1630" s="194" t="str">
        <f t="shared" si="384"/>
        <v/>
      </c>
    </row>
    <row r="1631" spans="1:21" s="251" customFormat="1" ht="19.5" customHeight="1" x14ac:dyDescent="0.25">
      <c r="A1631" s="241"/>
      <c r="B1631" s="254"/>
      <c r="C1631" s="199" t="s">
        <v>1133</v>
      </c>
      <c r="D1631" s="255"/>
      <c r="E1631" s="255"/>
      <c r="F1631" s="255"/>
      <c r="G1631" s="256"/>
      <c r="H1631" s="257"/>
      <c r="I1631" s="242"/>
      <c r="J1631" s="179" t="s">
        <v>984</v>
      </c>
      <c r="K1631" s="244"/>
      <c r="L1631" s="245"/>
      <c r="M1631" s="246"/>
      <c r="N1631" s="246"/>
      <c r="O1631" s="247"/>
      <c r="P1631" s="193">
        <f t="shared" si="377"/>
        <v>0</v>
      </c>
      <c r="Q1631" s="156" t="s">
        <v>356</v>
      </c>
      <c r="R1631" s="194" t="str">
        <f t="shared" si="383"/>
        <v/>
      </c>
      <c r="S1631" s="194"/>
      <c r="T1631" s="194">
        <f t="shared" si="384"/>
        <v>0</v>
      </c>
      <c r="U1631" s="194" t="str">
        <f t="shared" si="384"/>
        <v/>
      </c>
    </row>
    <row r="1632" spans="1:21" s="251" customFormat="1" ht="19.5" customHeight="1" x14ac:dyDescent="0.25">
      <c r="A1632" s="241"/>
      <c r="B1632" s="254"/>
      <c r="C1632" s="199"/>
      <c r="D1632" s="255"/>
      <c r="E1632" s="255"/>
      <c r="F1632" s="255"/>
      <c r="G1632" s="256"/>
      <c r="H1632" s="257"/>
      <c r="I1632" s="242"/>
      <c r="J1632" s="179" t="s">
        <v>984</v>
      </c>
      <c r="K1632" s="244"/>
      <c r="L1632" s="245"/>
      <c r="M1632" s="246"/>
      <c r="N1632" s="246"/>
      <c r="O1632" s="247"/>
      <c r="P1632" s="193">
        <f t="shared" si="377"/>
        <v>0</v>
      </c>
      <c r="Q1632" s="156" t="s">
        <v>356</v>
      </c>
      <c r="R1632" s="194" t="str">
        <f t="shared" si="383"/>
        <v/>
      </c>
      <c r="S1632" s="194"/>
      <c r="T1632" s="194">
        <f t="shared" si="384"/>
        <v>0</v>
      </c>
      <c r="U1632" s="194" t="str">
        <f t="shared" si="384"/>
        <v/>
      </c>
    </row>
    <row r="1633" spans="1:21" s="251" customFormat="1" ht="19.5" customHeight="1" x14ac:dyDescent="0.25">
      <c r="A1633" s="241"/>
      <c r="B1633" s="254"/>
      <c r="C1633" s="456" t="s">
        <v>1134</v>
      </c>
      <c r="D1633" s="255"/>
      <c r="E1633" s="255"/>
      <c r="F1633" s="255"/>
      <c r="G1633" s="256"/>
      <c r="H1633" s="257"/>
      <c r="I1633" s="242"/>
      <c r="J1633" s="179" t="s">
        <v>984</v>
      </c>
      <c r="K1633" s="244"/>
      <c r="L1633" s="245"/>
      <c r="M1633" s="246"/>
      <c r="N1633" s="246"/>
      <c r="O1633" s="247"/>
      <c r="P1633" s="193">
        <f t="shared" si="377"/>
        <v>0</v>
      </c>
      <c r="Q1633" s="156" t="s">
        <v>356</v>
      </c>
      <c r="R1633" s="194" t="str">
        <f t="shared" si="383"/>
        <v/>
      </c>
      <c r="S1633" s="194"/>
      <c r="T1633" s="194">
        <f t="shared" si="384"/>
        <v>0</v>
      </c>
      <c r="U1633" s="194" t="str">
        <f t="shared" si="384"/>
        <v/>
      </c>
    </row>
    <row r="1634" spans="1:21" s="251" customFormat="1" ht="19.5" customHeight="1" x14ac:dyDescent="0.25">
      <c r="A1634" s="241"/>
      <c r="B1634" s="254"/>
      <c r="C1634" s="199" t="s">
        <v>1135</v>
      </c>
      <c r="D1634" s="255"/>
      <c r="E1634" s="255"/>
      <c r="F1634" s="255"/>
      <c r="G1634" s="256"/>
      <c r="H1634" s="257">
        <v>5261</v>
      </c>
      <c r="I1634" s="242" t="s">
        <v>66</v>
      </c>
      <c r="J1634" s="179">
        <v>151.80000000000001</v>
      </c>
      <c r="K1634" s="244">
        <f t="shared" ref="K1634:K1635" si="385">H1634*J1634</f>
        <v>798619.8</v>
      </c>
      <c r="L1634" s="245"/>
      <c r="M1634" s="246"/>
      <c r="N1634" s="246"/>
      <c r="O1634" s="247"/>
      <c r="P1634" s="193">
        <f t="shared" si="377"/>
        <v>0</v>
      </c>
      <c r="Q1634" s="156" t="s">
        <v>356</v>
      </c>
      <c r="R1634" s="194" t="str">
        <f t="shared" si="383"/>
        <v/>
      </c>
      <c r="S1634" s="194"/>
      <c r="T1634" s="194">
        <f t="shared" si="384"/>
        <v>798619.8</v>
      </c>
      <c r="U1634" s="194" t="str">
        <f t="shared" si="384"/>
        <v/>
      </c>
    </row>
    <row r="1635" spans="1:21" s="251" customFormat="1" ht="19.5" customHeight="1" x14ac:dyDescent="0.25">
      <c r="A1635" s="241"/>
      <c r="B1635" s="254"/>
      <c r="C1635" s="199" t="s">
        <v>1136</v>
      </c>
      <c r="D1635" s="255"/>
      <c r="E1635" s="255"/>
      <c r="F1635" s="255"/>
      <c r="G1635" s="256"/>
      <c r="H1635" s="257">
        <v>311</v>
      </c>
      <c r="I1635" s="242" t="s">
        <v>66</v>
      </c>
      <c r="J1635" s="179">
        <v>50.6</v>
      </c>
      <c r="K1635" s="244">
        <f t="shared" si="385"/>
        <v>15736.6</v>
      </c>
      <c r="L1635" s="245"/>
      <c r="M1635" s="246"/>
      <c r="N1635" s="246"/>
      <c r="O1635" s="247"/>
      <c r="P1635" s="193">
        <f t="shared" si="377"/>
        <v>0</v>
      </c>
      <c r="Q1635" s="156" t="s">
        <v>356</v>
      </c>
      <c r="R1635" s="194" t="str">
        <f t="shared" si="383"/>
        <v/>
      </c>
      <c r="S1635" s="194"/>
      <c r="T1635" s="194">
        <f t="shared" si="384"/>
        <v>15736.6</v>
      </c>
      <c r="U1635" s="194" t="str">
        <f t="shared" si="384"/>
        <v/>
      </c>
    </row>
    <row r="1636" spans="1:21" s="251" customFormat="1" ht="19.5" customHeight="1" x14ac:dyDescent="0.25">
      <c r="A1636" s="241"/>
      <c r="B1636" s="254"/>
      <c r="C1636" s="199" t="s">
        <v>1137</v>
      </c>
      <c r="D1636" s="255"/>
      <c r="E1636" s="255"/>
      <c r="F1636" s="255"/>
      <c r="G1636" s="256"/>
      <c r="H1636" s="257"/>
      <c r="I1636" s="242"/>
      <c r="J1636" s="179" t="s">
        <v>984</v>
      </c>
      <c r="K1636" s="244"/>
      <c r="L1636" s="245"/>
      <c r="M1636" s="246"/>
      <c r="N1636" s="246"/>
      <c r="O1636" s="247"/>
      <c r="P1636" s="193">
        <f t="shared" si="377"/>
        <v>0</v>
      </c>
      <c r="Q1636" s="156" t="s">
        <v>356</v>
      </c>
      <c r="R1636" s="194" t="str">
        <f t="shared" si="383"/>
        <v/>
      </c>
      <c r="S1636" s="194"/>
      <c r="T1636" s="194">
        <f t="shared" si="384"/>
        <v>0</v>
      </c>
      <c r="U1636" s="194" t="str">
        <f t="shared" si="384"/>
        <v/>
      </c>
    </row>
    <row r="1637" spans="1:21" s="251" customFormat="1" ht="19.5" customHeight="1" x14ac:dyDescent="0.25">
      <c r="A1637" s="241"/>
      <c r="B1637" s="254"/>
      <c r="C1637" s="199"/>
      <c r="D1637" s="255"/>
      <c r="E1637" s="255"/>
      <c r="F1637" s="255"/>
      <c r="G1637" s="256"/>
      <c r="H1637" s="257"/>
      <c r="I1637" s="242"/>
      <c r="J1637" s="179" t="s">
        <v>984</v>
      </c>
      <c r="K1637" s="244"/>
      <c r="L1637" s="245"/>
      <c r="M1637" s="246"/>
      <c r="N1637" s="246"/>
      <c r="O1637" s="247"/>
      <c r="P1637" s="193">
        <f t="shared" si="377"/>
        <v>0</v>
      </c>
      <c r="Q1637" s="156" t="s">
        <v>356</v>
      </c>
      <c r="R1637" s="194" t="str">
        <f t="shared" si="383"/>
        <v/>
      </c>
      <c r="S1637" s="194"/>
      <c r="T1637" s="194">
        <f t="shared" si="384"/>
        <v>0</v>
      </c>
      <c r="U1637" s="194" t="str">
        <f t="shared" si="384"/>
        <v/>
      </c>
    </row>
    <row r="1638" spans="1:21" s="251" customFormat="1" ht="19.5" customHeight="1" x14ac:dyDescent="0.25">
      <c r="A1638" s="241"/>
      <c r="B1638" s="254"/>
      <c r="C1638" s="456" t="s">
        <v>1138</v>
      </c>
      <c r="D1638" s="255"/>
      <c r="E1638" s="255"/>
      <c r="F1638" s="255"/>
      <c r="G1638" s="256"/>
      <c r="H1638" s="257"/>
      <c r="I1638" s="242"/>
      <c r="J1638" s="179" t="s">
        <v>984</v>
      </c>
      <c r="K1638" s="244"/>
      <c r="L1638" s="245"/>
      <c r="M1638" s="246"/>
      <c r="N1638" s="246"/>
      <c r="O1638" s="247"/>
      <c r="P1638" s="193">
        <f t="shared" si="377"/>
        <v>0</v>
      </c>
      <c r="Q1638" s="156" t="s">
        <v>356</v>
      </c>
      <c r="R1638" s="194" t="str">
        <f t="shared" si="383"/>
        <v/>
      </c>
      <c r="S1638" s="194"/>
      <c r="T1638" s="194">
        <f t="shared" si="384"/>
        <v>0</v>
      </c>
      <c r="U1638" s="194" t="str">
        <f t="shared" si="384"/>
        <v/>
      </c>
    </row>
    <row r="1639" spans="1:21" s="251" customFormat="1" ht="19.5" customHeight="1" x14ac:dyDescent="0.25">
      <c r="A1639" s="241"/>
      <c r="B1639" s="254"/>
      <c r="C1639" s="199" t="s">
        <v>1139</v>
      </c>
      <c r="D1639" s="255"/>
      <c r="E1639" s="255"/>
      <c r="F1639" s="255"/>
      <c r="G1639" s="256"/>
      <c r="H1639" s="257"/>
      <c r="I1639" s="242"/>
      <c r="J1639" s="179" t="s">
        <v>984</v>
      </c>
      <c r="K1639" s="244"/>
      <c r="L1639" s="245"/>
      <c r="M1639" s="246"/>
      <c r="N1639" s="246"/>
      <c r="O1639" s="247"/>
      <c r="P1639" s="193">
        <f t="shared" si="377"/>
        <v>0</v>
      </c>
      <c r="Q1639" s="156" t="s">
        <v>356</v>
      </c>
      <c r="R1639" s="194" t="str">
        <f t="shared" si="383"/>
        <v/>
      </c>
      <c r="S1639" s="194"/>
      <c r="T1639" s="194">
        <f t="shared" si="384"/>
        <v>0</v>
      </c>
      <c r="U1639" s="194" t="str">
        <f t="shared" si="384"/>
        <v/>
      </c>
    </row>
    <row r="1640" spans="1:21" s="251" customFormat="1" ht="19.5" customHeight="1" x14ac:dyDescent="0.25">
      <c r="A1640" s="241"/>
      <c r="B1640" s="254"/>
      <c r="C1640" s="199" t="s">
        <v>1133</v>
      </c>
      <c r="D1640" s="255"/>
      <c r="E1640" s="255"/>
      <c r="F1640" s="255"/>
      <c r="G1640" s="256"/>
      <c r="H1640" s="257"/>
      <c r="I1640" s="242"/>
      <c r="J1640" s="179" t="s">
        <v>984</v>
      </c>
      <c r="K1640" s="244"/>
      <c r="L1640" s="245"/>
      <c r="M1640" s="246"/>
      <c r="N1640" s="246"/>
      <c r="O1640" s="247"/>
      <c r="P1640" s="193">
        <f t="shared" si="377"/>
        <v>0</v>
      </c>
      <c r="Q1640" s="156" t="s">
        <v>356</v>
      </c>
      <c r="R1640" s="194" t="str">
        <f t="shared" si="383"/>
        <v/>
      </c>
      <c r="S1640" s="194"/>
      <c r="T1640" s="194">
        <f t="shared" si="384"/>
        <v>0</v>
      </c>
      <c r="U1640" s="194" t="str">
        <f t="shared" si="384"/>
        <v/>
      </c>
    </row>
    <row r="1641" spans="1:21" s="251" customFormat="1" ht="19.5" customHeight="1" x14ac:dyDescent="0.25">
      <c r="A1641" s="241"/>
      <c r="B1641" s="254"/>
      <c r="C1641" s="199"/>
      <c r="D1641" s="255"/>
      <c r="E1641" s="255"/>
      <c r="F1641" s="255"/>
      <c r="G1641" s="256"/>
      <c r="H1641" s="257"/>
      <c r="I1641" s="242"/>
      <c r="J1641" s="179" t="s">
        <v>984</v>
      </c>
      <c r="K1641" s="244"/>
      <c r="L1641" s="245"/>
      <c r="M1641" s="246"/>
      <c r="N1641" s="246"/>
      <c r="O1641" s="247"/>
      <c r="P1641" s="193">
        <f t="shared" si="377"/>
        <v>0</v>
      </c>
      <c r="Q1641" s="156" t="s">
        <v>356</v>
      </c>
      <c r="R1641" s="194" t="str">
        <f t="shared" si="383"/>
        <v/>
      </c>
      <c r="S1641" s="194"/>
      <c r="T1641" s="194">
        <f t="shared" si="384"/>
        <v>0</v>
      </c>
      <c r="U1641" s="194" t="str">
        <f t="shared" si="384"/>
        <v/>
      </c>
    </row>
    <row r="1642" spans="1:21" s="251" customFormat="1" ht="19.5" customHeight="1" x14ac:dyDescent="0.25">
      <c r="A1642" s="241"/>
      <c r="B1642" s="254"/>
      <c r="C1642" s="199" t="s">
        <v>1125</v>
      </c>
      <c r="D1642" s="255"/>
      <c r="E1642" s="255"/>
      <c r="F1642" s="255"/>
      <c r="G1642" s="256"/>
      <c r="H1642" s="257">
        <v>1</v>
      </c>
      <c r="I1642" s="242" t="s">
        <v>1056</v>
      </c>
      <c r="J1642" s="179">
        <v>101200</v>
      </c>
      <c r="K1642" s="244">
        <f t="shared" ref="K1642" si="386">H1642*J1642</f>
        <v>101200</v>
      </c>
      <c r="L1642" s="245"/>
      <c r="M1642" s="246"/>
      <c r="N1642" s="246"/>
      <c r="O1642" s="247"/>
      <c r="P1642" s="193">
        <f t="shared" si="377"/>
        <v>0</v>
      </c>
      <c r="Q1642" s="156" t="s">
        <v>356</v>
      </c>
      <c r="R1642" s="194" t="str">
        <f t="shared" si="383"/>
        <v/>
      </c>
      <c r="S1642" s="194"/>
      <c r="T1642" s="194">
        <f t="shared" si="384"/>
        <v>101200</v>
      </c>
      <c r="U1642" s="194" t="str">
        <f t="shared" si="384"/>
        <v/>
      </c>
    </row>
    <row r="1643" spans="1:21" s="251" customFormat="1" ht="19.5" customHeight="1" x14ac:dyDescent="0.25">
      <c r="A1643" s="241"/>
      <c r="B1643" s="254"/>
      <c r="C1643" s="199"/>
      <c r="D1643" s="255"/>
      <c r="E1643" s="255"/>
      <c r="F1643" s="255"/>
      <c r="G1643" s="256"/>
      <c r="H1643" s="257"/>
      <c r="I1643" s="242"/>
      <c r="J1643" s="179" t="s">
        <v>984</v>
      </c>
      <c r="K1643" s="244"/>
      <c r="L1643" s="245"/>
      <c r="M1643" s="246"/>
      <c r="N1643" s="246"/>
      <c r="O1643" s="247"/>
      <c r="P1643" s="193">
        <f t="shared" si="377"/>
        <v>0</v>
      </c>
      <c r="Q1643" s="156" t="s">
        <v>356</v>
      </c>
      <c r="R1643" s="194" t="str">
        <f t="shared" si="383"/>
        <v/>
      </c>
      <c r="S1643" s="194"/>
      <c r="T1643" s="194">
        <f t="shared" si="384"/>
        <v>0</v>
      </c>
      <c r="U1643" s="194" t="str">
        <f t="shared" si="384"/>
        <v/>
      </c>
    </row>
    <row r="1644" spans="1:21" s="251" customFormat="1" ht="19.5" customHeight="1" x14ac:dyDescent="0.25">
      <c r="A1644" s="241"/>
      <c r="B1644" s="254"/>
      <c r="C1644" s="199" t="s">
        <v>1118</v>
      </c>
      <c r="D1644" s="255"/>
      <c r="E1644" s="255"/>
      <c r="F1644" s="255"/>
      <c r="G1644" s="256"/>
      <c r="H1644" s="257">
        <v>2</v>
      </c>
      <c r="I1644" s="242" t="s">
        <v>366</v>
      </c>
      <c r="J1644" s="179">
        <v>25300</v>
      </c>
      <c r="K1644" s="244">
        <f t="shared" ref="K1644" si="387">H1644*J1644</f>
        <v>50600</v>
      </c>
      <c r="L1644" s="245"/>
      <c r="M1644" s="246"/>
      <c r="N1644" s="246"/>
      <c r="O1644" s="247"/>
      <c r="P1644" s="193">
        <f t="shared" si="377"/>
        <v>0</v>
      </c>
      <c r="Q1644" s="156" t="s">
        <v>356</v>
      </c>
      <c r="R1644" s="194" t="str">
        <f t="shared" si="383"/>
        <v/>
      </c>
      <c r="S1644" s="194"/>
      <c r="T1644" s="194">
        <f t="shared" si="384"/>
        <v>50600</v>
      </c>
      <c r="U1644" s="194" t="str">
        <f t="shared" si="384"/>
        <v/>
      </c>
    </row>
    <row r="1645" spans="1:21" s="251" customFormat="1" ht="19.5" customHeight="1" x14ac:dyDescent="0.25">
      <c r="A1645" s="241"/>
      <c r="B1645" s="254"/>
      <c r="C1645" s="199"/>
      <c r="D1645" s="255"/>
      <c r="E1645" s="255"/>
      <c r="F1645" s="255"/>
      <c r="G1645" s="256"/>
      <c r="H1645" s="257"/>
      <c r="I1645" s="242"/>
      <c r="J1645" s="179" t="s">
        <v>984</v>
      </c>
      <c r="K1645" s="244"/>
      <c r="L1645" s="245"/>
      <c r="M1645" s="246"/>
      <c r="N1645" s="246"/>
      <c r="O1645" s="247"/>
      <c r="P1645" s="193">
        <f t="shared" si="377"/>
        <v>0</v>
      </c>
      <c r="Q1645" s="156" t="s">
        <v>356</v>
      </c>
      <c r="R1645" s="194" t="str">
        <f t="shared" si="383"/>
        <v/>
      </c>
      <c r="S1645" s="194"/>
      <c r="T1645" s="194">
        <f t="shared" si="384"/>
        <v>0</v>
      </c>
      <c r="U1645" s="194" t="str">
        <f t="shared" si="384"/>
        <v/>
      </c>
    </row>
    <row r="1646" spans="1:21" s="251" customFormat="1" ht="19.5" customHeight="1" x14ac:dyDescent="0.25">
      <c r="A1646" s="241"/>
      <c r="B1646" s="254"/>
      <c r="C1646" s="199" t="s">
        <v>1153</v>
      </c>
      <c r="D1646" s="255"/>
      <c r="E1646" s="255"/>
      <c r="F1646" s="255"/>
      <c r="G1646" s="256"/>
      <c r="H1646" s="257">
        <v>1</v>
      </c>
      <c r="I1646" s="242" t="s">
        <v>366</v>
      </c>
      <c r="J1646" s="179">
        <v>33669.24</v>
      </c>
      <c r="K1646" s="244">
        <f t="shared" ref="K1646:K1648" si="388">H1646*J1646</f>
        <v>33669.24</v>
      </c>
      <c r="L1646" s="245"/>
      <c r="M1646" s="246"/>
      <c r="N1646" s="246"/>
      <c r="O1646" s="247"/>
      <c r="P1646" s="193">
        <f t="shared" si="377"/>
        <v>0</v>
      </c>
      <c r="Q1646" s="156" t="s">
        <v>356</v>
      </c>
      <c r="R1646" s="194" t="str">
        <f t="shared" si="383"/>
        <v/>
      </c>
      <c r="S1646" s="194"/>
      <c r="T1646" s="194">
        <f t="shared" si="384"/>
        <v>33669.24</v>
      </c>
      <c r="U1646" s="194" t="str">
        <f t="shared" si="384"/>
        <v/>
      </c>
    </row>
    <row r="1647" spans="1:21" s="251" customFormat="1" ht="19.5" customHeight="1" x14ac:dyDescent="0.25">
      <c r="A1647" s="241"/>
      <c r="B1647" s="254"/>
      <c r="C1647" s="199" t="s">
        <v>1154</v>
      </c>
      <c r="D1647" s="255"/>
      <c r="E1647" s="255"/>
      <c r="F1647" s="255"/>
      <c r="G1647" s="256"/>
      <c r="H1647" s="257">
        <v>1</v>
      </c>
      <c r="I1647" s="242" t="s">
        <v>366</v>
      </c>
      <c r="J1647" s="179">
        <v>18294.43</v>
      </c>
      <c r="K1647" s="244">
        <f t="shared" si="388"/>
        <v>18294.43</v>
      </c>
      <c r="L1647" s="245"/>
      <c r="M1647" s="246"/>
      <c r="N1647" s="246"/>
      <c r="O1647" s="247"/>
      <c r="P1647" s="193">
        <f t="shared" si="377"/>
        <v>0</v>
      </c>
      <c r="Q1647" s="156" t="s">
        <v>356</v>
      </c>
      <c r="R1647" s="194" t="str">
        <f t="shared" si="383"/>
        <v/>
      </c>
      <c r="S1647" s="194"/>
      <c r="T1647" s="194">
        <f t="shared" si="384"/>
        <v>18294.43</v>
      </c>
      <c r="U1647" s="194" t="str">
        <f t="shared" si="384"/>
        <v/>
      </c>
    </row>
    <row r="1648" spans="1:21" s="251" customFormat="1" ht="19.5" customHeight="1" x14ac:dyDescent="0.25">
      <c r="A1648" s="241"/>
      <c r="B1648" s="254"/>
      <c r="C1648" s="199" t="s">
        <v>1155</v>
      </c>
      <c r="D1648" s="255"/>
      <c r="E1648" s="255"/>
      <c r="F1648" s="255"/>
      <c r="G1648" s="256"/>
      <c r="H1648" s="257">
        <v>1</v>
      </c>
      <c r="I1648" s="242" t="s">
        <v>366</v>
      </c>
      <c r="J1648" s="179">
        <v>26079.24</v>
      </c>
      <c r="K1648" s="244">
        <f t="shared" si="388"/>
        <v>26079.24</v>
      </c>
      <c r="L1648" s="245"/>
      <c r="M1648" s="246"/>
      <c r="N1648" s="246"/>
      <c r="O1648" s="247"/>
      <c r="P1648" s="193">
        <f t="shared" si="377"/>
        <v>0</v>
      </c>
      <c r="Q1648" s="156" t="s">
        <v>356</v>
      </c>
      <c r="R1648" s="194" t="str">
        <f t="shared" si="383"/>
        <v/>
      </c>
      <c r="S1648" s="194"/>
      <c r="T1648" s="194">
        <f t="shared" ref="T1648:U1663" si="389">IF($Q1648=T$8,$K1648,"")</f>
        <v>26079.24</v>
      </c>
      <c r="U1648" s="194" t="str">
        <f t="shared" si="389"/>
        <v/>
      </c>
    </row>
    <row r="1649" spans="1:21" s="251" customFormat="1" ht="19.5" customHeight="1" x14ac:dyDescent="0.25">
      <c r="A1649" s="241"/>
      <c r="B1649" s="254"/>
      <c r="C1649" s="199"/>
      <c r="D1649" s="255"/>
      <c r="E1649" s="255"/>
      <c r="F1649" s="255"/>
      <c r="G1649" s="256"/>
      <c r="H1649" s="257"/>
      <c r="I1649" s="242"/>
      <c r="J1649" s="179" t="s">
        <v>984</v>
      </c>
      <c r="K1649" s="244"/>
      <c r="L1649" s="245"/>
      <c r="M1649" s="246"/>
      <c r="N1649" s="246"/>
      <c r="O1649" s="247"/>
      <c r="P1649" s="193">
        <f t="shared" si="377"/>
        <v>0</v>
      </c>
      <c r="Q1649" s="156" t="s">
        <v>356</v>
      </c>
      <c r="R1649" s="194" t="str">
        <f t="shared" si="383"/>
        <v/>
      </c>
      <c r="S1649" s="194"/>
      <c r="T1649" s="194">
        <f t="shared" si="389"/>
        <v>0</v>
      </c>
      <c r="U1649" s="194" t="str">
        <f t="shared" si="389"/>
        <v/>
      </c>
    </row>
    <row r="1650" spans="1:21" s="251" customFormat="1" ht="19.5" customHeight="1" x14ac:dyDescent="0.25">
      <c r="A1650" s="241"/>
      <c r="B1650" s="254"/>
      <c r="C1650" s="199" t="s">
        <v>1142</v>
      </c>
      <c r="D1650" s="255"/>
      <c r="E1650" s="255"/>
      <c r="F1650" s="255"/>
      <c r="G1650" s="256"/>
      <c r="H1650" s="257">
        <v>1</v>
      </c>
      <c r="I1650" s="242" t="s">
        <v>366</v>
      </c>
      <c r="J1650" s="179">
        <v>32599.05</v>
      </c>
      <c r="K1650" s="244">
        <f t="shared" ref="K1650" si="390">H1650*J1650</f>
        <v>32599.05</v>
      </c>
      <c r="L1650" s="245"/>
      <c r="M1650" s="246"/>
      <c r="N1650" s="246"/>
      <c r="O1650" s="247"/>
      <c r="P1650" s="193">
        <f t="shared" si="377"/>
        <v>0</v>
      </c>
      <c r="Q1650" s="156" t="s">
        <v>356</v>
      </c>
      <c r="R1650" s="194" t="str">
        <f t="shared" si="383"/>
        <v/>
      </c>
      <c r="S1650" s="194"/>
      <c r="T1650" s="194">
        <f t="shared" si="389"/>
        <v>32599.05</v>
      </c>
      <c r="U1650" s="194" t="str">
        <f t="shared" si="389"/>
        <v/>
      </c>
    </row>
    <row r="1651" spans="1:21" s="251" customFormat="1" ht="19.5" customHeight="1" x14ac:dyDescent="0.25">
      <c r="A1651" s="241"/>
      <c r="B1651" s="254"/>
      <c r="C1651" s="199"/>
      <c r="D1651" s="255"/>
      <c r="E1651" s="255"/>
      <c r="F1651" s="255"/>
      <c r="G1651" s="256"/>
      <c r="H1651" s="257"/>
      <c r="I1651" s="242"/>
      <c r="J1651" s="179" t="s">
        <v>984</v>
      </c>
      <c r="K1651" s="244"/>
      <c r="L1651" s="245"/>
      <c r="M1651" s="246"/>
      <c r="N1651" s="246"/>
      <c r="O1651" s="247"/>
      <c r="P1651" s="193">
        <f t="shared" si="377"/>
        <v>0</v>
      </c>
      <c r="Q1651" s="156" t="s">
        <v>356</v>
      </c>
      <c r="R1651" s="194" t="str">
        <f t="shared" si="383"/>
        <v/>
      </c>
      <c r="S1651" s="194"/>
      <c r="T1651" s="194">
        <f t="shared" si="389"/>
        <v>0</v>
      </c>
      <c r="U1651" s="194" t="str">
        <f t="shared" si="389"/>
        <v/>
      </c>
    </row>
    <row r="1652" spans="1:21" s="251" customFormat="1" ht="19.5" customHeight="1" x14ac:dyDescent="0.25">
      <c r="A1652" s="241"/>
      <c r="B1652" s="254"/>
      <c r="C1652" s="456" t="s">
        <v>1143</v>
      </c>
      <c r="D1652" s="255"/>
      <c r="E1652" s="255"/>
      <c r="F1652" s="255"/>
      <c r="G1652" s="256"/>
      <c r="H1652" s="257"/>
      <c r="I1652" s="242"/>
      <c r="J1652" s="179" t="s">
        <v>984</v>
      </c>
      <c r="K1652" s="244"/>
      <c r="L1652" s="245"/>
      <c r="M1652" s="246"/>
      <c r="N1652" s="246"/>
      <c r="O1652" s="247"/>
      <c r="P1652" s="193">
        <f t="shared" si="377"/>
        <v>0</v>
      </c>
      <c r="Q1652" s="156" t="s">
        <v>356</v>
      </c>
      <c r="R1652" s="194" t="str">
        <f t="shared" si="383"/>
        <v/>
      </c>
      <c r="S1652" s="194"/>
      <c r="T1652" s="194">
        <f t="shared" si="389"/>
        <v>0</v>
      </c>
      <c r="U1652" s="194" t="str">
        <f t="shared" si="389"/>
        <v/>
      </c>
    </row>
    <row r="1653" spans="1:21" s="251" customFormat="1" ht="19.5" customHeight="1" x14ac:dyDescent="0.25">
      <c r="A1653" s="241"/>
      <c r="B1653" s="254"/>
      <c r="C1653" s="199" t="s">
        <v>1144</v>
      </c>
      <c r="D1653" s="255"/>
      <c r="E1653" s="255"/>
      <c r="F1653" s="255"/>
      <c r="G1653" s="256"/>
      <c r="H1653" s="257">
        <v>5261</v>
      </c>
      <c r="I1653" s="242" t="s">
        <v>66</v>
      </c>
      <c r="J1653" s="179">
        <v>164.45</v>
      </c>
      <c r="K1653" s="244">
        <f t="shared" ref="K1653:K1654" si="391">H1653*J1653</f>
        <v>865171.45</v>
      </c>
      <c r="L1653" s="245"/>
      <c r="M1653" s="246"/>
      <c r="N1653" s="246"/>
      <c r="O1653" s="247"/>
      <c r="P1653" s="193">
        <f t="shared" si="377"/>
        <v>0</v>
      </c>
      <c r="Q1653" s="156" t="s">
        <v>356</v>
      </c>
      <c r="R1653" s="194" t="str">
        <f t="shared" si="383"/>
        <v/>
      </c>
      <c r="S1653" s="194"/>
      <c r="T1653" s="194">
        <f t="shared" si="389"/>
        <v>865171.45</v>
      </c>
      <c r="U1653" s="194" t="str">
        <f t="shared" si="389"/>
        <v/>
      </c>
    </row>
    <row r="1654" spans="1:21" s="251" customFormat="1" ht="19.5" customHeight="1" x14ac:dyDescent="0.25">
      <c r="A1654" s="241"/>
      <c r="B1654" s="254"/>
      <c r="C1654" s="199" t="s">
        <v>1145</v>
      </c>
      <c r="D1654" s="255"/>
      <c r="E1654" s="255"/>
      <c r="F1654" s="255"/>
      <c r="G1654" s="256"/>
      <c r="H1654" s="257">
        <v>311</v>
      </c>
      <c r="I1654" s="242" t="s">
        <v>66</v>
      </c>
      <c r="J1654" s="179">
        <v>18.98</v>
      </c>
      <c r="K1654" s="244">
        <f t="shared" si="391"/>
        <v>5902.78</v>
      </c>
      <c r="L1654" s="245"/>
      <c r="M1654" s="246"/>
      <c r="N1654" s="246"/>
      <c r="O1654" s="247"/>
      <c r="P1654" s="193">
        <f t="shared" si="377"/>
        <v>0</v>
      </c>
      <c r="Q1654" s="156" t="s">
        <v>356</v>
      </c>
      <c r="R1654" s="194" t="str">
        <f t="shared" si="383"/>
        <v/>
      </c>
      <c r="S1654" s="194"/>
      <c r="T1654" s="194">
        <f t="shared" si="389"/>
        <v>5902.78</v>
      </c>
      <c r="U1654" s="194" t="str">
        <f t="shared" si="389"/>
        <v/>
      </c>
    </row>
    <row r="1655" spans="1:21" s="251" customFormat="1" ht="19.5" customHeight="1" x14ac:dyDescent="0.25">
      <c r="A1655" s="241"/>
      <c r="B1655" s="254"/>
      <c r="C1655" s="199" t="s">
        <v>1146</v>
      </c>
      <c r="D1655" s="255"/>
      <c r="E1655" s="255"/>
      <c r="F1655" s="255"/>
      <c r="G1655" s="256"/>
      <c r="H1655" s="257"/>
      <c r="I1655" s="242"/>
      <c r="J1655" s="179" t="s">
        <v>984</v>
      </c>
      <c r="K1655" s="244"/>
      <c r="L1655" s="245"/>
      <c r="M1655" s="246"/>
      <c r="N1655" s="246"/>
      <c r="O1655" s="247"/>
      <c r="P1655" s="193">
        <f t="shared" si="377"/>
        <v>0</v>
      </c>
      <c r="Q1655" s="156" t="s">
        <v>356</v>
      </c>
      <c r="R1655" s="194" t="str">
        <f t="shared" si="383"/>
        <v/>
      </c>
      <c r="S1655" s="194"/>
      <c r="T1655" s="194">
        <f t="shared" si="389"/>
        <v>0</v>
      </c>
      <c r="U1655" s="194" t="str">
        <f t="shared" si="389"/>
        <v/>
      </c>
    </row>
    <row r="1656" spans="1:21" s="251" customFormat="1" ht="19.5" customHeight="1" x14ac:dyDescent="0.25">
      <c r="A1656" s="241"/>
      <c r="B1656" s="254"/>
      <c r="C1656" s="199"/>
      <c r="D1656" s="255"/>
      <c r="E1656" s="255"/>
      <c r="F1656" s="255"/>
      <c r="G1656" s="256"/>
      <c r="H1656" s="257"/>
      <c r="I1656" s="242"/>
      <c r="J1656" s="179" t="s">
        <v>984</v>
      </c>
      <c r="K1656" s="244"/>
      <c r="L1656" s="245"/>
      <c r="M1656" s="246"/>
      <c r="N1656" s="246"/>
      <c r="O1656" s="247"/>
      <c r="P1656" s="193">
        <f t="shared" si="377"/>
        <v>0</v>
      </c>
      <c r="Q1656" s="156" t="s">
        <v>356</v>
      </c>
      <c r="R1656" s="194" t="str">
        <f t="shared" si="383"/>
        <v/>
      </c>
      <c r="S1656" s="194"/>
      <c r="T1656" s="194">
        <f t="shared" si="389"/>
        <v>0</v>
      </c>
      <c r="U1656" s="194" t="str">
        <f t="shared" si="389"/>
        <v/>
      </c>
    </row>
    <row r="1657" spans="1:21" s="251" customFormat="1" ht="19.5" customHeight="1" x14ac:dyDescent="0.25">
      <c r="A1657" s="241"/>
      <c r="B1657" s="254"/>
      <c r="C1657" s="456" t="s">
        <v>1147</v>
      </c>
      <c r="D1657" s="255"/>
      <c r="E1657" s="255"/>
      <c r="F1657" s="255"/>
      <c r="G1657" s="256"/>
      <c r="H1657" s="257"/>
      <c r="I1657" s="242"/>
      <c r="J1657" s="179" t="s">
        <v>984</v>
      </c>
      <c r="K1657" s="244"/>
      <c r="L1657" s="245"/>
      <c r="M1657" s="246"/>
      <c r="N1657" s="246"/>
      <c r="O1657" s="247"/>
      <c r="P1657" s="193">
        <f t="shared" ref="P1657:P1720" si="392">K1657-SUM(R1657:U1657)</f>
        <v>0</v>
      </c>
      <c r="Q1657" s="156" t="s">
        <v>356</v>
      </c>
      <c r="R1657" s="194" t="str">
        <f t="shared" si="383"/>
        <v/>
      </c>
      <c r="S1657" s="194"/>
      <c r="T1657" s="194">
        <f t="shared" si="389"/>
        <v>0</v>
      </c>
      <c r="U1657" s="194" t="str">
        <f t="shared" si="389"/>
        <v/>
      </c>
    </row>
    <row r="1658" spans="1:21" s="251" customFormat="1" ht="19.5" customHeight="1" x14ac:dyDescent="0.25">
      <c r="A1658" s="241"/>
      <c r="B1658" s="254"/>
      <c r="C1658" s="199" t="s">
        <v>1148</v>
      </c>
      <c r="D1658" s="255"/>
      <c r="E1658" s="255"/>
      <c r="F1658" s="255"/>
      <c r="G1658" s="256"/>
      <c r="H1658" s="257"/>
      <c r="I1658" s="242"/>
      <c r="J1658" s="179" t="s">
        <v>984</v>
      </c>
      <c r="K1658" s="244"/>
      <c r="L1658" s="245"/>
      <c r="M1658" s="246"/>
      <c r="N1658" s="246"/>
      <c r="O1658" s="247"/>
      <c r="P1658" s="193">
        <f t="shared" si="392"/>
        <v>0</v>
      </c>
      <c r="Q1658" s="156" t="s">
        <v>356</v>
      </c>
      <c r="R1658" s="194" t="str">
        <f t="shared" si="383"/>
        <v/>
      </c>
      <c r="S1658" s="194"/>
      <c r="T1658" s="194">
        <f t="shared" si="389"/>
        <v>0</v>
      </c>
      <c r="U1658" s="194" t="str">
        <f t="shared" si="389"/>
        <v/>
      </c>
    </row>
    <row r="1659" spans="1:21" s="251" customFormat="1" ht="19.5" customHeight="1" x14ac:dyDescent="0.25">
      <c r="A1659" s="241"/>
      <c r="B1659" s="254"/>
      <c r="C1659" s="199" t="s">
        <v>1149</v>
      </c>
      <c r="D1659" s="255"/>
      <c r="E1659" s="255"/>
      <c r="F1659" s="255"/>
      <c r="G1659" s="256"/>
      <c r="H1659" s="257"/>
      <c r="I1659" s="242"/>
      <c r="J1659" s="179" t="s">
        <v>984</v>
      </c>
      <c r="K1659" s="244"/>
      <c r="L1659" s="245"/>
      <c r="M1659" s="246"/>
      <c r="N1659" s="246"/>
      <c r="O1659" s="247"/>
      <c r="P1659" s="193">
        <f t="shared" si="392"/>
        <v>0</v>
      </c>
      <c r="Q1659" s="156" t="s">
        <v>356</v>
      </c>
      <c r="R1659" s="194" t="str">
        <f t="shared" si="383"/>
        <v/>
      </c>
      <c r="S1659" s="194"/>
      <c r="T1659" s="194">
        <f t="shared" si="389"/>
        <v>0</v>
      </c>
      <c r="U1659" s="194" t="str">
        <f t="shared" si="389"/>
        <v/>
      </c>
    </row>
    <row r="1660" spans="1:21" s="251" customFormat="1" ht="19.5" customHeight="1" x14ac:dyDescent="0.25">
      <c r="A1660" s="241"/>
      <c r="B1660" s="254"/>
      <c r="C1660" s="199"/>
      <c r="D1660" s="255"/>
      <c r="E1660" s="255"/>
      <c r="F1660" s="255"/>
      <c r="G1660" s="256"/>
      <c r="H1660" s="257"/>
      <c r="I1660" s="242"/>
      <c r="J1660" s="179" t="s">
        <v>984</v>
      </c>
      <c r="K1660" s="244"/>
      <c r="L1660" s="245"/>
      <c r="M1660" s="246"/>
      <c r="N1660" s="246"/>
      <c r="O1660" s="247"/>
      <c r="P1660" s="193">
        <f t="shared" si="392"/>
        <v>0</v>
      </c>
      <c r="Q1660" s="156" t="s">
        <v>356</v>
      </c>
      <c r="R1660" s="194" t="str">
        <f t="shared" si="383"/>
        <v/>
      </c>
      <c r="S1660" s="194"/>
      <c r="T1660" s="194">
        <f t="shared" si="389"/>
        <v>0</v>
      </c>
      <c r="U1660" s="194" t="str">
        <f t="shared" si="389"/>
        <v/>
      </c>
    </row>
    <row r="1661" spans="1:21" s="251" customFormat="1" ht="19.5" customHeight="1" x14ac:dyDescent="0.25">
      <c r="A1661" s="241"/>
      <c r="B1661" s="254"/>
      <c r="C1661" s="199" t="s">
        <v>1150</v>
      </c>
      <c r="D1661" s="255"/>
      <c r="E1661" s="255"/>
      <c r="F1661" s="255"/>
      <c r="G1661" s="256"/>
      <c r="H1661" s="257">
        <v>1</v>
      </c>
      <c r="I1661" s="242" t="s">
        <v>1056</v>
      </c>
      <c r="J1661" s="179">
        <v>40480</v>
      </c>
      <c r="K1661" s="244">
        <f t="shared" ref="K1661:K1662" si="393">H1661*J1661</f>
        <v>40480</v>
      </c>
      <c r="L1661" s="245"/>
      <c r="M1661" s="246"/>
      <c r="N1661" s="246"/>
      <c r="O1661" s="247"/>
      <c r="P1661" s="193">
        <f t="shared" si="392"/>
        <v>0</v>
      </c>
      <c r="Q1661" s="156" t="s">
        <v>356</v>
      </c>
      <c r="R1661" s="194" t="str">
        <f t="shared" si="383"/>
        <v/>
      </c>
      <c r="S1661" s="194"/>
      <c r="T1661" s="194">
        <f t="shared" si="389"/>
        <v>40480</v>
      </c>
      <c r="U1661" s="194" t="str">
        <f t="shared" si="389"/>
        <v/>
      </c>
    </row>
    <row r="1662" spans="1:21" s="251" customFormat="1" ht="19.5" customHeight="1" x14ac:dyDescent="0.25">
      <c r="A1662" s="241"/>
      <c r="B1662" s="254"/>
      <c r="C1662" s="199" t="s">
        <v>1151</v>
      </c>
      <c r="D1662" s="255"/>
      <c r="E1662" s="255"/>
      <c r="F1662" s="255"/>
      <c r="G1662" s="256"/>
      <c r="H1662" s="257">
        <v>1</v>
      </c>
      <c r="I1662" s="242" t="s">
        <v>1056</v>
      </c>
      <c r="J1662" s="179">
        <v>91080</v>
      </c>
      <c r="K1662" s="244">
        <f t="shared" si="393"/>
        <v>91080</v>
      </c>
      <c r="L1662" s="245"/>
      <c r="M1662" s="246"/>
      <c r="N1662" s="246"/>
      <c r="O1662" s="247"/>
      <c r="P1662" s="193">
        <f t="shared" si="392"/>
        <v>0</v>
      </c>
      <c r="Q1662" s="156" t="s">
        <v>356</v>
      </c>
      <c r="R1662" s="194" t="str">
        <f t="shared" si="383"/>
        <v/>
      </c>
      <c r="S1662" s="194"/>
      <c r="T1662" s="194">
        <f t="shared" si="389"/>
        <v>91080</v>
      </c>
      <c r="U1662" s="194" t="str">
        <f t="shared" si="389"/>
        <v/>
      </c>
    </row>
    <row r="1663" spans="1:21" s="251" customFormat="1" ht="19.5" customHeight="1" x14ac:dyDescent="0.25">
      <c r="A1663" s="241"/>
      <c r="B1663" s="254"/>
      <c r="C1663" s="199"/>
      <c r="D1663" s="255"/>
      <c r="E1663" s="255"/>
      <c r="F1663" s="255"/>
      <c r="G1663" s="256"/>
      <c r="H1663" s="257"/>
      <c r="I1663" s="242"/>
      <c r="J1663" s="179" t="s">
        <v>984</v>
      </c>
      <c r="K1663" s="244"/>
      <c r="L1663" s="245"/>
      <c r="M1663" s="246"/>
      <c r="N1663" s="246"/>
      <c r="O1663" s="247"/>
      <c r="P1663" s="193">
        <f t="shared" si="392"/>
        <v>0</v>
      </c>
      <c r="Q1663" s="156" t="s">
        <v>356</v>
      </c>
      <c r="R1663" s="194" t="str">
        <f t="shared" si="383"/>
        <v/>
      </c>
      <c r="S1663" s="194"/>
      <c r="T1663" s="194">
        <f t="shared" si="389"/>
        <v>0</v>
      </c>
      <c r="U1663" s="194" t="str">
        <f t="shared" si="389"/>
        <v/>
      </c>
    </row>
    <row r="1664" spans="1:21" s="251" customFormat="1" ht="19.5" customHeight="1" x14ac:dyDescent="0.25">
      <c r="A1664" s="241"/>
      <c r="B1664" s="254"/>
      <c r="C1664" s="199"/>
      <c r="D1664" s="255"/>
      <c r="E1664" s="255"/>
      <c r="F1664" s="255"/>
      <c r="G1664" s="256"/>
      <c r="H1664" s="257"/>
      <c r="I1664" s="242"/>
      <c r="J1664" s="179"/>
      <c r="K1664" s="244"/>
      <c r="L1664" s="245"/>
      <c r="M1664" s="246"/>
      <c r="N1664" s="246"/>
      <c r="O1664" s="247"/>
      <c r="P1664" s="193">
        <f t="shared" si="392"/>
        <v>-7025103.2000000002</v>
      </c>
      <c r="Q1664" s="248"/>
      <c r="R1664" s="194">
        <f>SUBTOTAL(9,R1572:R1663)</f>
        <v>4261166.46</v>
      </c>
      <c r="S1664" s="194">
        <f>SUBTOTAL(9,S1572:S1663)</f>
        <v>684504.15</v>
      </c>
      <c r="T1664" s="194">
        <f>SUBTOTAL(9,T1572:T1663)</f>
        <v>2079432.59</v>
      </c>
      <c r="U1664" s="194"/>
    </row>
    <row r="1665" spans="1:21" s="156" customFormat="1" ht="19.5" customHeight="1" x14ac:dyDescent="0.25">
      <c r="B1665" s="198" t="s">
        <v>64</v>
      </c>
      <c r="C1665" s="175" t="str">
        <f>$C$1195</f>
        <v>Testing</v>
      </c>
      <c r="D1665" s="176"/>
      <c r="E1665" s="176"/>
      <c r="F1665" s="176"/>
      <c r="G1665" s="177"/>
      <c r="H1665" s="471">
        <f>$H$1195</f>
        <v>0.01</v>
      </c>
      <c r="I1665" s="179"/>
      <c r="J1665" s="458">
        <f>SUBTOTAL(9,K1571:K1664)</f>
        <v>7025103.1999999993</v>
      </c>
      <c r="K1665" s="459">
        <f>H1665*J1665</f>
        <v>70251.031999999992</v>
      </c>
      <c r="L1665" s="460"/>
      <c r="M1665" s="461"/>
      <c r="N1665" s="461"/>
      <c r="O1665" s="462"/>
      <c r="P1665" s="193">
        <f t="shared" si="392"/>
        <v>0</v>
      </c>
      <c r="Q1665" s="170"/>
      <c r="R1665" s="194">
        <f>R1664*$H1665</f>
        <v>42611.664600000004</v>
      </c>
      <c r="S1665" s="194">
        <f>S1664*$H1665</f>
        <v>6845.0415000000003</v>
      </c>
      <c r="T1665" s="194">
        <f>T1664*$H1665</f>
        <v>20794.3259</v>
      </c>
      <c r="U1665" s="194" t="str">
        <f t="shared" ref="U1665:U1668" si="394">IF($Q1665=U$8,$K1665,"")</f>
        <v/>
      </c>
    </row>
    <row r="1666" spans="1:21" s="156" customFormat="1" ht="19.5" customHeight="1" x14ac:dyDescent="0.25">
      <c r="B1666" s="198" t="s">
        <v>64</v>
      </c>
      <c r="C1666" s="175" t="str">
        <f>$C$1196</f>
        <v>Commissioning</v>
      </c>
      <c r="D1666" s="176"/>
      <c r="E1666" s="176"/>
      <c r="F1666" s="176"/>
      <c r="G1666" s="177"/>
      <c r="H1666" s="471">
        <f>$H$1196</f>
        <v>0.01</v>
      </c>
      <c r="I1666" s="179"/>
      <c r="J1666" s="458">
        <f>J1665</f>
        <v>7025103.1999999993</v>
      </c>
      <c r="K1666" s="459">
        <f>H1666*J1666</f>
        <v>70251.031999999992</v>
      </c>
      <c r="L1666" s="460"/>
      <c r="M1666" s="461"/>
      <c r="N1666" s="461"/>
      <c r="O1666" s="462"/>
      <c r="P1666" s="193">
        <f t="shared" si="392"/>
        <v>0</v>
      </c>
      <c r="Q1666" s="170"/>
      <c r="R1666" s="194">
        <f>R1664*$H1666</f>
        <v>42611.664600000004</v>
      </c>
      <c r="S1666" s="194">
        <f>S1664*$H1666</f>
        <v>6845.0415000000003</v>
      </c>
      <c r="T1666" s="194">
        <f>T1664*$H1666</f>
        <v>20794.3259</v>
      </c>
      <c r="U1666" s="194" t="str">
        <f t="shared" si="394"/>
        <v/>
      </c>
    </row>
    <row r="1667" spans="1:21" s="156" customFormat="1" ht="19.5" customHeight="1" x14ac:dyDescent="0.25">
      <c r="B1667" s="198" t="s">
        <v>64</v>
      </c>
      <c r="C1667" s="175" t="str">
        <f>$C$1197</f>
        <v>E.o. for sustainable solutions, offsite manufacture, and the like</v>
      </c>
      <c r="D1667" s="176"/>
      <c r="E1667" s="176"/>
      <c r="F1667" s="176"/>
      <c r="G1667" s="177"/>
      <c r="H1667" s="471">
        <f>$H$1197</f>
        <v>0.15</v>
      </c>
      <c r="I1667" s="179"/>
      <c r="J1667" s="458">
        <f>J1666</f>
        <v>7025103.1999999993</v>
      </c>
      <c r="K1667" s="459">
        <f>H1667*J1667</f>
        <v>1053765.4799999997</v>
      </c>
      <c r="L1667" s="460"/>
      <c r="M1667" s="461"/>
      <c r="N1667" s="461"/>
      <c r="O1667" s="462"/>
      <c r="P1667" s="193">
        <f t="shared" si="392"/>
        <v>0</v>
      </c>
      <c r="Q1667" s="170"/>
      <c r="R1667" s="194">
        <f>R1664*$H1667</f>
        <v>639174.96899999992</v>
      </c>
      <c r="S1667" s="194">
        <f>S1664*$H1667</f>
        <v>102675.6225</v>
      </c>
      <c r="T1667" s="194">
        <f>T1664*$H1667</f>
        <v>311914.8885</v>
      </c>
      <c r="U1667" s="194" t="str">
        <f t="shared" si="394"/>
        <v/>
      </c>
    </row>
    <row r="1668" spans="1:21" s="156" customFormat="1" ht="19.5" customHeight="1" x14ac:dyDescent="0.25">
      <c r="B1668" s="198" t="s">
        <v>64</v>
      </c>
      <c r="C1668" s="175" t="str">
        <f>$C$1198</f>
        <v>MEP Preliminaries &amp; OH&amp;P</v>
      </c>
      <c r="D1668" s="176"/>
      <c r="E1668" s="176"/>
      <c r="F1668" s="176"/>
      <c r="G1668" s="177"/>
      <c r="H1668" s="471">
        <f>$H$1198</f>
        <v>0</v>
      </c>
      <c r="I1668" s="179"/>
      <c r="J1668" s="458">
        <f>SUM(K1509:K1667)</f>
        <v>35599354.223999992</v>
      </c>
      <c r="K1668" s="459">
        <f>H1668*J1668</f>
        <v>0</v>
      </c>
      <c r="L1668" s="460"/>
      <c r="M1668" s="461"/>
      <c r="N1668" s="461"/>
      <c r="O1668" s="462"/>
      <c r="P1668" s="193">
        <f t="shared" si="392"/>
        <v>0</v>
      </c>
      <c r="Q1668" s="170"/>
      <c r="R1668" s="194">
        <f>SUM(R1664:R1667)*$H1668</f>
        <v>0</v>
      </c>
      <c r="S1668" s="194">
        <f>SUM(S1664:S1667)*$H1668</f>
        <v>0</v>
      </c>
      <c r="T1668" s="194">
        <f>SUM(T1664:T1667)*$H1668</f>
        <v>0</v>
      </c>
      <c r="U1668" s="194" t="str">
        <f t="shared" si="394"/>
        <v/>
      </c>
    </row>
    <row r="1669" spans="1:21" s="156" customFormat="1" ht="19.5" customHeight="1" x14ac:dyDescent="0.25">
      <c r="A1669" s="197"/>
      <c r="B1669" s="221"/>
      <c r="C1669" s="222"/>
      <c r="D1669" s="223"/>
      <c r="E1669" s="223"/>
      <c r="F1669" s="223"/>
      <c r="G1669" s="224" t="str">
        <f>C1572</f>
        <v>Central Heating</v>
      </c>
      <c r="H1669" s="225"/>
      <c r="I1669" s="225"/>
      <c r="J1669" s="226"/>
      <c r="K1669" s="227">
        <f>SUBTOTAL(9,K1572:K1668)</f>
        <v>8219370.7439999981</v>
      </c>
      <c r="L1669" s="228"/>
      <c r="M1669" s="229"/>
      <c r="N1669" s="229"/>
      <c r="O1669" s="230"/>
      <c r="P1669" s="193">
        <f t="shared" si="392"/>
        <v>8219370.7439999981</v>
      </c>
      <c r="R1669" s="194"/>
      <c r="S1669" s="194"/>
      <c r="T1669" s="194"/>
      <c r="U1669" s="194"/>
    </row>
    <row r="1670" spans="1:21" s="156" customFormat="1" ht="19.5" customHeight="1" x14ac:dyDescent="0.25">
      <c r="B1670" s="174"/>
      <c r="C1670" s="175"/>
      <c r="D1670" s="176"/>
      <c r="E1670" s="176"/>
      <c r="F1670" s="176"/>
      <c r="G1670" s="177"/>
      <c r="H1670" s="178"/>
      <c r="I1670" s="179"/>
      <c r="J1670" s="180"/>
      <c r="K1670" s="180"/>
      <c r="L1670" s="181"/>
      <c r="M1670" s="182"/>
      <c r="N1670" s="182"/>
      <c r="O1670" s="183"/>
      <c r="P1670" s="193">
        <f t="shared" si="392"/>
        <v>0</v>
      </c>
      <c r="Q1670" s="170"/>
      <c r="R1670" s="194" t="str">
        <f>IF($Q1670=R$8,$K1670,"")</f>
        <v/>
      </c>
      <c r="S1670" s="194"/>
      <c r="T1670" s="194" t="str">
        <f>IF($Q1670=T$8,$K1670,"")</f>
        <v/>
      </c>
      <c r="U1670" s="194" t="str">
        <f>IF($Q1670=U$8,$K1670,"")</f>
        <v/>
      </c>
    </row>
    <row r="1671" spans="1:21" s="156" customFormat="1" ht="19.5" customHeight="1" x14ac:dyDescent="0.25">
      <c r="B1671" s="195" t="s">
        <v>1156</v>
      </c>
      <c r="C1671" s="196" t="s">
        <v>1157</v>
      </c>
      <c r="D1671" s="191"/>
      <c r="E1671" s="191"/>
      <c r="F1671" s="191"/>
      <c r="G1671" s="192"/>
      <c r="H1671" s="178"/>
      <c r="I1671" s="179"/>
      <c r="J1671" s="180"/>
      <c r="K1671" s="180"/>
      <c r="L1671" s="181"/>
      <c r="M1671" s="182"/>
      <c r="N1671" s="182"/>
      <c r="O1671" s="183"/>
      <c r="P1671" s="193">
        <f t="shared" si="392"/>
        <v>0</v>
      </c>
      <c r="Q1671" s="170"/>
      <c r="R1671" s="194"/>
      <c r="S1671" s="194"/>
      <c r="T1671" s="194"/>
      <c r="U1671" s="194"/>
    </row>
    <row r="1672" spans="1:21" s="251" customFormat="1" ht="19.5" customHeight="1" x14ac:dyDescent="0.25">
      <c r="A1672" s="241"/>
      <c r="B1672" s="254" t="s">
        <v>64</v>
      </c>
      <c r="C1672" s="199" t="s">
        <v>1042</v>
      </c>
      <c r="D1672" s="255"/>
      <c r="E1672" s="255"/>
      <c r="F1672" s="255"/>
      <c r="G1672" s="256"/>
      <c r="H1672" s="257"/>
      <c r="I1672" s="242"/>
      <c r="J1672" s="179"/>
      <c r="K1672" s="244"/>
      <c r="L1672" s="990"/>
      <c r="M1672" s="991"/>
      <c r="N1672" s="991"/>
      <c r="O1672" s="992"/>
      <c r="P1672" s="193">
        <f t="shared" si="392"/>
        <v>0</v>
      </c>
      <c r="Q1672" s="258"/>
      <c r="R1672" s="194" t="str">
        <f t="shared" ref="R1672:R1677" si="395">IF($Q1672=R$8,$K1672,"")</f>
        <v/>
      </c>
      <c r="S1672" s="194"/>
      <c r="T1672" s="194" t="str">
        <f t="shared" ref="T1672:U1677" si="396">IF($Q1672=T$8,$K1672,"")</f>
        <v/>
      </c>
      <c r="U1672" s="194" t="str">
        <f t="shared" si="396"/>
        <v/>
      </c>
    </row>
    <row r="1673" spans="1:21" s="156" customFormat="1" ht="19.5" customHeight="1" x14ac:dyDescent="0.25">
      <c r="B1673" s="174"/>
      <c r="C1673" s="175"/>
      <c r="D1673" s="176"/>
      <c r="E1673" s="176"/>
      <c r="F1673" s="176"/>
      <c r="G1673" s="466"/>
      <c r="H1673" s="178"/>
      <c r="I1673" s="179"/>
      <c r="J1673" s="180"/>
      <c r="K1673" s="467"/>
      <c r="L1673" s="468"/>
      <c r="M1673" s="469"/>
      <c r="N1673" s="469"/>
      <c r="O1673" s="470"/>
      <c r="P1673" s="193">
        <f t="shared" si="392"/>
        <v>0</v>
      </c>
      <c r="Q1673" s="170"/>
      <c r="R1673" s="194" t="str">
        <f t="shared" si="395"/>
        <v/>
      </c>
      <c r="S1673" s="194"/>
      <c r="T1673" s="194" t="str">
        <f t="shared" si="396"/>
        <v/>
      </c>
      <c r="U1673" s="194" t="str">
        <f t="shared" si="396"/>
        <v/>
      </c>
    </row>
    <row r="1674" spans="1:21" s="156" customFormat="1" ht="19.5" customHeight="1" x14ac:dyDescent="0.25">
      <c r="B1674" s="198" t="s">
        <v>64</v>
      </c>
      <c r="C1674" s="175" t="str">
        <f>$C$1195</f>
        <v>Testing</v>
      </c>
      <c r="D1674" s="176"/>
      <c r="E1674" s="176"/>
      <c r="F1674" s="176"/>
      <c r="G1674" s="177"/>
      <c r="H1674" s="471">
        <f>$H$1195</f>
        <v>0.01</v>
      </c>
      <c r="I1674" s="179"/>
      <c r="J1674" s="458">
        <f>SUBTOTAL(9,K1670:K1673)</f>
        <v>0</v>
      </c>
      <c r="K1674" s="459">
        <f>H1674*J1674</f>
        <v>0</v>
      </c>
      <c r="L1674" s="460"/>
      <c r="M1674" s="461"/>
      <c r="N1674" s="461"/>
      <c r="O1674" s="462"/>
      <c r="P1674" s="193">
        <f t="shared" si="392"/>
        <v>0</v>
      </c>
      <c r="Q1674" s="170"/>
      <c r="R1674" s="194" t="str">
        <f t="shared" si="395"/>
        <v/>
      </c>
      <c r="S1674" s="194"/>
      <c r="T1674" s="194" t="str">
        <f t="shared" si="396"/>
        <v/>
      </c>
      <c r="U1674" s="194" t="str">
        <f t="shared" si="396"/>
        <v/>
      </c>
    </row>
    <row r="1675" spans="1:21" s="156" customFormat="1" ht="19.5" customHeight="1" x14ac:dyDescent="0.25">
      <c r="B1675" s="198" t="s">
        <v>64</v>
      </c>
      <c r="C1675" s="175" t="str">
        <f>$C$1196</f>
        <v>Commissioning</v>
      </c>
      <c r="D1675" s="176"/>
      <c r="E1675" s="176"/>
      <c r="F1675" s="176"/>
      <c r="G1675" s="177"/>
      <c r="H1675" s="471">
        <f>$H$1196</f>
        <v>0.01</v>
      </c>
      <c r="I1675" s="179"/>
      <c r="J1675" s="458">
        <f>J1674</f>
        <v>0</v>
      </c>
      <c r="K1675" s="459">
        <f>H1675*J1675</f>
        <v>0</v>
      </c>
      <c r="L1675" s="460"/>
      <c r="M1675" s="461"/>
      <c r="N1675" s="461"/>
      <c r="O1675" s="462"/>
      <c r="P1675" s="193">
        <f t="shared" si="392"/>
        <v>0</v>
      </c>
      <c r="Q1675" s="170"/>
      <c r="R1675" s="194" t="str">
        <f t="shared" si="395"/>
        <v/>
      </c>
      <c r="S1675" s="194"/>
      <c r="T1675" s="194" t="str">
        <f t="shared" si="396"/>
        <v/>
      </c>
      <c r="U1675" s="194" t="str">
        <f t="shared" si="396"/>
        <v/>
      </c>
    </row>
    <row r="1676" spans="1:21" s="156" customFormat="1" ht="19.5" customHeight="1" x14ac:dyDescent="0.25">
      <c r="B1676" s="198" t="s">
        <v>64</v>
      </c>
      <c r="C1676" s="175" t="str">
        <f>$C$1197</f>
        <v>E.o. for sustainable solutions, offsite manufacture, and the like</v>
      </c>
      <c r="D1676" s="176"/>
      <c r="E1676" s="176"/>
      <c r="F1676" s="176"/>
      <c r="G1676" s="177"/>
      <c r="H1676" s="471">
        <f>$H$1197</f>
        <v>0.15</v>
      </c>
      <c r="I1676" s="179"/>
      <c r="J1676" s="458">
        <f>J1675</f>
        <v>0</v>
      </c>
      <c r="K1676" s="459">
        <f>H1676*J1676</f>
        <v>0</v>
      </c>
      <c r="L1676" s="460"/>
      <c r="M1676" s="461"/>
      <c r="N1676" s="461"/>
      <c r="O1676" s="462"/>
      <c r="P1676" s="193">
        <f t="shared" si="392"/>
        <v>0</v>
      </c>
      <c r="Q1676" s="170"/>
      <c r="R1676" s="194" t="str">
        <f t="shared" si="395"/>
        <v/>
      </c>
      <c r="S1676" s="194"/>
      <c r="T1676" s="194" t="str">
        <f t="shared" si="396"/>
        <v/>
      </c>
      <c r="U1676" s="194" t="str">
        <f t="shared" si="396"/>
        <v/>
      </c>
    </row>
    <row r="1677" spans="1:21" s="156" customFormat="1" ht="19.5" customHeight="1" x14ac:dyDescent="0.25">
      <c r="B1677" s="198" t="s">
        <v>64</v>
      </c>
      <c r="C1677" s="175" t="str">
        <f>$C$1198</f>
        <v>MEP Preliminaries &amp; OH&amp;P</v>
      </c>
      <c r="D1677" s="176"/>
      <c r="E1677" s="176"/>
      <c r="F1677" s="176"/>
      <c r="G1677" s="177"/>
      <c r="H1677" s="471">
        <f>$H$1198</f>
        <v>0</v>
      </c>
      <c r="I1677" s="179"/>
      <c r="J1677" s="458">
        <f>SUM(K1672:K1676)</f>
        <v>0</v>
      </c>
      <c r="K1677" s="459">
        <f>H1677*J1677</f>
        <v>0</v>
      </c>
      <c r="L1677" s="460"/>
      <c r="M1677" s="461"/>
      <c r="N1677" s="461"/>
      <c r="O1677" s="462"/>
      <c r="P1677" s="193">
        <f t="shared" si="392"/>
        <v>0</v>
      </c>
      <c r="Q1677" s="170"/>
      <c r="R1677" s="194" t="str">
        <f t="shared" si="395"/>
        <v/>
      </c>
      <c r="S1677" s="194"/>
      <c r="T1677" s="194" t="str">
        <f t="shared" si="396"/>
        <v/>
      </c>
      <c r="U1677" s="194" t="str">
        <f t="shared" si="396"/>
        <v/>
      </c>
    </row>
    <row r="1678" spans="1:21" s="156" customFormat="1" ht="19.5" customHeight="1" x14ac:dyDescent="0.25">
      <c r="A1678" s="197"/>
      <c r="B1678" s="221"/>
      <c r="C1678" s="222"/>
      <c r="D1678" s="223"/>
      <c r="E1678" s="223"/>
      <c r="F1678" s="223"/>
      <c r="G1678" s="224" t="str">
        <f>C1671</f>
        <v>Local Heating</v>
      </c>
      <c r="H1678" s="225"/>
      <c r="I1678" s="225"/>
      <c r="J1678" s="226"/>
      <c r="K1678" s="227">
        <f>SUBTOTAL(9,K1671:K1677)</f>
        <v>0</v>
      </c>
      <c r="L1678" s="228"/>
      <c r="M1678" s="229"/>
      <c r="N1678" s="229"/>
      <c r="O1678" s="230"/>
      <c r="P1678" s="193">
        <f t="shared" si="392"/>
        <v>0</v>
      </c>
      <c r="R1678" s="194"/>
      <c r="S1678" s="194"/>
      <c r="T1678" s="194"/>
      <c r="U1678" s="194"/>
    </row>
    <row r="1679" spans="1:21" s="156" customFormat="1" ht="19.5" customHeight="1" x14ac:dyDescent="0.25">
      <c r="B1679" s="174"/>
      <c r="C1679" s="175"/>
      <c r="D1679" s="176"/>
      <c r="E1679" s="176"/>
      <c r="F1679" s="176"/>
      <c r="G1679" s="177"/>
      <c r="H1679" s="178"/>
      <c r="I1679" s="179"/>
      <c r="J1679" s="180"/>
      <c r="K1679" s="180"/>
      <c r="L1679" s="181"/>
      <c r="M1679" s="182"/>
      <c r="N1679" s="182"/>
      <c r="O1679" s="183"/>
      <c r="P1679" s="193">
        <f t="shared" si="392"/>
        <v>0</v>
      </c>
      <c r="Q1679" s="170"/>
      <c r="R1679" s="194" t="str">
        <f>IF($Q1679=R$8,$K1679,"")</f>
        <v/>
      </c>
      <c r="S1679" s="194"/>
      <c r="T1679" s="194" t="str">
        <f>IF($Q1679=T$8,$K1679,"")</f>
        <v/>
      </c>
      <c r="U1679" s="194" t="str">
        <f>IF($Q1679=U$8,$K1679,"")</f>
        <v/>
      </c>
    </row>
    <row r="1680" spans="1:21" s="156" customFormat="1" ht="19.5" customHeight="1" x14ac:dyDescent="0.25">
      <c r="B1680" s="195" t="s">
        <v>1158</v>
      </c>
      <c r="C1680" s="196" t="s">
        <v>1159</v>
      </c>
      <c r="D1680" s="191"/>
      <c r="E1680" s="191"/>
      <c r="F1680" s="191"/>
      <c r="G1680" s="192"/>
      <c r="H1680" s="178"/>
      <c r="I1680" s="179"/>
      <c r="J1680" s="180"/>
      <c r="K1680" s="180"/>
      <c r="L1680" s="181"/>
      <c r="M1680" s="182"/>
      <c r="N1680" s="182"/>
      <c r="O1680" s="183"/>
      <c r="P1680" s="193">
        <f t="shared" si="392"/>
        <v>0</v>
      </c>
      <c r="Q1680" s="170"/>
      <c r="R1680" s="194"/>
      <c r="S1680" s="194"/>
      <c r="T1680" s="194"/>
      <c r="U1680" s="194"/>
    </row>
    <row r="1681" spans="1:21" s="251" customFormat="1" ht="19.5" customHeight="1" x14ac:dyDescent="0.25">
      <c r="A1681" s="241"/>
      <c r="B1681" s="254" t="s">
        <v>64</v>
      </c>
      <c r="C1681" s="199" t="s">
        <v>1042</v>
      </c>
      <c r="D1681" s="255"/>
      <c r="E1681" s="255"/>
      <c r="F1681" s="255"/>
      <c r="G1681" s="256"/>
      <c r="H1681" s="257"/>
      <c r="I1681" s="242"/>
      <c r="J1681" s="179"/>
      <c r="K1681" s="244"/>
      <c r="L1681" s="990"/>
      <c r="M1681" s="991"/>
      <c r="N1681" s="991"/>
      <c r="O1681" s="992"/>
      <c r="P1681" s="193">
        <f t="shared" si="392"/>
        <v>0</v>
      </c>
      <c r="Q1681" s="258"/>
      <c r="R1681" s="194" t="str">
        <f t="shared" ref="R1681:R1686" si="397">IF($Q1681=R$8,$K1681,"")</f>
        <v/>
      </c>
      <c r="S1681" s="194"/>
      <c r="T1681" s="194" t="str">
        <f t="shared" ref="T1681:U1686" si="398">IF($Q1681=T$8,$K1681,"")</f>
        <v/>
      </c>
      <c r="U1681" s="194" t="str">
        <f t="shared" si="398"/>
        <v/>
      </c>
    </row>
    <row r="1682" spans="1:21" s="156" customFormat="1" ht="19.5" customHeight="1" x14ac:dyDescent="0.25">
      <c r="B1682" s="174"/>
      <c r="C1682" s="175"/>
      <c r="D1682" s="176"/>
      <c r="E1682" s="176"/>
      <c r="F1682" s="176"/>
      <c r="G1682" s="466"/>
      <c r="H1682" s="178"/>
      <c r="I1682" s="179"/>
      <c r="J1682" s="180"/>
      <c r="K1682" s="467"/>
      <c r="L1682" s="468"/>
      <c r="M1682" s="469"/>
      <c r="N1682" s="469"/>
      <c r="O1682" s="470"/>
      <c r="P1682" s="193">
        <f t="shared" si="392"/>
        <v>0</v>
      </c>
      <c r="Q1682" s="170"/>
      <c r="R1682" s="194" t="str">
        <f t="shared" si="397"/>
        <v/>
      </c>
      <c r="S1682" s="194"/>
      <c r="T1682" s="194" t="str">
        <f t="shared" si="398"/>
        <v/>
      </c>
      <c r="U1682" s="194" t="str">
        <f t="shared" si="398"/>
        <v/>
      </c>
    </row>
    <row r="1683" spans="1:21" s="156" customFormat="1" ht="19.5" customHeight="1" x14ac:dyDescent="0.25">
      <c r="B1683" s="198" t="s">
        <v>64</v>
      </c>
      <c r="C1683" s="175" t="str">
        <f>$C$1195</f>
        <v>Testing</v>
      </c>
      <c r="D1683" s="176"/>
      <c r="E1683" s="176"/>
      <c r="F1683" s="176"/>
      <c r="G1683" s="177"/>
      <c r="H1683" s="471">
        <f>$H$1195</f>
        <v>0.01</v>
      </c>
      <c r="I1683" s="179"/>
      <c r="J1683" s="458">
        <f>SUBTOTAL(9,K1679:K1682)</f>
        <v>0</v>
      </c>
      <c r="K1683" s="459">
        <f>H1683*J1683</f>
        <v>0</v>
      </c>
      <c r="L1683" s="460"/>
      <c r="M1683" s="461"/>
      <c r="N1683" s="461"/>
      <c r="O1683" s="462"/>
      <c r="P1683" s="193">
        <f t="shared" si="392"/>
        <v>0</v>
      </c>
      <c r="Q1683" s="170"/>
      <c r="R1683" s="194" t="str">
        <f t="shared" si="397"/>
        <v/>
      </c>
      <c r="S1683" s="194"/>
      <c r="T1683" s="194" t="str">
        <f t="shared" si="398"/>
        <v/>
      </c>
      <c r="U1683" s="194" t="str">
        <f t="shared" si="398"/>
        <v/>
      </c>
    </row>
    <row r="1684" spans="1:21" s="156" customFormat="1" ht="19.5" customHeight="1" x14ac:dyDescent="0.25">
      <c r="B1684" s="198" t="s">
        <v>64</v>
      </c>
      <c r="C1684" s="175" t="str">
        <f>$C$1196</f>
        <v>Commissioning</v>
      </c>
      <c r="D1684" s="176"/>
      <c r="E1684" s="176"/>
      <c r="F1684" s="176"/>
      <c r="G1684" s="177"/>
      <c r="H1684" s="471">
        <f>$H$1196</f>
        <v>0.01</v>
      </c>
      <c r="I1684" s="179"/>
      <c r="J1684" s="458">
        <f>J1683</f>
        <v>0</v>
      </c>
      <c r="K1684" s="459">
        <f>H1684*J1684</f>
        <v>0</v>
      </c>
      <c r="L1684" s="460"/>
      <c r="M1684" s="461"/>
      <c r="N1684" s="461"/>
      <c r="O1684" s="462"/>
      <c r="P1684" s="193">
        <f t="shared" si="392"/>
        <v>0</v>
      </c>
      <c r="Q1684" s="170"/>
      <c r="R1684" s="194" t="str">
        <f t="shared" si="397"/>
        <v/>
      </c>
      <c r="S1684" s="194"/>
      <c r="T1684" s="194" t="str">
        <f t="shared" si="398"/>
        <v/>
      </c>
      <c r="U1684" s="194" t="str">
        <f t="shared" si="398"/>
        <v/>
      </c>
    </row>
    <row r="1685" spans="1:21" s="156" customFormat="1" ht="19.5" customHeight="1" x14ac:dyDescent="0.25">
      <c r="B1685" s="198" t="s">
        <v>64</v>
      </c>
      <c r="C1685" s="175" t="str">
        <f>$C$1197</f>
        <v>E.o. for sustainable solutions, offsite manufacture, and the like</v>
      </c>
      <c r="D1685" s="176"/>
      <c r="E1685" s="176"/>
      <c r="F1685" s="176"/>
      <c r="G1685" s="177"/>
      <c r="H1685" s="471">
        <f>$H$1197</f>
        <v>0.15</v>
      </c>
      <c r="I1685" s="179"/>
      <c r="J1685" s="458">
        <f>J1684</f>
        <v>0</v>
      </c>
      <c r="K1685" s="459">
        <f>H1685*J1685</f>
        <v>0</v>
      </c>
      <c r="L1685" s="460"/>
      <c r="M1685" s="461"/>
      <c r="N1685" s="461"/>
      <c r="O1685" s="462"/>
      <c r="P1685" s="193">
        <f t="shared" si="392"/>
        <v>0</v>
      </c>
      <c r="Q1685" s="170"/>
      <c r="R1685" s="194" t="str">
        <f t="shared" si="397"/>
        <v/>
      </c>
      <c r="S1685" s="194"/>
      <c r="T1685" s="194" t="str">
        <f t="shared" si="398"/>
        <v/>
      </c>
      <c r="U1685" s="194" t="str">
        <f t="shared" si="398"/>
        <v/>
      </c>
    </row>
    <row r="1686" spans="1:21" s="156" customFormat="1" ht="19.5" customHeight="1" x14ac:dyDescent="0.25">
      <c r="B1686" s="198" t="s">
        <v>64</v>
      </c>
      <c r="C1686" s="175" t="str">
        <f>$C$1198</f>
        <v>MEP Preliminaries &amp; OH&amp;P</v>
      </c>
      <c r="D1686" s="176"/>
      <c r="E1686" s="176"/>
      <c r="F1686" s="176"/>
      <c r="G1686" s="177"/>
      <c r="H1686" s="471">
        <f>$H$1198</f>
        <v>0</v>
      </c>
      <c r="I1686" s="179"/>
      <c r="J1686" s="458">
        <f>SUM(K1681:K1685)</f>
        <v>0</v>
      </c>
      <c r="K1686" s="459">
        <f>H1686*J1686</f>
        <v>0</v>
      </c>
      <c r="L1686" s="460"/>
      <c r="M1686" s="461"/>
      <c r="N1686" s="461"/>
      <c r="O1686" s="462"/>
      <c r="P1686" s="193">
        <f t="shared" si="392"/>
        <v>0</v>
      </c>
      <c r="Q1686" s="170"/>
      <c r="R1686" s="194" t="str">
        <f t="shared" si="397"/>
        <v/>
      </c>
      <c r="S1686" s="194"/>
      <c r="T1686" s="194" t="str">
        <f t="shared" si="398"/>
        <v/>
      </c>
      <c r="U1686" s="194" t="str">
        <f t="shared" si="398"/>
        <v/>
      </c>
    </row>
    <row r="1687" spans="1:21" s="156" customFormat="1" ht="19.5" customHeight="1" x14ac:dyDescent="0.25">
      <c r="A1687" s="197"/>
      <c r="B1687" s="221"/>
      <c r="C1687" s="222"/>
      <c r="D1687" s="223"/>
      <c r="E1687" s="223"/>
      <c r="F1687" s="223"/>
      <c r="G1687" s="224" t="str">
        <f>C1680</f>
        <v>Central Cooling</v>
      </c>
      <c r="H1687" s="225"/>
      <c r="I1687" s="225"/>
      <c r="J1687" s="226"/>
      <c r="K1687" s="227">
        <f>SUBTOTAL(9,K1680:K1686)</f>
        <v>0</v>
      </c>
      <c r="L1687" s="228"/>
      <c r="M1687" s="229"/>
      <c r="N1687" s="229"/>
      <c r="O1687" s="230"/>
      <c r="P1687" s="193">
        <f t="shared" si="392"/>
        <v>0</v>
      </c>
      <c r="R1687" s="194"/>
      <c r="S1687" s="194"/>
      <c r="T1687" s="194"/>
      <c r="U1687" s="194"/>
    </row>
    <row r="1688" spans="1:21" s="156" customFormat="1" ht="19.5" customHeight="1" x14ac:dyDescent="0.25">
      <c r="B1688" s="174"/>
      <c r="C1688" s="175"/>
      <c r="D1688" s="176"/>
      <c r="E1688" s="176"/>
      <c r="F1688" s="176"/>
      <c r="G1688" s="177"/>
      <c r="H1688" s="178"/>
      <c r="I1688" s="179"/>
      <c r="J1688" s="180"/>
      <c r="K1688" s="180"/>
      <c r="L1688" s="181"/>
      <c r="M1688" s="182"/>
      <c r="N1688" s="182"/>
      <c r="O1688" s="183"/>
      <c r="P1688" s="193">
        <f t="shared" si="392"/>
        <v>0</v>
      </c>
      <c r="Q1688" s="170"/>
      <c r="R1688" s="194" t="str">
        <f>IF($Q1688=R$8,$K1688,"")</f>
        <v/>
      </c>
      <c r="S1688" s="194"/>
      <c r="T1688" s="194" t="str">
        <f>IF($Q1688=T$8,$K1688,"")</f>
        <v/>
      </c>
      <c r="U1688" s="194" t="str">
        <f>IF($Q1688=U$8,$K1688,"")</f>
        <v/>
      </c>
    </row>
    <row r="1689" spans="1:21" s="156" customFormat="1" ht="19.5" customHeight="1" x14ac:dyDescent="0.25">
      <c r="B1689" s="195" t="s">
        <v>1160</v>
      </c>
      <c r="C1689" s="196" t="s">
        <v>1161</v>
      </c>
      <c r="D1689" s="191"/>
      <c r="E1689" s="191"/>
      <c r="F1689" s="191"/>
      <c r="G1689" s="192"/>
      <c r="H1689" s="178"/>
      <c r="I1689" s="179"/>
      <c r="J1689" s="180"/>
      <c r="K1689" s="180"/>
      <c r="L1689" s="181"/>
      <c r="M1689" s="182"/>
      <c r="N1689" s="182"/>
      <c r="O1689" s="183"/>
      <c r="P1689" s="193">
        <f t="shared" si="392"/>
        <v>0</v>
      </c>
      <c r="Q1689" s="170"/>
      <c r="R1689" s="194"/>
      <c r="S1689" s="194"/>
      <c r="T1689" s="194"/>
      <c r="U1689" s="194"/>
    </row>
    <row r="1690" spans="1:21" s="251" customFormat="1" ht="19.5" customHeight="1" x14ac:dyDescent="0.25">
      <c r="A1690" s="241"/>
      <c r="B1690" s="254" t="s">
        <v>64</v>
      </c>
      <c r="C1690" s="199" t="s">
        <v>1042</v>
      </c>
      <c r="D1690" s="255"/>
      <c r="E1690" s="255"/>
      <c r="F1690" s="255"/>
      <c r="G1690" s="256"/>
      <c r="H1690" s="257"/>
      <c r="I1690" s="242"/>
      <c r="J1690" s="179"/>
      <c r="K1690" s="244"/>
      <c r="L1690" s="990"/>
      <c r="M1690" s="991"/>
      <c r="N1690" s="991"/>
      <c r="O1690" s="992"/>
      <c r="P1690" s="193">
        <f t="shared" si="392"/>
        <v>0</v>
      </c>
      <c r="Q1690" s="258"/>
      <c r="R1690" s="194" t="str">
        <f t="shared" ref="R1690:R1695" si="399">IF($Q1690=R$8,$K1690,"")</f>
        <v/>
      </c>
      <c r="S1690" s="194"/>
      <c r="T1690" s="194" t="str">
        <f t="shared" ref="T1690:U1695" si="400">IF($Q1690=T$8,$K1690,"")</f>
        <v/>
      </c>
      <c r="U1690" s="194" t="str">
        <f t="shared" si="400"/>
        <v/>
      </c>
    </row>
    <row r="1691" spans="1:21" s="156" customFormat="1" ht="19.5" customHeight="1" x14ac:dyDescent="0.25">
      <c r="B1691" s="174"/>
      <c r="C1691" s="175"/>
      <c r="D1691" s="176"/>
      <c r="E1691" s="176"/>
      <c r="F1691" s="176"/>
      <c r="G1691" s="466"/>
      <c r="H1691" s="178"/>
      <c r="I1691" s="179"/>
      <c r="J1691" s="180"/>
      <c r="K1691" s="467"/>
      <c r="L1691" s="468"/>
      <c r="M1691" s="469"/>
      <c r="N1691" s="469"/>
      <c r="O1691" s="470"/>
      <c r="P1691" s="193">
        <f t="shared" si="392"/>
        <v>0</v>
      </c>
      <c r="Q1691" s="170"/>
      <c r="R1691" s="194" t="str">
        <f t="shared" si="399"/>
        <v/>
      </c>
      <c r="S1691" s="194"/>
      <c r="T1691" s="194" t="str">
        <f t="shared" si="400"/>
        <v/>
      </c>
      <c r="U1691" s="194" t="str">
        <f t="shared" si="400"/>
        <v/>
      </c>
    </row>
    <row r="1692" spans="1:21" s="156" customFormat="1" ht="19.5" customHeight="1" x14ac:dyDescent="0.25">
      <c r="B1692" s="198" t="s">
        <v>64</v>
      </c>
      <c r="C1692" s="175" t="str">
        <f>$C$1195</f>
        <v>Testing</v>
      </c>
      <c r="D1692" s="176"/>
      <c r="E1692" s="176"/>
      <c r="F1692" s="176"/>
      <c r="G1692" s="177"/>
      <c r="H1692" s="471">
        <f>$H$1195</f>
        <v>0.01</v>
      </c>
      <c r="I1692" s="179"/>
      <c r="J1692" s="458">
        <f>SUBTOTAL(9,K1688:K1691)</f>
        <v>0</v>
      </c>
      <c r="K1692" s="459">
        <f>H1692*J1692</f>
        <v>0</v>
      </c>
      <c r="L1692" s="460"/>
      <c r="M1692" s="461"/>
      <c r="N1692" s="461"/>
      <c r="O1692" s="462"/>
      <c r="P1692" s="193">
        <f t="shared" si="392"/>
        <v>0</v>
      </c>
      <c r="Q1692" s="170"/>
      <c r="R1692" s="194" t="str">
        <f t="shared" si="399"/>
        <v/>
      </c>
      <c r="S1692" s="194"/>
      <c r="T1692" s="194" t="str">
        <f t="shared" si="400"/>
        <v/>
      </c>
      <c r="U1692" s="194" t="str">
        <f t="shared" si="400"/>
        <v/>
      </c>
    </row>
    <row r="1693" spans="1:21" s="156" customFormat="1" ht="19.5" customHeight="1" x14ac:dyDescent="0.25">
      <c r="B1693" s="198" t="s">
        <v>64</v>
      </c>
      <c r="C1693" s="175" t="str">
        <f>$C$1196</f>
        <v>Commissioning</v>
      </c>
      <c r="D1693" s="176"/>
      <c r="E1693" s="176"/>
      <c r="F1693" s="176"/>
      <c r="G1693" s="177"/>
      <c r="H1693" s="471">
        <f>$H$1196</f>
        <v>0.01</v>
      </c>
      <c r="I1693" s="179"/>
      <c r="J1693" s="458">
        <f>J1692</f>
        <v>0</v>
      </c>
      <c r="K1693" s="459">
        <f>H1693*J1693</f>
        <v>0</v>
      </c>
      <c r="L1693" s="460"/>
      <c r="M1693" s="461"/>
      <c r="N1693" s="461"/>
      <c r="O1693" s="462"/>
      <c r="P1693" s="193">
        <f t="shared" si="392"/>
        <v>0</v>
      </c>
      <c r="Q1693" s="170"/>
      <c r="R1693" s="194" t="str">
        <f t="shared" si="399"/>
        <v/>
      </c>
      <c r="S1693" s="194"/>
      <c r="T1693" s="194" t="str">
        <f t="shared" si="400"/>
        <v/>
      </c>
      <c r="U1693" s="194" t="str">
        <f t="shared" si="400"/>
        <v/>
      </c>
    </row>
    <row r="1694" spans="1:21" s="156" customFormat="1" ht="19.5" customHeight="1" x14ac:dyDescent="0.25">
      <c r="B1694" s="198" t="s">
        <v>64</v>
      </c>
      <c r="C1694" s="175" t="str">
        <f>$C$1197</f>
        <v>E.o. for sustainable solutions, offsite manufacture, and the like</v>
      </c>
      <c r="D1694" s="176"/>
      <c r="E1694" s="176"/>
      <c r="F1694" s="176"/>
      <c r="G1694" s="177"/>
      <c r="H1694" s="471">
        <f>$H$1197</f>
        <v>0.15</v>
      </c>
      <c r="I1694" s="179"/>
      <c r="J1694" s="458">
        <f>J1693</f>
        <v>0</v>
      </c>
      <c r="K1694" s="459">
        <f>H1694*J1694</f>
        <v>0</v>
      </c>
      <c r="L1694" s="460"/>
      <c r="M1694" s="461"/>
      <c r="N1694" s="461"/>
      <c r="O1694" s="462"/>
      <c r="P1694" s="193">
        <f t="shared" si="392"/>
        <v>0</v>
      </c>
      <c r="Q1694" s="170"/>
      <c r="R1694" s="194" t="str">
        <f t="shared" si="399"/>
        <v/>
      </c>
      <c r="S1694" s="194"/>
      <c r="T1694" s="194" t="str">
        <f t="shared" si="400"/>
        <v/>
      </c>
      <c r="U1694" s="194" t="str">
        <f t="shared" si="400"/>
        <v/>
      </c>
    </row>
    <row r="1695" spans="1:21" s="156" customFormat="1" ht="19.5" customHeight="1" x14ac:dyDescent="0.25">
      <c r="B1695" s="198" t="s">
        <v>64</v>
      </c>
      <c r="C1695" s="175" t="str">
        <f>$C$1198</f>
        <v>MEP Preliminaries &amp; OH&amp;P</v>
      </c>
      <c r="D1695" s="176"/>
      <c r="E1695" s="176"/>
      <c r="F1695" s="176"/>
      <c r="G1695" s="177"/>
      <c r="H1695" s="471">
        <f>$H$1198</f>
        <v>0</v>
      </c>
      <c r="I1695" s="179"/>
      <c r="J1695" s="458">
        <f>SUM(K1690:K1694)</f>
        <v>0</v>
      </c>
      <c r="K1695" s="459">
        <f>H1695*J1695</f>
        <v>0</v>
      </c>
      <c r="L1695" s="460"/>
      <c r="M1695" s="461"/>
      <c r="N1695" s="461"/>
      <c r="O1695" s="462"/>
      <c r="P1695" s="193">
        <f t="shared" si="392"/>
        <v>0</v>
      </c>
      <c r="Q1695" s="170"/>
      <c r="R1695" s="194" t="str">
        <f t="shared" si="399"/>
        <v/>
      </c>
      <c r="S1695" s="194"/>
      <c r="T1695" s="194" t="str">
        <f t="shared" si="400"/>
        <v/>
      </c>
      <c r="U1695" s="194" t="str">
        <f t="shared" si="400"/>
        <v/>
      </c>
    </row>
    <row r="1696" spans="1:21" s="156" customFormat="1" ht="19.5" customHeight="1" x14ac:dyDescent="0.25">
      <c r="A1696" s="197"/>
      <c r="B1696" s="221"/>
      <c r="C1696" s="222"/>
      <c r="D1696" s="223"/>
      <c r="E1696" s="223"/>
      <c r="F1696" s="223"/>
      <c r="G1696" s="224" t="str">
        <f>C1689</f>
        <v>Local Cooling</v>
      </c>
      <c r="H1696" s="225"/>
      <c r="I1696" s="225"/>
      <c r="J1696" s="226"/>
      <c r="K1696" s="227">
        <f>SUBTOTAL(9,K1689:K1695)</f>
        <v>0</v>
      </c>
      <c r="L1696" s="228"/>
      <c r="M1696" s="229"/>
      <c r="N1696" s="229"/>
      <c r="O1696" s="230"/>
      <c r="P1696" s="193">
        <f t="shared" si="392"/>
        <v>0</v>
      </c>
      <c r="R1696" s="194"/>
      <c r="S1696" s="194"/>
      <c r="T1696" s="194"/>
      <c r="U1696" s="194"/>
    </row>
    <row r="1697" spans="1:21" s="156" customFormat="1" ht="19.5" customHeight="1" x14ac:dyDescent="0.25">
      <c r="B1697" s="174"/>
      <c r="C1697" s="175"/>
      <c r="D1697" s="176"/>
      <c r="E1697" s="176"/>
      <c r="F1697" s="176"/>
      <c r="G1697" s="177"/>
      <c r="H1697" s="178"/>
      <c r="I1697" s="179"/>
      <c r="J1697" s="180"/>
      <c r="K1697" s="180"/>
      <c r="L1697" s="181"/>
      <c r="M1697" s="182"/>
      <c r="N1697" s="182"/>
      <c r="O1697" s="183"/>
      <c r="P1697" s="193">
        <f t="shared" si="392"/>
        <v>0</v>
      </c>
      <c r="Q1697" s="170"/>
      <c r="R1697" s="194" t="str">
        <f>IF($Q1697=R$8,$K1697,"")</f>
        <v/>
      </c>
      <c r="S1697" s="194"/>
      <c r="T1697" s="194" t="str">
        <f>IF($Q1697=T$8,$K1697,"")</f>
        <v/>
      </c>
      <c r="U1697" s="194" t="str">
        <f>IF($Q1697=U$8,$K1697,"")</f>
        <v/>
      </c>
    </row>
    <row r="1698" spans="1:21" s="156" customFormat="1" ht="19.5" customHeight="1" x14ac:dyDescent="0.25">
      <c r="B1698" s="195" t="s">
        <v>1162</v>
      </c>
      <c r="C1698" s="196" t="s">
        <v>1163</v>
      </c>
      <c r="D1698" s="191"/>
      <c r="E1698" s="191"/>
      <c r="F1698" s="191"/>
      <c r="G1698" s="192"/>
      <c r="H1698" s="178"/>
      <c r="I1698" s="179"/>
      <c r="J1698" s="180"/>
      <c r="K1698" s="180"/>
      <c r="L1698" s="181"/>
      <c r="M1698" s="182"/>
      <c r="N1698" s="182"/>
      <c r="O1698" s="183"/>
      <c r="P1698" s="193">
        <f t="shared" si="392"/>
        <v>0</v>
      </c>
      <c r="Q1698" s="170"/>
      <c r="R1698" s="194"/>
      <c r="S1698" s="194"/>
      <c r="T1698" s="194"/>
      <c r="U1698" s="194"/>
    </row>
    <row r="1699" spans="1:21" s="251" customFormat="1" ht="19.5" customHeight="1" x14ac:dyDescent="0.25">
      <c r="A1699" s="241"/>
      <c r="B1699" s="254" t="s">
        <v>64</v>
      </c>
      <c r="C1699" s="199" t="s">
        <v>1042</v>
      </c>
      <c r="D1699" s="255"/>
      <c r="E1699" s="255"/>
      <c r="F1699" s="255"/>
      <c r="G1699" s="256"/>
      <c r="H1699" s="257"/>
      <c r="I1699" s="242"/>
      <c r="J1699" s="179"/>
      <c r="K1699" s="244"/>
      <c r="L1699" s="990"/>
      <c r="M1699" s="991"/>
      <c r="N1699" s="991"/>
      <c r="O1699" s="992"/>
      <c r="P1699" s="193">
        <f t="shared" si="392"/>
        <v>0</v>
      </c>
      <c r="Q1699" s="258"/>
      <c r="R1699" s="194" t="str">
        <f t="shared" ref="R1699:R1704" si="401">IF($Q1699=R$8,$K1699,"")</f>
        <v/>
      </c>
      <c r="S1699" s="194"/>
      <c r="T1699" s="194" t="str">
        <f t="shared" ref="T1699:U1704" si="402">IF($Q1699=T$8,$K1699,"")</f>
        <v/>
      </c>
      <c r="U1699" s="194" t="str">
        <f t="shared" si="402"/>
        <v/>
      </c>
    </row>
    <row r="1700" spans="1:21" s="156" customFormat="1" ht="19.5" customHeight="1" x14ac:dyDescent="0.25">
      <c r="B1700" s="174"/>
      <c r="C1700" s="175"/>
      <c r="D1700" s="176"/>
      <c r="E1700" s="176"/>
      <c r="F1700" s="176"/>
      <c r="G1700" s="466"/>
      <c r="H1700" s="178"/>
      <c r="I1700" s="179"/>
      <c r="J1700" s="180"/>
      <c r="K1700" s="467"/>
      <c r="L1700" s="468"/>
      <c r="M1700" s="469"/>
      <c r="N1700" s="469"/>
      <c r="O1700" s="470"/>
      <c r="P1700" s="193">
        <f t="shared" si="392"/>
        <v>0</v>
      </c>
      <c r="Q1700" s="170"/>
      <c r="R1700" s="194" t="str">
        <f t="shared" si="401"/>
        <v/>
      </c>
      <c r="S1700" s="194"/>
      <c r="T1700" s="194" t="str">
        <f t="shared" si="402"/>
        <v/>
      </c>
      <c r="U1700" s="194" t="str">
        <f t="shared" si="402"/>
        <v/>
      </c>
    </row>
    <row r="1701" spans="1:21" s="156" customFormat="1" ht="19.5" customHeight="1" x14ac:dyDescent="0.25">
      <c r="B1701" s="198" t="s">
        <v>64</v>
      </c>
      <c r="C1701" s="175" t="str">
        <f>$C$1195</f>
        <v>Testing</v>
      </c>
      <c r="D1701" s="176"/>
      <c r="E1701" s="176"/>
      <c r="F1701" s="176"/>
      <c r="G1701" s="177"/>
      <c r="H1701" s="471">
        <f>$H$1195</f>
        <v>0.01</v>
      </c>
      <c r="I1701" s="179"/>
      <c r="J1701" s="458">
        <f>SUBTOTAL(9,K1697:K1700)</f>
        <v>0</v>
      </c>
      <c r="K1701" s="459">
        <f>H1701*J1701</f>
        <v>0</v>
      </c>
      <c r="L1701" s="460"/>
      <c r="M1701" s="461"/>
      <c r="N1701" s="461"/>
      <c r="O1701" s="462"/>
      <c r="P1701" s="193">
        <f t="shared" si="392"/>
        <v>0</v>
      </c>
      <c r="Q1701" s="170"/>
      <c r="R1701" s="194" t="str">
        <f t="shared" si="401"/>
        <v/>
      </c>
      <c r="S1701" s="194"/>
      <c r="T1701" s="194" t="str">
        <f t="shared" si="402"/>
        <v/>
      </c>
      <c r="U1701" s="194" t="str">
        <f t="shared" si="402"/>
        <v/>
      </c>
    </row>
    <row r="1702" spans="1:21" s="156" customFormat="1" ht="19.5" customHeight="1" x14ac:dyDescent="0.25">
      <c r="B1702" s="198" t="s">
        <v>64</v>
      </c>
      <c r="C1702" s="175" t="str">
        <f>$C$1196</f>
        <v>Commissioning</v>
      </c>
      <c r="D1702" s="176"/>
      <c r="E1702" s="176"/>
      <c r="F1702" s="176"/>
      <c r="G1702" s="177"/>
      <c r="H1702" s="471">
        <f>$H$1196</f>
        <v>0.01</v>
      </c>
      <c r="I1702" s="179"/>
      <c r="J1702" s="458">
        <f>J1701</f>
        <v>0</v>
      </c>
      <c r="K1702" s="459">
        <f>H1702*J1702</f>
        <v>0</v>
      </c>
      <c r="L1702" s="460"/>
      <c r="M1702" s="461"/>
      <c r="N1702" s="461"/>
      <c r="O1702" s="462"/>
      <c r="P1702" s="193">
        <f t="shared" si="392"/>
        <v>0</v>
      </c>
      <c r="Q1702" s="170"/>
      <c r="R1702" s="194" t="str">
        <f t="shared" si="401"/>
        <v/>
      </c>
      <c r="S1702" s="194"/>
      <c r="T1702" s="194" t="str">
        <f t="shared" si="402"/>
        <v/>
      </c>
      <c r="U1702" s="194" t="str">
        <f t="shared" si="402"/>
        <v/>
      </c>
    </row>
    <row r="1703" spans="1:21" s="156" customFormat="1" ht="19.5" customHeight="1" x14ac:dyDescent="0.25">
      <c r="B1703" s="198" t="s">
        <v>64</v>
      </c>
      <c r="C1703" s="175" t="str">
        <f>$C$1197</f>
        <v>E.o. for sustainable solutions, offsite manufacture, and the like</v>
      </c>
      <c r="D1703" s="176"/>
      <c r="E1703" s="176"/>
      <c r="F1703" s="176"/>
      <c r="G1703" s="177"/>
      <c r="H1703" s="471">
        <f>$H$1197</f>
        <v>0.15</v>
      </c>
      <c r="I1703" s="179"/>
      <c r="J1703" s="458">
        <f>J1702</f>
        <v>0</v>
      </c>
      <c r="K1703" s="459">
        <f>H1703*J1703</f>
        <v>0</v>
      </c>
      <c r="L1703" s="460"/>
      <c r="M1703" s="461"/>
      <c r="N1703" s="461"/>
      <c r="O1703" s="462"/>
      <c r="P1703" s="193">
        <f t="shared" si="392"/>
        <v>0</v>
      </c>
      <c r="Q1703" s="170"/>
      <c r="R1703" s="194" t="str">
        <f t="shared" si="401"/>
        <v/>
      </c>
      <c r="S1703" s="194"/>
      <c r="T1703" s="194" t="str">
        <f t="shared" si="402"/>
        <v/>
      </c>
      <c r="U1703" s="194" t="str">
        <f t="shared" si="402"/>
        <v/>
      </c>
    </row>
    <row r="1704" spans="1:21" s="156" customFormat="1" ht="19.5" customHeight="1" x14ac:dyDescent="0.25">
      <c r="B1704" s="198" t="s">
        <v>64</v>
      </c>
      <c r="C1704" s="175" t="str">
        <f>$C$1198</f>
        <v>MEP Preliminaries &amp; OH&amp;P</v>
      </c>
      <c r="D1704" s="176"/>
      <c r="E1704" s="176"/>
      <c r="F1704" s="176"/>
      <c r="G1704" s="177"/>
      <c r="H1704" s="471">
        <f>$H$1198</f>
        <v>0</v>
      </c>
      <c r="I1704" s="179"/>
      <c r="J1704" s="458">
        <f>SUM(K1699:K1703)</f>
        <v>0</v>
      </c>
      <c r="K1704" s="459">
        <f>H1704*J1704</f>
        <v>0</v>
      </c>
      <c r="L1704" s="460"/>
      <c r="M1704" s="461"/>
      <c r="N1704" s="461"/>
      <c r="O1704" s="462"/>
      <c r="P1704" s="193">
        <f t="shared" si="392"/>
        <v>0</v>
      </c>
      <c r="Q1704" s="170"/>
      <c r="R1704" s="194" t="str">
        <f t="shared" si="401"/>
        <v/>
      </c>
      <c r="S1704" s="194"/>
      <c r="T1704" s="194" t="str">
        <f t="shared" si="402"/>
        <v/>
      </c>
      <c r="U1704" s="194" t="str">
        <f t="shared" si="402"/>
        <v/>
      </c>
    </row>
    <row r="1705" spans="1:21" s="156" customFormat="1" ht="19.5" customHeight="1" x14ac:dyDescent="0.25">
      <c r="A1705" s="197"/>
      <c r="B1705" s="221"/>
      <c r="C1705" s="222"/>
      <c r="D1705" s="223"/>
      <c r="E1705" s="223"/>
      <c r="F1705" s="223"/>
      <c r="G1705" s="224" t="str">
        <f>C1698</f>
        <v>Central Heating and Cooling</v>
      </c>
      <c r="H1705" s="225"/>
      <c r="I1705" s="225"/>
      <c r="J1705" s="226"/>
      <c r="K1705" s="227">
        <f>SUBTOTAL(9,K1698:K1704)</f>
        <v>0</v>
      </c>
      <c r="L1705" s="228"/>
      <c r="M1705" s="229"/>
      <c r="N1705" s="229"/>
      <c r="O1705" s="230"/>
      <c r="P1705" s="193">
        <f t="shared" si="392"/>
        <v>0</v>
      </c>
      <c r="R1705" s="194"/>
      <c r="S1705" s="194"/>
      <c r="T1705" s="194"/>
      <c r="U1705" s="194"/>
    </row>
    <row r="1706" spans="1:21" s="156" customFormat="1" ht="19.5" customHeight="1" x14ac:dyDescent="0.25">
      <c r="B1706" s="174"/>
      <c r="C1706" s="175"/>
      <c r="D1706" s="176"/>
      <c r="E1706" s="176"/>
      <c r="F1706" s="176"/>
      <c r="G1706" s="177"/>
      <c r="H1706" s="178"/>
      <c r="I1706" s="179"/>
      <c r="J1706" s="180"/>
      <c r="K1706" s="180"/>
      <c r="L1706" s="181"/>
      <c r="M1706" s="182"/>
      <c r="N1706" s="182"/>
      <c r="O1706" s="183"/>
      <c r="P1706" s="193">
        <f t="shared" si="392"/>
        <v>0</v>
      </c>
      <c r="Q1706" s="170"/>
      <c r="R1706" s="194" t="str">
        <f>IF($Q1706=R$8,$K1706,"")</f>
        <v/>
      </c>
      <c r="S1706" s="194"/>
      <c r="T1706" s="194" t="str">
        <f>IF($Q1706=T$8,$K1706,"")</f>
        <v/>
      </c>
      <c r="U1706" s="194" t="str">
        <f>IF($Q1706=U$8,$K1706,"")</f>
        <v/>
      </c>
    </row>
    <row r="1707" spans="1:21" s="156" customFormat="1" ht="19.5" customHeight="1" x14ac:dyDescent="0.25">
      <c r="B1707" s="195" t="s">
        <v>1164</v>
      </c>
      <c r="C1707" s="196" t="s">
        <v>1165</v>
      </c>
      <c r="D1707" s="191"/>
      <c r="E1707" s="191"/>
      <c r="F1707" s="191"/>
      <c r="G1707" s="192"/>
      <c r="H1707" s="178"/>
      <c r="I1707" s="179"/>
      <c r="J1707" s="180"/>
      <c r="K1707" s="180"/>
      <c r="L1707" s="181"/>
      <c r="M1707" s="182"/>
      <c r="N1707" s="182"/>
      <c r="O1707" s="183"/>
      <c r="P1707" s="193">
        <f t="shared" si="392"/>
        <v>0</v>
      </c>
      <c r="Q1707" s="170"/>
      <c r="R1707" s="194"/>
      <c r="S1707" s="194"/>
      <c r="T1707" s="194"/>
      <c r="U1707" s="194"/>
    </row>
    <row r="1708" spans="1:21" s="251" customFormat="1" ht="19.5" customHeight="1" x14ac:dyDescent="0.25">
      <c r="A1708" s="241"/>
      <c r="B1708" s="254" t="s">
        <v>64</v>
      </c>
      <c r="C1708" s="199" t="s">
        <v>1042</v>
      </c>
      <c r="D1708" s="255"/>
      <c r="E1708" s="255"/>
      <c r="F1708" s="255"/>
      <c r="G1708" s="256"/>
      <c r="H1708" s="257"/>
      <c r="I1708" s="242"/>
      <c r="J1708" s="179"/>
      <c r="K1708" s="244"/>
      <c r="L1708" s="990"/>
      <c r="M1708" s="991"/>
      <c r="N1708" s="991"/>
      <c r="O1708" s="992"/>
      <c r="P1708" s="193">
        <f t="shared" si="392"/>
        <v>0</v>
      </c>
      <c r="Q1708" s="258"/>
      <c r="R1708" s="194" t="str">
        <f t="shared" ref="R1708:R1713" si="403">IF($Q1708=R$8,$K1708,"")</f>
        <v/>
      </c>
      <c r="S1708" s="194"/>
      <c r="T1708" s="194" t="str">
        <f t="shared" ref="T1708:U1713" si="404">IF($Q1708=T$8,$K1708,"")</f>
        <v/>
      </c>
      <c r="U1708" s="194" t="str">
        <f t="shared" si="404"/>
        <v/>
      </c>
    </row>
    <row r="1709" spans="1:21" s="156" customFormat="1" ht="19.5" customHeight="1" x14ac:dyDescent="0.25">
      <c r="B1709" s="174"/>
      <c r="C1709" s="175"/>
      <c r="D1709" s="176"/>
      <c r="E1709" s="176"/>
      <c r="F1709" s="176"/>
      <c r="G1709" s="466"/>
      <c r="H1709" s="178"/>
      <c r="I1709" s="179"/>
      <c r="J1709" s="180"/>
      <c r="K1709" s="467"/>
      <c r="L1709" s="468"/>
      <c r="M1709" s="469"/>
      <c r="N1709" s="469"/>
      <c r="O1709" s="470"/>
      <c r="P1709" s="193">
        <f t="shared" si="392"/>
        <v>0</v>
      </c>
      <c r="Q1709" s="170"/>
      <c r="R1709" s="194" t="str">
        <f t="shared" si="403"/>
        <v/>
      </c>
      <c r="S1709" s="194"/>
      <c r="T1709" s="194" t="str">
        <f t="shared" si="404"/>
        <v/>
      </c>
      <c r="U1709" s="194" t="str">
        <f t="shared" si="404"/>
        <v/>
      </c>
    </row>
    <row r="1710" spans="1:21" s="156" customFormat="1" ht="19.5" customHeight="1" x14ac:dyDescent="0.25">
      <c r="B1710" s="198" t="s">
        <v>64</v>
      </c>
      <c r="C1710" s="175" t="str">
        <f>$C$1195</f>
        <v>Testing</v>
      </c>
      <c r="D1710" s="176"/>
      <c r="E1710" s="176"/>
      <c r="F1710" s="176"/>
      <c r="G1710" s="177"/>
      <c r="H1710" s="471">
        <f>$H$1195</f>
        <v>0.01</v>
      </c>
      <c r="I1710" s="179"/>
      <c r="J1710" s="458">
        <f>SUBTOTAL(9,K1706:K1709)</f>
        <v>0</v>
      </c>
      <c r="K1710" s="459">
        <f>H1710*J1710</f>
        <v>0</v>
      </c>
      <c r="L1710" s="460"/>
      <c r="M1710" s="461"/>
      <c r="N1710" s="461"/>
      <c r="O1710" s="462"/>
      <c r="P1710" s="193">
        <f t="shared" si="392"/>
        <v>0</v>
      </c>
      <c r="Q1710" s="170"/>
      <c r="R1710" s="194" t="str">
        <f t="shared" si="403"/>
        <v/>
      </c>
      <c r="S1710" s="194"/>
      <c r="T1710" s="194" t="str">
        <f t="shared" si="404"/>
        <v/>
      </c>
      <c r="U1710" s="194" t="str">
        <f t="shared" si="404"/>
        <v/>
      </c>
    </row>
    <row r="1711" spans="1:21" s="156" customFormat="1" ht="19.5" customHeight="1" x14ac:dyDescent="0.25">
      <c r="B1711" s="198" t="s">
        <v>64</v>
      </c>
      <c r="C1711" s="175" t="str">
        <f>$C$1196</f>
        <v>Commissioning</v>
      </c>
      <c r="D1711" s="176"/>
      <c r="E1711" s="176"/>
      <c r="F1711" s="176"/>
      <c r="G1711" s="177"/>
      <c r="H1711" s="471">
        <f>$H$1196</f>
        <v>0.01</v>
      </c>
      <c r="I1711" s="179"/>
      <c r="J1711" s="458">
        <f>J1710</f>
        <v>0</v>
      </c>
      <c r="K1711" s="459">
        <f>H1711*J1711</f>
        <v>0</v>
      </c>
      <c r="L1711" s="460"/>
      <c r="M1711" s="461"/>
      <c r="N1711" s="461"/>
      <c r="O1711" s="462"/>
      <c r="P1711" s="193">
        <f t="shared" si="392"/>
        <v>0</v>
      </c>
      <c r="Q1711" s="170"/>
      <c r="R1711" s="194" t="str">
        <f t="shared" si="403"/>
        <v/>
      </c>
      <c r="S1711" s="194"/>
      <c r="T1711" s="194" t="str">
        <f t="shared" si="404"/>
        <v/>
      </c>
      <c r="U1711" s="194" t="str">
        <f t="shared" si="404"/>
        <v/>
      </c>
    </row>
    <row r="1712" spans="1:21" s="156" customFormat="1" ht="19.5" customHeight="1" x14ac:dyDescent="0.25">
      <c r="B1712" s="198" t="s">
        <v>64</v>
      </c>
      <c r="C1712" s="175" t="str">
        <f>$C$1197</f>
        <v>E.o. for sustainable solutions, offsite manufacture, and the like</v>
      </c>
      <c r="D1712" s="176"/>
      <c r="E1712" s="176"/>
      <c r="F1712" s="176"/>
      <c r="G1712" s="177"/>
      <c r="H1712" s="471">
        <f>$H$1197</f>
        <v>0.15</v>
      </c>
      <c r="I1712" s="179"/>
      <c r="J1712" s="458">
        <f>J1711</f>
        <v>0</v>
      </c>
      <c r="K1712" s="459">
        <f>H1712*J1712</f>
        <v>0</v>
      </c>
      <c r="L1712" s="460"/>
      <c r="M1712" s="461"/>
      <c r="N1712" s="461"/>
      <c r="O1712" s="462"/>
      <c r="P1712" s="193">
        <f t="shared" si="392"/>
        <v>0</v>
      </c>
      <c r="Q1712" s="170"/>
      <c r="R1712" s="194" t="str">
        <f t="shared" si="403"/>
        <v/>
      </c>
      <c r="S1712" s="194"/>
      <c r="T1712" s="194" t="str">
        <f t="shared" si="404"/>
        <v/>
      </c>
      <c r="U1712" s="194" t="str">
        <f t="shared" si="404"/>
        <v/>
      </c>
    </row>
    <row r="1713" spans="1:21" s="156" customFormat="1" ht="19.5" customHeight="1" x14ac:dyDescent="0.25">
      <c r="B1713" s="198" t="s">
        <v>64</v>
      </c>
      <c r="C1713" s="175" t="str">
        <f>$C$1198</f>
        <v>MEP Preliminaries &amp; OH&amp;P</v>
      </c>
      <c r="D1713" s="176"/>
      <c r="E1713" s="176"/>
      <c r="F1713" s="176"/>
      <c r="G1713" s="177"/>
      <c r="H1713" s="471">
        <f>$H$1198</f>
        <v>0</v>
      </c>
      <c r="I1713" s="179"/>
      <c r="J1713" s="458">
        <f>SUM(K1708:K1712)</f>
        <v>0</v>
      </c>
      <c r="K1713" s="459">
        <f>H1713*J1713</f>
        <v>0</v>
      </c>
      <c r="L1713" s="460"/>
      <c r="M1713" s="461"/>
      <c r="N1713" s="461"/>
      <c r="O1713" s="462"/>
      <c r="P1713" s="193">
        <f t="shared" si="392"/>
        <v>0</v>
      </c>
      <c r="Q1713" s="170"/>
      <c r="R1713" s="194" t="str">
        <f t="shared" si="403"/>
        <v/>
      </c>
      <c r="S1713" s="194"/>
      <c r="T1713" s="194" t="str">
        <f t="shared" si="404"/>
        <v/>
      </c>
      <c r="U1713" s="194" t="str">
        <f t="shared" si="404"/>
        <v/>
      </c>
    </row>
    <row r="1714" spans="1:21" s="156" customFormat="1" ht="19.5" customHeight="1" x14ac:dyDescent="0.25">
      <c r="A1714" s="197"/>
      <c r="B1714" s="221"/>
      <c r="C1714" s="222"/>
      <c r="D1714" s="223"/>
      <c r="E1714" s="223"/>
      <c r="F1714" s="223"/>
      <c r="G1714" s="224" t="str">
        <f>C1707</f>
        <v>Local Heating and Cooling</v>
      </c>
      <c r="H1714" s="225"/>
      <c r="I1714" s="225"/>
      <c r="J1714" s="226"/>
      <c r="K1714" s="227">
        <f>SUBTOTAL(9,K1707:K1713)</f>
        <v>0</v>
      </c>
      <c r="L1714" s="228"/>
      <c r="M1714" s="229"/>
      <c r="N1714" s="229"/>
      <c r="O1714" s="230"/>
      <c r="P1714" s="193">
        <f t="shared" si="392"/>
        <v>0</v>
      </c>
      <c r="R1714" s="194"/>
      <c r="S1714" s="194"/>
      <c r="T1714" s="194"/>
      <c r="U1714" s="194"/>
    </row>
    <row r="1715" spans="1:21" s="156" customFormat="1" ht="19.5" customHeight="1" x14ac:dyDescent="0.25">
      <c r="B1715" s="174"/>
      <c r="C1715" s="175"/>
      <c r="D1715" s="176"/>
      <c r="E1715" s="176"/>
      <c r="F1715" s="176"/>
      <c r="G1715" s="177"/>
      <c r="H1715" s="178"/>
      <c r="I1715" s="179"/>
      <c r="J1715" s="180"/>
      <c r="K1715" s="180"/>
      <c r="L1715" s="181"/>
      <c r="M1715" s="182"/>
      <c r="N1715" s="182"/>
      <c r="O1715" s="183"/>
      <c r="P1715" s="193">
        <f t="shared" si="392"/>
        <v>0</v>
      </c>
      <c r="Q1715" s="170"/>
      <c r="R1715" s="194" t="str">
        <f>IF($Q1715=R$8,$K1715,"")</f>
        <v/>
      </c>
      <c r="S1715" s="194"/>
      <c r="T1715" s="194" t="str">
        <f>IF($Q1715=T$8,$K1715,"")</f>
        <v/>
      </c>
      <c r="U1715" s="194" t="str">
        <f>IF($Q1715=U$8,$K1715,"")</f>
        <v/>
      </c>
    </row>
    <row r="1716" spans="1:21" s="156" customFormat="1" ht="19.5" customHeight="1" x14ac:dyDescent="0.25">
      <c r="B1716" s="195" t="s">
        <v>1166</v>
      </c>
      <c r="C1716" s="196" t="s">
        <v>1167</v>
      </c>
      <c r="D1716" s="191"/>
      <c r="E1716" s="191"/>
      <c r="F1716" s="191"/>
      <c r="G1716" s="192"/>
      <c r="H1716" s="178"/>
      <c r="I1716" s="179"/>
      <c r="J1716" s="180"/>
      <c r="K1716" s="180"/>
      <c r="L1716" s="181"/>
      <c r="M1716" s="182"/>
      <c r="N1716" s="182"/>
      <c r="O1716" s="183"/>
      <c r="P1716" s="193">
        <f t="shared" si="392"/>
        <v>0</v>
      </c>
      <c r="Q1716" s="170"/>
      <c r="R1716" s="194"/>
      <c r="S1716" s="194"/>
      <c r="T1716" s="194"/>
      <c r="U1716" s="194"/>
    </row>
    <row r="1717" spans="1:21" s="251" customFormat="1" ht="19.5" customHeight="1" x14ac:dyDescent="0.25">
      <c r="A1717" s="241"/>
      <c r="B1717" s="254" t="s">
        <v>64</v>
      </c>
      <c r="C1717" s="199" t="s">
        <v>1042</v>
      </c>
      <c r="D1717" s="255"/>
      <c r="E1717" s="255"/>
      <c r="F1717" s="255"/>
      <c r="G1717" s="256"/>
      <c r="H1717" s="257"/>
      <c r="I1717" s="242"/>
      <c r="J1717" s="179"/>
      <c r="K1717" s="244"/>
      <c r="L1717" s="990"/>
      <c r="M1717" s="991"/>
      <c r="N1717" s="991"/>
      <c r="O1717" s="992"/>
      <c r="P1717" s="193">
        <f t="shared" si="392"/>
        <v>0</v>
      </c>
      <c r="Q1717" s="258"/>
      <c r="R1717" s="194" t="str">
        <f t="shared" ref="R1717:R1722" si="405">IF($Q1717=R$8,$K1717,"")</f>
        <v/>
      </c>
      <c r="S1717" s="194"/>
      <c r="T1717" s="194" t="str">
        <f t="shared" ref="T1717:U1722" si="406">IF($Q1717=T$8,$K1717,"")</f>
        <v/>
      </c>
      <c r="U1717" s="194" t="str">
        <f t="shared" si="406"/>
        <v/>
      </c>
    </row>
    <row r="1718" spans="1:21" s="156" customFormat="1" ht="19.5" customHeight="1" x14ac:dyDescent="0.25">
      <c r="B1718" s="174"/>
      <c r="C1718" s="175"/>
      <c r="D1718" s="176"/>
      <c r="E1718" s="176"/>
      <c r="F1718" s="176"/>
      <c r="G1718" s="466"/>
      <c r="H1718" s="178"/>
      <c r="I1718" s="179"/>
      <c r="J1718" s="180"/>
      <c r="K1718" s="467"/>
      <c r="L1718" s="468"/>
      <c r="M1718" s="469"/>
      <c r="N1718" s="469"/>
      <c r="O1718" s="470"/>
      <c r="P1718" s="193">
        <f t="shared" si="392"/>
        <v>0</v>
      </c>
      <c r="Q1718" s="170"/>
      <c r="R1718" s="194" t="str">
        <f t="shared" si="405"/>
        <v/>
      </c>
      <c r="S1718" s="194"/>
      <c r="T1718" s="194" t="str">
        <f t="shared" si="406"/>
        <v/>
      </c>
      <c r="U1718" s="194" t="str">
        <f t="shared" si="406"/>
        <v/>
      </c>
    </row>
    <row r="1719" spans="1:21" s="156" customFormat="1" ht="19.5" customHeight="1" x14ac:dyDescent="0.25">
      <c r="B1719" s="198" t="s">
        <v>64</v>
      </c>
      <c r="C1719" s="175" t="str">
        <f>$C$1195</f>
        <v>Testing</v>
      </c>
      <c r="D1719" s="176"/>
      <c r="E1719" s="176"/>
      <c r="F1719" s="176"/>
      <c r="G1719" s="177"/>
      <c r="H1719" s="471">
        <f>$H$1195</f>
        <v>0.01</v>
      </c>
      <c r="I1719" s="179"/>
      <c r="J1719" s="458">
        <f>SUBTOTAL(9,K1715:K1718)</f>
        <v>0</v>
      </c>
      <c r="K1719" s="459">
        <f>H1719*J1719</f>
        <v>0</v>
      </c>
      <c r="L1719" s="460"/>
      <c r="M1719" s="461"/>
      <c r="N1719" s="461"/>
      <c r="O1719" s="462"/>
      <c r="P1719" s="193">
        <f t="shared" si="392"/>
        <v>0</v>
      </c>
      <c r="Q1719" s="170"/>
      <c r="R1719" s="194" t="str">
        <f t="shared" si="405"/>
        <v/>
      </c>
      <c r="S1719" s="194"/>
      <c r="T1719" s="194" t="str">
        <f t="shared" si="406"/>
        <v/>
      </c>
      <c r="U1719" s="194" t="str">
        <f t="shared" si="406"/>
        <v/>
      </c>
    </row>
    <row r="1720" spans="1:21" s="156" customFormat="1" ht="19.5" customHeight="1" x14ac:dyDescent="0.25">
      <c r="B1720" s="198" t="s">
        <v>64</v>
      </c>
      <c r="C1720" s="175" t="str">
        <f>$C$1196</f>
        <v>Commissioning</v>
      </c>
      <c r="D1720" s="176"/>
      <c r="E1720" s="176"/>
      <c r="F1720" s="176"/>
      <c r="G1720" s="177"/>
      <c r="H1720" s="471">
        <f>$H$1196</f>
        <v>0.01</v>
      </c>
      <c r="I1720" s="179"/>
      <c r="J1720" s="458">
        <f>J1719</f>
        <v>0</v>
      </c>
      <c r="K1720" s="459">
        <f>H1720*J1720</f>
        <v>0</v>
      </c>
      <c r="L1720" s="460"/>
      <c r="M1720" s="461"/>
      <c r="N1720" s="461"/>
      <c r="O1720" s="462"/>
      <c r="P1720" s="193">
        <f t="shared" si="392"/>
        <v>0</v>
      </c>
      <c r="Q1720" s="170"/>
      <c r="R1720" s="194" t="str">
        <f t="shared" si="405"/>
        <v/>
      </c>
      <c r="S1720" s="194"/>
      <c r="T1720" s="194" t="str">
        <f t="shared" si="406"/>
        <v/>
      </c>
      <c r="U1720" s="194" t="str">
        <f t="shared" si="406"/>
        <v/>
      </c>
    </row>
    <row r="1721" spans="1:21" s="156" customFormat="1" ht="19.5" customHeight="1" x14ac:dyDescent="0.25">
      <c r="B1721" s="198" t="s">
        <v>64</v>
      </c>
      <c r="C1721" s="175" t="str">
        <f>$C$1197</f>
        <v>E.o. for sustainable solutions, offsite manufacture, and the like</v>
      </c>
      <c r="D1721" s="176"/>
      <c r="E1721" s="176"/>
      <c r="F1721" s="176"/>
      <c r="G1721" s="177"/>
      <c r="H1721" s="471">
        <f>$H$1197</f>
        <v>0.15</v>
      </c>
      <c r="I1721" s="179"/>
      <c r="J1721" s="458">
        <f>J1720</f>
        <v>0</v>
      </c>
      <c r="K1721" s="459">
        <f>H1721*J1721</f>
        <v>0</v>
      </c>
      <c r="L1721" s="460"/>
      <c r="M1721" s="461"/>
      <c r="N1721" s="461"/>
      <c r="O1721" s="462"/>
      <c r="P1721" s="193">
        <f t="shared" ref="P1721:P1784" si="407">K1721-SUM(R1721:U1721)</f>
        <v>0</v>
      </c>
      <c r="Q1721" s="170"/>
      <c r="R1721" s="194" t="str">
        <f t="shared" si="405"/>
        <v/>
      </c>
      <c r="S1721" s="194"/>
      <c r="T1721" s="194" t="str">
        <f t="shared" si="406"/>
        <v/>
      </c>
      <c r="U1721" s="194" t="str">
        <f t="shared" si="406"/>
        <v/>
      </c>
    </row>
    <row r="1722" spans="1:21" s="156" customFormat="1" ht="19.5" customHeight="1" x14ac:dyDescent="0.25">
      <c r="B1722" s="198" t="s">
        <v>64</v>
      </c>
      <c r="C1722" s="175" t="str">
        <f>$C$1198</f>
        <v>MEP Preliminaries &amp; OH&amp;P</v>
      </c>
      <c r="D1722" s="176"/>
      <c r="E1722" s="176"/>
      <c r="F1722" s="176"/>
      <c r="G1722" s="177"/>
      <c r="H1722" s="471">
        <f>$H$1198</f>
        <v>0</v>
      </c>
      <c r="I1722" s="179"/>
      <c r="J1722" s="458">
        <f>SUM(K1717:K1721)</f>
        <v>0</v>
      </c>
      <c r="K1722" s="459">
        <f>H1722*J1722</f>
        <v>0</v>
      </c>
      <c r="L1722" s="460"/>
      <c r="M1722" s="461"/>
      <c r="N1722" s="461"/>
      <c r="O1722" s="462"/>
      <c r="P1722" s="193">
        <f t="shared" si="407"/>
        <v>0</v>
      </c>
      <c r="Q1722" s="170"/>
      <c r="R1722" s="194" t="str">
        <f t="shared" si="405"/>
        <v/>
      </c>
      <c r="S1722" s="194"/>
      <c r="T1722" s="194" t="str">
        <f t="shared" si="406"/>
        <v/>
      </c>
      <c r="U1722" s="194" t="str">
        <f t="shared" si="406"/>
        <v/>
      </c>
    </row>
    <row r="1723" spans="1:21" s="156" customFormat="1" ht="19.5" customHeight="1" x14ac:dyDescent="0.25">
      <c r="A1723" s="197"/>
      <c r="B1723" s="221"/>
      <c r="C1723" s="222"/>
      <c r="D1723" s="223"/>
      <c r="E1723" s="223"/>
      <c r="F1723" s="223"/>
      <c r="G1723" s="224" t="str">
        <f>C1716</f>
        <v>Central Air Conditioning</v>
      </c>
      <c r="H1723" s="225"/>
      <c r="I1723" s="225"/>
      <c r="J1723" s="226"/>
      <c r="K1723" s="227">
        <f>SUBTOTAL(9,K1716:K1722)</f>
        <v>0</v>
      </c>
      <c r="L1723" s="228"/>
      <c r="M1723" s="229"/>
      <c r="N1723" s="229"/>
      <c r="O1723" s="230"/>
      <c r="P1723" s="193">
        <f t="shared" si="407"/>
        <v>0</v>
      </c>
      <c r="R1723" s="194"/>
      <c r="S1723" s="194"/>
      <c r="T1723" s="194"/>
      <c r="U1723" s="194"/>
    </row>
    <row r="1724" spans="1:21" s="156" customFormat="1" ht="19.5" customHeight="1" x14ac:dyDescent="0.25">
      <c r="B1724" s="174"/>
      <c r="C1724" s="175"/>
      <c r="D1724" s="176"/>
      <c r="E1724" s="176"/>
      <c r="F1724" s="176"/>
      <c r="G1724" s="177"/>
      <c r="H1724" s="178"/>
      <c r="I1724" s="179"/>
      <c r="J1724" s="180"/>
      <c r="K1724" s="180"/>
      <c r="L1724" s="181"/>
      <c r="M1724" s="182"/>
      <c r="N1724" s="182"/>
      <c r="O1724" s="183"/>
      <c r="P1724" s="193">
        <f t="shared" si="407"/>
        <v>0</v>
      </c>
      <c r="Q1724" s="170"/>
      <c r="R1724" s="194" t="str">
        <f>IF($Q1724=R$8,$K1724,"")</f>
        <v/>
      </c>
      <c r="S1724" s="194"/>
      <c r="T1724" s="194" t="str">
        <f>IF($Q1724=T$8,$K1724,"")</f>
        <v/>
      </c>
      <c r="U1724" s="194" t="str">
        <f>IF($Q1724=U$8,$K1724,"")</f>
        <v/>
      </c>
    </row>
    <row r="1725" spans="1:21" s="156" customFormat="1" ht="19.5" customHeight="1" x14ac:dyDescent="0.25">
      <c r="B1725" s="195" t="s">
        <v>1168</v>
      </c>
      <c r="C1725" s="196" t="s">
        <v>1169</v>
      </c>
      <c r="D1725" s="191"/>
      <c r="E1725" s="191"/>
      <c r="F1725" s="191"/>
      <c r="G1725" s="192"/>
      <c r="H1725" s="178"/>
      <c r="I1725" s="179"/>
      <c r="J1725" s="180"/>
      <c r="K1725" s="180"/>
      <c r="L1725" s="181"/>
      <c r="M1725" s="182"/>
      <c r="N1725" s="182"/>
      <c r="O1725" s="183"/>
      <c r="P1725" s="193">
        <f t="shared" si="407"/>
        <v>0</v>
      </c>
      <c r="Q1725" s="170"/>
      <c r="R1725" s="194"/>
      <c r="S1725" s="194"/>
      <c r="T1725" s="194"/>
      <c r="U1725" s="194"/>
    </row>
    <row r="1726" spans="1:21" s="251" customFormat="1" ht="19.5" customHeight="1" x14ac:dyDescent="0.25">
      <c r="A1726" s="241"/>
      <c r="B1726" s="254" t="s">
        <v>64</v>
      </c>
      <c r="C1726" s="199" t="s">
        <v>1042</v>
      </c>
      <c r="D1726" s="255"/>
      <c r="E1726" s="255"/>
      <c r="F1726" s="255"/>
      <c r="G1726" s="256"/>
      <c r="H1726" s="257"/>
      <c r="I1726" s="242"/>
      <c r="J1726" s="179"/>
      <c r="K1726" s="244"/>
      <c r="L1726" s="990"/>
      <c r="M1726" s="991"/>
      <c r="N1726" s="991"/>
      <c r="O1726" s="992"/>
      <c r="P1726" s="193">
        <f t="shared" si="407"/>
        <v>0</v>
      </c>
      <c r="Q1726" s="258"/>
      <c r="R1726" s="194" t="str">
        <f t="shared" ref="R1726:R1731" si="408">IF($Q1726=R$8,$K1726,"")</f>
        <v/>
      </c>
      <c r="S1726" s="194"/>
      <c r="T1726" s="194" t="str">
        <f t="shared" ref="T1726:U1731" si="409">IF($Q1726=T$8,$K1726,"")</f>
        <v/>
      </c>
      <c r="U1726" s="194" t="str">
        <f t="shared" si="409"/>
        <v/>
      </c>
    </row>
    <row r="1727" spans="1:21" s="156" customFormat="1" ht="19.5" customHeight="1" x14ac:dyDescent="0.25">
      <c r="B1727" s="174"/>
      <c r="C1727" s="175"/>
      <c r="D1727" s="176"/>
      <c r="E1727" s="176"/>
      <c r="F1727" s="176"/>
      <c r="G1727" s="466"/>
      <c r="H1727" s="178"/>
      <c r="I1727" s="179"/>
      <c r="J1727" s="180"/>
      <c r="K1727" s="467"/>
      <c r="L1727" s="468"/>
      <c r="M1727" s="469"/>
      <c r="N1727" s="469"/>
      <c r="O1727" s="470"/>
      <c r="P1727" s="193">
        <f t="shared" si="407"/>
        <v>0</v>
      </c>
      <c r="Q1727" s="170"/>
      <c r="R1727" s="194" t="str">
        <f t="shared" si="408"/>
        <v/>
      </c>
      <c r="S1727" s="194"/>
      <c r="T1727" s="194" t="str">
        <f t="shared" si="409"/>
        <v/>
      </c>
      <c r="U1727" s="194" t="str">
        <f t="shared" si="409"/>
        <v/>
      </c>
    </row>
    <row r="1728" spans="1:21" s="156" customFormat="1" ht="19.5" customHeight="1" x14ac:dyDescent="0.25">
      <c r="B1728" s="198" t="s">
        <v>64</v>
      </c>
      <c r="C1728" s="175" t="str">
        <f>$C$1195</f>
        <v>Testing</v>
      </c>
      <c r="D1728" s="176"/>
      <c r="E1728" s="176"/>
      <c r="F1728" s="176"/>
      <c r="G1728" s="177"/>
      <c r="H1728" s="471">
        <f>$H$1195</f>
        <v>0.01</v>
      </c>
      <c r="I1728" s="179"/>
      <c r="J1728" s="458">
        <f>SUBTOTAL(9,K1724:K1727)</f>
        <v>0</v>
      </c>
      <c r="K1728" s="459">
        <f>H1728*J1728</f>
        <v>0</v>
      </c>
      <c r="L1728" s="460"/>
      <c r="M1728" s="461"/>
      <c r="N1728" s="461"/>
      <c r="O1728" s="462"/>
      <c r="P1728" s="193">
        <f t="shared" si="407"/>
        <v>0</v>
      </c>
      <c r="Q1728" s="170"/>
      <c r="R1728" s="194" t="str">
        <f t="shared" si="408"/>
        <v/>
      </c>
      <c r="S1728" s="194"/>
      <c r="T1728" s="194" t="str">
        <f t="shared" si="409"/>
        <v/>
      </c>
      <c r="U1728" s="194" t="str">
        <f t="shared" si="409"/>
        <v/>
      </c>
    </row>
    <row r="1729" spans="1:21" s="156" customFormat="1" ht="19.5" customHeight="1" x14ac:dyDescent="0.25">
      <c r="B1729" s="198" t="s">
        <v>64</v>
      </c>
      <c r="C1729" s="175" t="str">
        <f>$C$1196</f>
        <v>Commissioning</v>
      </c>
      <c r="D1729" s="176"/>
      <c r="E1729" s="176"/>
      <c r="F1729" s="176"/>
      <c r="G1729" s="177"/>
      <c r="H1729" s="471">
        <f>$H$1196</f>
        <v>0.01</v>
      </c>
      <c r="I1729" s="179"/>
      <c r="J1729" s="458">
        <f>J1728</f>
        <v>0</v>
      </c>
      <c r="K1729" s="459">
        <f>H1729*J1729</f>
        <v>0</v>
      </c>
      <c r="L1729" s="460"/>
      <c r="M1729" s="461"/>
      <c r="N1729" s="461"/>
      <c r="O1729" s="462"/>
      <c r="P1729" s="193">
        <f t="shared" si="407"/>
        <v>0</v>
      </c>
      <c r="Q1729" s="170"/>
      <c r="R1729" s="194" t="str">
        <f t="shared" si="408"/>
        <v/>
      </c>
      <c r="S1729" s="194"/>
      <c r="T1729" s="194" t="str">
        <f t="shared" si="409"/>
        <v/>
      </c>
      <c r="U1729" s="194" t="str">
        <f t="shared" si="409"/>
        <v/>
      </c>
    </row>
    <row r="1730" spans="1:21" s="156" customFormat="1" ht="19.5" customHeight="1" x14ac:dyDescent="0.25">
      <c r="B1730" s="198" t="s">
        <v>64</v>
      </c>
      <c r="C1730" s="175" t="str">
        <f>$C$1197</f>
        <v>E.o. for sustainable solutions, offsite manufacture, and the like</v>
      </c>
      <c r="D1730" s="176"/>
      <c r="E1730" s="176"/>
      <c r="F1730" s="176"/>
      <c r="G1730" s="177"/>
      <c r="H1730" s="471">
        <f>$H$1197</f>
        <v>0.15</v>
      </c>
      <c r="I1730" s="179"/>
      <c r="J1730" s="458">
        <f>J1729</f>
        <v>0</v>
      </c>
      <c r="K1730" s="459">
        <f>H1730*J1730</f>
        <v>0</v>
      </c>
      <c r="L1730" s="460"/>
      <c r="M1730" s="461"/>
      <c r="N1730" s="461"/>
      <c r="O1730" s="462"/>
      <c r="P1730" s="193">
        <f t="shared" si="407"/>
        <v>0</v>
      </c>
      <c r="Q1730" s="170"/>
      <c r="R1730" s="194" t="str">
        <f t="shared" si="408"/>
        <v/>
      </c>
      <c r="S1730" s="194"/>
      <c r="T1730" s="194" t="str">
        <f t="shared" si="409"/>
        <v/>
      </c>
      <c r="U1730" s="194" t="str">
        <f t="shared" si="409"/>
        <v/>
      </c>
    </row>
    <row r="1731" spans="1:21" s="156" customFormat="1" ht="19.5" customHeight="1" x14ac:dyDescent="0.25">
      <c r="B1731" s="198" t="s">
        <v>64</v>
      </c>
      <c r="C1731" s="175" t="str">
        <f>$C$1198</f>
        <v>MEP Preliminaries &amp; OH&amp;P</v>
      </c>
      <c r="D1731" s="176"/>
      <c r="E1731" s="176"/>
      <c r="F1731" s="176"/>
      <c r="G1731" s="177"/>
      <c r="H1731" s="471">
        <f>$H$1198</f>
        <v>0</v>
      </c>
      <c r="I1731" s="179"/>
      <c r="J1731" s="458">
        <f>SUM(K1726:K1730)</f>
        <v>0</v>
      </c>
      <c r="K1731" s="459">
        <f>H1731*J1731</f>
        <v>0</v>
      </c>
      <c r="L1731" s="460"/>
      <c r="M1731" s="461"/>
      <c r="N1731" s="461"/>
      <c r="O1731" s="462"/>
      <c r="P1731" s="193">
        <f t="shared" si="407"/>
        <v>0</v>
      </c>
      <c r="Q1731" s="170"/>
      <c r="R1731" s="194" t="str">
        <f t="shared" si="408"/>
        <v/>
      </c>
      <c r="S1731" s="194"/>
      <c r="T1731" s="194" t="str">
        <f t="shared" si="409"/>
        <v/>
      </c>
      <c r="U1731" s="194" t="str">
        <f t="shared" si="409"/>
        <v/>
      </c>
    </row>
    <row r="1732" spans="1:21" s="156" customFormat="1" ht="19.5" customHeight="1" x14ac:dyDescent="0.25">
      <c r="A1732" s="197"/>
      <c r="B1732" s="221"/>
      <c r="C1732" s="222"/>
      <c r="D1732" s="223"/>
      <c r="E1732" s="223"/>
      <c r="F1732" s="223"/>
      <c r="G1732" s="224" t="str">
        <f>C1725</f>
        <v>Local Air Conditioning</v>
      </c>
      <c r="H1732" s="225"/>
      <c r="I1732" s="225"/>
      <c r="J1732" s="226"/>
      <c r="K1732" s="227">
        <f>SUBTOTAL(9,K1725:K1731)</f>
        <v>0</v>
      </c>
      <c r="L1732" s="228"/>
      <c r="M1732" s="229"/>
      <c r="N1732" s="229"/>
      <c r="O1732" s="230"/>
      <c r="P1732" s="193">
        <f t="shared" si="407"/>
        <v>0</v>
      </c>
      <c r="R1732" s="194"/>
      <c r="S1732" s="194"/>
      <c r="T1732" s="194"/>
      <c r="U1732" s="194"/>
    </row>
    <row r="1733" spans="1:21" s="156" customFormat="1" ht="19.5" customHeight="1" x14ac:dyDescent="0.25">
      <c r="B1733" s="174"/>
      <c r="C1733" s="175"/>
      <c r="D1733" s="176"/>
      <c r="E1733" s="176"/>
      <c r="F1733" s="176"/>
      <c r="G1733" s="177"/>
      <c r="H1733" s="178"/>
      <c r="I1733" s="179"/>
      <c r="J1733" s="180"/>
      <c r="K1733" s="180"/>
      <c r="L1733" s="181"/>
      <c r="M1733" s="182"/>
      <c r="N1733" s="182"/>
      <c r="O1733" s="183"/>
      <c r="P1733" s="193">
        <f t="shared" si="407"/>
        <v>0</v>
      </c>
      <c r="Q1733" s="170"/>
      <c r="R1733" s="371"/>
      <c r="S1733" s="371"/>
      <c r="T1733" s="371"/>
      <c r="U1733" s="371"/>
    </row>
    <row r="1734" spans="1:21" s="156" customFormat="1" ht="19.5" customHeight="1" x14ac:dyDescent="0.25">
      <c r="B1734" s="231"/>
      <c r="C1734" s="232"/>
      <c r="D1734" s="233"/>
      <c r="E1734" s="233"/>
      <c r="F1734" s="233"/>
      <c r="G1734" s="234" t="str">
        <f>C1571</f>
        <v>Space heating and air conditioning</v>
      </c>
      <c r="H1734" s="235"/>
      <c r="I1734" s="236"/>
      <c r="J1734" s="236"/>
      <c r="K1734" s="237">
        <f>SUBTOTAL(9,K1571:K1733)</f>
        <v>8219370.7439999981</v>
      </c>
      <c r="L1734" s="238"/>
      <c r="M1734" s="239"/>
      <c r="N1734" s="239"/>
      <c r="O1734" s="240"/>
      <c r="P1734" s="193">
        <f t="shared" si="407"/>
        <v>0</v>
      </c>
      <c r="Q1734" s="237">
        <f>SUBTOTAL(9,Q1571:Q1670)</f>
        <v>0</v>
      </c>
      <c r="R1734" s="237">
        <f>SUBTOTAL(9,R1571:R1733)</f>
        <v>4985564.7581999991</v>
      </c>
      <c r="S1734" s="237">
        <f>SUBTOTAL(9,S1571:S1733)</f>
        <v>800869.85550000006</v>
      </c>
      <c r="T1734" s="237">
        <f t="shared" ref="T1734:U1734" si="410">SUBTOTAL(9,T1571:T1733)</f>
        <v>2432936.1302999998</v>
      </c>
      <c r="U1734" s="237">
        <f t="shared" si="410"/>
        <v>0</v>
      </c>
    </row>
    <row r="1735" spans="1:21" s="156" customFormat="1" ht="19.5" customHeight="1" x14ac:dyDescent="0.25">
      <c r="B1735" s="174"/>
      <c r="C1735" s="175"/>
      <c r="D1735" s="176"/>
      <c r="E1735" s="176"/>
      <c r="F1735" s="176"/>
      <c r="G1735" s="177"/>
      <c r="H1735" s="178"/>
      <c r="I1735" s="179"/>
      <c r="J1735" s="180"/>
      <c r="K1735" s="180"/>
      <c r="L1735" s="181"/>
      <c r="M1735" s="182"/>
      <c r="N1735" s="182"/>
      <c r="O1735" s="183"/>
      <c r="P1735" s="193">
        <f t="shared" si="407"/>
        <v>0</v>
      </c>
      <c r="Q1735" s="170"/>
      <c r="R1735" s="194" t="str">
        <f>IF($Q1735=R$8,$K1735,"")</f>
        <v/>
      </c>
      <c r="S1735" s="194"/>
      <c r="T1735" s="194" t="str">
        <f>IF($Q1735=T$8,$K1735,"")</f>
        <v/>
      </c>
      <c r="U1735" s="194" t="str">
        <f>IF($Q1735=U$8,$K1735,"")</f>
        <v/>
      </c>
    </row>
    <row r="1736" spans="1:21" s="156" customFormat="1" ht="19.5" customHeight="1" x14ac:dyDescent="0.25">
      <c r="B1736" s="189" t="s">
        <v>1170</v>
      </c>
      <c r="C1736" s="190" t="s">
        <v>1171</v>
      </c>
      <c r="D1736" s="191"/>
      <c r="E1736" s="191"/>
      <c r="F1736" s="191"/>
      <c r="G1736" s="192"/>
      <c r="H1736" s="178"/>
      <c r="I1736" s="179"/>
      <c r="J1736" s="180"/>
      <c r="K1736" s="180"/>
      <c r="L1736" s="181"/>
      <c r="M1736" s="182"/>
      <c r="N1736" s="182"/>
      <c r="O1736" s="183"/>
      <c r="P1736" s="193">
        <f t="shared" si="407"/>
        <v>0</v>
      </c>
      <c r="Q1736" s="170"/>
      <c r="R1736" s="194" t="str">
        <f>IF($Q1736=R$8,$K1736,"")</f>
        <v/>
      </c>
      <c r="S1736" s="194"/>
      <c r="T1736" s="194" t="str">
        <f>IF($Q1736=T$8,$K1736,"")</f>
        <v/>
      </c>
      <c r="U1736" s="194" t="str">
        <f>IF($Q1736=U$8,$K1736,"")</f>
        <v/>
      </c>
    </row>
    <row r="1737" spans="1:21" s="156" customFormat="1" ht="19.5" customHeight="1" x14ac:dyDescent="0.25">
      <c r="B1737" s="195" t="s">
        <v>1172</v>
      </c>
      <c r="C1737" s="196" t="s">
        <v>1173</v>
      </c>
      <c r="D1737" s="191"/>
      <c r="E1737" s="191"/>
      <c r="F1737" s="191"/>
      <c r="G1737" s="192"/>
      <c r="H1737" s="178"/>
      <c r="I1737" s="179"/>
      <c r="J1737" s="180"/>
      <c r="K1737" s="180"/>
      <c r="L1737" s="181"/>
      <c r="M1737" s="182"/>
      <c r="N1737" s="182"/>
      <c r="O1737" s="183"/>
      <c r="P1737" s="193">
        <f t="shared" si="407"/>
        <v>0</v>
      </c>
      <c r="Q1737" s="170"/>
      <c r="R1737" s="194"/>
      <c r="S1737" s="194"/>
      <c r="T1737" s="194"/>
      <c r="U1737" s="194"/>
    </row>
    <row r="1738" spans="1:21" s="156" customFormat="1" ht="19.5" customHeight="1" x14ac:dyDescent="0.25">
      <c r="B1738" s="195"/>
      <c r="C1738" s="196" t="s">
        <v>538</v>
      </c>
      <c r="D1738" s="191"/>
      <c r="E1738" s="191"/>
      <c r="F1738" s="191"/>
      <c r="G1738" s="192"/>
      <c r="H1738" s="178"/>
      <c r="I1738" s="179"/>
      <c r="J1738" s="180"/>
      <c r="K1738" s="180"/>
      <c r="L1738" s="181"/>
      <c r="M1738" s="182"/>
      <c r="N1738" s="182"/>
      <c r="O1738" s="183"/>
      <c r="P1738" s="193">
        <f t="shared" si="407"/>
        <v>0</v>
      </c>
      <c r="Q1738" s="156" t="s">
        <v>363</v>
      </c>
      <c r="R1738" s="194">
        <f t="shared" ref="R1738:U1769" si="411">IF($Q1738=R$8,$K1738,"")</f>
        <v>0</v>
      </c>
      <c r="S1738" s="194" t="str">
        <f t="shared" si="411"/>
        <v/>
      </c>
      <c r="T1738" s="194" t="str">
        <f t="shared" si="411"/>
        <v/>
      </c>
      <c r="U1738" s="194" t="str">
        <f t="shared" si="411"/>
        <v/>
      </c>
    </row>
    <row r="1739" spans="1:21" s="251" customFormat="1" ht="19.5" customHeight="1" x14ac:dyDescent="0.25">
      <c r="A1739" s="241"/>
      <c r="B1739" s="254" t="s">
        <v>64</v>
      </c>
      <c r="C1739" s="456" t="s">
        <v>1174</v>
      </c>
      <c r="D1739" s="255"/>
      <c r="E1739" s="255"/>
      <c r="F1739" s="255"/>
      <c r="G1739" s="192"/>
      <c r="H1739" s="257"/>
      <c r="I1739" s="242"/>
      <c r="J1739" s="179" t="s">
        <v>984</v>
      </c>
      <c r="K1739" s="244"/>
      <c r="L1739" s="990"/>
      <c r="M1739" s="991"/>
      <c r="N1739" s="991"/>
      <c r="O1739" s="992"/>
      <c r="P1739" s="193">
        <f t="shared" si="407"/>
        <v>0</v>
      </c>
      <c r="Q1739" s="156" t="s">
        <v>363</v>
      </c>
      <c r="R1739" s="194">
        <f t="shared" si="411"/>
        <v>0</v>
      </c>
      <c r="S1739" s="194" t="str">
        <f t="shared" si="411"/>
        <v/>
      </c>
      <c r="T1739" s="194" t="str">
        <f t="shared" si="411"/>
        <v/>
      </c>
      <c r="U1739" s="194" t="str">
        <f t="shared" si="411"/>
        <v/>
      </c>
    </row>
    <row r="1740" spans="1:21" s="251" customFormat="1" ht="19.5" customHeight="1" x14ac:dyDescent="0.25">
      <c r="A1740" s="241"/>
      <c r="B1740" s="254"/>
      <c r="C1740" s="199" t="s">
        <v>1175</v>
      </c>
      <c r="D1740" s="255"/>
      <c r="E1740" s="255"/>
      <c r="F1740" s="255"/>
      <c r="G1740" s="192"/>
      <c r="H1740" s="257"/>
      <c r="I1740" s="242"/>
      <c r="J1740" s="179" t="s">
        <v>984</v>
      </c>
      <c r="K1740" s="244"/>
      <c r="L1740" s="245"/>
      <c r="M1740" s="246"/>
      <c r="N1740" s="246"/>
      <c r="O1740" s="247"/>
      <c r="P1740" s="193">
        <f t="shared" si="407"/>
        <v>0</v>
      </c>
      <c r="Q1740" s="156" t="s">
        <v>363</v>
      </c>
      <c r="R1740" s="194">
        <f t="shared" si="411"/>
        <v>0</v>
      </c>
      <c r="S1740" s="194" t="str">
        <f t="shared" si="411"/>
        <v/>
      </c>
      <c r="T1740" s="194" t="str">
        <f t="shared" si="411"/>
        <v/>
      </c>
      <c r="U1740" s="194" t="str">
        <f t="shared" si="411"/>
        <v/>
      </c>
    </row>
    <row r="1741" spans="1:21" s="251" customFormat="1" ht="19.5" customHeight="1" x14ac:dyDescent="0.25">
      <c r="A1741" s="241"/>
      <c r="B1741" s="254"/>
      <c r="C1741" s="199" t="s">
        <v>1176</v>
      </c>
      <c r="D1741" s="255"/>
      <c r="E1741" s="255"/>
      <c r="F1741" s="255"/>
      <c r="G1741" s="192"/>
      <c r="H1741" s="257"/>
      <c r="I1741" s="242"/>
      <c r="J1741" s="179" t="s">
        <v>984</v>
      </c>
      <c r="K1741" s="244"/>
      <c r="L1741" s="245"/>
      <c r="M1741" s="246"/>
      <c r="N1741" s="246"/>
      <c r="O1741" s="247"/>
      <c r="P1741" s="193">
        <f t="shared" si="407"/>
        <v>0</v>
      </c>
      <c r="Q1741" s="156" t="s">
        <v>363</v>
      </c>
      <c r="R1741" s="194">
        <f t="shared" si="411"/>
        <v>0</v>
      </c>
      <c r="S1741" s="194" t="str">
        <f t="shared" si="411"/>
        <v/>
      </c>
      <c r="T1741" s="194" t="str">
        <f t="shared" si="411"/>
        <v/>
      </c>
      <c r="U1741" s="194" t="str">
        <f t="shared" si="411"/>
        <v/>
      </c>
    </row>
    <row r="1742" spans="1:21" s="251" customFormat="1" ht="19.5" customHeight="1" x14ac:dyDescent="0.25">
      <c r="A1742" s="241"/>
      <c r="B1742" s="254"/>
      <c r="C1742" s="199" t="s">
        <v>1177</v>
      </c>
      <c r="D1742" s="255"/>
      <c r="E1742" s="255"/>
      <c r="F1742" s="255"/>
      <c r="G1742" s="192"/>
      <c r="H1742" s="257"/>
      <c r="I1742" s="242"/>
      <c r="J1742" s="179" t="s">
        <v>984</v>
      </c>
      <c r="K1742" s="244"/>
      <c r="L1742" s="245"/>
      <c r="M1742" s="246"/>
      <c r="N1742" s="246"/>
      <c r="O1742" s="247"/>
      <c r="P1742" s="193">
        <f t="shared" si="407"/>
        <v>0</v>
      </c>
      <c r="Q1742" s="156" t="s">
        <v>363</v>
      </c>
      <c r="R1742" s="194">
        <f t="shared" si="411"/>
        <v>0</v>
      </c>
      <c r="S1742" s="194" t="str">
        <f t="shared" si="411"/>
        <v/>
      </c>
      <c r="T1742" s="194" t="str">
        <f t="shared" si="411"/>
        <v/>
      </c>
      <c r="U1742" s="194" t="str">
        <f t="shared" si="411"/>
        <v/>
      </c>
    </row>
    <row r="1743" spans="1:21" s="251" customFormat="1" ht="19.5" customHeight="1" x14ac:dyDescent="0.25">
      <c r="A1743" s="241"/>
      <c r="B1743" s="254"/>
      <c r="C1743" s="199"/>
      <c r="D1743" s="255"/>
      <c r="E1743" s="255"/>
      <c r="F1743" s="255"/>
      <c r="G1743" s="192"/>
      <c r="H1743" s="257"/>
      <c r="I1743" s="242"/>
      <c r="J1743" s="179" t="s">
        <v>984</v>
      </c>
      <c r="K1743" s="244"/>
      <c r="L1743" s="245"/>
      <c r="M1743" s="246"/>
      <c r="N1743" s="246"/>
      <c r="O1743" s="247"/>
      <c r="P1743" s="193">
        <f t="shared" si="407"/>
        <v>0</v>
      </c>
      <c r="Q1743" s="156" t="s">
        <v>363</v>
      </c>
      <c r="R1743" s="194">
        <f t="shared" si="411"/>
        <v>0</v>
      </c>
      <c r="S1743" s="194" t="str">
        <f t="shared" si="411"/>
        <v/>
      </c>
      <c r="T1743" s="194" t="str">
        <f t="shared" si="411"/>
        <v/>
      </c>
      <c r="U1743" s="194" t="str">
        <f t="shared" si="411"/>
        <v/>
      </c>
    </row>
    <row r="1744" spans="1:21" s="251" customFormat="1" ht="19.5" customHeight="1" x14ac:dyDescent="0.25">
      <c r="A1744" s="241"/>
      <c r="B1744" s="254"/>
      <c r="C1744" s="456" t="s">
        <v>1178</v>
      </c>
      <c r="D1744" s="255"/>
      <c r="E1744" s="255"/>
      <c r="F1744" s="255"/>
      <c r="G1744" s="192"/>
      <c r="H1744" s="257"/>
      <c r="I1744" s="242"/>
      <c r="J1744" s="179" t="s">
        <v>984</v>
      </c>
      <c r="K1744" s="244"/>
      <c r="L1744" s="245"/>
      <c r="M1744" s="246"/>
      <c r="N1744" s="246"/>
      <c r="O1744" s="247"/>
      <c r="P1744" s="193">
        <f t="shared" si="407"/>
        <v>0</v>
      </c>
      <c r="Q1744" s="156" t="s">
        <v>363</v>
      </c>
      <c r="R1744" s="194">
        <f t="shared" si="411"/>
        <v>0</v>
      </c>
      <c r="S1744" s="194" t="str">
        <f t="shared" si="411"/>
        <v/>
      </c>
      <c r="T1744" s="194" t="str">
        <f t="shared" si="411"/>
        <v/>
      </c>
      <c r="U1744" s="194" t="str">
        <f t="shared" si="411"/>
        <v/>
      </c>
    </row>
    <row r="1745" spans="1:21" s="251" customFormat="1" ht="19.5" customHeight="1" x14ac:dyDescent="0.25">
      <c r="A1745" s="241"/>
      <c r="B1745" s="254"/>
      <c r="C1745" s="199" t="s">
        <v>1179</v>
      </c>
      <c r="D1745" s="255"/>
      <c r="E1745" s="255"/>
      <c r="F1745" s="255"/>
      <c r="G1745" s="192"/>
      <c r="H1745" s="257">
        <v>1</v>
      </c>
      <c r="I1745" s="242" t="s">
        <v>366</v>
      </c>
      <c r="J1745" s="179">
        <v>128935.13</v>
      </c>
      <c r="K1745" s="244">
        <f t="shared" ref="K1745:K1751" si="412">H1745*J1745</f>
        <v>128935.13</v>
      </c>
      <c r="L1745" s="245"/>
      <c r="M1745" s="246"/>
      <c r="N1745" s="246"/>
      <c r="O1745" s="247"/>
      <c r="P1745" s="193">
        <f t="shared" si="407"/>
        <v>0</v>
      </c>
      <c r="Q1745" s="156" t="s">
        <v>363</v>
      </c>
      <c r="R1745" s="194">
        <f t="shared" si="411"/>
        <v>128935.13</v>
      </c>
      <c r="S1745" s="194" t="str">
        <f t="shared" si="411"/>
        <v/>
      </c>
      <c r="T1745" s="194" t="str">
        <f t="shared" si="411"/>
        <v/>
      </c>
      <c r="U1745" s="194" t="str">
        <f t="shared" si="411"/>
        <v/>
      </c>
    </row>
    <row r="1746" spans="1:21" s="251" customFormat="1" ht="19.5" customHeight="1" x14ac:dyDescent="0.25">
      <c r="A1746" s="241"/>
      <c r="B1746" s="254"/>
      <c r="C1746" s="199" t="s">
        <v>1180</v>
      </c>
      <c r="D1746" s="255"/>
      <c r="E1746" s="255"/>
      <c r="F1746" s="255"/>
      <c r="G1746" s="192"/>
      <c r="H1746" s="257">
        <v>1</v>
      </c>
      <c r="I1746" s="242" t="s">
        <v>366</v>
      </c>
      <c r="J1746" s="179">
        <v>128935.13</v>
      </c>
      <c r="K1746" s="244">
        <f t="shared" si="412"/>
        <v>128935.13</v>
      </c>
      <c r="L1746" s="245"/>
      <c r="M1746" s="246"/>
      <c r="N1746" s="246"/>
      <c r="O1746" s="247"/>
      <c r="P1746" s="193">
        <f t="shared" si="407"/>
        <v>0</v>
      </c>
      <c r="Q1746" s="156" t="s">
        <v>363</v>
      </c>
      <c r="R1746" s="194">
        <f t="shared" si="411"/>
        <v>128935.13</v>
      </c>
      <c r="S1746" s="194" t="str">
        <f t="shared" si="411"/>
        <v/>
      </c>
      <c r="T1746" s="194" t="str">
        <f t="shared" si="411"/>
        <v/>
      </c>
      <c r="U1746" s="194" t="str">
        <f t="shared" si="411"/>
        <v/>
      </c>
    </row>
    <row r="1747" spans="1:21" s="251" customFormat="1" ht="19.5" customHeight="1" x14ac:dyDescent="0.25">
      <c r="A1747" s="241"/>
      <c r="B1747" s="254"/>
      <c r="C1747" s="199" t="s">
        <v>1181</v>
      </c>
      <c r="D1747" s="255"/>
      <c r="E1747" s="255"/>
      <c r="F1747" s="255"/>
      <c r="G1747" s="192"/>
      <c r="H1747" s="257">
        <v>1</v>
      </c>
      <c r="I1747" s="242" t="s">
        <v>366</v>
      </c>
      <c r="J1747" s="179">
        <v>128935.13</v>
      </c>
      <c r="K1747" s="244">
        <f t="shared" si="412"/>
        <v>128935.13</v>
      </c>
      <c r="L1747" s="245"/>
      <c r="M1747" s="246"/>
      <c r="N1747" s="246"/>
      <c r="O1747" s="247"/>
      <c r="P1747" s="193">
        <f t="shared" si="407"/>
        <v>0</v>
      </c>
      <c r="Q1747" s="156" t="s">
        <v>363</v>
      </c>
      <c r="R1747" s="194">
        <f t="shared" si="411"/>
        <v>128935.13</v>
      </c>
      <c r="S1747" s="194" t="str">
        <f t="shared" si="411"/>
        <v/>
      </c>
      <c r="T1747" s="194" t="str">
        <f t="shared" si="411"/>
        <v/>
      </c>
      <c r="U1747" s="194" t="str">
        <f t="shared" si="411"/>
        <v/>
      </c>
    </row>
    <row r="1748" spans="1:21" s="251" customFormat="1" ht="19.5" customHeight="1" x14ac:dyDescent="0.25">
      <c r="A1748" s="241"/>
      <c r="B1748" s="254"/>
      <c r="C1748" s="199" t="s">
        <v>1182</v>
      </c>
      <c r="D1748" s="255"/>
      <c r="E1748" s="255"/>
      <c r="F1748" s="255"/>
      <c r="G1748" s="192"/>
      <c r="H1748" s="257">
        <v>1</v>
      </c>
      <c r="I1748" s="242" t="s">
        <v>366</v>
      </c>
      <c r="J1748" s="179">
        <v>90985.13</v>
      </c>
      <c r="K1748" s="244">
        <f t="shared" si="412"/>
        <v>90985.13</v>
      </c>
      <c r="L1748" s="245"/>
      <c r="M1748" s="246"/>
      <c r="N1748" s="246"/>
      <c r="O1748" s="247"/>
      <c r="P1748" s="193">
        <f t="shared" si="407"/>
        <v>0</v>
      </c>
      <c r="Q1748" s="156" t="s">
        <v>363</v>
      </c>
      <c r="R1748" s="194">
        <f t="shared" si="411"/>
        <v>90985.13</v>
      </c>
      <c r="S1748" s="194" t="str">
        <f t="shared" si="411"/>
        <v/>
      </c>
      <c r="T1748" s="194" t="str">
        <f t="shared" si="411"/>
        <v/>
      </c>
      <c r="U1748" s="194" t="str">
        <f t="shared" si="411"/>
        <v/>
      </c>
    </row>
    <row r="1749" spans="1:21" s="251" customFormat="1" ht="19.5" customHeight="1" x14ac:dyDescent="0.25">
      <c r="A1749" s="241"/>
      <c r="B1749" s="254"/>
      <c r="C1749" s="199" t="s">
        <v>1183</v>
      </c>
      <c r="D1749" s="255"/>
      <c r="E1749" s="255"/>
      <c r="F1749" s="255"/>
      <c r="G1749" s="192"/>
      <c r="H1749" s="257">
        <v>1</v>
      </c>
      <c r="I1749" s="242" t="s">
        <v>366</v>
      </c>
      <c r="J1749" s="179">
        <v>78335.13</v>
      </c>
      <c r="K1749" s="244">
        <f t="shared" si="412"/>
        <v>78335.13</v>
      </c>
      <c r="L1749" s="245"/>
      <c r="M1749" s="246"/>
      <c r="N1749" s="246"/>
      <c r="O1749" s="247"/>
      <c r="P1749" s="193">
        <f t="shared" si="407"/>
        <v>0</v>
      </c>
      <c r="Q1749" s="156" t="s">
        <v>363</v>
      </c>
      <c r="R1749" s="194">
        <f t="shared" si="411"/>
        <v>78335.13</v>
      </c>
      <c r="S1749" s="194" t="str">
        <f t="shared" si="411"/>
        <v/>
      </c>
      <c r="T1749" s="194" t="str">
        <f t="shared" si="411"/>
        <v/>
      </c>
      <c r="U1749" s="194" t="str">
        <f t="shared" si="411"/>
        <v/>
      </c>
    </row>
    <row r="1750" spans="1:21" s="251" customFormat="1" ht="19.5" customHeight="1" x14ac:dyDescent="0.25">
      <c r="A1750" s="241"/>
      <c r="B1750" s="254"/>
      <c r="C1750" s="199" t="s">
        <v>1184</v>
      </c>
      <c r="D1750" s="255"/>
      <c r="E1750" s="255"/>
      <c r="F1750" s="255"/>
      <c r="G1750" s="192"/>
      <c r="H1750" s="257">
        <v>1</v>
      </c>
      <c r="I1750" s="242" t="s">
        <v>366</v>
      </c>
      <c r="J1750" s="179">
        <v>90985.13</v>
      </c>
      <c r="K1750" s="244">
        <f t="shared" si="412"/>
        <v>90985.13</v>
      </c>
      <c r="L1750" s="245"/>
      <c r="M1750" s="246"/>
      <c r="N1750" s="246"/>
      <c r="O1750" s="247"/>
      <c r="P1750" s="193">
        <f t="shared" si="407"/>
        <v>0</v>
      </c>
      <c r="Q1750" s="156" t="s">
        <v>363</v>
      </c>
      <c r="R1750" s="194">
        <f t="shared" si="411"/>
        <v>90985.13</v>
      </c>
      <c r="S1750" s="194" t="str">
        <f t="shared" si="411"/>
        <v/>
      </c>
      <c r="T1750" s="194" t="str">
        <f t="shared" si="411"/>
        <v/>
      </c>
      <c r="U1750" s="194" t="str">
        <f t="shared" si="411"/>
        <v/>
      </c>
    </row>
    <row r="1751" spans="1:21" s="251" customFormat="1" ht="19.5" customHeight="1" x14ac:dyDescent="0.25">
      <c r="A1751" s="241"/>
      <c r="B1751" s="254"/>
      <c r="C1751" s="199" t="s">
        <v>1119</v>
      </c>
      <c r="D1751" s="255"/>
      <c r="E1751" s="255"/>
      <c r="F1751" s="255"/>
      <c r="G1751" s="192"/>
      <c r="H1751" s="257">
        <v>1</v>
      </c>
      <c r="I1751" s="242" t="s">
        <v>1056</v>
      </c>
      <c r="J1751" s="179">
        <v>15180</v>
      </c>
      <c r="K1751" s="244">
        <f t="shared" si="412"/>
        <v>15180</v>
      </c>
      <c r="L1751" s="245"/>
      <c r="M1751" s="246"/>
      <c r="N1751" s="246"/>
      <c r="O1751" s="247"/>
      <c r="P1751" s="193">
        <f t="shared" si="407"/>
        <v>0</v>
      </c>
      <c r="Q1751" s="156" t="s">
        <v>363</v>
      </c>
      <c r="R1751" s="194">
        <f t="shared" si="411"/>
        <v>15180</v>
      </c>
      <c r="S1751" s="194" t="str">
        <f t="shared" si="411"/>
        <v/>
      </c>
      <c r="T1751" s="194" t="str">
        <f t="shared" si="411"/>
        <v/>
      </c>
      <c r="U1751" s="194" t="str">
        <f t="shared" si="411"/>
        <v/>
      </c>
    </row>
    <row r="1752" spans="1:21" s="251" customFormat="1" ht="19.5" customHeight="1" x14ac:dyDescent="0.25">
      <c r="A1752" s="241"/>
      <c r="B1752" s="254"/>
      <c r="C1752" s="199"/>
      <c r="D1752" s="255"/>
      <c r="E1752" s="255"/>
      <c r="F1752" s="255"/>
      <c r="G1752" s="192"/>
      <c r="H1752" s="257"/>
      <c r="I1752" s="242"/>
      <c r="J1752" s="179" t="s">
        <v>984</v>
      </c>
      <c r="K1752" s="244"/>
      <c r="L1752" s="245"/>
      <c r="M1752" s="246"/>
      <c r="N1752" s="246"/>
      <c r="O1752" s="247"/>
      <c r="P1752" s="193">
        <f t="shared" si="407"/>
        <v>0</v>
      </c>
      <c r="Q1752" s="156" t="s">
        <v>363</v>
      </c>
      <c r="R1752" s="194">
        <f t="shared" si="411"/>
        <v>0</v>
      </c>
      <c r="S1752" s="194" t="str">
        <f t="shared" si="411"/>
        <v/>
      </c>
      <c r="T1752" s="194" t="str">
        <f t="shared" si="411"/>
        <v/>
      </c>
      <c r="U1752" s="194" t="str">
        <f t="shared" si="411"/>
        <v/>
      </c>
    </row>
    <row r="1753" spans="1:21" s="251" customFormat="1" ht="19.5" customHeight="1" x14ac:dyDescent="0.25">
      <c r="A1753" s="241"/>
      <c r="B1753" s="254"/>
      <c r="C1753" s="456" t="s">
        <v>1185</v>
      </c>
      <c r="D1753" s="255"/>
      <c r="E1753" s="255"/>
      <c r="F1753" s="255"/>
      <c r="G1753" s="192"/>
      <c r="H1753" s="257"/>
      <c r="I1753" s="242"/>
      <c r="J1753" s="179" t="s">
        <v>984</v>
      </c>
      <c r="K1753" s="244"/>
      <c r="L1753" s="245"/>
      <c r="M1753" s="246"/>
      <c r="N1753" s="246"/>
      <c r="O1753" s="247"/>
      <c r="P1753" s="193">
        <f t="shared" si="407"/>
        <v>0</v>
      </c>
      <c r="Q1753" s="156" t="s">
        <v>363</v>
      </c>
      <c r="R1753" s="194">
        <f t="shared" si="411"/>
        <v>0</v>
      </c>
      <c r="S1753" s="194" t="str">
        <f t="shared" si="411"/>
        <v/>
      </c>
      <c r="T1753" s="194" t="str">
        <f t="shared" si="411"/>
        <v/>
      </c>
      <c r="U1753" s="194" t="str">
        <f t="shared" si="411"/>
        <v/>
      </c>
    </row>
    <row r="1754" spans="1:21" s="251" customFormat="1" ht="19.5" customHeight="1" x14ac:dyDescent="0.25">
      <c r="A1754" s="241"/>
      <c r="B1754" s="254"/>
      <c r="C1754" s="199" t="s">
        <v>1186</v>
      </c>
      <c r="D1754" s="255"/>
      <c r="E1754" s="255"/>
      <c r="F1754" s="255"/>
      <c r="G1754" s="192"/>
      <c r="H1754" s="257">
        <v>22</v>
      </c>
      <c r="I1754" s="242" t="s">
        <v>366</v>
      </c>
      <c r="J1754" s="179">
        <v>13429.24</v>
      </c>
      <c r="K1754" s="244">
        <f t="shared" ref="K1754" si="413">H1754*J1754</f>
        <v>295443.27999999997</v>
      </c>
      <c r="L1754" s="245"/>
      <c r="M1754" s="246"/>
      <c r="N1754" s="246"/>
      <c r="O1754" s="247"/>
      <c r="P1754" s="193">
        <f t="shared" si="407"/>
        <v>0</v>
      </c>
      <c r="Q1754" s="156" t="s">
        <v>363</v>
      </c>
      <c r="R1754" s="194">
        <f t="shared" si="411"/>
        <v>295443.27999999997</v>
      </c>
      <c r="S1754" s="194" t="str">
        <f t="shared" si="411"/>
        <v/>
      </c>
      <c r="T1754" s="194" t="str">
        <f t="shared" si="411"/>
        <v/>
      </c>
      <c r="U1754" s="194" t="str">
        <f t="shared" si="411"/>
        <v/>
      </c>
    </row>
    <row r="1755" spans="1:21" s="251" customFormat="1" ht="19.5" customHeight="1" x14ac:dyDescent="0.25">
      <c r="A1755" s="241"/>
      <c r="B1755" s="254"/>
      <c r="C1755" s="199"/>
      <c r="D1755" s="255"/>
      <c r="E1755" s="255"/>
      <c r="F1755" s="255"/>
      <c r="G1755" s="192"/>
      <c r="H1755" s="257"/>
      <c r="I1755" s="242"/>
      <c r="J1755" s="179" t="s">
        <v>984</v>
      </c>
      <c r="K1755" s="244"/>
      <c r="L1755" s="245"/>
      <c r="M1755" s="246"/>
      <c r="N1755" s="246"/>
      <c r="O1755" s="247"/>
      <c r="P1755" s="193">
        <f t="shared" si="407"/>
        <v>0</v>
      </c>
      <c r="Q1755" s="156" t="s">
        <v>363</v>
      </c>
      <c r="R1755" s="194">
        <f t="shared" si="411"/>
        <v>0</v>
      </c>
      <c r="S1755" s="194" t="str">
        <f t="shared" si="411"/>
        <v/>
      </c>
      <c r="T1755" s="194" t="str">
        <f t="shared" si="411"/>
        <v/>
      </c>
      <c r="U1755" s="194" t="str">
        <f t="shared" si="411"/>
        <v/>
      </c>
    </row>
    <row r="1756" spans="1:21" s="251" customFormat="1" ht="19.5" customHeight="1" x14ac:dyDescent="0.25">
      <c r="A1756" s="241"/>
      <c r="B1756" s="254"/>
      <c r="C1756" s="456" t="s">
        <v>1187</v>
      </c>
      <c r="D1756" s="255"/>
      <c r="E1756" s="255"/>
      <c r="F1756" s="255"/>
      <c r="G1756" s="192"/>
      <c r="H1756" s="257"/>
      <c r="I1756" s="242"/>
      <c r="J1756" s="179" t="s">
        <v>984</v>
      </c>
      <c r="K1756" s="244"/>
      <c r="L1756" s="245"/>
      <c r="M1756" s="246"/>
      <c r="N1756" s="246"/>
      <c r="O1756" s="247"/>
      <c r="P1756" s="193">
        <f t="shared" si="407"/>
        <v>0</v>
      </c>
      <c r="Q1756" s="156" t="s">
        <v>363</v>
      </c>
      <c r="R1756" s="194">
        <f t="shared" si="411"/>
        <v>0</v>
      </c>
      <c r="S1756" s="194" t="str">
        <f t="shared" si="411"/>
        <v/>
      </c>
      <c r="T1756" s="194" t="str">
        <f t="shared" si="411"/>
        <v/>
      </c>
      <c r="U1756" s="194" t="str">
        <f t="shared" si="411"/>
        <v/>
      </c>
    </row>
    <row r="1757" spans="1:21" s="251" customFormat="1" ht="19.5" customHeight="1" x14ac:dyDescent="0.25">
      <c r="A1757" s="241"/>
      <c r="B1757" s="254"/>
      <c r="C1757" s="199" t="s">
        <v>1188</v>
      </c>
      <c r="D1757" s="255"/>
      <c r="E1757" s="255"/>
      <c r="F1757" s="255"/>
      <c r="G1757" s="192"/>
      <c r="H1757" s="257">
        <v>10</v>
      </c>
      <c r="I1757" s="242" t="s">
        <v>366</v>
      </c>
      <c r="J1757" s="179">
        <v>64224.05</v>
      </c>
      <c r="K1757" s="244">
        <f t="shared" ref="K1757" si="414">H1757*J1757</f>
        <v>642240.5</v>
      </c>
      <c r="L1757" s="460" t="s">
        <v>1189</v>
      </c>
      <c r="M1757" s="246"/>
      <c r="N1757" s="246"/>
      <c r="O1757" s="247"/>
      <c r="P1757" s="193">
        <f t="shared" si="407"/>
        <v>0</v>
      </c>
      <c r="Q1757" s="156" t="s">
        <v>363</v>
      </c>
      <c r="R1757" s="194">
        <f t="shared" si="411"/>
        <v>642240.5</v>
      </c>
      <c r="S1757" s="194" t="str">
        <f t="shared" si="411"/>
        <v/>
      </c>
      <c r="T1757" s="194" t="str">
        <f t="shared" si="411"/>
        <v/>
      </c>
      <c r="U1757" s="194" t="str">
        <f t="shared" si="411"/>
        <v/>
      </c>
    </row>
    <row r="1758" spans="1:21" s="251" customFormat="1" ht="19.5" customHeight="1" x14ac:dyDescent="0.25">
      <c r="A1758" s="241"/>
      <c r="B1758" s="254"/>
      <c r="C1758" s="199"/>
      <c r="D1758" s="255"/>
      <c r="E1758" s="255"/>
      <c r="F1758" s="255"/>
      <c r="G1758" s="192"/>
      <c r="H1758" s="257"/>
      <c r="I1758" s="242"/>
      <c r="J1758" s="179" t="s">
        <v>984</v>
      </c>
      <c r="K1758" s="244"/>
      <c r="L1758" s="245"/>
      <c r="M1758" s="246"/>
      <c r="N1758" s="246"/>
      <c r="O1758" s="247"/>
      <c r="P1758" s="193">
        <f t="shared" si="407"/>
        <v>0</v>
      </c>
      <c r="Q1758" s="156" t="s">
        <v>363</v>
      </c>
      <c r="R1758" s="194">
        <f t="shared" si="411"/>
        <v>0</v>
      </c>
      <c r="S1758" s="194" t="str">
        <f t="shared" si="411"/>
        <v/>
      </c>
      <c r="T1758" s="194" t="str">
        <f t="shared" si="411"/>
        <v/>
      </c>
      <c r="U1758" s="194" t="str">
        <f t="shared" si="411"/>
        <v/>
      </c>
    </row>
    <row r="1759" spans="1:21" s="251" customFormat="1" ht="19.5" customHeight="1" x14ac:dyDescent="0.25">
      <c r="A1759" s="241"/>
      <c r="B1759" s="254"/>
      <c r="C1759" s="199" t="s">
        <v>1190</v>
      </c>
      <c r="D1759" s="255"/>
      <c r="E1759" s="255"/>
      <c r="F1759" s="255"/>
      <c r="G1759" s="192"/>
      <c r="H1759" s="257">
        <v>16</v>
      </c>
      <c r="I1759" s="242" t="s">
        <v>366</v>
      </c>
      <c r="J1759" s="179">
        <v>18975</v>
      </c>
      <c r="K1759" s="244">
        <f t="shared" ref="K1759" si="415">H1759*J1759</f>
        <v>303600</v>
      </c>
      <c r="L1759" s="245"/>
      <c r="M1759" s="246"/>
      <c r="N1759" s="246"/>
      <c r="O1759" s="247"/>
      <c r="P1759" s="193">
        <f t="shared" si="407"/>
        <v>0</v>
      </c>
      <c r="Q1759" s="156" t="s">
        <v>363</v>
      </c>
      <c r="R1759" s="194">
        <f t="shared" si="411"/>
        <v>303600</v>
      </c>
      <c r="S1759" s="194" t="str">
        <f t="shared" si="411"/>
        <v/>
      </c>
      <c r="T1759" s="194" t="str">
        <f t="shared" si="411"/>
        <v/>
      </c>
      <c r="U1759" s="194" t="str">
        <f t="shared" si="411"/>
        <v/>
      </c>
    </row>
    <row r="1760" spans="1:21" s="251" customFormat="1" ht="19.5" customHeight="1" x14ac:dyDescent="0.25">
      <c r="A1760" s="241"/>
      <c r="B1760" s="254"/>
      <c r="C1760" s="199"/>
      <c r="D1760" s="255"/>
      <c r="E1760" s="255"/>
      <c r="F1760" s="255"/>
      <c r="G1760" s="192"/>
      <c r="H1760" s="257"/>
      <c r="I1760" s="242"/>
      <c r="J1760" s="179" t="s">
        <v>984</v>
      </c>
      <c r="K1760" s="244"/>
      <c r="L1760" s="245"/>
      <c r="M1760" s="246"/>
      <c r="N1760" s="246"/>
      <c r="O1760" s="247"/>
      <c r="P1760" s="193">
        <f t="shared" si="407"/>
        <v>0</v>
      </c>
      <c r="Q1760" s="156" t="s">
        <v>363</v>
      </c>
      <c r="R1760" s="194">
        <f t="shared" si="411"/>
        <v>0</v>
      </c>
      <c r="S1760" s="194" t="str">
        <f t="shared" si="411"/>
        <v/>
      </c>
      <c r="T1760" s="194" t="str">
        <f t="shared" si="411"/>
        <v/>
      </c>
      <c r="U1760" s="194" t="str">
        <f t="shared" si="411"/>
        <v/>
      </c>
    </row>
    <row r="1761" spans="1:21" s="251" customFormat="1" ht="19.5" customHeight="1" x14ac:dyDescent="0.25">
      <c r="A1761" s="241"/>
      <c r="B1761" s="254"/>
      <c r="C1761" s="199" t="s">
        <v>1191</v>
      </c>
      <c r="D1761" s="255"/>
      <c r="E1761" s="255"/>
      <c r="F1761" s="255"/>
      <c r="G1761" s="192"/>
      <c r="H1761" s="257">
        <v>18858</v>
      </c>
      <c r="I1761" s="242" t="s">
        <v>66</v>
      </c>
      <c r="J1761" s="179">
        <v>44.28</v>
      </c>
      <c r="K1761" s="244">
        <f t="shared" ref="K1761:K1764" si="416">H1761*J1761</f>
        <v>835032.24</v>
      </c>
      <c r="L1761" s="245"/>
      <c r="M1761" s="246"/>
      <c r="N1761" s="246"/>
      <c r="O1761" s="247"/>
      <c r="P1761" s="193">
        <f t="shared" si="407"/>
        <v>0</v>
      </c>
      <c r="Q1761" s="156" t="s">
        <v>363</v>
      </c>
      <c r="R1761" s="194">
        <f t="shared" si="411"/>
        <v>835032.24</v>
      </c>
      <c r="S1761" s="194" t="str">
        <f t="shared" si="411"/>
        <v/>
      </c>
      <c r="T1761" s="194" t="str">
        <f t="shared" si="411"/>
        <v/>
      </c>
      <c r="U1761" s="194" t="str">
        <f t="shared" si="411"/>
        <v/>
      </c>
    </row>
    <row r="1762" spans="1:21" s="251" customFormat="1" ht="19.5" customHeight="1" x14ac:dyDescent="0.25">
      <c r="A1762" s="241"/>
      <c r="B1762" s="254"/>
      <c r="C1762" s="199" t="s">
        <v>1192</v>
      </c>
      <c r="D1762" s="255"/>
      <c r="E1762" s="255"/>
      <c r="F1762" s="255"/>
      <c r="G1762" s="192"/>
      <c r="H1762" s="257">
        <v>1</v>
      </c>
      <c r="I1762" s="242" t="s">
        <v>1056</v>
      </c>
      <c r="J1762" s="179">
        <v>540787.5</v>
      </c>
      <c r="K1762" s="244">
        <f t="shared" si="416"/>
        <v>540787.5</v>
      </c>
      <c r="L1762" s="245"/>
      <c r="M1762" s="246"/>
      <c r="N1762" s="246"/>
      <c r="O1762" s="247"/>
      <c r="P1762" s="193">
        <f t="shared" si="407"/>
        <v>0</v>
      </c>
      <c r="Q1762" s="156" t="s">
        <v>363</v>
      </c>
      <c r="R1762" s="194">
        <f t="shared" si="411"/>
        <v>540787.5</v>
      </c>
      <c r="S1762" s="194" t="str">
        <f t="shared" si="411"/>
        <v/>
      </c>
      <c r="T1762" s="194" t="str">
        <f t="shared" si="411"/>
        <v/>
      </c>
      <c r="U1762" s="194" t="str">
        <f t="shared" si="411"/>
        <v/>
      </c>
    </row>
    <row r="1763" spans="1:21" s="251" customFormat="1" ht="19.5" customHeight="1" x14ac:dyDescent="0.25">
      <c r="A1763" s="241"/>
      <c r="B1763" s="254"/>
      <c r="C1763" s="199" t="s">
        <v>1193</v>
      </c>
      <c r="D1763" s="255"/>
      <c r="E1763" s="255"/>
      <c r="F1763" s="255"/>
      <c r="G1763" s="192"/>
      <c r="H1763" s="257">
        <v>1</v>
      </c>
      <c r="I1763" s="242" t="s">
        <v>1056</v>
      </c>
      <c r="J1763" s="179">
        <v>481965</v>
      </c>
      <c r="K1763" s="244">
        <f t="shared" si="416"/>
        <v>481965</v>
      </c>
      <c r="L1763" s="245"/>
      <c r="M1763" s="246"/>
      <c r="N1763" s="246"/>
      <c r="O1763" s="247"/>
      <c r="P1763" s="193">
        <f t="shared" si="407"/>
        <v>0</v>
      </c>
      <c r="Q1763" s="156" t="s">
        <v>363</v>
      </c>
      <c r="R1763" s="194">
        <f t="shared" si="411"/>
        <v>481965</v>
      </c>
      <c r="S1763" s="194" t="str">
        <f t="shared" si="411"/>
        <v/>
      </c>
      <c r="T1763" s="194" t="str">
        <f t="shared" si="411"/>
        <v/>
      </c>
      <c r="U1763" s="194" t="str">
        <f t="shared" si="411"/>
        <v/>
      </c>
    </row>
    <row r="1764" spans="1:21" s="251" customFormat="1" ht="19.5" customHeight="1" x14ac:dyDescent="0.25">
      <c r="A1764" s="241"/>
      <c r="B1764" s="254"/>
      <c r="C1764" s="199" t="s">
        <v>1194</v>
      </c>
      <c r="D1764" s="255"/>
      <c r="E1764" s="255"/>
      <c r="F1764" s="255"/>
      <c r="G1764" s="192"/>
      <c r="H1764" s="257">
        <v>18858</v>
      </c>
      <c r="I1764" s="242" t="s">
        <v>1056</v>
      </c>
      <c r="J1764" s="179">
        <v>12.65</v>
      </c>
      <c r="K1764" s="244">
        <f t="shared" si="416"/>
        <v>238553.7</v>
      </c>
      <c r="L1764" s="245"/>
      <c r="M1764" s="246"/>
      <c r="N1764" s="246"/>
      <c r="O1764" s="247"/>
      <c r="P1764" s="193">
        <f t="shared" si="407"/>
        <v>0</v>
      </c>
      <c r="Q1764" s="156" t="s">
        <v>363</v>
      </c>
      <c r="R1764" s="194">
        <f t="shared" si="411"/>
        <v>238553.7</v>
      </c>
      <c r="S1764" s="194" t="str">
        <f t="shared" si="411"/>
        <v/>
      </c>
      <c r="T1764" s="194" t="str">
        <f t="shared" si="411"/>
        <v/>
      </c>
      <c r="U1764" s="194" t="str">
        <f t="shared" si="411"/>
        <v/>
      </c>
    </row>
    <row r="1765" spans="1:21" s="251" customFormat="1" ht="19.5" customHeight="1" x14ac:dyDescent="0.25">
      <c r="A1765" s="241"/>
      <c r="B1765" s="254"/>
      <c r="C1765" s="199"/>
      <c r="D1765" s="255"/>
      <c r="E1765" s="255"/>
      <c r="F1765" s="255"/>
      <c r="G1765" s="192"/>
      <c r="H1765" s="257"/>
      <c r="I1765" s="242"/>
      <c r="J1765" s="179" t="s">
        <v>984</v>
      </c>
      <c r="K1765" s="244"/>
      <c r="L1765" s="245"/>
      <c r="M1765" s="246"/>
      <c r="N1765" s="246"/>
      <c r="O1765" s="247"/>
      <c r="P1765" s="193">
        <f t="shared" si="407"/>
        <v>0</v>
      </c>
      <c r="Q1765" s="156" t="s">
        <v>363</v>
      </c>
      <c r="R1765" s="194">
        <f t="shared" si="411"/>
        <v>0</v>
      </c>
      <c r="S1765" s="194" t="str">
        <f t="shared" si="411"/>
        <v/>
      </c>
      <c r="T1765" s="194" t="str">
        <f t="shared" si="411"/>
        <v/>
      </c>
      <c r="U1765" s="194" t="str">
        <f t="shared" si="411"/>
        <v/>
      </c>
    </row>
    <row r="1766" spans="1:21" s="251" customFormat="1" ht="19.5" customHeight="1" x14ac:dyDescent="0.25">
      <c r="A1766" s="241"/>
      <c r="B1766" s="254"/>
      <c r="C1766" s="199" t="s">
        <v>1195</v>
      </c>
      <c r="D1766" s="255"/>
      <c r="E1766" s="255"/>
      <c r="F1766" s="255"/>
      <c r="G1766" s="192"/>
      <c r="H1766" s="257">
        <v>1</v>
      </c>
      <c r="I1766" s="242" t="s">
        <v>1056</v>
      </c>
      <c r="J1766" s="179">
        <v>101200</v>
      </c>
      <c r="K1766" s="244">
        <f t="shared" ref="K1766" si="417">H1766*J1766</f>
        <v>101200</v>
      </c>
      <c r="L1766" s="245"/>
      <c r="M1766" s="246"/>
      <c r="N1766" s="246"/>
      <c r="O1766" s="247"/>
      <c r="P1766" s="193">
        <f t="shared" si="407"/>
        <v>0</v>
      </c>
      <c r="Q1766" s="156" t="s">
        <v>363</v>
      </c>
      <c r="R1766" s="194">
        <f t="shared" si="411"/>
        <v>101200</v>
      </c>
      <c r="S1766" s="194" t="str">
        <f t="shared" si="411"/>
        <v/>
      </c>
      <c r="T1766" s="194" t="str">
        <f t="shared" si="411"/>
        <v/>
      </c>
      <c r="U1766" s="194" t="str">
        <f t="shared" si="411"/>
        <v/>
      </c>
    </row>
    <row r="1767" spans="1:21" s="251" customFormat="1" ht="19.5" customHeight="1" x14ac:dyDescent="0.25">
      <c r="A1767" s="241"/>
      <c r="B1767" s="254"/>
      <c r="C1767" s="199"/>
      <c r="D1767" s="255"/>
      <c r="E1767" s="255"/>
      <c r="F1767" s="255"/>
      <c r="G1767" s="192"/>
      <c r="H1767" s="257"/>
      <c r="I1767" s="242"/>
      <c r="J1767" s="179" t="s">
        <v>984</v>
      </c>
      <c r="K1767" s="244"/>
      <c r="L1767" s="245"/>
      <c r="M1767" s="246"/>
      <c r="N1767" s="246"/>
      <c r="O1767" s="247"/>
      <c r="P1767" s="193">
        <f t="shared" si="407"/>
        <v>0</v>
      </c>
      <c r="Q1767" s="156" t="s">
        <v>363</v>
      </c>
      <c r="R1767" s="194">
        <f t="shared" si="411"/>
        <v>0</v>
      </c>
      <c r="S1767" s="194" t="str">
        <f t="shared" si="411"/>
        <v/>
      </c>
      <c r="T1767" s="194" t="str">
        <f t="shared" si="411"/>
        <v/>
      </c>
      <c r="U1767" s="194" t="str">
        <f t="shared" si="411"/>
        <v/>
      </c>
    </row>
    <row r="1768" spans="1:21" s="251" customFormat="1" ht="19.5" customHeight="1" x14ac:dyDescent="0.25">
      <c r="A1768" s="241"/>
      <c r="B1768" s="254"/>
      <c r="C1768" s="199" t="s">
        <v>1196</v>
      </c>
      <c r="D1768" s="255"/>
      <c r="E1768" s="255"/>
      <c r="F1768" s="255"/>
      <c r="G1768" s="192"/>
      <c r="H1768" s="257">
        <v>1</v>
      </c>
      <c r="I1768" s="242" t="s">
        <v>1056</v>
      </c>
      <c r="J1768" s="179">
        <v>253000</v>
      </c>
      <c r="K1768" s="244">
        <f t="shared" ref="K1768" si="418">H1768*J1768</f>
        <v>253000</v>
      </c>
      <c r="L1768" s="245"/>
      <c r="M1768" s="246"/>
      <c r="N1768" s="246"/>
      <c r="O1768" s="247"/>
      <c r="P1768" s="193">
        <f t="shared" si="407"/>
        <v>0</v>
      </c>
      <c r="Q1768" s="156" t="s">
        <v>363</v>
      </c>
      <c r="R1768" s="194">
        <f t="shared" si="411"/>
        <v>253000</v>
      </c>
      <c r="S1768" s="194" t="str">
        <f t="shared" si="411"/>
        <v/>
      </c>
      <c r="T1768" s="194" t="str">
        <f t="shared" si="411"/>
        <v/>
      </c>
      <c r="U1768" s="194" t="str">
        <f t="shared" si="411"/>
        <v/>
      </c>
    </row>
    <row r="1769" spans="1:21" s="251" customFormat="1" ht="19.5" customHeight="1" x14ac:dyDescent="0.25">
      <c r="A1769" s="241"/>
      <c r="B1769" s="254"/>
      <c r="C1769" s="199"/>
      <c r="D1769" s="255"/>
      <c r="E1769" s="255"/>
      <c r="F1769" s="255"/>
      <c r="G1769" s="192"/>
      <c r="H1769" s="257"/>
      <c r="I1769" s="242"/>
      <c r="J1769" s="179" t="s">
        <v>984</v>
      </c>
      <c r="K1769" s="244"/>
      <c r="L1769" s="245"/>
      <c r="M1769" s="246"/>
      <c r="N1769" s="246"/>
      <c r="O1769" s="247"/>
      <c r="P1769" s="193">
        <f t="shared" si="407"/>
        <v>0</v>
      </c>
      <c r="Q1769" s="156" t="s">
        <v>363</v>
      </c>
      <c r="R1769" s="194">
        <f t="shared" si="411"/>
        <v>0</v>
      </c>
      <c r="S1769" s="194" t="str">
        <f t="shared" si="411"/>
        <v/>
      </c>
      <c r="T1769" s="194" t="str">
        <f t="shared" si="411"/>
        <v/>
      </c>
      <c r="U1769" s="194" t="str">
        <f t="shared" si="411"/>
        <v/>
      </c>
    </row>
    <row r="1770" spans="1:21" s="251" customFormat="1" ht="19.5" customHeight="1" x14ac:dyDescent="0.25">
      <c r="A1770" s="241"/>
      <c r="B1770" s="254"/>
      <c r="C1770" s="199" t="s">
        <v>1197</v>
      </c>
      <c r="D1770" s="255"/>
      <c r="E1770" s="255"/>
      <c r="F1770" s="255"/>
      <c r="G1770" s="192"/>
      <c r="H1770" s="257">
        <v>6</v>
      </c>
      <c r="I1770" s="242" t="s">
        <v>366</v>
      </c>
      <c r="J1770" s="179">
        <v>37950</v>
      </c>
      <c r="K1770" s="244">
        <f t="shared" ref="K1770" si="419">H1770*J1770</f>
        <v>227700</v>
      </c>
      <c r="L1770" s="245"/>
      <c r="M1770" s="246"/>
      <c r="N1770" s="246"/>
      <c r="O1770" s="247"/>
      <c r="P1770" s="193">
        <f t="shared" si="407"/>
        <v>0</v>
      </c>
      <c r="Q1770" s="156" t="s">
        <v>363</v>
      </c>
      <c r="R1770" s="194">
        <f t="shared" ref="R1770:U1801" si="420">IF($Q1770=R$8,$K1770,"")</f>
        <v>227700</v>
      </c>
      <c r="S1770" s="194" t="str">
        <f t="shared" si="420"/>
        <v/>
      </c>
      <c r="T1770" s="194" t="str">
        <f t="shared" si="420"/>
        <v/>
      </c>
      <c r="U1770" s="194" t="str">
        <f t="shared" si="420"/>
        <v/>
      </c>
    </row>
    <row r="1771" spans="1:21" s="251" customFormat="1" ht="19.5" customHeight="1" x14ac:dyDescent="0.25">
      <c r="A1771" s="241"/>
      <c r="B1771" s="254"/>
      <c r="C1771" s="199"/>
      <c r="D1771" s="255"/>
      <c r="E1771" s="255"/>
      <c r="F1771" s="255"/>
      <c r="G1771" s="192"/>
      <c r="H1771" s="257"/>
      <c r="I1771" s="242"/>
      <c r="J1771" s="179" t="s">
        <v>984</v>
      </c>
      <c r="K1771" s="244"/>
      <c r="L1771" s="245"/>
      <c r="M1771" s="246"/>
      <c r="N1771" s="246"/>
      <c r="O1771" s="247"/>
      <c r="P1771" s="193">
        <f t="shared" si="407"/>
        <v>0</v>
      </c>
      <c r="Q1771" s="156" t="s">
        <v>363</v>
      </c>
      <c r="R1771" s="194">
        <f t="shared" si="420"/>
        <v>0</v>
      </c>
      <c r="S1771" s="194" t="str">
        <f t="shared" si="420"/>
        <v/>
      </c>
      <c r="T1771" s="194" t="str">
        <f t="shared" si="420"/>
        <v/>
      </c>
      <c r="U1771" s="194" t="str">
        <f t="shared" si="420"/>
        <v/>
      </c>
    </row>
    <row r="1772" spans="1:21" s="251" customFormat="1" ht="19.5" customHeight="1" x14ac:dyDescent="0.25">
      <c r="A1772" s="241"/>
      <c r="B1772" s="254"/>
      <c r="C1772" s="456" t="s">
        <v>1198</v>
      </c>
      <c r="D1772" s="255"/>
      <c r="E1772" s="255"/>
      <c r="F1772" s="255"/>
      <c r="G1772" s="192"/>
      <c r="H1772" s="257"/>
      <c r="I1772" s="242"/>
      <c r="J1772" s="179" t="s">
        <v>984</v>
      </c>
      <c r="K1772" s="244"/>
      <c r="L1772" s="245"/>
      <c r="M1772" s="246"/>
      <c r="N1772" s="246"/>
      <c r="O1772" s="247"/>
      <c r="P1772" s="193">
        <f t="shared" si="407"/>
        <v>0</v>
      </c>
      <c r="Q1772" s="156" t="s">
        <v>363</v>
      </c>
      <c r="R1772" s="194">
        <f t="shared" si="420"/>
        <v>0</v>
      </c>
      <c r="S1772" s="194" t="str">
        <f t="shared" si="420"/>
        <v/>
      </c>
      <c r="T1772" s="194" t="str">
        <f t="shared" si="420"/>
        <v/>
      </c>
      <c r="U1772" s="194" t="str">
        <f t="shared" si="420"/>
        <v/>
      </c>
    </row>
    <row r="1773" spans="1:21" s="251" customFormat="1" ht="19.5" customHeight="1" x14ac:dyDescent="0.25">
      <c r="A1773" s="241"/>
      <c r="B1773" s="254"/>
      <c r="C1773" s="199" t="s">
        <v>998</v>
      </c>
      <c r="D1773" s="255"/>
      <c r="E1773" s="255"/>
      <c r="F1773" s="255"/>
      <c r="G1773" s="192"/>
      <c r="H1773" s="257">
        <v>1</v>
      </c>
      <c r="I1773" s="242" t="s">
        <v>366</v>
      </c>
      <c r="J1773" s="179">
        <v>3795</v>
      </c>
      <c r="K1773" s="244">
        <f t="shared" ref="K1773:K1777" si="421">H1773*J1773</f>
        <v>3795</v>
      </c>
      <c r="L1773" s="245"/>
      <c r="M1773" s="246"/>
      <c r="N1773" s="246"/>
      <c r="O1773" s="247"/>
      <c r="P1773" s="193">
        <f t="shared" si="407"/>
        <v>0</v>
      </c>
      <c r="Q1773" s="156" t="s">
        <v>363</v>
      </c>
      <c r="R1773" s="194">
        <f t="shared" si="420"/>
        <v>3795</v>
      </c>
      <c r="S1773" s="194" t="str">
        <f t="shared" si="420"/>
        <v/>
      </c>
      <c r="T1773" s="194" t="str">
        <f t="shared" si="420"/>
        <v/>
      </c>
      <c r="U1773" s="194" t="str">
        <f t="shared" si="420"/>
        <v/>
      </c>
    </row>
    <row r="1774" spans="1:21" s="251" customFormat="1" ht="19.5" customHeight="1" x14ac:dyDescent="0.25">
      <c r="A1774" s="241"/>
      <c r="B1774" s="254"/>
      <c r="C1774" s="199" t="s">
        <v>1199</v>
      </c>
      <c r="D1774" s="255"/>
      <c r="E1774" s="255"/>
      <c r="F1774" s="255"/>
      <c r="G1774" s="192"/>
      <c r="H1774" s="257">
        <v>2</v>
      </c>
      <c r="I1774" s="242" t="s">
        <v>366</v>
      </c>
      <c r="J1774" s="179">
        <v>3795</v>
      </c>
      <c r="K1774" s="244">
        <f t="shared" si="421"/>
        <v>7590</v>
      </c>
      <c r="L1774" s="245"/>
      <c r="M1774" s="246"/>
      <c r="N1774" s="246"/>
      <c r="O1774" s="247"/>
      <c r="P1774" s="193">
        <f t="shared" si="407"/>
        <v>0</v>
      </c>
      <c r="Q1774" s="156" t="s">
        <v>363</v>
      </c>
      <c r="R1774" s="194">
        <f t="shared" si="420"/>
        <v>7590</v>
      </c>
      <c r="S1774" s="194" t="str">
        <f t="shared" si="420"/>
        <v/>
      </c>
      <c r="T1774" s="194" t="str">
        <f t="shared" si="420"/>
        <v/>
      </c>
      <c r="U1774" s="194" t="str">
        <f t="shared" si="420"/>
        <v/>
      </c>
    </row>
    <row r="1775" spans="1:21" s="251" customFormat="1" ht="19.5" customHeight="1" x14ac:dyDescent="0.25">
      <c r="A1775" s="241"/>
      <c r="B1775" s="254"/>
      <c r="C1775" s="199" t="s">
        <v>1200</v>
      </c>
      <c r="D1775" s="255"/>
      <c r="E1775" s="255"/>
      <c r="F1775" s="255"/>
      <c r="G1775" s="192"/>
      <c r="H1775" s="257">
        <v>1</v>
      </c>
      <c r="I1775" s="242" t="s">
        <v>366</v>
      </c>
      <c r="J1775" s="179">
        <v>3795</v>
      </c>
      <c r="K1775" s="244">
        <f t="shared" si="421"/>
        <v>3795</v>
      </c>
      <c r="L1775" s="245"/>
      <c r="M1775" s="246"/>
      <c r="N1775" s="246"/>
      <c r="O1775" s="247"/>
      <c r="P1775" s="193">
        <f t="shared" si="407"/>
        <v>0</v>
      </c>
      <c r="Q1775" s="156" t="s">
        <v>363</v>
      </c>
      <c r="R1775" s="194">
        <f t="shared" si="420"/>
        <v>3795</v>
      </c>
      <c r="S1775" s="194" t="str">
        <f t="shared" si="420"/>
        <v/>
      </c>
      <c r="T1775" s="194" t="str">
        <f t="shared" si="420"/>
        <v/>
      </c>
      <c r="U1775" s="194" t="str">
        <f t="shared" si="420"/>
        <v/>
      </c>
    </row>
    <row r="1776" spans="1:21" s="251" customFormat="1" ht="19.5" customHeight="1" x14ac:dyDescent="0.25">
      <c r="A1776" s="241"/>
      <c r="B1776" s="254"/>
      <c r="C1776" s="199" t="s">
        <v>1201</v>
      </c>
      <c r="D1776" s="255"/>
      <c r="E1776" s="255"/>
      <c r="F1776" s="255"/>
      <c r="G1776" s="192"/>
      <c r="H1776" s="257">
        <v>1</v>
      </c>
      <c r="I1776" s="242" t="s">
        <v>366</v>
      </c>
      <c r="J1776" s="179">
        <v>3795</v>
      </c>
      <c r="K1776" s="244">
        <f t="shared" si="421"/>
        <v>3795</v>
      </c>
      <c r="L1776" s="245"/>
      <c r="M1776" s="246"/>
      <c r="N1776" s="246"/>
      <c r="O1776" s="247"/>
      <c r="P1776" s="193">
        <f t="shared" si="407"/>
        <v>0</v>
      </c>
      <c r="Q1776" s="156" t="s">
        <v>363</v>
      </c>
      <c r="R1776" s="194">
        <f t="shared" si="420"/>
        <v>3795</v>
      </c>
      <c r="S1776" s="194" t="str">
        <f t="shared" si="420"/>
        <v/>
      </c>
      <c r="T1776" s="194" t="str">
        <f t="shared" si="420"/>
        <v/>
      </c>
      <c r="U1776" s="194" t="str">
        <f t="shared" si="420"/>
        <v/>
      </c>
    </row>
    <row r="1777" spans="1:21" s="251" customFormat="1" ht="19.5" customHeight="1" x14ac:dyDescent="0.25">
      <c r="A1777" s="241"/>
      <c r="B1777" s="254"/>
      <c r="C1777" s="199" t="s">
        <v>1202</v>
      </c>
      <c r="D1777" s="255"/>
      <c r="E1777" s="255"/>
      <c r="F1777" s="255"/>
      <c r="G1777" s="192"/>
      <c r="H1777" s="257">
        <v>1</v>
      </c>
      <c r="I1777" s="242" t="s">
        <v>366</v>
      </c>
      <c r="J1777" s="179">
        <v>3795</v>
      </c>
      <c r="K1777" s="244">
        <f t="shared" si="421"/>
        <v>3795</v>
      </c>
      <c r="L1777" s="245"/>
      <c r="M1777" s="246"/>
      <c r="N1777" s="246"/>
      <c r="O1777" s="247"/>
      <c r="P1777" s="193">
        <f t="shared" si="407"/>
        <v>0</v>
      </c>
      <c r="Q1777" s="156" t="s">
        <v>363</v>
      </c>
      <c r="R1777" s="194">
        <f t="shared" si="420"/>
        <v>3795</v>
      </c>
      <c r="S1777" s="194" t="str">
        <f t="shared" si="420"/>
        <v/>
      </c>
      <c r="T1777" s="194" t="str">
        <f t="shared" si="420"/>
        <v/>
      </c>
      <c r="U1777" s="194" t="str">
        <f t="shared" si="420"/>
        <v/>
      </c>
    </row>
    <row r="1778" spans="1:21" s="251" customFormat="1" ht="19.5" customHeight="1" x14ac:dyDescent="0.25">
      <c r="A1778" s="241"/>
      <c r="B1778" s="254"/>
      <c r="C1778" s="199"/>
      <c r="D1778" s="255"/>
      <c r="E1778" s="255"/>
      <c r="F1778" s="255"/>
      <c r="G1778" s="192"/>
      <c r="H1778" s="257"/>
      <c r="I1778" s="242"/>
      <c r="J1778" s="179" t="s">
        <v>984</v>
      </c>
      <c r="K1778" s="244"/>
      <c r="L1778" s="245"/>
      <c r="M1778" s="246"/>
      <c r="N1778" s="246"/>
      <c r="O1778" s="247"/>
      <c r="P1778" s="193">
        <f t="shared" si="407"/>
        <v>0</v>
      </c>
      <c r="Q1778" s="156" t="s">
        <v>363</v>
      </c>
      <c r="R1778" s="194">
        <f t="shared" si="420"/>
        <v>0</v>
      </c>
      <c r="S1778" s="194" t="str">
        <f t="shared" si="420"/>
        <v/>
      </c>
      <c r="T1778" s="194" t="str">
        <f t="shared" si="420"/>
        <v/>
      </c>
      <c r="U1778" s="194" t="str">
        <f t="shared" si="420"/>
        <v/>
      </c>
    </row>
    <row r="1779" spans="1:21" s="251" customFormat="1" ht="19.5" customHeight="1" x14ac:dyDescent="0.25">
      <c r="A1779" s="241"/>
      <c r="B1779" s="254"/>
      <c r="C1779" s="456" t="s">
        <v>1203</v>
      </c>
      <c r="D1779" s="255"/>
      <c r="E1779" s="255"/>
      <c r="F1779" s="255"/>
      <c r="G1779" s="192"/>
      <c r="H1779" s="257"/>
      <c r="I1779" s="242"/>
      <c r="J1779" s="179" t="s">
        <v>984</v>
      </c>
      <c r="K1779" s="244"/>
      <c r="L1779" s="245"/>
      <c r="M1779" s="246"/>
      <c r="N1779" s="246"/>
      <c r="O1779" s="247"/>
      <c r="P1779" s="193">
        <f t="shared" si="407"/>
        <v>0</v>
      </c>
      <c r="Q1779" s="156" t="s">
        <v>363</v>
      </c>
      <c r="R1779" s="194">
        <f t="shared" si="420"/>
        <v>0</v>
      </c>
      <c r="S1779" s="194" t="str">
        <f t="shared" si="420"/>
        <v/>
      </c>
      <c r="T1779" s="194" t="str">
        <f t="shared" si="420"/>
        <v/>
      </c>
      <c r="U1779" s="194" t="str">
        <f t="shared" si="420"/>
        <v/>
      </c>
    </row>
    <row r="1780" spans="1:21" s="251" customFormat="1" ht="19.5" customHeight="1" x14ac:dyDescent="0.25">
      <c r="A1780" s="241"/>
      <c r="B1780" s="254"/>
      <c r="C1780" s="199" t="s">
        <v>994</v>
      </c>
      <c r="D1780" s="255"/>
      <c r="E1780" s="255"/>
      <c r="F1780" s="255"/>
      <c r="G1780" s="192"/>
      <c r="H1780" s="257">
        <v>3</v>
      </c>
      <c r="I1780" s="242" t="s">
        <v>366</v>
      </c>
      <c r="J1780" s="179">
        <v>6325</v>
      </c>
      <c r="K1780" s="244">
        <f t="shared" ref="K1780:K1800" si="422">H1780*J1780</f>
        <v>18975</v>
      </c>
      <c r="L1780" s="245"/>
      <c r="M1780" s="246"/>
      <c r="N1780" s="246"/>
      <c r="O1780" s="247"/>
      <c r="P1780" s="193">
        <f t="shared" si="407"/>
        <v>0</v>
      </c>
      <c r="Q1780" s="156" t="s">
        <v>363</v>
      </c>
      <c r="R1780" s="194">
        <f t="shared" si="420"/>
        <v>18975</v>
      </c>
      <c r="S1780" s="194" t="str">
        <f t="shared" si="420"/>
        <v/>
      </c>
      <c r="T1780" s="194" t="str">
        <f t="shared" si="420"/>
        <v/>
      </c>
      <c r="U1780" s="194" t="str">
        <f t="shared" si="420"/>
        <v/>
      </c>
    </row>
    <row r="1781" spans="1:21" s="251" customFormat="1" ht="19.5" customHeight="1" x14ac:dyDescent="0.25">
      <c r="A1781" s="241"/>
      <c r="B1781" s="254"/>
      <c r="C1781" s="199" t="s">
        <v>995</v>
      </c>
      <c r="D1781" s="255"/>
      <c r="E1781" s="255"/>
      <c r="F1781" s="255"/>
      <c r="G1781" s="192"/>
      <c r="H1781" s="257">
        <v>1</v>
      </c>
      <c r="I1781" s="242" t="s">
        <v>366</v>
      </c>
      <c r="J1781" s="179">
        <v>6325</v>
      </c>
      <c r="K1781" s="244">
        <f t="shared" si="422"/>
        <v>6325</v>
      </c>
      <c r="L1781" s="245"/>
      <c r="M1781" s="246"/>
      <c r="N1781" s="246"/>
      <c r="O1781" s="247"/>
      <c r="P1781" s="193">
        <f t="shared" si="407"/>
        <v>0</v>
      </c>
      <c r="Q1781" s="156" t="s">
        <v>363</v>
      </c>
      <c r="R1781" s="194">
        <f t="shared" si="420"/>
        <v>6325</v>
      </c>
      <c r="S1781" s="194" t="str">
        <f t="shared" si="420"/>
        <v/>
      </c>
      <c r="T1781" s="194" t="str">
        <f t="shared" si="420"/>
        <v/>
      </c>
      <c r="U1781" s="194" t="str">
        <f t="shared" si="420"/>
        <v/>
      </c>
    </row>
    <row r="1782" spans="1:21" s="251" customFormat="1" ht="19.5" customHeight="1" x14ac:dyDescent="0.25">
      <c r="A1782" s="241"/>
      <c r="B1782" s="254"/>
      <c r="C1782" s="199" t="s">
        <v>996</v>
      </c>
      <c r="D1782" s="255"/>
      <c r="E1782" s="255"/>
      <c r="F1782" s="255"/>
      <c r="G1782" s="192"/>
      <c r="H1782" s="257">
        <v>2</v>
      </c>
      <c r="I1782" s="242" t="s">
        <v>366</v>
      </c>
      <c r="J1782" s="179">
        <v>6325</v>
      </c>
      <c r="K1782" s="244">
        <f t="shared" si="422"/>
        <v>12650</v>
      </c>
      <c r="L1782" s="245"/>
      <c r="M1782" s="246"/>
      <c r="N1782" s="246"/>
      <c r="O1782" s="247"/>
      <c r="P1782" s="193">
        <f t="shared" si="407"/>
        <v>0</v>
      </c>
      <c r="Q1782" s="156" t="s">
        <v>363</v>
      </c>
      <c r="R1782" s="194">
        <f t="shared" si="420"/>
        <v>12650</v>
      </c>
      <c r="S1782" s="194" t="str">
        <f t="shared" si="420"/>
        <v/>
      </c>
      <c r="T1782" s="194" t="str">
        <f t="shared" si="420"/>
        <v/>
      </c>
      <c r="U1782" s="194" t="str">
        <f t="shared" si="420"/>
        <v/>
      </c>
    </row>
    <row r="1783" spans="1:21" s="251" customFormat="1" ht="19.5" customHeight="1" x14ac:dyDescent="0.25">
      <c r="A1783" s="241"/>
      <c r="B1783" s="254"/>
      <c r="C1783" s="199" t="s">
        <v>997</v>
      </c>
      <c r="D1783" s="255"/>
      <c r="E1783" s="255"/>
      <c r="F1783" s="255"/>
      <c r="G1783" s="192"/>
      <c r="H1783" s="257">
        <v>6</v>
      </c>
      <c r="I1783" s="242" t="s">
        <v>366</v>
      </c>
      <c r="J1783" s="179">
        <v>6325</v>
      </c>
      <c r="K1783" s="244">
        <f t="shared" si="422"/>
        <v>37950</v>
      </c>
      <c r="L1783" s="245"/>
      <c r="M1783" s="246"/>
      <c r="N1783" s="246"/>
      <c r="O1783" s="247"/>
      <c r="P1783" s="193">
        <f t="shared" si="407"/>
        <v>0</v>
      </c>
      <c r="Q1783" s="156" t="s">
        <v>363</v>
      </c>
      <c r="R1783" s="194">
        <f t="shared" si="420"/>
        <v>37950</v>
      </c>
      <c r="S1783" s="194" t="str">
        <f t="shared" si="420"/>
        <v/>
      </c>
      <c r="T1783" s="194" t="str">
        <f t="shared" si="420"/>
        <v/>
      </c>
      <c r="U1783" s="194" t="str">
        <f t="shared" si="420"/>
        <v/>
      </c>
    </row>
    <row r="1784" spans="1:21" s="251" customFormat="1" ht="19.5" customHeight="1" x14ac:dyDescent="0.25">
      <c r="A1784" s="241"/>
      <c r="B1784" s="254"/>
      <c r="C1784" s="199" t="s">
        <v>1204</v>
      </c>
      <c r="D1784" s="255"/>
      <c r="E1784" s="255"/>
      <c r="F1784" s="255"/>
      <c r="G1784" s="192"/>
      <c r="H1784" s="257">
        <v>1</v>
      </c>
      <c r="I1784" s="242" t="s">
        <v>366</v>
      </c>
      <c r="J1784" s="179">
        <v>6325</v>
      </c>
      <c r="K1784" s="244">
        <f t="shared" si="422"/>
        <v>6325</v>
      </c>
      <c r="L1784" s="245"/>
      <c r="M1784" s="246"/>
      <c r="N1784" s="246"/>
      <c r="O1784" s="247"/>
      <c r="P1784" s="193">
        <f t="shared" si="407"/>
        <v>0</v>
      </c>
      <c r="Q1784" s="156" t="s">
        <v>363</v>
      </c>
      <c r="R1784" s="194">
        <f t="shared" si="420"/>
        <v>6325</v>
      </c>
      <c r="S1784" s="194" t="str">
        <f t="shared" si="420"/>
        <v/>
      </c>
      <c r="T1784" s="194" t="str">
        <f t="shared" si="420"/>
        <v/>
      </c>
      <c r="U1784" s="194" t="str">
        <f t="shared" si="420"/>
        <v/>
      </c>
    </row>
    <row r="1785" spans="1:21" s="251" customFormat="1" ht="19.5" customHeight="1" x14ac:dyDescent="0.25">
      <c r="A1785" s="241"/>
      <c r="B1785" s="254"/>
      <c r="C1785" s="199" t="s">
        <v>999</v>
      </c>
      <c r="D1785" s="255"/>
      <c r="E1785" s="255"/>
      <c r="F1785" s="255"/>
      <c r="G1785" s="192"/>
      <c r="H1785" s="257">
        <v>1</v>
      </c>
      <c r="I1785" s="242" t="s">
        <v>366</v>
      </c>
      <c r="J1785" s="179">
        <v>6325</v>
      </c>
      <c r="K1785" s="244">
        <f t="shared" si="422"/>
        <v>6325</v>
      </c>
      <c r="L1785" s="245"/>
      <c r="M1785" s="246"/>
      <c r="N1785" s="246"/>
      <c r="O1785" s="247"/>
      <c r="P1785" s="193">
        <f t="shared" ref="P1785:P1848" si="423">K1785-SUM(R1785:U1785)</f>
        <v>0</v>
      </c>
      <c r="Q1785" s="156" t="s">
        <v>363</v>
      </c>
      <c r="R1785" s="194">
        <f t="shared" si="420"/>
        <v>6325</v>
      </c>
      <c r="S1785" s="194" t="str">
        <f t="shared" si="420"/>
        <v/>
      </c>
      <c r="T1785" s="194" t="str">
        <f t="shared" si="420"/>
        <v/>
      </c>
      <c r="U1785" s="194" t="str">
        <f t="shared" si="420"/>
        <v/>
      </c>
    </row>
    <row r="1786" spans="1:21" s="251" customFormat="1" ht="19.5" customHeight="1" x14ac:dyDescent="0.25">
      <c r="A1786" s="241"/>
      <c r="B1786" s="254"/>
      <c r="C1786" s="199" t="s">
        <v>1000</v>
      </c>
      <c r="D1786" s="255"/>
      <c r="E1786" s="255"/>
      <c r="F1786" s="255"/>
      <c r="G1786" s="192"/>
      <c r="H1786" s="257">
        <v>1</v>
      </c>
      <c r="I1786" s="242" t="s">
        <v>366</v>
      </c>
      <c r="J1786" s="179">
        <v>6325</v>
      </c>
      <c r="K1786" s="244">
        <f t="shared" si="422"/>
        <v>6325</v>
      </c>
      <c r="L1786" s="245"/>
      <c r="M1786" s="246"/>
      <c r="N1786" s="246"/>
      <c r="O1786" s="247"/>
      <c r="P1786" s="193">
        <f t="shared" si="423"/>
        <v>0</v>
      </c>
      <c r="Q1786" s="156" t="s">
        <v>363</v>
      </c>
      <c r="R1786" s="194">
        <f t="shared" si="420"/>
        <v>6325</v>
      </c>
      <c r="S1786" s="194" t="str">
        <f t="shared" si="420"/>
        <v/>
      </c>
      <c r="T1786" s="194" t="str">
        <f t="shared" si="420"/>
        <v/>
      </c>
      <c r="U1786" s="194" t="str">
        <f t="shared" si="420"/>
        <v/>
      </c>
    </row>
    <row r="1787" spans="1:21" s="251" customFormat="1" ht="19.5" customHeight="1" x14ac:dyDescent="0.25">
      <c r="A1787" s="241"/>
      <c r="B1787" s="254"/>
      <c r="C1787" s="199" t="s">
        <v>1001</v>
      </c>
      <c r="D1787" s="255"/>
      <c r="E1787" s="255"/>
      <c r="F1787" s="255"/>
      <c r="G1787" s="192"/>
      <c r="H1787" s="257">
        <v>1</v>
      </c>
      <c r="I1787" s="242" t="s">
        <v>366</v>
      </c>
      <c r="J1787" s="179">
        <v>6325</v>
      </c>
      <c r="K1787" s="244">
        <f t="shared" si="422"/>
        <v>6325</v>
      </c>
      <c r="L1787" s="245"/>
      <c r="M1787" s="246"/>
      <c r="N1787" s="246"/>
      <c r="O1787" s="247"/>
      <c r="P1787" s="193">
        <f t="shared" si="423"/>
        <v>0</v>
      </c>
      <c r="Q1787" s="156" t="s">
        <v>363</v>
      </c>
      <c r="R1787" s="194">
        <f t="shared" si="420"/>
        <v>6325</v>
      </c>
      <c r="S1787" s="194" t="str">
        <f t="shared" si="420"/>
        <v/>
      </c>
      <c r="T1787" s="194" t="str">
        <f t="shared" si="420"/>
        <v/>
      </c>
      <c r="U1787" s="194" t="str">
        <f t="shared" si="420"/>
        <v/>
      </c>
    </row>
    <row r="1788" spans="1:21" s="251" customFormat="1" ht="19.5" customHeight="1" x14ac:dyDescent="0.25">
      <c r="A1788" s="241"/>
      <c r="B1788" s="254"/>
      <c r="C1788" s="199" t="s">
        <v>1205</v>
      </c>
      <c r="D1788" s="255"/>
      <c r="E1788" s="255"/>
      <c r="F1788" s="255"/>
      <c r="G1788" s="192"/>
      <c r="H1788" s="257">
        <v>1</v>
      </c>
      <c r="I1788" s="242" t="s">
        <v>366</v>
      </c>
      <c r="J1788" s="179">
        <v>6325</v>
      </c>
      <c r="K1788" s="244">
        <f t="shared" si="422"/>
        <v>6325</v>
      </c>
      <c r="L1788" s="245"/>
      <c r="M1788" s="246"/>
      <c r="N1788" s="246"/>
      <c r="O1788" s="247"/>
      <c r="P1788" s="193">
        <f t="shared" si="423"/>
        <v>0</v>
      </c>
      <c r="Q1788" s="156" t="s">
        <v>363</v>
      </c>
      <c r="R1788" s="194">
        <f t="shared" si="420"/>
        <v>6325</v>
      </c>
      <c r="S1788" s="194" t="str">
        <f t="shared" si="420"/>
        <v/>
      </c>
      <c r="T1788" s="194" t="str">
        <f t="shared" si="420"/>
        <v/>
      </c>
      <c r="U1788" s="194" t="str">
        <f t="shared" si="420"/>
        <v/>
      </c>
    </row>
    <row r="1789" spans="1:21" s="251" customFormat="1" ht="19.5" customHeight="1" x14ac:dyDescent="0.25">
      <c r="A1789" s="241"/>
      <c r="B1789" s="254"/>
      <c r="C1789" s="199" t="s">
        <v>1002</v>
      </c>
      <c r="D1789" s="255"/>
      <c r="E1789" s="255"/>
      <c r="F1789" s="255"/>
      <c r="G1789" s="192"/>
      <c r="H1789" s="257">
        <v>1</v>
      </c>
      <c r="I1789" s="242" t="s">
        <v>366</v>
      </c>
      <c r="J1789" s="179">
        <v>6325</v>
      </c>
      <c r="K1789" s="244">
        <f t="shared" si="422"/>
        <v>6325</v>
      </c>
      <c r="L1789" s="245"/>
      <c r="M1789" s="246"/>
      <c r="N1789" s="246"/>
      <c r="O1789" s="247"/>
      <c r="P1789" s="193">
        <f t="shared" si="423"/>
        <v>0</v>
      </c>
      <c r="Q1789" s="156" t="s">
        <v>363</v>
      </c>
      <c r="R1789" s="194">
        <f t="shared" si="420"/>
        <v>6325</v>
      </c>
      <c r="S1789" s="194" t="str">
        <f t="shared" si="420"/>
        <v/>
      </c>
      <c r="T1789" s="194" t="str">
        <f t="shared" si="420"/>
        <v/>
      </c>
      <c r="U1789" s="194" t="str">
        <f t="shared" si="420"/>
        <v/>
      </c>
    </row>
    <row r="1790" spans="1:21" s="251" customFormat="1" ht="19.5" customHeight="1" x14ac:dyDescent="0.25">
      <c r="A1790" s="241"/>
      <c r="B1790" s="254"/>
      <c r="C1790" s="199" t="s">
        <v>1003</v>
      </c>
      <c r="D1790" s="255"/>
      <c r="E1790" s="255"/>
      <c r="F1790" s="255"/>
      <c r="G1790" s="192"/>
      <c r="H1790" s="257">
        <v>2</v>
      </c>
      <c r="I1790" s="242" t="s">
        <v>366</v>
      </c>
      <c r="J1790" s="179">
        <v>6325</v>
      </c>
      <c r="K1790" s="244">
        <f t="shared" si="422"/>
        <v>12650</v>
      </c>
      <c r="L1790" s="245"/>
      <c r="M1790" s="246"/>
      <c r="N1790" s="246"/>
      <c r="O1790" s="247"/>
      <c r="P1790" s="193">
        <f t="shared" si="423"/>
        <v>0</v>
      </c>
      <c r="Q1790" s="156" t="s">
        <v>363</v>
      </c>
      <c r="R1790" s="194">
        <f t="shared" si="420"/>
        <v>12650</v>
      </c>
      <c r="S1790" s="194" t="str">
        <f t="shared" si="420"/>
        <v/>
      </c>
      <c r="T1790" s="194" t="str">
        <f t="shared" si="420"/>
        <v/>
      </c>
      <c r="U1790" s="194" t="str">
        <f t="shared" si="420"/>
        <v/>
      </c>
    </row>
    <row r="1791" spans="1:21" s="251" customFormat="1" ht="19.5" customHeight="1" x14ac:dyDescent="0.25">
      <c r="A1791" s="241"/>
      <c r="B1791" s="254"/>
      <c r="C1791" s="199" t="s">
        <v>1004</v>
      </c>
      <c r="D1791" s="255"/>
      <c r="E1791" s="255"/>
      <c r="F1791" s="255"/>
      <c r="G1791" s="192"/>
      <c r="H1791" s="257">
        <v>2</v>
      </c>
      <c r="I1791" s="242" t="s">
        <v>366</v>
      </c>
      <c r="J1791" s="179">
        <v>6325</v>
      </c>
      <c r="K1791" s="244">
        <f t="shared" si="422"/>
        <v>12650</v>
      </c>
      <c r="L1791" s="245"/>
      <c r="M1791" s="246"/>
      <c r="N1791" s="246"/>
      <c r="O1791" s="247"/>
      <c r="P1791" s="193">
        <f t="shared" si="423"/>
        <v>0</v>
      </c>
      <c r="Q1791" s="156" t="s">
        <v>363</v>
      </c>
      <c r="R1791" s="194">
        <f t="shared" si="420"/>
        <v>12650</v>
      </c>
      <c r="S1791" s="194" t="str">
        <f t="shared" si="420"/>
        <v/>
      </c>
      <c r="T1791" s="194" t="str">
        <f t="shared" si="420"/>
        <v/>
      </c>
      <c r="U1791" s="194" t="str">
        <f t="shared" si="420"/>
        <v/>
      </c>
    </row>
    <row r="1792" spans="1:21" s="251" customFormat="1" ht="19.5" customHeight="1" x14ac:dyDescent="0.25">
      <c r="A1792" s="241"/>
      <c r="B1792" s="254"/>
      <c r="C1792" s="199" t="s">
        <v>1005</v>
      </c>
      <c r="D1792" s="255"/>
      <c r="E1792" s="255"/>
      <c r="F1792" s="255"/>
      <c r="G1792" s="192"/>
      <c r="H1792" s="257">
        <v>2</v>
      </c>
      <c r="I1792" s="242" t="s">
        <v>366</v>
      </c>
      <c r="J1792" s="179">
        <v>6325</v>
      </c>
      <c r="K1792" s="244">
        <f t="shared" si="422"/>
        <v>12650</v>
      </c>
      <c r="L1792" s="245"/>
      <c r="M1792" s="246"/>
      <c r="N1792" s="246"/>
      <c r="O1792" s="247"/>
      <c r="P1792" s="193">
        <f t="shared" si="423"/>
        <v>0</v>
      </c>
      <c r="Q1792" s="156" t="s">
        <v>363</v>
      </c>
      <c r="R1792" s="194">
        <f t="shared" si="420"/>
        <v>12650</v>
      </c>
      <c r="S1792" s="194" t="str">
        <f t="shared" si="420"/>
        <v/>
      </c>
      <c r="T1792" s="194" t="str">
        <f t="shared" si="420"/>
        <v/>
      </c>
      <c r="U1792" s="194" t="str">
        <f t="shared" si="420"/>
        <v/>
      </c>
    </row>
    <row r="1793" spans="1:21" s="251" customFormat="1" ht="19.5" customHeight="1" x14ac:dyDescent="0.25">
      <c r="A1793" s="241"/>
      <c r="B1793" s="254"/>
      <c r="C1793" s="199" t="s">
        <v>1206</v>
      </c>
      <c r="D1793" s="255"/>
      <c r="E1793" s="255"/>
      <c r="F1793" s="255"/>
      <c r="G1793" s="192"/>
      <c r="H1793" s="257">
        <v>1</v>
      </c>
      <c r="I1793" s="242" t="s">
        <v>366</v>
      </c>
      <c r="J1793" s="179">
        <v>6325</v>
      </c>
      <c r="K1793" s="244">
        <f t="shared" si="422"/>
        <v>6325</v>
      </c>
      <c r="L1793" s="245"/>
      <c r="M1793" s="246"/>
      <c r="N1793" s="246"/>
      <c r="O1793" s="247"/>
      <c r="P1793" s="193">
        <f t="shared" si="423"/>
        <v>0</v>
      </c>
      <c r="Q1793" s="156" t="s">
        <v>363</v>
      </c>
      <c r="R1793" s="194">
        <f t="shared" si="420"/>
        <v>6325</v>
      </c>
      <c r="S1793" s="194" t="str">
        <f t="shared" si="420"/>
        <v/>
      </c>
      <c r="T1793" s="194" t="str">
        <f t="shared" si="420"/>
        <v/>
      </c>
      <c r="U1793" s="194" t="str">
        <f t="shared" si="420"/>
        <v/>
      </c>
    </row>
    <row r="1794" spans="1:21" s="251" customFormat="1" ht="19.5" customHeight="1" x14ac:dyDescent="0.25">
      <c r="A1794" s="241"/>
      <c r="B1794" s="254"/>
      <c r="C1794" s="199" t="s">
        <v>1207</v>
      </c>
      <c r="D1794" s="255"/>
      <c r="E1794" s="255"/>
      <c r="F1794" s="255"/>
      <c r="G1794" s="192"/>
      <c r="H1794" s="257">
        <v>1</v>
      </c>
      <c r="I1794" s="242" t="s">
        <v>366</v>
      </c>
      <c r="J1794" s="179">
        <v>6325</v>
      </c>
      <c r="K1794" s="244">
        <f t="shared" si="422"/>
        <v>6325</v>
      </c>
      <c r="L1794" s="245"/>
      <c r="M1794" s="246"/>
      <c r="N1794" s="246"/>
      <c r="O1794" s="247"/>
      <c r="P1794" s="193">
        <f t="shared" si="423"/>
        <v>0</v>
      </c>
      <c r="Q1794" s="156" t="s">
        <v>363</v>
      </c>
      <c r="R1794" s="194">
        <f t="shared" si="420"/>
        <v>6325</v>
      </c>
      <c r="S1794" s="194" t="str">
        <f t="shared" si="420"/>
        <v/>
      </c>
      <c r="T1794" s="194" t="str">
        <f t="shared" si="420"/>
        <v/>
      </c>
      <c r="U1794" s="194" t="str">
        <f t="shared" si="420"/>
        <v/>
      </c>
    </row>
    <row r="1795" spans="1:21" s="251" customFormat="1" ht="19.5" customHeight="1" x14ac:dyDescent="0.25">
      <c r="A1795" s="241"/>
      <c r="B1795" s="254"/>
      <c r="C1795" s="199" t="s">
        <v>1208</v>
      </c>
      <c r="D1795" s="255"/>
      <c r="E1795" s="255"/>
      <c r="F1795" s="255"/>
      <c r="G1795" s="192"/>
      <c r="H1795" s="257">
        <v>1</v>
      </c>
      <c r="I1795" s="242" t="s">
        <v>366</v>
      </c>
      <c r="J1795" s="179">
        <v>6325</v>
      </c>
      <c r="K1795" s="244">
        <f t="shared" si="422"/>
        <v>6325</v>
      </c>
      <c r="L1795" s="245"/>
      <c r="M1795" s="246"/>
      <c r="N1795" s="246"/>
      <c r="O1795" s="247"/>
      <c r="P1795" s="193">
        <f t="shared" si="423"/>
        <v>0</v>
      </c>
      <c r="Q1795" s="156" t="s">
        <v>363</v>
      </c>
      <c r="R1795" s="194">
        <f t="shared" si="420"/>
        <v>6325</v>
      </c>
      <c r="S1795" s="194" t="str">
        <f t="shared" si="420"/>
        <v/>
      </c>
      <c r="T1795" s="194" t="str">
        <f t="shared" si="420"/>
        <v/>
      </c>
      <c r="U1795" s="194" t="str">
        <f t="shared" si="420"/>
        <v/>
      </c>
    </row>
    <row r="1796" spans="1:21" s="251" customFormat="1" ht="19.5" customHeight="1" x14ac:dyDescent="0.25">
      <c r="A1796" s="241"/>
      <c r="B1796" s="254"/>
      <c r="C1796" s="199" t="s">
        <v>1034</v>
      </c>
      <c r="D1796" s="255"/>
      <c r="E1796" s="255"/>
      <c r="F1796" s="255"/>
      <c r="G1796" s="192"/>
      <c r="H1796" s="257">
        <v>2</v>
      </c>
      <c r="I1796" s="242" t="s">
        <v>366</v>
      </c>
      <c r="J1796" s="179">
        <v>6325</v>
      </c>
      <c r="K1796" s="244">
        <f t="shared" si="422"/>
        <v>12650</v>
      </c>
      <c r="L1796" s="245"/>
      <c r="M1796" s="246"/>
      <c r="N1796" s="246"/>
      <c r="O1796" s="247"/>
      <c r="P1796" s="193">
        <f t="shared" si="423"/>
        <v>0</v>
      </c>
      <c r="Q1796" s="156" t="s">
        <v>363</v>
      </c>
      <c r="R1796" s="194">
        <f t="shared" si="420"/>
        <v>12650</v>
      </c>
      <c r="S1796" s="194" t="str">
        <f t="shared" si="420"/>
        <v/>
      </c>
      <c r="T1796" s="194" t="str">
        <f t="shared" si="420"/>
        <v/>
      </c>
      <c r="U1796" s="194" t="str">
        <f t="shared" si="420"/>
        <v/>
      </c>
    </row>
    <row r="1797" spans="1:21" s="251" customFormat="1" ht="19.5" customHeight="1" x14ac:dyDescent="0.25">
      <c r="A1797" s="241"/>
      <c r="B1797" s="254"/>
      <c r="C1797" s="199" t="s">
        <v>1011</v>
      </c>
      <c r="D1797" s="255"/>
      <c r="E1797" s="255"/>
      <c r="F1797" s="255"/>
      <c r="G1797" s="192"/>
      <c r="H1797" s="257">
        <v>1</v>
      </c>
      <c r="I1797" s="242" t="s">
        <v>366</v>
      </c>
      <c r="J1797" s="179">
        <v>6325</v>
      </c>
      <c r="K1797" s="244">
        <f t="shared" si="422"/>
        <v>6325</v>
      </c>
      <c r="L1797" s="245"/>
      <c r="M1797" s="246"/>
      <c r="N1797" s="246"/>
      <c r="O1797" s="247"/>
      <c r="P1797" s="193">
        <f t="shared" si="423"/>
        <v>0</v>
      </c>
      <c r="Q1797" s="156" t="s">
        <v>363</v>
      </c>
      <c r="R1797" s="194">
        <f t="shared" si="420"/>
        <v>6325</v>
      </c>
      <c r="S1797" s="194" t="str">
        <f t="shared" si="420"/>
        <v/>
      </c>
      <c r="T1797" s="194" t="str">
        <f t="shared" si="420"/>
        <v/>
      </c>
      <c r="U1797" s="194" t="str">
        <f t="shared" si="420"/>
        <v/>
      </c>
    </row>
    <row r="1798" spans="1:21" s="251" customFormat="1" ht="19.5" customHeight="1" x14ac:dyDescent="0.25">
      <c r="A1798" s="241"/>
      <c r="B1798" s="254"/>
      <c r="C1798" s="199" t="s">
        <v>1012</v>
      </c>
      <c r="D1798" s="255"/>
      <c r="E1798" s="255"/>
      <c r="F1798" s="255"/>
      <c r="G1798" s="192"/>
      <c r="H1798" s="257">
        <v>1</v>
      </c>
      <c r="I1798" s="242" t="s">
        <v>366</v>
      </c>
      <c r="J1798" s="179">
        <v>6325</v>
      </c>
      <c r="K1798" s="244">
        <f t="shared" si="422"/>
        <v>6325</v>
      </c>
      <c r="L1798" s="245"/>
      <c r="M1798" s="246"/>
      <c r="N1798" s="246"/>
      <c r="O1798" s="247"/>
      <c r="P1798" s="193">
        <f t="shared" si="423"/>
        <v>0</v>
      </c>
      <c r="Q1798" s="156" t="s">
        <v>363</v>
      </c>
      <c r="R1798" s="194">
        <f t="shared" si="420"/>
        <v>6325</v>
      </c>
      <c r="S1798" s="194" t="str">
        <f t="shared" si="420"/>
        <v/>
      </c>
      <c r="T1798" s="194" t="str">
        <f t="shared" si="420"/>
        <v/>
      </c>
      <c r="U1798" s="194" t="str">
        <f t="shared" si="420"/>
        <v/>
      </c>
    </row>
    <row r="1799" spans="1:21" s="251" customFormat="1" ht="19.5" customHeight="1" x14ac:dyDescent="0.25">
      <c r="A1799" s="241"/>
      <c r="B1799" s="254"/>
      <c r="C1799" s="199" t="s">
        <v>1013</v>
      </c>
      <c r="D1799" s="255"/>
      <c r="E1799" s="255"/>
      <c r="F1799" s="255"/>
      <c r="G1799" s="192"/>
      <c r="H1799" s="257">
        <v>1</v>
      </c>
      <c r="I1799" s="242" t="s">
        <v>366</v>
      </c>
      <c r="J1799" s="179">
        <v>6325</v>
      </c>
      <c r="K1799" s="244">
        <f t="shared" si="422"/>
        <v>6325</v>
      </c>
      <c r="L1799" s="245"/>
      <c r="M1799" s="246"/>
      <c r="N1799" s="246"/>
      <c r="O1799" s="247"/>
      <c r="P1799" s="193">
        <f t="shared" si="423"/>
        <v>0</v>
      </c>
      <c r="Q1799" s="156" t="s">
        <v>363</v>
      </c>
      <c r="R1799" s="194">
        <f t="shared" si="420"/>
        <v>6325</v>
      </c>
      <c r="S1799" s="194" t="str">
        <f t="shared" si="420"/>
        <v/>
      </c>
      <c r="T1799" s="194" t="str">
        <f t="shared" si="420"/>
        <v/>
      </c>
      <c r="U1799" s="194" t="str">
        <f t="shared" si="420"/>
        <v/>
      </c>
    </row>
    <row r="1800" spans="1:21" s="251" customFormat="1" ht="19.5" customHeight="1" x14ac:dyDescent="0.25">
      <c r="A1800" s="241"/>
      <c r="B1800" s="254"/>
      <c r="C1800" s="199" t="s">
        <v>1209</v>
      </c>
      <c r="D1800" s="255"/>
      <c r="E1800" s="255"/>
      <c r="F1800" s="255"/>
      <c r="G1800" s="192"/>
      <c r="H1800" s="257">
        <v>1</v>
      </c>
      <c r="I1800" s="242" t="s">
        <v>366</v>
      </c>
      <c r="J1800" s="179">
        <v>6325</v>
      </c>
      <c r="K1800" s="244">
        <f t="shared" si="422"/>
        <v>6325</v>
      </c>
      <c r="L1800" s="245"/>
      <c r="M1800" s="246"/>
      <c r="N1800" s="246"/>
      <c r="O1800" s="247"/>
      <c r="P1800" s="193">
        <f t="shared" si="423"/>
        <v>0</v>
      </c>
      <c r="Q1800" s="156" t="s">
        <v>363</v>
      </c>
      <c r="R1800" s="194">
        <f t="shared" si="420"/>
        <v>6325</v>
      </c>
      <c r="S1800" s="194" t="str">
        <f t="shared" si="420"/>
        <v/>
      </c>
      <c r="T1800" s="194" t="str">
        <f t="shared" si="420"/>
        <v/>
      </c>
      <c r="U1800" s="194" t="str">
        <f t="shared" si="420"/>
        <v/>
      </c>
    </row>
    <row r="1801" spans="1:21" s="251" customFormat="1" ht="19.5" customHeight="1" x14ac:dyDescent="0.25">
      <c r="A1801" s="241"/>
      <c r="B1801" s="254"/>
      <c r="C1801" s="199"/>
      <c r="D1801" s="255"/>
      <c r="E1801" s="255"/>
      <c r="F1801" s="255"/>
      <c r="G1801" s="192"/>
      <c r="H1801" s="257"/>
      <c r="I1801" s="242"/>
      <c r="J1801" s="179" t="s">
        <v>984</v>
      </c>
      <c r="K1801" s="244"/>
      <c r="L1801" s="245"/>
      <c r="M1801" s="246"/>
      <c r="N1801" s="246"/>
      <c r="O1801" s="247"/>
      <c r="P1801" s="193">
        <f t="shared" si="423"/>
        <v>0</v>
      </c>
      <c r="Q1801" s="156" t="s">
        <v>363</v>
      </c>
      <c r="R1801" s="194">
        <f t="shared" si="420"/>
        <v>0</v>
      </c>
      <c r="S1801" s="194" t="str">
        <f t="shared" si="420"/>
        <v/>
      </c>
      <c r="T1801" s="194" t="str">
        <f t="shared" si="420"/>
        <v/>
      </c>
      <c r="U1801" s="194" t="str">
        <f t="shared" si="420"/>
        <v/>
      </c>
    </row>
    <row r="1802" spans="1:21" s="251" customFormat="1" ht="19.5" customHeight="1" x14ac:dyDescent="0.25">
      <c r="A1802" s="241"/>
      <c r="B1802" s="254"/>
      <c r="C1802" s="456" t="s">
        <v>1210</v>
      </c>
      <c r="D1802" s="255"/>
      <c r="E1802" s="255"/>
      <c r="F1802" s="255"/>
      <c r="G1802" s="192"/>
      <c r="H1802" s="257"/>
      <c r="I1802" s="242"/>
      <c r="J1802" s="179" t="s">
        <v>984</v>
      </c>
      <c r="K1802" s="244"/>
      <c r="L1802" s="245"/>
      <c r="M1802" s="246"/>
      <c r="N1802" s="246"/>
      <c r="O1802" s="247"/>
      <c r="P1802" s="193">
        <f t="shared" si="423"/>
        <v>0</v>
      </c>
      <c r="Q1802" s="156" t="s">
        <v>363</v>
      </c>
      <c r="R1802" s="194">
        <f t="shared" ref="R1802:U1833" si="424">IF($Q1802=R$8,$K1802,"")</f>
        <v>0</v>
      </c>
      <c r="S1802" s="194" t="str">
        <f t="shared" si="424"/>
        <v/>
      </c>
      <c r="T1802" s="194" t="str">
        <f t="shared" si="424"/>
        <v/>
      </c>
      <c r="U1802" s="194" t="str">
        <f t="shared" si="424"/>
        <v/>
      </c>
    </row>
    <row r="1803" spans="1:21" s="251" customFormat="1" ht="19.5" customHeight="1" x14ac:dyDescent="0.25">
      <c r="A1803" s="241"/>
      <c r="B1803" s="254"/>
      <c r="C1803" s="199" t="s">
        <v>1211</v>
      </c>
      <c r="D1803" s="255"/>
      <c r="E1803" s="255"/>
      <c r="F1803" s="255"/>
      <c r="G1803" s="192"/>
      <c r="H1803" s="257">
        <v>6</v>
      </c>
      <c r="I1803" s="242" t="s">
        <v>366</v>
      </c>
      <c r="J1803" s="179">
        <v>3795</v>
      </c>
      <c r="K1803" s="244">
        <f t="shared" ref="K1803:K1815" si="425">H1803*J1803</f>
        <v>22770</v>
      </c>
      <c r="L1803" s="245"/>
      <c r="M1803" s="246"/>
      <c r="N1803" s="246"/>
      <c r="O1803" s="247"/>
      <c r="P1803" s="193">
        <f t="shared" si="423"/>
        <v>0</v>
      </c>
      <c r="Q1803" s="156" t="s">
        <v>363</v>
      </c>
      <c r="R1803" s="194">
        <f t="shared" si="424"/>
        <v>22770</v>
      </c>
      <c r="S1803" s="194" t="str">
        <f t="shared" si="424"/>
        <v/>
      </c>
      <c r="T1803" s="194" t="str">
        <f t="shared" si="424"/>
        <v/>
      </c>
      <c r="U1803" s="194" t="str">
        <f t="shared" si="424"/>
        <v/>
      </c>
    </row>
    <row r="1804" spans="1:21" s="251" customFormat="1" ht="19.5" customHeight="1" x14ac:dyDescent="0.25">
      <c r="A1804" s="241"/>
      <c r="B1804" s="254"/>
      <c r="C1804" s="199" t="s">
        <v>1212</v>
      </c>
      <c r="D1804" s="255"/>
      <c r="E1804" s="255"/>
      <c r="F1804" s="255"/>
      <c r="G1804" s="192"/>
      <c r="H1804" s="257">
        <v>18</v>
      </c>
      <c r="I1804" s="242" t="s">
        <v>366</v>
      </c>
      <c r="J1804" s="179">
        <v>3795</v>
      </c>
      <c r="K1804" s="244">
        <f t="shared" si="425"/>
        <v>68310</v>
      </c>
      <c r="L1804" s="245"/>
      <c r="M1804" s="246"/>
      <c r="N1804" s="246"/>
      <c r="O1804" s="247"/>
      <c r="P1804" s="193">
        <f t="shared" si="423"/>
        <v>0</v>
      </c>
      <c r="Q1804" s="156" t="s">
        <v>363</v>
      </c>
      <c r="R1804" s="194">
        <f t="shared" si="424"/>
        <v>68310</v>
      </c>
      <c r="S1804" s="194" t="str">
        <f t="shared" si="424"/>
        <v/>
      </c>
      <c r="T1804" s="194" t="str">
        <f t="shared" si="424"/>
        <v/>
      </c>
      <c r="U1804" s="194" t="str">
        <f t="shared" si="424"/>
        <v/>
      </c>
    </row>
    <row r="1805" spans="1:21" s="251" customFormat="1" ht="19.5" customHeight="1" x14ac:dyDescent="0.25">
      <c r="A1805" s="241"/>
      <c r="B1805" s="254"/>
      <c r="C1805" s="199" t="s">
        <v>1213</v>
      </c>
      <c r="D1805" s="255"/>
      <c r="E1805" s="255"/>
      <c r="F1805" s="255"/>
      <c r="G1805" s="192"/>
      <c r="H1805" s="257">
        <v>4</v>
      </c>
      <c r="I1805" s="242" t="s">
        <v>366</v>
      </c>
      <c r="J1805" s="179">
        <v>3795</v>
      </c>
      <c r="K1805" s="244">
        <f t="shared" si="425"/>
        <v>15180</v>
      </c>
      <c r="L1805" s="245"/>
      <c r="M1805" s="246"/>
      <c r="N1805" s="246"/>
      <c r="O1805" s="247"/>
      <c r="P1805" s="193">
        <f t="shared" si="423"/>
        <v>0</v>
      </c>
      <c r="Q1805" s="156" t="s">
        <v>363</v>
      </c>
      <c r="R1805" s="194">
        <f t="shared" si="424"/>
        <v>15180</v>
      </c>
      <c r="S1805" s="194" t="str">
        <f t="shared" si="424"/>
        <v/>
      </c>
      <c r="T1805" s="194" t="str">
        <f t="shared" si="424"/>
        <v/>
      </c>
      <c r="U1805" s="194" t="str">
        <f t="shared" si="424"/>
        <v/>
      </c>
    </row>
    <row r="1806" spans="1:21" s="251" customFormat="1" ht="19.5" customHeight="1" x14ac:dyDescent="0.25">
      <c r="A1806" s="241"/>
      <c r="B1806" s="254"/>
      <c r="C1806" s="199" t="s">
        <v>1214</v>
      </c>
      <c r="D1806" s="255"/>
      <c r="E1806" s="255"/>
      <c r="F1806" s="255"/>
      <c r="G1806" s="192"/>
      <c r="H1806" s="257">
        <v>18</v>
      </c>
      <c r="I1806" s="242" t="s">
        <v>366</v>
      </c>
      <c r="J1806" s="179">
        <v>3795</v>
      </c>
      <c r="K1806" s="244">
        <f t="shared" si="425"/>
        <v>68310</v>
      </c>
      <c r="L1806" s="245"/>
      <c r="M1806" s="246"/>
      <c r="N1806" s="246"/>
      <c r="O1806" s="247"/>
      <c r="P1806" s="193">
        <f t="shared" si="423"/>
        <v>0</v>
      </c>
      <c r="Q1806" s="156" t="s">
        <v>363</v>
      </c>
      <c r="R1806" s="194">
        <f t="shared" si="424"/>
        <v>68310</v>
      </c>
      <c r="S1806" s="194" t="str">
        <f t="shared" si="424"/>
        <v/>
      </c>
      <c r="T1806" s="194" t="str">
        <f t="shared" si="424"/>
        <v/>
      </c>
      <c r="U1806" s="194" t="str">
        <f t="shared" si="424"/>
        <v/>
      </c>
    </row>
    <row r="1807" spans="1:21" s="251" customFormat="1" ht="19.5" customHeight="1" x14ac:dyDescent="0.25">
      <c r="A1807" s="241"/>
      <c r="B1807" s="254"/>
      <c r="C1807" s="199" t="s">
        <v>1215</v>
      </c>
      <c r="D1807" s="255"/>
      <c r="E1807" s="255"/>
      <c r="F1807" s="255"/>
      <c r="G1807" s="192"/>
      <c r="H1807" s="257">
        <v>1</v>
      </c>
      <c r="I1807" s="242" t="s">
        <v>366</v>
      </c>
      <c r="J1807" s="179">
        <v>3795</v>
      </c>
      <c r="K1807" s="244">
        <f t="shared" si="425"/>
        <v>3795</v>
      </c>
      <c r="L1807" s="245"/>
      <c r="M1807" s="246"/>
      <c r="N1807" s="246"/>
      <c r="O1807" s="247"/>
      <c r="P1807" s="193">
        <f t="shared" si="423"/>
        <v>0</v>
      </c>
      <c r="Q1807" s="156" t="s">
        <v>363</v>
      </c>
      <c r="R1807" s="194">
        <f t="shared" si="424"/>
        <v>3795</v>
      </c>
      <c r="S1807" s="194" t="str">
        <f t="shared" si="424"/>
        <v/>
      </c>
      <c r="T1807" s="194" t="str">
        <f t="shared" si="424"/>
        <v/>
      </c>
      <c r="U1807" s="194" t="str">
        <f t="shared" si="424"/>
        <v/>
      </c>
    </row>
    <row r="1808" spans="1:21" s="251" customFormat="1" ht="19.5" customHeight="1" x14ac:dyDescent="0.25">
      <c r="A1808" s="241"/>
      <c r="B1808" s="254"/>
      <c r="C1808" s="199" t="s">
        <v>1216</v>
      </c>
      <c r="D1808" s="255"/>
      <c r="E1808" s="255"/>
      <c r="F1808" s="255"/>
      <c r="G1808" s="192"/>
      <c r="H1808" s="257">
        <v>1</v>
      </c>
      <c r="I1808" s="242" t="s">
        <v>366</v>
      </c>
      <c r="J1808" s="179">
        <v>3795</v>
      </c>
      <c r="K1808" s="244">
        <f t="shared" si="425"/>
        <v>3795</v>
      </c>
      <c r="L1808" s="245"/>
      <c r="M1808" s="246"/>
      <c r="N1808" s="246"/>
      <c r="O1808" s="247"/>
      <c r="P1808" s="193">
        <f t="shared" si="423"/>
        <v>0</v>
      </c>
      <c r="Q1808" s="156" t="s">
        <v>363</v>
      </c>
      <c r="R1808" s="194">
        <f t="shared" si="424"/>
        <v>3795</v>
      </c>
      <c r="S1808" s="194" t="str">
        <f t="shared" si="424"/>
        <v/>
      </c>
      <c r="T1808" s="194" t="str">
        <f t="shared" si="424"/>
        <v/>
      </c>
      <c r="U1808" s="194" t="str">
        <f t="shared" si="424"/>
        <v/>
      </c>
    </row>
    <row r="1809" spans="1:21" s="251" customFormat="1" ht="19.5" customHeight="1" x14ac:dyDescent="0.25">
      <c r="A1809" s="241"/>
      <c r="B1809" s="254"/>
      <c r="C1809" s="199" t="s">
        <v>1217</v>
      </c>
      <c r="D1809" s="255"/>
      <c r="E1809" s="255"/>
      <c r="F1809" s="255"/>
      <c r="G1809" s="192"/>
      <c r="H1809" s="257">
        <v>1</v>
      </c>
      <c r="I1809" s="242" t="s">
        <v>366</v>
      </c>
      <c r="J1809" s="179">
        <v>3795</v>
      </c>
      <c r="K1809" s="244">
        <f t="shared" si="425"/>
        <v>3795</v>
      </c>
      <c r="L1809" s="245"/>
      <c r="M1809" s="246"/>
      <c r="N1809" s="246"/>
      <c r="O1809" s="247"/>
      <c r="P1809" s="193">
        <f t="shared" si="423"/>
        <v>0</v>
      </c>
      <c r="Q1809" s="156" t="s">
        <v>363</v>
      </c>
      <c r="R1809" s="194">
        <f t="shared" si="424"/>
        <v>3795</v>
      </c>
      <c r="S1809" s="194" t="str">
        <f t="shared" si="424"/>
        <v/>
      </c>
      <c r="T1809" s="194" t="str">
        <f t="shared" si="424"/>
        <v/>
      </c>
      <c r="U1809" s="194" t="str">
        <f t="shared" si="424"/>
        <v/>
      </c>
    </row>
    <row r="1810" spans="1:21" s="251" customFormat="1" ht="19.5" customHeight="1" x14ac:dyDescent="0.25">
      <c r="A1810" s="241"/>
      <c r="B1810" s="254"/>
      <c r="C1810" s="199" t="s">
        <v>1218</v>
      </c>
      <c r="D1810" s="255"/>
      <c r="E1810" s="255"/>
      <c r="F1810" s="255"/>
      <c r="G1810" s="192"/>
      <c r="H1810" s="257">
        <v>1</v>
      </c>
      <c r="I1810" s="242" t="s">
        <v>366</v>
      </c>
      <c r="J1810" s="179">
        <v>3795</v>
      </c>
      <c r="K1810" s="244">
        <f t="shared" si="425"/>
        <v>3795</v>
      </c>
      <c r="L1810" s="245"/>
      <c r="M1810" s="246"/>
      <c r="N1810" s="246"/>
      <c r="O1810" s="247"/>
      <c r="P1810" s="193">
        <f t="shared" si="423"/>
        <v>0</v>
      </c>
      <c r="Q1810" s="156" t="s">
        <v>363</v>
      </c>
      <c r="R1810" s="194">
        <f t="shared" si="424"/>
        <v>3795</v>
      </c>
      <c r="S1810" s="194" t="str">
        <f t="shared" si="424"/>
        <v/>
      </c>
      <c r="T1810" s="194" t="str">
        <f t="shared" si="424"/>
        <v/>
      </c>
      <c r="U1810" s="194" t="str">
        <f t="shared" si="424"/>
        <v/>
      </c>
    </row>
    <row r="1811" spans="1:21" s="251" customFormat="1" ht="19.5" customHeight="1" x14ac:dyDescent="0.25">
      <c r="A1811" s="241"/>
      <c r="B1811" s="254"/>
      <c r="C1811" s="199" t="s">
        <v>1219</v>
      </c>
      <c r="D1811" s="255"/>
      <c r="E1811" s="255"/>
      <c r="F1811" s="255"/>
      <c r="G1811" s="192"/>
      <c r="H1811" s="257">
        <v>1</v>
      </c>
      <c r="I1811" s="242" t="s">
        <v>366</v>
      </c>
      <c r="J1811" s="179">
        <v>3795</v>
      </c>
      <c r="K1811" s="244">
        <f t="shared" si="425"/>
        <v>3795</v>
      </c>
      <c r="L1811" s="245"/>
      <c r="M1811" s="246"/>
      <c r="N1811" s="246"/>
      <c r="O1811" s="247"/>
      <c r="P1811" s="193">
        <f t="shared" si="423"/>
        <v>0</v>
      </c>
      <c r="Q1811" s="156" t="s">
        <v>363</v>
      </c>
      <c r="R1811" s="194">
        <f t="shared" si="424"/>
        <v>3795</v>
      </c>
      <c r="S1811" s="194" t="str">
        <f t="shared" si="424"/>
        <v/>
      </c>
      <c r="T1811" s="194" t="str">
        <f t="shared" si="424"/>
        <v/>
      </c>
      <c r="U1811" s="194" t="str">
        <f t="shared" si="424"/>
        <v/>
      </c>
    </row>
    <row r="1812" spans="1:21" s="251" customFormat="1" ht="19.5" customHeight="1" x14ac:dyDescent="0.25">
      <c r="A1812" s="241"/>
      <c r="B1812" s="254"/>
      <c r="C1812" s="199" t="s">
        <v>1220</v>
      </c>
      <c r="D1812" s="255"/>
      <c r="E1812" s="255"/>
      <c r="F1812" s="255"/>
      <c r="G1812" s="192"/>
      <c r="H1812" s="257">
        <v>2</v>
      </c>
      <c r="I1812" s="242" t="s">
        <v>366</v>
      </c>
      <c r="J1812" s="179">
        <v>3795</v>
      </c>
      <c r="K1812" s="244">
        <f t="shared" si="425"/>
        <v>7590</v>
      </c>
      <c r="L1812" s="245"/>
      <c r="M1812" s="246"/>
      <c r="N1812" s="246"/>
      <c r="O1812" s="247"/>
      <c r="P1812" s="193">
        <f t="shared" si="423"/>
        <v>0</v>
      </c>
      <c r="Q1812" s="156" t="s">
        <v>363</v>
      </c>
      <c r="R1812" s="194">
        <f t="shared" si="424"/>
        <v>7590</v>
      </c>
      <c r="S1812" s="194" t="str">
        <f t="shared" si="424"/>
        <v/>
      </c>
      <c r="T1812" s="194" t="str">
        <f t="shared" si="424"/>
        <v/>
      </c>
      <c r="U1812" s="194" t="str">
        <f t="shared" si="424"/>
        <v/>
      </c>
    </row>
    <row r="1813" spans="1:21" s="251" customFormat="1" ht="19.5" customHeight="1" x14ac:dyDescent="0.25">
      <c r="A1813" s="241"/>
      <c r="B1813" s="254"/>
      <c r="C1813" s="199" t="s">
        <v>1221</v>
      </c>
      <c r="D1813" s="255"/>
      <c r="E1813" s="255"/>
      <c r="F1813" s="255"/>
      <c r="G1813" s="192"/>
      <c r="H1813" s="257">
        <v>2</v>
      </c>
      <c r="I1813" s="242" t="s">
        <v>366</v>
      </c>
      <c r="J1813" s="179">
        <v>3795</v>
      </c>
      <c r="K1813" s="244">
        <f t="shared" si="425"/>
        <v>7590</v>
      </c>
      <c r="L1813" s="245"/>
      <c r="M1813" s="246"/>
      <c r="N1813" s="246"/>
      <c r="O1813" s="247"/>
      <c r="P1813" s="193">
        <f t="shared" si="423"/>
        <v>0</v>
      </c>
      <c r="Q1813" s="156" t="s">
        <v>363</v>
      </c>
      <c r="R1813" s="194">
        <f t="shared" si="424"/>
        <v>7590</v>
      </c>
      <c r="S1813" s="194" t="str">
        <f t="shared" si="424"/>
        <v/>
      </c>
      <c r="T1813" s="194" t="str">
        <f t="shared" si="424"/>
        <v/>
      </c>
      <c r="U1813" s="194" t="str">
        <f t="shared" si="424"/>
        <v/>
      </c>
    </row>
    <row r="1814" spans="1:21" s="251" customFormat="1" ht="19.5" customHeight="1" x14ac:dyDescent="0.25">
      <c r="A1814" s="241"/>
      <c r="B1814" s="254"/>
      <c r="C1814" s="199" t="s">
        <v>1222</v>
      </c>
      <c r="D1814" s="255"/>
      <c r="E1814" s="255"/>
      <c r="F1814" s="255"/>
      <c r="G1814" s="192"/>
      <c r="H1814" s="257">
        <v>1</v>
      </c>
      <c r="I1814" s="242" t="s">
        <v>366</v>
      </c>
      <c r="J1814" s="179">
        <v>3795</v>
      </c>
      <c r="K1814" s="244">
        <f t="shared" si="425"/>
        <v>3795</v>
      </c>
      <c r="L1814" s="245"/>
      <c r="M1814" s="246"/>
      <c r="N1814" s="246"/>
      <c r="O1814" s="247"/>
      <c r="P1814" s="193">
        <f t="shared" si="423"/>
        <v>0</v>
      </c>
      <c r="Q1814" s="156" t="s">
        <v>363</v>
      </c>
      <c r="R1814" s="194">
        <f t="shared" si="424"/>
        <v>3795</v>
      </c>
      <c r="S1814" s="194" t="str">
        <f t="shared" si="424"/>
        <v/>
      </c>
      <c r="T1814" s="194" t="str">
        <f t="shared" si="424"/>
        <v/>
      </c>
      <c r="U1814" s="194" t="str">
        <f t="shared" si="424"/>
        <v/>
      </c>
    </row>
    <row r="1815" spans="1:21" s="251" customFormat="1" ht="19.5" customHeight="1" x14ac:dyDescent="0.25">
      <c r="A1815" s="241"/>
      <c r="B1815" s="254"/>
      <c r="C1815" s="199" t="s">
        <v>1223</v>
      </c>
      <c r="D1815" s="255"/>
      <c r="E1815" s="255"/>
      <c r="F1815" s="255"/>
      <c r="G1815" s="192"/>
      <c r="H1815" s="257">
        <v>1</v>
      </c>
      <c r="I1815" s="242" t="s">
        <v>366</v>
      </c>
      <c r="J1815" s="179">
        <v>3795</v>
      </c>
      <c r="K1815" s="244">
        <f t="shared" si="425"/>
        <v>3795</v>
      </c>
      <c r="L1815" s="245"/>
      <c r="M1815" s="246"/>
      <c r="N1815" s="246"/>
      <c r="O1815" s="247"/>
      <c r="P1815" s="193">
        <f t="shared" si="423"/>
        <v>0</v>
      </c>
      <c r="Q1815" s="156" t="s">
        <v>363</v>
      </c>
      <c r="R1815" s="194">
        <f t="shared" si="424"/>
        <v>3795</v>
      </c>
      <c r="S1815" s="194" t="str">
        <f t="shared" si="424"/>
        <v/>
      </c>
      <c r="T1815" s="194" t="str">
        <f t="shared" si="424"/>
        <v/>
      </c>
      <c r="U1815" s="194" t="str">
        <f t="shared" si="424"/>
        <v/>
      </c>
    </row>
    <row r="1816" spans="1:21" s="251" customFormat="1" ht="19.5" customHeight="1" x14ac:dyDescent="0.25">
      <c r="A1816" s="241"/>
      <c r="B1816" s="254"/>
      <c r="C1816" s="199"/>
      <c r="D1816" s="255"/>
      <c r="E1816" s="255"/>
      <c r="F1816" s="255"/>
      <c r="G1816" s="192"/>
      <c r="H1816" s="257"/>
      <c r="I1816" s="242"/>
      <c r="J1816" s="179" t="s">
        <v>984</v>
      </c>
      <c r="K1816" s="244"/>
      <c r="L1816" s="245"/>
      <c r="M1816" s="246"/>
      <c r="N1816" s="246"/>
      <c r="O1816" s="247"/>
      <c r="P1816" s="193">
        <f t="shared" si="423"/>
        <v>0</v>
      </c>
      <c r="Q1816" s="156" t="s">
        <v>363</v>
      </c>
      <c r="R1816" s="194">
        <f t="shared" si="424"/>
        <v>0</v>
      </c>
      <c r="S1816" s="194" t="str">
        <f t="shared" si="424"/>
        <v/>
      </c>
      <c r="T1816" s="194" t="str">
        <f t="shared" si="424"/>
        <v/>
      </c>
      <c r="U1816" s="194" t="str">
        <f t="shared" si="424"/>
        <v/>
      </c>
    </row>
    <row r="1817" spans="1:21" s="251" customFormat="1" ht="19.5" customHeight="1" x14ac:dyDescent="0.25">
      <c r="A1817" s="241"/>
      <c r="B1817" s="254"/>
      <c r="C1817" s="456" t="s">
        <v>1224</v>
      </c>
      <c r="D1817" s="255"/>
      <c r="E1817" s="255"/>
      <c r="F1817" s="255"/>
      <c r="G1817" s="192"/>
      <c r="H1817" s="257"/>
      <c r="I1817" s="242"/>
      <c r="J1817" s="179" t="s">
        <v>984</v>
      </c>
      <c r="K1817" s="244"/>
      <c r="L1817" s="245"/>
      <c r="M1817" s="246"/>
      <c r="N1817" s="246"/>
      <c r="O1817" s="247"/>
      <c r="P1817" s="193">
        <f t="shared" si="423"/>
        <v>0</v>
      </c>
      <c r="Q1817" s="156" t="s">
        <v>363</v>
      </c>
      <c r="R1817" s="194">
        <f t="shared" si="424"/>
        <v>0</v>
      </c>
      <c r="S1817" s="194" t="str">
        <f t="shared" si="424"/>
        <v/>
      </c>
      <c r="T1817" s="194" t="str">
        <f t="shared" si="424"/>
        <v/>
      </c>
      <c r="U1817" s="194" t="str">
        <f t="shared" si="424"/>
        <v/>
      </c>
    </row>
    <row r="1818" spans="1:21" s="251" customFormat="1" ht="19.5" customHeight="1" x14ac:dyDescent="0.25">
      <c r="A1818" s="241"/>
      <c r="B1818" s="254"/>
      <c r="C1818" s="199" t="s">
        <v>1225</v>
      </c>
      <c r="D1818" s="255"/>
      <c r="E1818" s="255"/>
      <c r="F1818" s="255"/>
      <c r="G1818" s="192"/>
      <c r="H1818" s="257"/>
      <c r="I1818" s="242"/>
      <c r="J1818" s="179" t="s">
        <v>984</v>
      </c>
      <c r="K1818" s="244"/>
      <c r="L1818" s="245"/>
      <c r="M1818" s="246"/>
      <c r="N1818" s="246"/>
      <c r="O1818" s="247"/>
      <c r="P1818" s="193">
        <f t="shared" si="423"/>
        <v>0</v>
      </c>
      <c r="Q1818" s="156" t="s">
        <v>363</v>
      </c>
      <c r="R1818" s="194">
        <f t="shared" si="424"/>
        <v>0</v>
      </c>
      <c r="S1818" s="194" t="str">
        <f t="shared" si="424"/>
        <v/>
      </c>
      <c r="T1818" s="194" t="str">
        <f t="shared" si="424"/>
        <v/>
      </c>
      <c r="U1818" s="194" t="str">
        <f t="shared" si="424"/>
        <v/>
      </c>
    </row>
    <row r="1819" spans="1:21" s="251" customFormat="1" ht="19.5" customHeight="1" x14ac:dyDescent="0.25">
      <c r="A1819" s="241"/>
      <c r="B1819" s="254"/>
      <c r="C1819" s="199"/>
      <c r="D1819" s="255"/>
      <c r="E1819" s="255"/>
      <c r="F1819" s="255"/>
      <c r="G1819" s="192"/>
      <c r="H1819" s="257"/>
      <c r="I1819" s="242"/>
      <c r="J1819" s="179" t="s">
        <v>984</v>
      </c>
      <c r="K1819" s="244"/>
      <c r="L1819" s="245"/>
      <c r="M1819" s="246"/>
      <c r="N1819" s="246"/>
      <c r="O1819" s="247"/>
      <c r="P1819" s="193">
        <f t="shared" si="423"/>
        <v>0</v>
      </c>
      <c r="Q1819" s="156" t="s">
        <v>363</v>
      </c>
      <c r="R1819" s="194">
        <f t="shared" si="424"/>
        <v>0</v>
      </c>
      <c r="S1819" s="194" t="str">
        <f t="shared" si="424"/>
        <v/>
      </c>
      <c r="T1819" s="194" t="str">
        <f t="shared" si="424"/>
        <v/>
      </c>
      <c r="U1819" s="194" t="str">
        <f t="shared" si="424"/>
        <v/>
      </c>
    </row>
    <row r="1820" spans="1:21" s="251" customFormat="1" ht="19.5" customHeight="1" x14ac:dyDescent="0.25">
      <c r="A1820" s="241"/>
      <c r="B1820" s="254"/>
      <c r="C1820" s="199" t="s">
        <v>1226</v>
      </c>
      <c r="D1820" s="255"/>
      <c r="E1820" s="255"/>
      <c r="F1820" s="255"/>
      <c r="G1820" s="192"/>
      <c r="H1820" s="257">
        <v>1</v>
      </c>
      <c r="I1820" s="242" t="s">
        <v>1056</v>
      </c>
      <c r="J1820" s="179">
        <v>25300</v>
      </c>
      <c r="K1820" s="244">
        <f t="shared" ref="K1820" si="426">H1820*J1820</f>
        <v>25300</v>
      </c>
      <c r="L1820" s="245"/>
      <c r="M1820" s="246"/>
      <c r="N1820" s="246"/>
      <c r="O1820" s="247"/>
      <c r="P1820" s="193">
        <f t="shared" si="423"/>
        <v>0</v>
      </c>
      <c r="Q1820" s="156" t="s">
        <v>363</v>
      </c>
      <c r="R1820" s="194">
        <f t="shared" si="424"/>
        <v>25300</v>
      </c>
      <c r="S1820" s="194" t="str">
        <f t="shared" si="424"/>
        <v/>
      </c>
      <c r="T1820" s="194" t="str">
        <f t="shared" si="424"/>
        <v/>
      </c>
      <c r="U1820" s="194" t="str">
        <f t="shared" si="424"/>
        <v/>
      </c>
    </row>
    <row r="1821" spans="1:21" s="251" customFormat="1" ht="19.5" customHeight="1" x14ac:dyDescent="0.25">
      <c r="A1821" s="241"/>
      <c r="B1821" s="254"/>
      <c r="C1821" s="199"/>
      <c r="D1821" s="255"/>
      <c r="E1821" s="255"/>
      <c r="F1821" s="255"/>
      <c r="G1821" s="192"/>
      <c r="H1821" s="257"/>
      <c r="I1821" s="242"/>
      <c r="J1821" s="179" t="s">
        <v>984</v>
      </c>
      <c r="K1821" s="244"/>
      <c r="L1821" s="245"/>
      <c r="M1821" s="246"/>
      <c r="N1821" s="246"/>
      <c r="O1821" s="247"/>
      <c r="P1821" s="193">
        <f t="shared" si="423"/>
        <v>0</v>
      </c>
      <c r="Q1821" s="156" t="s">
        <v>363</v>
      </c>
      <c r="R1821" s="194">
        <f t="shared" si="424"/>
        <v>0</v>
      </c>
      <c r="S1821" s="194" t="str">
        <f t="shared" si="424"/>
        <v/>
      </c>
      <c r="T1821" s="194" t="str">
        <f t="shared" si="424"/>
        <v/>
      </c>
      <c r="U1821" s="194" t="str">
        <f t="shared" si="424"/>
        <v/>
      </c>
    </row>
    <row r="1822" spans="1:21" s="251" customFormat="1" ht="19.5" customHeight="1" x14ac:dyDescent="0.25">
      <c r="A1822" s="241"/>
      <c r="B1822" s="254"/>
      <c r="C1822" s="199" t="s">
        <v>1227</v>
      </c>
      <c r="D1822" s="255"/>
      <c r="E1822" s="255"/>
      <c r="F1822" s="255"/>
      <c r="G1822" s="192"/>
      <c r="H1822" s="257">
        <v>1</v>
      </c>
      <c r="I1822" s="242" t="s">
        <v>1056</v>
      </c>
      <c r="J1822" s="179">
        <v>215050</v>
      </c>
      <c r="K1822" s="244">
        <f t="shared" ref="K1822" si="427">H1822*J1822</f>
        <v>215050</v>
      </c>
      <c r="L1822" s="245"/>
      <c r="M1822" s="246"/>
      <c r="N1822" s="246"/>
      <c r="O1822" s="247"/>
      <c r="P1822" s="193">
        <f t="shared" si="423"/>
        <v>0</v>
      </c>
      <c r="Q1822" s="156" t="s">
        <v>363</v>
      </c>
      <c r="R1822" s="194">
        <f t="shared" si="424"/>
        <v>215050</v>
      </c>
      <c r="S1822" s="194" t="str">
        <f t="shared" si="424"/>
        <v/>
      </c>
      <c r="T1822" s="194" t="str">
        <f t="shared" si="424"/>
        <v/>
      </c>
      <c r="U1822" s="194" t="str">
        <f t="shared" si="424"/>
        <v/>
      </c>
    </row>
    <row r="1823" spans="1:21" s="251" customFormat="1" ht="19.5" customHeight="1" x14ac:dyDescent="0.25">
      <c r="A1823" s="241"/>
      <c r="B1823" s="254"/>
      <c r="C1823" s="199"/>
      <c r="D1823" s="255"/>
      <c r="E1823" s="255"/>
      <c r="F1823" s="255"/>
      <c r="G1823" s="192"/>
      <c r="H1823" s="257"/>
      <c r="I1823" s="242"/>
      <c r="J1823" s="179"/>
      <c r="K1823" s="244"/>
      <c r="L1823" s="245"/>
      <c r="M1823" s="246"/>
      <c r="N1823" s="246"/>
      <c r="O1823" s="247"/>
      <c r="P1823" s="193">
        <f t="shared" si="423"/>
        <v>0</v>
      </c>
      <c r="Q1823" s="156" t="s">
        <v>363</v>
      </c>
      <c r="R1823" s="194">
        <f t="shared" si="424"/>
        <v>0</v>
      </c>
      <c r="S1823" s="194" t="str">
        <f t="shared" si="424"/>
        <v/>
      </c>
      <c r="T1823" s="194" t="str">
        <f t="shared" si="424"/>
        <v/>
      </c>
      <c r="U1823" s="194" t="str">
        <f t="shared" si="424"/>
        <v/>
      </c>
    </row>
    <row r="1824" spans="1:21" s="156" customFormat="1" ht="19.5" customHeight="1" x14ac:dyDescent="0.25">
      <c r="B1824" s="195"/>
      <c r="C1824" s="196" t="s">
        <v>466</v>
      </c>
      <c r="D1824" s="191"/>
      <c r="E1824" s="191"/>
      <c r="F1824" s="191"/>
      <c r="G1824" s="192"/>
      <c r="H1824" s="178"/>
      <c r="I1824" s="179"/>
      <c r="J1824" s="180"/>
      <c r="K1824" s="180"/>
      <c r="L1824" s="181"/>
      <c r="M1824" s="182"/>
      <c r="N1824" s="182"/>
      <c r="O1824" s="183"/>
      <c r="P1824" s="193">
        <f t="shared" si="423"/>
        <v>0</v>
      </c>
      <c r="Q1824" s="156" t="s">
        <v>364</v>
      </c>
      <c r="R1824" s="194" t="str">
        <f t="shared" si="424"/>
        <v/>
      </c>
      <c r="S1824" s="194">
        <f t="shared" si="424"/>
        <v>0</v>
      </c>
      <c r="T1824" s="194" t="str">
        <f t="shared" si="424"/>
        <v/>
      </c>
      <c r="U1824" s="194" t="str">
        <f t="shared" si="424"/>
        <v/>
      </c>
    </row>
    <row r="1825" spans="2:21" s="156" customFormat="1" ht="19.5" customHeight="1" x14ac:dyDescent="0.25">
      <c r="B1825" s="174"/>
      <c r="C1825" s="196" t="s">
        <v>1174</v>
      </c>
      <c r="D1825" s="176"/>
      <c r="E1825" s="176"/>
      <c r="F1825" s="176"/>
      <c r="G1825" s="192"/>
      <c r="H1825" s="178"/>
      <c r="I1825" s="179"/>
      <c r="J1825" s="180" t="s">
        <v>984</v>
      </c>
      <c r="K1825" s="467"/>
      <c r="L1825" s="468"/>
      <c r="M1825" s="469"/>
      <c r="N1825" s="469"/>
      <c r="O1825" s="470"/>
      <c r="P1825" s="193">
        <f t="shared" si="423"/>
        <v>0</v>
      </c>
      <c r="Q1825" s="156" t="s">
        <v>364</v>
      </c>
      <c r="R1825" s="194" t="str">
        <f t="shared" si="424"/>
        <v/>
      </c>
      <c r="S1825" s="194">
        <f t="shared" si="424"/>
        <v>0</v>
      </c>
      <c r="T1825" s="194" t="str">
        <f t="shared" si="424"/>
        <v/>
      </c>
      <c r="U1825" s="194" t="str">
        <f t="shared" si="424"/>
        <v/>
      </c>
    </row>
    <row r="1826" spans="2:21" s="156" customFormat="1" ht="19.5" customHeight="1" x14ac:dyDescent="0.25">
      <c r="B1826" s="174"/>
      <c r="C1826" s="175" t="s">
        <v>1175</v>
      </c>
      <c r="D1826" s="176"/>
      <c r="E1826" s="176"/>
      <c r="F1826" s="176"/>
      <c r="G1826" s="192"/>
      <c r="H1826" s="178"/>
      <c r="I1826" s="179"/>
      <c r="J1826" s="180" t="s">
        <v>984</v>
      </c>
      <c r="K1826" s="467"/>
      <c r="L1826" s="468"/>
      <c r="M1826" s="469"/>
      <c r="N1826" s="469"/>
      <c r="O1826" s="470"/>
      <c r="P1826" s="193">
        <f t="shared" si="423"/>
        <v>0</v>
      </c>
      <c r="Q1826" s="156" t="s">
        <v>364</v>
      </c>
      <c r="R1826" s="194" t="str">
        <f t="shared" si="424"/>
        <v/>
      </c>
      <c r="S1826" s="194">
        <f t="shared" si="424"/>
        <v>0</v>
      </c>
      <c r="T1826" s="194" t="str">
        <f t="shared" si="424"/>
        <v/>
      </c>
      <c r="U1826" s="194" t="str">
        <f t="shared" si="424"/>
        <v/>
      </c>
    </row>
    <row r="1827" spans="2:21" s="156" customFormat="1" ht="19.5" customHeight="1" x14ac:dyDescent="0.25">
      <c r="B1827" s="174"/>
      <c r="C1827" s="175" t="s">
        <v>1176</v>
      </c>
      <c r="D1827" s="176"/>
      <c r="E1827" s="176"/>
      <c r="F1827" s="176"/>
      <c r="G1827" s="192"/>
      <c r="H1827" s="178"/>
      <c r="I1827" s="179"/>
      <c r="J1827" s="180" t="s">
        <v>984</v>
      </c>
      <c r="K1827" s="467"/>
      <c r="L1827" s="468"/>
      <c r="M1827" s="469"/>
      <c r="N1827" s="469"/>
      <c r="O1827" s="470"/>
      <c r="P1827" s="193">
        <f t="shared" si="423"/>
        <v>0</v>
      </c>
      <c r="Q1827" s="156" t="s">
        <v>364</v>
      </c>
      <c r="R1827" s="194" t="str">
        <f t="shared" si="424"/>
        <v/>
      </c>
      <c r="S1827" s="194">
        <f t="shared" si="424"/>
        <v>0</v>
      </c>
      <c r="T1827" s="194" t="str">
        <f t="shared" si="424"/>
        <v/>
      </c>
      <c r="U1827" s="194" t="str">
        <f t="shared" si="424"/>
        <v/>
      </c>
    </row>
    <row r="1828" spans="2:21" s="156" customFormat="1" ht="19.5" customHeight="1" x14ac:dyDescent="0.25">
      <c r="B1828" s="174"/>
      <c r="C1828" s="175" t="s">
        <v>1177</v>
      </c>
      <c r="D1828" s="176"/>
      <c r="E1828" s="176"/>
      <c r="F1828" s="176"/>
      <c r="G1828" s="192"/>
      <c r="H1828" s="178"/>
      <c r="I1828" s="179"/>
      <c r="J1828" s="180" t="s">
        <v>984</v>
      </c>
      <c r="K1828" s="467"/>
      <c r="L1828" s="468"/>
      <c r="M1828" s="469"/>
      <c r="N1828" s="469"/>
      <c r="O1828" s="470"/>
      <c r="P1828" s="193">
        <f t="shared" si="423"/>
        <v>0</v>
      </c>
      <c r="Q1828" s="156" t="s">
        <v>364</v>
      </c>
      <c r="R1828" s="194" t="str">
        <f t="shared" si="424"/>
        <v/>
      </c>
      <c r="S1828" s="194">
        <f t="shared" si="424"/>
        <v>0</v>
      </c>
      <c r="T1828" s="194" t="str">
        <f t="shared" si="424"/>
        <v/>
      </c>
      <c r="U1828" s="194" t="str">
        <f t="shared" si="424"/>
        <v/>
      </c>
    </row>
    <row r="1829" spans="2:21" s="156" customFormat="1" ht="19.5" customHeight="1" x14ac:dyDescent="0.25">
      <c r="B1829" s="174"/>
      <c r="C1829" s="175"/>
      <c r="D1829" s="176"/>
      <c r="E1829" s="176"/>
      <c r="F1829" s="176"/>
      <c r="G1829" s="192"/>
      <c r="H1829" s="178"/>
      <c r="I1829" s="179"/>
      <c r="J1829" s="180" t="s">
        <v>984</v>
      </c>
      <c r="K1829" s="467"/>
      <c r="L1829" s="468"/>
      <c r="M1829" s="469"/>
      <c r="N1829" s="469"/>
      <c r="O1829" s="470"/>
      <c r="P1829" s="193">
        <f t="shared" si="423"/>
        <v>0</v>
      </c>
      <c r="Q1829" s="156" t="s">
        <v>364</v>
      </c>
      <c r="R1829" s="194" t="str">
        <f t="shared" si="424"/>
        <v/>
      </c>
      <c r="S1829" s="194">
        <f t="shared" si="424"/>
        <v>0</v>
      </c>
      <c r="T1829" s="194" t="str">
        <f t="shared" si="424"/>
        <v/>
      </c>
      <c r="U1829" s="194" t="str">
        <f t="shared" si="424"/>
        <v/>
      </c>
    </row>
    <row r="1830" spans="2:21" s="156" customFormat="1" ht="19.5" customHeight="1" x14ac:dyDescent="0.25">
      <c r="B1830" s="174"/>
      <c r="C1830" s="196" t="s">
        <v>1178</v>
      </c>
      <c r="D1830" s="176"/>
      <c r="E1830" s="176"/>
      <c r="F1830" s="176"/>
      <c r="G1830" s="192"/>
      <c r="H1830" s="178"/>
      <c r="I1830" s="179"/>
      <c r="J1830" s="180" t="s">
        <v>984</v>
      </c>
      <c r="K1830" s="467"/>
      <c r="L1830" s="468"/>
      <c r="M1830" s="469"/>
      <c r="N1830" s="469"/>
      <c r="O1830" s="470"/>
      <c r="P1830" s="193">
        <f t="shared" si="423"/>
        <v>0</v>
      </c>
      <c r="Q1830" s="156" t="s">
        <v>364</v>
      </c>
      <c r="R1830" s="194" t="str">
        <f t="shared" si="424"/>
        <v/>
      </c>
      <c r="S1830" s="194">
        <f t="shared" si="424"/>
        <v>0</v>
      </c>
      <c r="T1830" s="194" t="str">
        <f t="shared" si="424"/>
        <v/>
      </c>
      <c r="U1830" s="194" t="str">
        <f t="shared" si="424"/>
        <v/>
      </c>
    </row>
    <row r="1831" spans="2:21" s="156" customFormat="1" ht="19.5" customHeight="1" x14ac:dyDescent="0.25">
      <c r="B1831" s="174"/>
      <c r="C1831" s="175" t="s">
        <v>1228</v>
      </c>
      <c r="D1831" s="176"/>
      <c r="E1831" s="176"/>
      <c r="F1831" s="176"/>
      <c r="G1831" s="192"/>
      <c r="H1831" s="178"/>
      <c r="I1831" s="179"/>
      <c r="J1831" s="180" t="s">
        <v>984</v>
      </c>
      <c r="K1831" s="467"/>
      <c r="L1831" s="468"/>
      <c r="M1831" s="469"/>
      <c r="N1831" s="469"/>
      <c r="O1831" s="470"/>
      <c r="P1831" s="193">
        <f t="shared" si="423"/>
        <v>0</v>
      </c>
      <c r="Q1831" s="156" t="s">
        <v>364</v>
      </c>
      <c r="R1831" s="194" t="str">
        <f t="shared" si="424"/>
        <v/>
      </c>
      <c r="S1831" s="194">
        <f t="shared" si="424"/>
        <v>0</v>
      </c>
      <c r="T1831" s="194" t="str">
        <f t="shared" si="424"/>
        <v/>
      </c>
      <c r="U1831" s="194" t="str">
        <f t="shared" si="424"/>
        <v/>
      </c>
    </row>
    <row r="1832" spans="2:21" s="156" customFormat="1" ht="19.5" customHeight="1" x14ac:dyDescent="0.25">
      <c r="B1832" s="174"/>
      <c r="C1832" s="175"/>
      <c r="D1832" s="176"/>
      <c r="E1832" s="176"/>
      <c r="F1832" s="176"/>
      <c r="G1832" s="192"/>
      <c r="H1832" s="178"/>
      <c r="I1832" s="179"/>
      <c r="J1832" s="180" t="s">
        <v>984</v>
      </c>
      <c r="K1832" s="467"/>
      <c r="L1832" s="468"/>
      <c r="M1832" s="469"/>
      <c r="N1832" s="469"/>
      <c r="O1832" s="470"/>
      <c r="P1832" s="193">
        <f t="shared" si="423"/>
        <v>0</v>
      </c>
      <c r="Q1832" s="156" t="s">
        <v>364</v>
      </c>
      <c r="R1832" s="194" t="str">
        <f t="shared" si="424"/>
        <v/>
      </c>
      <c r="S1832" s="194">
        <f t="shared" si="424"/>
        <v>0</v>
      </c>
      <c r="T1832" s="194" t="str">
        <f t="shared" si="424"/>
        <v/>
      </c>
      <c r="U1832" s="194" t="str">
        <f t="shared" si="424"/>
        <v/>
      </c>
    </row>
    <row r="1833" spans="2:21" s="156" customFormat="1" ht="19.5" customHeight="1" x14ac:dyDescent="0.25">
      <c r="B1833" s="174"/>
      <c r="C1833" s="196" t="s">
        <v>1185</v>
      </c>
      <c r="D1833" s="176"/>
      <c r="E1833" s="176"/>
      <c r="F1833" s="176"/>
      <c r="G1833" s="192"/>
      <c r="H1833" s="178"/>
      <c r="I1833" s="179"/>
      <c r="J1833" s="180" t="s">
        <v>984</v>
      </c>
      <c r="K1833" s="467"/>
      <c r="L1833" s="468"/>
      <c r="M1833" s="469"/>
      <c r="N1833" s="469"/>
      <c r="O1833" s="470"/>
      <c r="P1833" s="193">
        <f t="shared" si="423"/>
        <v>0</v>
      </c>
      <c r="Q1833" s="156" t="s">
        <v>364</v>
      </c>
      <c r="R1833" s="194" t="str">
        <f t="shared" si="424"/>
        <v/>
      </c>
      <c r="S1833" s="194">
        <f t="shared" si="424"/>
        <v>0</v>
      </c>
      <c r="T1833" s="194" t="str">
        <f t="shared" si="424"/>
        <v/>
      </c>
      <c r="U1833" s="194" t="str">
        <f t="shared" si="424"/>
        <v/>
      </c>
    </row>
    <row r="1834" spans="2:21" s="156" customFormat="1" ht="19.5" customHeight="1" x14ac:dyDescent="0.25">
      <c r="B1834" s="174"/>
      <c r="C1834" s="175" t="s">
        <v>1186</v>
      </c>
      <c r="D1834" s="176"/>
      <c r="E1834" s="176"/>
      <c r="F1834" s="176"/>
      <c r="G1834" s="192"/>
      <c r="H1834" s="178">
        <v>2</v>
      </c>
      <c r="I1834" s="179" t="s">
        <v>366</v>
      </c>
      <c r="J1834" s="180">
        <v>13429.24</v>
      </c>
      <c r="K1834" s="244">
        <f t="shared" ref="K1834:K1835" si="428">H1834*J1834</f>
        <v>26858.48</v>
      </c>
      <c r="L1834" s="468"/>
      <c r="M1834" s="469"/>
      <c r="N1834" s="469"/>
      <c r="O1834" s="470"/>
      <c r="P1834" s="193">
        <f t="shared" si="423"/>
        <v>0</v>
      </c>
      <c r="Q1834" s="156" t="s">
        <v>364</v>
      </c>
      <c r="R1834" s="194" t="str">
        <f t="shared" ref="R1834:U1851" si="429">IF($Q1834=R$8,$K1834,"")</f>
        <v/>
      </c>
      <c r="S1834" s="194">
        <f t="shared" si="429"/>
        <v>26858.48</v>
      </c>
      <c r="T1834" s="194" t="str">
        <f t="shared" si="429"/>
        <v/>
      </c>
      <c r="U1834" s="194" t="str">
        <f t="shared" si="429"/>
        <v/>
      </c>
    </row>
    <row r="1835" spans="2:21" s="156" customFormat="1" ht="19.5" customHeight="1" x14ac:dyDescent="0.25">
      <c r="B1835" s="174"/>
      <c r="C1835" s="175" t="s">
        <v>1229</v>
      </c>
      <c r="D1835" s="176"/>
      <c r="E1835" s="176"/>
      <c r="F1835" s="176"/>
      <c r="G1835" s="192"/>
      <c r="H1835" s="178">
        <v>14</v>
      </c>
      <c r="I1835" s="179" t="s">
        <v>366</v>
      </c>
      <c r="J1835" s="180">
        <v>4719.72</v>
      </c>
      <c r="K1835" s="244">
        <f t="shared" si="428"/>
        <v>66076.08</v>
      </c>
      <c r="L1835" s="468"/>
      <c r="M1835" s="469"/>
      <c r="N1835" s="469"/>
      <c r="O1835" s="470"/>
      <c r="P1835" s="193">
        <f t="shared" si="423"/>
        <v>0</v>
      </c>
      <c r="Q1835" s="156" t="s">
        <v>364</v>
      </c>
      <c r="R1835" s="194" t="str">
        <f t="shared" si="429"/>
        <v/>
      </c>
      <c r="S1835" s="194">
        <f t="shared" si="429"/>
        <v>66076.08</v>
      </c>
      <c r="T1835" s="194" t="str">
        <f t="shared" si="429"/>
        <v/>
      </c>
      <c r="U1835" s="194" t="str">
        <f t="shared" si="429"/>
        <v/>
      </c>
    </row>
    <row r="1836" spans="2:21" s="156" customFormat="1" ht="19.5" customHeight="1" x14ac:dyDescent="0.25">
      <c r="B1836" s="174"/>
      <c r="C1836" s="175"/>
      <c r="D1836" s="176"/>
      <c r="E1836" s="176"/>
      <c r="F1836" s="176"/>
      <c r="G1836" s="192"/>
      <c r="H1836" s="178"/>
      <c r="I1836" s="179"/>
      <c r="J1836" s="180" t="s">
        <v>984</v>
      </c>
      <c r="K1836" s="467"/>
      <c r="L1836" s="468"/>
      <c r="M1836" s="469"/>
      <c r="N1836" s="469"/>
      <c r="O1836" s="470"/>
      <c r="P1836" s="193">
        <f t="shared" si="423"/>
        <v>0</v>
      </c>
      <c r="Q1836" s="156" t="s">
        <v>364</v>
      </c>
      <c r="R1836" s="194" t="str">
        <f t="shared" si="429"/>
        <v/>
      </c>
      <c r="S1836" s="194">
        <f t="shared" si="429"/>
        <v>0</v>
      </c>
      <c r="T1836" s="194" t="str">
        <f t="shared" si="429"/>
        <v/>
      </c>
      <c r="U1836" s="194" t="str">
        <f t="shared" si="429"/>
        <v/>
      </c>
    </row>
    <row r="1837" spans="2:21" s="156" customFormat="1" ht="19.5" customHeight="1" x14ac:dyDescent="0.25">
      <c r="B1837" s="174"/>
      <c r="C1837" s="196" t="s">
        <v>1187</v>
      </c>
      <c r="D1837" s="176"/>
      <c r="E1837" s="176"/>
      <c r="F1837" s="176"/>
      <c r="G1837" s="192"/>
      <c r="H1837" s="178"/>
      <c r="I1837" s="179"/>
      <c r="J1837" s="180" t="s">
        <v>984</v>
      </c>
      <c r="K1837" s="467"/>
      <c r="L1837" s="468"/>
      <c r="M1837" s="469"/>
      <c r="N1837" s="469"/>
      <c r="O1837" s="470"/>
      <c r="P1837" s="193">
        <f t="shared" si="423"/>
        <v>0</v>
      </c>
      <c r="Q1837" s="156" t="s">
        <v>364</v>
      </c>
      <c r="R1837" s="194" t="str">
        <f t="shared" si="429"/>
        <v/>
      </c>
      <c r="S1837" s="194">
        <f t="shared" si="429"/>
        <v>0</v>
      </c>
      <c r="T1837" s="194" t="str">
        <f t="shared" si="429"/>
        <v/>
      </c>
      <c r="U1837" s="194" t="str">
        <f t="shared" si="429"/>
        <v/>
      </c>
    </row>
    <row r="1838" spans="2:21" s="156" customFormat="1" ht="19.5" customHeight="1" x14ac:dyDescent="0.25">
      <c r="B1838" s="174"/>
      <c r="C1838" s="175" t="s">
        <v>1230</v>
      </c>
      <c r="D1838" s="176"/>
      <c r="E1838" s="176"/>
      <c r="F1838" s="176"/>
      <c r="G1838" s="192"/>
      <c r="H1838" s="178">
        <v>3183</v>
      </c>
      <c r="I1838" s="179" t="s">
        <v>66</v>
      </c>
      <c r="J1838" s="180">
        <v>37.950000000000003</v>
      </c>
      <c r="K1838" s="244">
        <f t="shared" ref="K1838:K1840" si="430">H1838*J1838</f>
        <v>120794.85</v>
      </c>
      <c r="L1838" s="468"/>
      <c r="M1838" s="469"/>
      <c r="N1838" s="469"/>
      <c r="O1838" s="470"/>
      <c r="P1838" s="193">
        <f t="shared" si="423"/>
        <v>0</v>
      </c>
      <c r="Q1838" s="156" t="s">
        <v>364</v>
      </c>
      <c r="R1838" s="194" t="str">
        <f t="shared" si="429"/>
        <v/>
      </c>
      <c r="S1838" s="194">
        <f t="shared" si="429"/>
        <v>120794.85</v>
      </c>
      <c r="T1838" s="194" t="str">
        <f t="shared" si="429"/>
        <v/>
      </c>
      <c r="U1838" s="194" t="str">
        <f t="shared" si="429"/>
        <v/>
      </c>
    </row>
    <row r="1839" spans="2:21" s="156" customFormat="1" ht="19.5" customHeight="1" x14ac:dyDescent="0.25">
      <c r="B1839" s="174"/>
      <c r="C1839" s="175" t="s">
        <v>1193</v>
      </c>
      <c r="D1839" s="176"/>
      <c r="E1839" s="176"/>
      <c r="F1839" s="176"/>
      <c r="G1839" s="192"/>
      <c r="H1839" s="178">
        <v>1</v>
      </c>
      <c r="I1839" s="179" t="s">
        <v>1056</v>
      </c>
      <c r="J1839" s="180">
        <v>39862.300000000003</v>
      </c>
      <c r="K1839" s="244">
        <f t="shared" si="430"/>
        <v>39862.300000000003</v>
      </c>
      <c r="L1839" s="468"/>
      <c r="M1839" s="469"/>
      <c r="N1839" s="469"/>
      <c r="O1839" s="470"/>
      <c r="P1839" s="193">
        <f t="shared" si="423"/>
        <v>0</v>
      </c>
      <c r="Q1839" s="156" t="s">
        <v>364</v>
      </c>
      <c r="R1839" s="194" t="str">
        <f t="shared" si="429"/>
        <v/>
      </c>
      <c r="S1839" s="194">
        <f t="shared" si="429"/>
        <v>39862.300000000003</v>
      </c>
      <c r="T1839" s="194" t="str">
        <f t="shared" si="429"/>
        <v/>
      </c>
      <c r="U1839" s="194" t="str">
        <f t="shared" si="429"/>
        <v/>
      </c>
    </row>
    <row r="1840" spans="2:21" s="156" customFormat="1" ht="19.5" customHeight="1" x14ac:dyDescent="0.25">
      <c r="B1840" s="174"/>
      <c r="C1840" s="175" t="s">
        <v>1194</v>
      </c>
      <c r="D1840" s="176"/>
      <c r="E1840" s="176"/>
      <c r="F1840" s="176"/>
      <c r="G1840" s="192"/>
      <c r="H1840" s="178">
        <v>3183</v>
      </c>
      <c r="I1840" s="179" t="s">
        <v>1056</v>
      </c>
      <c r="J1840" s="180">
        <v>10.119999999999999</v>
      </c>
      <c r="K1840" s="244">
        <f t="shared" si="430"/>
        <v>32211.96</v>
      </c>
      <c r="L1840" s="468"/>
      <c r="M1840" s="469"/>
      <c r="N1840" s="469"/>
      <c r="O1840" s="470"/>
      <c r="P1840" s="193">
        <f t="shared" si="423"/>
        <v>0</v>
      </c>
      <c r="Q1840" s="156" t="s">
        <v>364</v>
      </c>
      <c r="R1840" s="194" t="str">
        <f t="shared" si="429"/>
        <v/>
      </c>
      <c r="S1840" s="194">
        <f t="shared" si="429"/>
        <v>32211.96</v>
      </c>
      <c r="T1840" s="194" t="str">
        <f t="shared" si="429"/>
        <v/>
      </c>
      <c r="U1840" s="194" t="str">
        <f t="shared" si="429"/>
        <v/>
      </c>
    </row>
    <row r="1841" spans="1:21" s="156" customFormat="1" ht="19.5" customHeight="1" x14ac:dyDescent="0.25">
      <c r="B1841" s="174"/>
      <c r="C1841" s="175"/>
      <c r="D1841" s="176"/>
      <c r="E1841" s="176"/>
      <c r="F1841" s="176"/>
      <c r="G1841" s="192"/>
      <c r="H1841" s="178"/>
      <c r="I1841" s="179"/>
      <c r="J1841" s="180" t="s">
        <v>984</v>
      </c>
      <c r="K1841" s="467"/>
      <c r="L1841" s="468"/>
      <c r="M1841" s="469"/>
      <c r="N1841" s="469"/>
      <c r="O1841" s="470"/>
      <c r="P1841" s="193">
        <f t="shared" si="423"/>
        <v>0</v>
      </c>
      <c r="Q1841" s="156" t="s">
        <v>364</v>
      </c>
      <c r="R1841" s="194" t="str">
        <f t="shared" si="429"/>
        <v/>
      </c>
      <c r="S1841" s="194">
        <f t="shared" si="429"/>
        <v>0</v>
      </c>
      <c r="T1841" s="194" t="str">
        <f t="shared" si="429"/>
        <v/>
      </c>
      <c r="U1841" s="194" t="str">
        <f t="shared" si="429"/>
        <v/>
      </c>
    </row>
    <row r="1842" spans="1:21" s="156" customFormat="1" ht="19.5" customHeight="1" x14ac:dyDescent="0.25">
      <c r="B1842" s="174"/>
      <c r="C1842" s="196" t="s">
        <v>1231</v>
      </c>
      <c r="D1842" s="176"/>
      <c r="E1842" s="176"/>
      <c r="F1842" s="176"/>
      <c r="G1842" s="192"/>
      <c r="H1842" s="178"/>
      <c r="I1842" s="179"/>
      <c r="J1842" s="180" t="s">
        <v>984</v>
      </c>
      <c r="K1842" s="467"/>
      <c r="L1842" s="468"/>
      <c r="M1842" s="469"/>
      <c r="N1842" s="469"/>
      <c r="O1842" s="470"/>
      <c r="P1842" s="193">
        <f t="shared" si="423"/>
        <v>0</v>
      </c>
      <c r="Q1842" s="156" t="s">
        <v>364</v>
      </c>
      <c r="R1842" s="194" t="str">
        <f t="shared" si="429"/>
        <v/>
      </c>
      <c r="S1842" s="194">
        <f t="shared" si="429"/>
        <v>0</v>
      </c>
      <c r="T1842" s="194" t="str">
        <f t="shared" si="429"/>
        <v/>
      </c>
      <c r="U1842" s="194" t="str">
        <f t="shared" si="429"/>
        <v/>
      </c>
    </row>
    <row r="1843" spans="1:21" s="156" customFormat="1" ht="19.5" customHeight="1" x14ac:dyDescent="0.25">
      <c r="B1843" s="174"/>
      <c r="C1843" s="175" t="s">
        <v>1232</v>
      </c>
      <c r="D1843" s="176"/>
      <c r="E1843" s="176"/>
      <c r="F1843" s="176"/>
      <c r="G1843" s="192"/>
      <c r="H1843" s="178">
        <v>1</v>
      </c>
      <c r="I1843" s="179" t="s">
        <v>1056</v>
      </c>
      <c r="J1843" s="180">
        <v>37950</v>
      </c>
      <c r="K1843" s="244">
        <f t="shared" ref="K1843:K1844" si="431">H1843*J1843</f>
        <v>37950</v>
      </c>
      <c r="L1843" s="468"/>
      <c r="M1843" s="469"/>
      <c r="N1843" s="469"/>
      <c r="O1843" s="470"/>
      <c r="P1843" s="193">
        <f t="shared" si="423"/>
        <v>0</v>
      </c>
      <c r="Q1843" s="156" t="s">
        <v>364</v>
      </c>
      <c r="R1843" s="194" t="str">
        <f t="shared" si="429"/>
        <v/>
      </c>
      <c r="S1843" s="194">
        <f t="shared" si="429"/>
        <v>37950</v>
      </c>
      <c r="T1843" s="194" t="str">
        <f t="shared" si="429"/>
        <v/>
      </c>
      <c r="U1843" s="194" t="str">
        <f t="shared" si="429"/>
        <v/>
      </c>
    </row>
    <row r="1844" spans="1:21" s="156" customFormat="1" ht="19.5" customHeight="1" x14ac:dyDescent="0.25">
      <c r="B1844" s="174"/>
      <c r="C1844" s="175" t="s">
        <v>1233</v>
      </c>
      <c r="D1844" s="176"/>
      <c r="E1844" s="176"/>
      <c r="F1844" s="176"/>
      <c r="G1844" s="192"/>
      <c r="H1844" s="178">
        <v>1</v>
      </c>
      <c r="I1844" s="179" t="s">
        <v>1056</v>
      </c>
      <c r="J1844" s="180">
        <v>25300</v>
      </c>
      <c r="K1844" s="244">
        <f t="shared" si="431"/>
        <v>25300</v>
      </c>
      <c r="L1844" s="468"/>
      <c r="M1844" s="469"/>
      <c r="N1844" s="469"/>
      <c r="O1844" s="470"/>
      <c r="P1844" s="193">
        <f t="shared" si="423"/>
        <v>0</v>
      </c>
      <c r="Q1844" s="156" t="s">
        <v>364</v>
      </c>
      <c r="R1844" s="194" t="str">
        <f t="shared" si="429"/>
        <v/>
      </c>
      <c r="S1844" s="194">
        <f t="shared" si="429"/>
        <v>25300</v>
      </c>
      <c r="T1844" s="194" t="str">
        <f t="shared" si="429"/>
        <v/>
      </c>
      <c r="U1844" s="194" t="str">
        <f t="shared" si="429"/>
        <v/>
      </c>
    </row>
    <row r="1845" spans="1:21" s="156" customFormat="1" ht="19.5" customHeight="1" x14ac:dyDescent="0.25">
      <c r="B1845" s="174"/>
      <c r="C1845" s="175"/>
      <c r="D1845" s="176"/>
      <c r="E1845" s="176"/>
      <c r="F1845" s="176"/>
      <c r="G1845" s="192"/>
      <c r="H1845" s="178"/>
      <c r="I1845" s="179"/>
      <c r="J1845" s="180" t="s">
        <v>984</v>
      </c>
      <c r="K1845" s="467"/>
      <c r="L1845" s="468"/>
      <c r="M1845" s="469"/>
      <c r="N1845" s="469"/>
      <c r="O1845" s="470"/>
      <c r="P1845" s="193">
        <f t="shared" si="423"/>
        <v>0</v>
      </c>
      <c r="Q1845" s="156" t="s">
        <v>364</v>
      </c>
      <c r="R1845" s="194" t="str">
        <f t="shared" si="429"/>
        <v/>
      </c>
      <c r="S1845" s="194">
        <f t="shared" si="429"/>
        <v>0</v>
      </c>
      <c r="T1845" s="194" t="str">
        <f t="shared" si="429"/>
        <v/>
      </c>
      <c r="U1845" s="194" t="str">
        <f t="shared" si="429"/>
        <v/>
      </c>
    </row>
    <row r="1846" spans="1:21" s="156" customFormat="1" ht="19.5" customHeight="1" x14ac:dyDescent="0.25">
      <c r="B1846" s="174"/>
      <c r="C1846" s="175"/>
      <c r="D1846" s="176"/>
      <c r="E1846" s="176"/>
      <c r="F1846" s="176"/>
      <c r="G1846" s="192"/>
      <c r="H1846" s="178"/>
      <c r="I1846" s="179"/>
      <c r="J1846" s="180" t="s">
        <v>984</v>
      </c>
      <c r="K1846" s="467"/>
      <c r="L1846" s="468"/>
      <c r="M1846" s="469"/>
      <c r="N1846" s="469"/>
      <c r="O1846" s="470"/>
      <c r="P1846" s="193">
        <f t="shared" si="423"/>
        <v>0</v>
      </c>
      <c r="Q1846" s="156" t="s">
        <v>364</v>
      </c>
      <c r="R1846" s="194" t="str">
        <f t="shared" si="429"/>
        <v/>
      </c>
      <c r="S1846" s="194">
        <f t="shared" si="429"/>
        <v>0</v>
      </c>
      <c r="T1846" s="194" t="str">
        <f t="shared" si="429"/>
        <v/>
      </c>
      <c r="U1846" s="194" t="str">
        <f t="shared" si="429"/>
        <v/>
      </c>
    </row>
    <row r="1847" spans="1:21" s="156" customFormat="1" ht="19.5" customHeight="1" x14ac:dyDescent="0.25">
      <c r="B1847" s="174"/>
      <c r="C1847" s="196" t="s">
        <v>1224</v>
      </c>
      <c r="D1847" s="176"/>
      <c r="E1847" s="176"/>
      <c r="F1847" s="176"/>
      <c r="G1847" s="192"/>
      <c r="H1847" s="178"/>
      <c r="I1847" s="179"/>
      <c r="J1847" s="180" t="s">
        <v>984</v>
      </c>
      <c r="K1847" s="467"/>
      <c r="L1847" s="468"/>
      <c r="M1847" s="469"/>
      <c r="N1847" s="469"/>
      <c r="O1847" s="470"/>
      <c r="P1847" s="193">
        <f t="shared" si="423"/>
        <v>0</v>
      </c>
      <c r="Q1847" s="156" t="s">
        <v>364</v>
      </c>
      <c r="R1847" s="194" t="str">
        <f t="shared" si="429"/>
        <v/>
      </c>
      <c r="S1847" s="194">
        <f t="shared" si="429"/>
        <v>0</v>
      </c>
      <c r="T1847" s="194" t="str">
        <f t="shared" si="429"/>
        <v/>
      </c>
      <c r="U1847" s="194" t="str">
        <f t="shared" si="429"/>
        <v/>
      </c>
    </row>
    <row r="1848" spans="1:21" s="156" customFormat="1" ht="19.5" customHeight="1" x14ac:dyDescent="0.25">
      <c r="B1848" s="174"/>
      <c r="C1848" s="175" t="s">
        <v>1225</v>
      </c>
      <c r="D1848" s="176"/>
      <c r="E1848" s="176"/>
      <c r="F1848" s="176"/>
      <c r="G1848" s="192"/>
      <c r="H1848" s="178"/>
      <c r="I1848" s="179"/>
      <c r="J1848" s="180" t="s">
        <v>984</v>
      </c>
      <c r="K1848" s="467"/>
      <c r="L1848" s="468"/>
      <c r="M1848" s="469"/>
      <c r="N1848" s="469"/>
      <c r="O1848" s="470"/>
      <c r="P1848" s="193">
        <f t="shared" si="423"/>
        <v>0</v>
      </c>
      <c r="Q1848" s="156" t="s">
        <v>364</v>
      </c>
      <c r="R1848" s="194" t="str">
        <f t="shared" si="429"/>
        <v/>
      </c>
      <c r="S1848" s="194">
        <f t="shared" si="429"/>
        <v>0</v>
      </c>
      <c r="T1848" s="194" t="str">
        <f t="shared" si="429"/>
        <v/>
      </c>
      <c r="U1848" s="194" t="str">
        <f t="shared" si="429"/>
        <v/>
      </c>
    </row>
    <row r="1849" spans="1:21" s="156" customFormat="1" ht="19.5" customHeight="1" x14ac:dyDescent="0.25">
      <c r="B1849" s="174"/>
      <c r="C1849" s="175"/>
      <c r="D1849" s="176"/>
      <c r="E1849" s="176"/>
      <c r="F1849" s="176"/>
      <c r="G1849" s="192"/>
      <c r="H1849" s="178"/>
      <c r="I1849" s="179"/>
      <c r="J1849" s="180" t="s">
        <v>984</v>
      </c>
      <c r="K1849" s="467"/>
      <c r="L1849" s="468"/>
      <c r="M1849" s="469"/>
      <c r="N1849" s="469"/>
      <c r="O1849" s="470"/>
      <c r="P1849" s="193">
        <f t="shared" ref="P1849:P1912" si="432">K1849-SUM(R1849:U1849)</f>
        <v>0</v>
      </c>
      <c r="Q1849" s="156" t="s">
        <v>364</v>
      </c>
      <c r="R1849" s="194" t="str">
        <f t="shared" si="429"/>
        <v/>
      </c>
      <c r="S1849" s="194">
        <f t="shared" si="429"/>
        <v>0</v>
      </c>
      <c r="T1849" s="194" t="str">
        <f t="shared" si="429"/>
        <v/>
      </c>
      <c r="U1849" s="194" t="str">
        <f t="shared" si="429"/>
        <v/>
      </c>
    </row>
    <row r="1850" spans="1:21" s="156" customFormat="1" ht="19.5" customHeight="1" x14ac:dyDescent="0.25">
      <c r="B1850" s="174"/>
      <c r="C1850" s="175" t="s">
        <v>1152</v>
      </c>
      <c r="D1850" s="176"/>
      <c r="E1850" s="176"/>
      <c r="F1850" s="176"/>
      <c r="G1850" s="192"/>
      <c r="H1850" s="178"/>
      <c r="I1850" s="179"/>
      <c r="J1850" s="180" t="s">
        <v>984</v>
      </c>
      <c r="K1850" s="467"/>
      <c r="L1850" s="468"/>
      <c r="M1850" s="469"/>
      <c r="N1850" s="469"/>
      <c r="O1850" s="470"/>
      <c r="P1850" s="193">
        <f t="shared" si="432"/>
        <v>0</v>
      </c>
      <c r="Q1850" s="156" t="s">
        <v>364</v>
      </c>
      <c r="R1850" s="194" t="str">
        <f t="shared" si="429"/>
        <v/>
      </c>
      <c r="S1850" s="194">
        <f t="shared" si="429"/>
        <v>0</v>
      </c>
      <c r="T1850" s="194" t="str">
        <f t="shared" si="429"/>
        <v/>
      </c>
      <c r="U1850" s="194" t="str">
        <f t="shared" si="429"/>
        <v/>
      </c>
    </row>
    <row r="1851" spans="1:21" s="251" customFormat="1" ht="19.5" customHeight="1" x14ac:dyDescent="0.25">
      <c r="A1851" s="241"/>
      <c r="B1851" s="254"/>
      <c r="C1851" s="199"/>
      <c r="D1851" s="255"/>
      <c r="E1851" s="255"/>
      <c r="F1851" s="255"/>
      <c r="G1851" s="192"/>
      <c r="H1851" s="257"/>
      <c r="I1851" s="242"/>
      <c r="J1851" s="179"/>
      <c r="K1851" s="244"/>
      <c r="L1851" s="245"/>
      <c r="M1851" s="246"/>
      <c r="N1851" s="246"/>
      <c r="O1851" s="247"/>
      <c r="P1851" s="193">
        <f t="shared" si="432"/>
        <v>0</v>
      </c>
      <c r="Q1851" s="156" t="s">
        <v>364</v>
      </c>
      <c r="R1851" s="194" t="str">
        <f t="shared" si="429"/>
        <v/>
      </c>
      <c r="S1851" s="194">
        <f t="shared" si="429"/>
        <v>0</v>
      </c>
      <c r="T1851" s="194" t="str">
        <f t="shared" si="429"/>
        <v/>
      </c>
      <c r="U1851" s="194" t="str">
        <f t="shared" si="429"/>
        <v/>
      </c>
    </row>
    <row r="1852" spans="1:21" s="156" customFormat="1" ht="19.5" customHeight="1" x14ac:dyDescent="0.25">
      <c r="B1852" s="195"/>
      <c r="C1852" s="196" t="s">
        <v>356</v>
      </c>
      <c r="D1852" s="191"/>
      <c r="E1852" s="191"/>
      <c r="F1852" s="191"/>
      <c r="G1852" s="192"/>
      <c r="H1852" s="178"/>
      <c r="I1852" s="179"/>
      <c r="J1852" s="180"/>
      <c r="K1852" s="180"/>
      <c r="L1852" s="181"/>
      <c r="M1852" s="182"/>
      <c r="N1852" s="182"/>
      <c r="O1852" s="183"/>
      <c r="P1852" s="193">
        <f t="shared" si="432"/>
        <v>0</v>
      </c>
      <c r="Q1852" s="170"/>
      <c r="R1852" s="194"/>
      <c r="S1852" s="194"/>
      <c r="T1852" s="194"/>
      <c r="U1852" s="194"/>
    </row>
    <row r="1853" spans="1:21" s="156" customFormat="1" ht="19.5" customHeight="1" x14ac:dyDescent="0.25">
      <c r="B1853" s="174"/>
      <c r="C1853" s="175" t="s">
        <v>1174</v>
      </c>
      <c r="D1853" s="176"/>
      <c r="E1853" s="176"/>
      <c r="F1853" s="176"/>
      <c r="G1853" s="192"/>
      <c r="H1853" s="178"/>
      <c r="I1853" s="179"/>
      <c r="J1853" s="180" t="s">
        <v>984</v>
      </c>
      <c r="K1853" s="467"/>
      <c r="L1853" s="468"/>
      <c r="M1853" s="469"/>
      <c r="N1853" s="469"/>
      <c r="O1853" s="470"/>
      <c r="P1853" s="193">
        <f t="shared" si="432"/>
        <v>0</v>
      </c>
      <c r="Q1853" s="156" t="s">
        <v>356</v>
      </c>
      <c r="R1853" s="194" t="str">
        <f t="shared" ref="R1853:R1904" si="433">IF($Q1853=R$8,$K1853,"")</f>
        <v/>
      </c>
      <c r="S1853" s="194"/>
      <c r="T1853" s="194">
        <f t="shared" ref="T1853:U1872" si="434">IF($Q1853=T$8,$K1853,"")</f>
        <v>0</v>
      </c>
      <c r="U1853" s="194" t="str">
        <f t="shared" si="434"/>
        <v/>
      </c>
    </row>
    <row r="1854" spans="1:21" s="156" customFormat="1" ht="19.5" customHeight="1" x14ac:dyDescent="0.25">
      <c r="B1854" s="174"/>
      <c r="C1854" s="175" t="s">
        <v>1175</v>
      </c>
      <c r="D1854" s="176"/>
      <c r="E1854" s="176"/>
      <c r="F1854" s="176"/>
      <c r="G1854" s="192"/>
      <c r="H1854" s="178"/>
      <c r="I1854" s="179"/>
      <c r="J1854" s="180" t="s">
        <v>984</v>
      </c>
      <c r="K1854" s="467"/>
      <c r="L1854" s="468"/>
      <c r="M1854" s="469"/>
      <c r="N1854" s="469"/>
      <c r="O1854" s="470"/>
      <c r="P1854" s="193">
        <f t="shared" si="432"/>
        <v>0</v>
      </c>
      <c r="Q1854" s="156" t="s">
        <v>356</v>
      </c>
      <c r="R1854" s="194" t="str">
        <f t="shared" si="433"/>
        <v/>
      </c>
      <c r="S1854" s="194"/>
      <c r="T1854" s="194">
        <f t="shared" si="434"/>
        <v>0</v>
      </c>
      <c r="U1854" s="194" t="str">
        <f t="shared" si="434"/>
        <v/>
      </c>
    </row>
    <row r="1855" spans="1:21" s="156" customFormat="1" ht="19.5" customHeight="1" x14ac:dyDescent="0.25">
      <c r="B1855" s="174"/>
      <c r="C1855" s="175" t="s">
        <v>1176</v>
      </c>
      <c r="D1855" s="176"/>
      <c r="E1855" s="176"/>
      <c r="F1855" s="176"/>
      <c r="G1855" s="192"/>
      <c r="H1855" s="178"/>
      <c r="I1855" s="179"/>
      <c r="J1855" s="180" t="s">
        <v>984</v>
      </c>
      <c r="K1855" s="467"/>
      <c r="L1855" s="468"/>
      <c r="M1855" s="469"/>
      <c r="N1855" s="469"/>
      <c r="O1855" s="470"/>
      <c r="P1855" s="193">
        <f t="shared" si="432"/>
        <v>0</v>
      </c>
      <c r="Q1855" s="156" t="s">
        <v>356</v>
      </c>
      <c r="R1855" s="194" t="str">
        <f t="shared" si="433"/>
        <v/>
      </c>
      <c r="S1855" s="194"/>
      <c r="T1855" s="194">
        <f t="shared" si="434"/>
        <v>0</v>
      </c>
      <c r="U1855" s="194" t="str">
        <f t="shared" si="434"/>
        <v/>
      </c>
    </row>
    <row r="1856" spans="1:21" s="156" customFormat="1" ht="19.5" customHeight="1" x14ac:dyDescent="0.25">
      <c r="B1856" s="174"/>
      <c r="C1856" s="175" t="s">
        <v>1177</v>
      </c>
      <c r="D1856" s="176"/>
      <c r="E1856" s="176"/>
      <c r="F1856" s="176"/>
      <c r="G1856" s="192"/>
      <c r="H1856" s="178"/>
      <c r="I1856" s="179"/>
      <c r="J1856" s="180" t="s">
        <v>984</v>
      </c>
      <c r="K1856" s="467"/>
      <c r="L1856" s="468"/>
      <c r="M1856" s="469"/>
      <c r="N1856" s="469"/>
      <c r="O1856" s="470"/>
      <c r="P1856" s="193">
        <f t="shared" si="432"/>
        <v>0</v>
      </c>
      <c r="Q1856" s="156" t="s">
        <v>356</v>
      </c>
      <c r="R1856" s="194" t="str">
        <f t="shared" si="433"/>
        <v/>
      </c>
      <c r="S1856" s="194"/>
      <c r="T1856" s="194">
        <f t="shared" si="434"/>
        <v>0</v>
      </c>
      <c r="U1856" s="194" t="str">
        <f t="shared" si="434"/>
        <v/>
      </c>
    </row>
    <row r="1857" spans="2:21" s="156" customFormat="1" ht="19.5" customHeight="1" x14ac:dyDescent="0.25">
      <c r="B1857" s="174"/>
      <c r="C1857" s="175"/>
      <c r="D1857" s="176"/>
      <c r="E1857" s="176"/>
      <c r="F1857" s="176"/>
      <c r="G1857" s="192"/>
      <c r="H1857" s="178"/>
      <c r="I1857" s="179"/>
      <c r="J1857" s="180" t="s">
        <v>984</v>
      </c>
      <c r="K1857" s="467"/>
      <c r="L1857" s="468"/>
      <c r="M1857" s="469"/>
      <c r="N1857" s="469"/>
      <c r="O1857" s="470"/>
      <c r="P1857" s="193">
        <f t="shared" si="432"/>
        <v>0</v>
      </c>
      <c r="Q1857" s="156" t="s">
        <v>356</v>
      </c>
      <c r="R1857" s="194" t="str">
        <f t="shared" si="433"/>
        <v/>
      </c>
      <c r="S1857" s="194"/>
      <c r="T1857" s="194">
        <f t="shared" si="434"/>
        <v>0</v>
      </c>
      <c r="U1857" s="194" t="str">
        <f t="shared" si="434"/>
        <v/>
      </c>
    </row>
    <row r="1858" spans="2:21" s="156" customFormat="1" ht="19.5" customHeight="1" x14ac:dyDescent="0.25">
      <c r="B1858" s="174"/>
      <c r="C1858" s="175" t="s">
        <v>1178</v>
      </c>
      <c r="D1858" s="176"/>
      <c r="E1858" s="176"/>
      <c r="F1858" s="176"/>
      <c r="G1858" s="192"/>
      <c r="H1858" s="178"/>
      <c r="I1858" s="179"/>
      <c r="J1858" s="180" t="s">
        <v>984</v>
      </c>
      <c r="K1858" s="467"/>
      <c r="L1858" s="468"/>
      <c r="M1858" s="469"/>
      <c r="N1858" s="469"/>
      <c r="O1858" s="470"/>
      <c r="P1858" s="193">
        <f t="shared" si="432"/>
        <v>0</v>
      </c>
      <c r="Q1858" s="156" t="s">
        <v>356</v>
      </c>
      <c r="R1858" s="194" t="str">
        <f t="shared" si="433"/>
        <v/>
      </c>
      <c r="S1858" s="194"/>
      <c r="T1858" s="194">
        <f t="shared" si="434"/>
        <v>0</v>
      </c>
      <c r="U1858" s="194" t="str">
        <f t="shared" si="434"/>
        <v/>
      </c>
    </row>
    <row r="1859" spans="2:21" s="156" customFormat="1" ht="19.5" customHeight="1" x14ac:dyDescent="0.25">
      <c r="B1859" s="174"/>
      <c r="C1859" s="175" t="s">
        <v>1234</v>
      </c>
      <c r="D1859" s="176"/>
      <c r="E1859" s="176"/>
      <c r="F1859" s="176"/>
      <c r="G1859" s="192"/>
      <c r="H1859" s="178">
        <v>1</v>
      </c>
      <c r="I1859" s="179" t="s">
        <v>366</v>
      </c>
      <c r="J1859" s="180">
        <v>128935.13</v>
      </c>
      <c r="K1859" s="244">
        <f t="shared" ref="K1859:K1860" si="435">H1859*J1859</f>
        <v>128935.13</v>
      </c>
      <c r="L1859" s="468"/>
      <c r="M1859" s="469"/>
      <c r="N1859" s="469"/>
      <c r="O1859" s="470"/>
      <c r="P1859" s="193">
        <f t="shared" si="432"/>
        <v>0</v>
      </c>
      <c r="Q1859" s="156" t="s">
        <v>356</v>
      </c>
      <c r="R1859" s="194" t="str">
        <f t="shared" si="433"/>
        <v/>
      </c>
      <c r="S1859" s="194"/>
      <c r="T1859" s="194">
        <f t="shared" si="434"/>
        <v>128935.13</v>
      </c>
      <c r="U1859" s="194" t="str">
        <f t="shared" si="434"/>
        <v/>
      </c>
    </row>
    <row r="1860" spans="2:21" s="156" customFormat="1" ht="19.5" customHeight="1" x14ac:dyDescent="0.25">
      <c r="B1860" s="174"/>
      <c r="C1860" s="175" t="s">
        <v>1235</v>
      </c>
      <c r="D1860" s="176"/>
      <c r="E1860" s="176"/>
      <c r="F1860" s="176"/>
      <c r="G1860" s="192"/>
      <c r="H1860" s="178">
        <v>1</v>
      </c>
      <c r="I1860" s="179" t="s">
        <v>366</v>
      </c>
      <c r="J1860" s="180">
        <v>128935.13</v>
      </c>
      <c r="K1860" s="244">
        <f t="shared" si="435"/>
        <v>128935.13</v>
      </c>
      <c r="L1860" s="468"/>
      <c r="M1860" s="469"/>
      <c r="N1860" s="469"/>
      <c r="O1860" s="470"/>
      <c r="P1860" s="193">
        <f t="shared" si="432"/>
        <v>0</v>
      </c>
      <c r="Q1860" s="156" t="s">
        <v>356</v>
      </c>
      <c r="R1860" s="194" t="str">
        <f t="shared" si="433"/>
        <v/>
      </c>
      <c r="S1860" s="194"/>
      <c r="T1860" s="194">
        <f t="shared" si="434"/>
        <v>128935.13</v>
      </c>
      <c r="U1860" s="194" t="str">
        <f t="shared" si="434"/>
        <v/>
      </c>
    </row>
    <row r="1861" spans="2:21" s="156" customFormat="1" ht="19.5" customHeight="1" x14ac:dyDescent="0.25">
      <c r="B1861" s="174"/>
      <c r="C1861" s="175"/>
      <c r="D1861" s="176"/>
      <c r="E1861" s="176"/>
      <c r="F1861" s="176"/>
      <c r="G1861" s="192"/>
      <c r="H1861" s="178"/>
      <c r="I1861" s="179"/>
      <c r="J1861" s="180" t="s">
        <v>984</v>
      </c>
      <c r="K1861" s="467"/>
      <c r="L1861" s="468"/>
      <c r="M1861" s="469"/>
      <c r="N1861" s="469"/>
      <c r="O1861" s="470"/>
      <c r="P1861" s="193">
        <f t="shared" si="432"/>
        <v>0</v>
      </c>
      <c r="Q1861" s="156" t="s">
        <v>356</v>
      </c>
      <c r="R1861" s="194" t="str">
        <f t="shared" si="433"/>
        <v/>
      </c>
      <c r="S1861" s="194"/>
      <c r="T1861" s="194">
        <f t="shared" si="434"/>
        <v>0</v>
      </c>
      <c r="U1861" s="194" t="str">
        <f t="shared" si="434"/>
        <v/>
      </c>
    </row>
    <row r="1862" spans="2:21" s="156" customFormat="1" ht="19.5" customHeight="1" x14ac:dyDescent="0.25">
      <c r="B1862" s="174"/>
      <c r="C1862" s="175" t="s">
        <v>1185</v>
      </c>
      <c r="D1862" s="176"/>
      <c r="E1862" s="176"/>
      <c r="F1862" s="176"/>
      <c r="G1862" s="192"/>
      <c r="H1862" s="178"/>
      <c r="I1862" s="179"/>
      <c r="J1862" s="180" t="s">
        <v>984</v>
      </c>
      <c r="K1862" s="467"/>
      <c r="L1862" s="468"/>
      <c r="M1862" s="469"/>
      <c r="N1862" s="469"/>
      <c r="O1862" s="470"/>
      <c r="P1862" s="193">
        <f t="shared" si="432"/>
        <v>0</v>
      </c>
      <c r="Q1862" s="156" t="s">
        <v>356</v>
      </c>
      <c r="R1862" s="194" t="str">
        <f t="shared" si="433"/>
        <v/>
      </c>
      <c r="S1862" s="194"/>
      <c r="T1862" s="194">
        <f t="shared" si="434"/>
        <v>0</v>
      </c>
      <c r="U1862" s="194" t="str">
        <f t="shared" si="434"/>
        <v/>
      </c>
    </row>
    <row r="1863" spans="2:21" s="156" customFormat="1" ht="19.5" customHeight="1" x14ac:dyDescent="0.25">
      <c r="B1863" s="174"/>
      <c r="C1863" s="175" t="s">
        <v>1186</v>
      </c>
      <c r="D1863" s="176"/>
      <c r="E1863" s="176"/>
      <c r="F1863" s="176"/>
      <c r="G1863" s="192"/>
      <c r="H1863" s="178">
        <v>8</v>
      </c>
      <c r="I1863" s="179" t="s">
        <v>366</v>
      </c>
      <c r="J1863" s="180">
        <v>13429.24</v>
      </c>
      <c r="K1863" s="244">
        <f t="shared" ref="K1863" si="436">H1863*J1863</f>
        <v>107433.92</v>
      </c>
      <c r="L1863" s="468"/>
      <c r="M1863" s="469"/>
      <c r="N1863" s="469"/>
      <c r="O1863" s="470"/>
      <c r="P1863" s="193">
        <f t="shared" si="432"/>
        <v>0</v>
      </c>
      <c r="Q1863" s="156" t="s">
        <v>356</v>
      </c>
      <c r="R1863" s="194" t="str">
        <f t="shared" si="433"/>
        <v/>
      </c>
      <c r="S1863" s="194"/>
      <c r="T1863" s="194">
        <f t="shared" si="434"/>
        <v>107433.92</v>
      </c>
      <c r="U1863" s="194" t="str">
        <f t="shared" si="434"/>
        <v/>
      </c>
    </row>
    <row r="1864" spans="2:21" s="156" customFormat="1" ht="19.5" customHeight="1" x14ac:dyDescent="0.25">
      <c r="B1864" s="174"/>
      <c r="C1864" s="175"/>
      <c r="D1864" s="176"/>
      <c r="E1864" s="176"/>
      <c r="F1864" s="176"/>
      <c r="G1864" s="192"/>
      <c r="H1864" s="178"/>
      <c r="I1864" s="179"/>
      <c r="J1864" s="180" t="s">
        <v>984</v>
      </c>
      <c r="K1864" s="467"/>
      <c r="L1864" s="468"/>
      <c r="M1864" s="469"/>
      <c r="N1864" s="469"/>
      <c r="O1864" s="470"/>
      <c r="P1864" s="193">
        <f t="shared" si="432"/>
        <v>0</v>
      </c>
      <c r="Q1864" s="156" t="s">
        <v>356</v>
      </c>
      <c r="R1864" s="194" t="str">
        <f t="shared" si="433"/>
        <v/>
      </c>
      <c r="S1864" s="194"/>
      <c r="T1864" s="194">
        <f t="shared" si="434"/>
        <v>0</v>
      </c>
      <c r="U1864" s="194" t="str">
        <f t="shared" si="434"/>
        <v/>
      </c>
    </row>
    <row r="1865" spans="2:21" s="156" customFormat="1" ht="19.5" customHeight="1" x14ac:dyDescent="0.25">
      <c r="B1865" s="174"/>
      <c r="C1865" s="175" t="s">
        <v>1187</v>
      </c>
      <c r="D1865" s="176"/>
      <c r="E1865" s="176"/>
      <c r="F1865" s="176"/>
      <c r="G1865" s="192"/>
      <c r="H1865" s="178"/>
      <c r="I1865" s="179"/>
      <c r="J1865" s="180" t="s">
        <v>984</v>
      </c>
      <c r="K1865" s="467"/>
      <c r="L1865" s="468"/>
      <c r="M1865" s="469"/>
      <c r="N1865" s="469"/>
      <c r="O1865" s="470"/>
      <c r="P1865" s="193">
        <f t="shared" si="432"/>
        <v>0</v>
      </c>
      <c r="Q1865" s="156" t="s">
        <v>356</v>
      </c>
      <c r="R1865" s="194" t="str">
        <f t="shared" si="433"/>
        <v/>
      </c>
      <c r="S1865" s="194"/>
      <c r="T1865" s="194">
        <f t="shared" si="434"/>
        <v>0</v>
      </c>
      <c r="U1865" s="194" t="str">
        <f t="shared" si="434"/>
        <v/>
      </c>
    </row>
    <row r="1866" spans="2:21" s="156" customFormat="1" ht="19.5" customHeight="1" x14ac:dyDescent="0.25">
      <c r="B1866" s="174"/>
      <c r="C1866" s="175" t="s">
        <v>1188</v>
      </c>
      <c r="D1866" s="176"/>
      <c r="E1866" s="176"/>
      <c r="F1866" s="176"/>
      <c r="G1866" s="192"/>
      <c r="H1866" s="178">
        <v>4</v>
      </c>
      <c r="I1866" s="179" t="s">
        <v>366</v>
      </c>
      <c r="J1866" s="180">
        <v>64224.05</v>
      </c>
      <c r="K1866" s="244">
        <f t="shared" ref="K1866" si="437">H1866*J1866</f>
        <v>256896.2</v>
      </c>
      <c r="L1866" s="460" t="s">
        <v>1236</v>
      </c>
      <c r="M1866" s="469"/>
      <c r="N1866" s="469"/>
      <c r="O1866" s="470"/>
      <c r="P1866" s="193">
        <f t="shared" si="432"/>
        <v>0</v>
      </c>
      <c r="Q1866" s="156" t="s">
        <v>356</v>
      </c>
      <c r="R1866" s="194" t="str">
        <f t="shared" si="433"/>
        <v/>
      </c>
      <c r="S1866" s="194"/>
      <c r="T1866" s="194">
        <f t="shared" si="434"/>
        <v>256896.2</v>
      </c>
      <c r="U1866" s="194" t="str">
        <f t="shared" si="434"/>
        <v/>
      </c>
    </row>
    <row r="1867" spans="2:21" s="156" customFormat="1" ht="19.5" customHeight="1" x14ac:dyDescent="0.25">
      <c r="B1867" s="174"/>
      <c r="C1867" s="175"/>
      <c r="D1867" s="176"/>
      <c r="E1867" s="176"/>
      <c r="F1867" s="176"/>
      <c r="G1867" s="192"/>
      <c r="H1867" s="178"/>
      <c r="I1867" s="179"/>
      <c r="J1867" s="180" t="s">
        <v>984</v>
      </c>
      <c r="K1867" s="467"/>
      <c r="L1867" s="468"/>
      <c r="M1867" s="469"/>
      <c r="N1867" s="469"/>
      <c r="O1867" s="470"/>
      <c r="P1867" s="193">
        <f t="shared" si="432"/>
        <v>0</v>
      </c>
      <c r="Q1867" s="156" t="s">
        <v>356</v>
      </c>
      <c r="R1867" s="194" t="str">
        <f t="shared" si="433"/>
        <v/>
      </c>
      <c r="S1867" s="194"/>
      <c r="T1867" s="194">
        <f t="shared" si="434"/>
        <v>0</v>
      </c>
      <c r="U1867" s="194" t="str">
        <f t="shared" si="434"/>
        <v/>
      </c>
    </row>
    <row r="1868" spans="2:21" s="156" customFormat="1" ht="19.5" customHeight="1" x14ac:dyDescent="0.25">
      <c r="B1868" s="174"/>
      <c r="C1868" s="175" t="s">
        <v>1190</v>
      </c>
      <c r="D1868" s="176"/>
      <c r="E1868" s="176"/>
      <c r="F1868" s="176"/>
      <c r="G1868" s="192"/>
      <c r="H1868" s="178">
        <v>8</v>
      </c>
      <c r="I1868" s="179" t="s">
        <v>366</v>
      </c>
      <c r="J1868" s="180">
        <v>18975</v>
      </c>
      <c r="K1868" s="244">
        <f t="shared" ref="K1868" si="438">H1868*J1868</f>
        <v>151800</v>
      </c>
      <c r="L1868" s="468"/>
      <c r="M1868" s="469"/>
      <c r="N1868" s="469"/>
      <c r="O1868" s="470"/>
      <c r="P1868" s="193">
        <f t="shared" si="432"/>
        <v>0</v>
      </c>
      <c r="Q1868" s="156" t="s">
        <v>356</v>
      </c>
      <c r="R1868" s="194" t="str">
        <f t="shared" si="433"/>
        <v/>
      </c>
      <c r="S1868" s="194"/>
      <c r="T1868" s="194">
        <f t="shared" si="434"/>
        <v>151800</v>
      </c>
      <c r="U1868" s="194" t="str">
        <f t="shared" si="434"/>
        <v/>
      </c>
    </row>
    <row r="1869" spans="2:21" s="156" customFormat="1" ht="19.5" customHeight="1" x14ac:dyDescent="0.25">
      <c r="B1869" s="174"/>
      <c r="C1869" s="175"/>
      <c r="D1869" s="176"/>
      <c r="E1869" s="176"/>
      <c r="F1869" s="176"/>
      <c r="G1869" s="192"/>
      <c r="H1869" s="178"/>
      <c r="I1869" s="179"/>
      <c r="J1869" s="180" t="s">
        <v>984</v>
      </c>
      <c r="K1869" s="467"/>
      <c r="L1869" s="468"/>
      <c r="M1869" s="469"/>
      <c r="N1869" s="469"/>
      <c r="O1869" s="470"/>
      <c r="P1869" s="193">
        <f t="shared" si="432"/>
        <v>0</v>
      </c>
      <c r="Q1869" s="156" t="s">
        <v>356</v>
      </c>
      <c r="R1869" s="194" t="str">
        <f t="shared" si="433"/>
        <v/>
      </c>
      <c r="S1869" s="194"/>
      <c r="T1869" s="194">
        <f t="shared" si="434"/>
        <v>0</v>
      </c>
      <c r="U1869" s="194" t="str">
        <f t="shared" si="434"/>
        <v/>
      </c>
    </row>
    <row r="1870" spans="2:21" s="156" customFormat="1" ht="19.5" customHeight="1" x14ac:dyDescent="0.25">
      <c r="B1870" s="174"/>
      <c r="C1870" s="175" t="s">
        <v>1191</v>
      </c>
      <c r="D1870" s="176"/>
      <c r="E1870" s="176"/>
      <c r="F1870" s="176"/>
      <c r="G1870" s="192"/>
      <c r="H1870" s="178">
        <v>5572</v>
      </c>
      <c r="I1870" s="179" t="s">
        <v>66</v>
      </c>
      <c r="J1870" s="180">
        <v>44.28</v>
      </c>
      <c r="K1870" s="244">
        <f t="shared" ref="K1870:K1873" si="439">H1870*J1870</f>
        <v>246728.16</v>
      </c>
      <c r="L1870" s="468"/>
      <c r="M1870" s="469"/>
      <c r="N1870" s="469"/>
      <c r="O1870" s="470"/>
      <c r="P1870" s="193">
        <f t="shared" si="432"/>
        <v>0</v>
      </c>
      <c r="Q1870" s="156" t="s">
        <v>356</v>
      </c>
      <c r="R1870" s="194" t="str">
        <f t="shared" si="433"/>
        <v/>
      </c>
      <c r="S1870" s="194"/>
      <c r="T1870" s="194">
        <f t="shared" si="434"/>
        <v>246728.16</v>
      </c>
      <c r="U1870" s="194" t="str">
        <f t="shared" si="434"/>
        <v/>
      </c>
    </row>
    <row r="1871" spans="2:21" s="156" customFormat="1" ht="19.5" customHeight="1" x14ac:dyDescent="0.25">
      <c r="B1871" s="174"/>
      <c r="C1871" s="175" t="s">
        <v>1192</v>
      </c>
      <c r="D1871" s="176"/>
      <c r="E1871" s="176"/>
      <c r="F1871" s="176"/>
      <c r="G1871" s="192"/>
      <c r="H1871" s="178">
        <v>1</v>
      </c>
      <c r="I1871" s="179" t="s">
        <v>1056</v>
      </c>
      <c r="J1871" s="180">
        <v>151800</v>
      </c>
      <c r="K1871" s="244">
        <f t="shared" si="439"/>
        <v>151800</v>
      </c>
      <c r="L1871" s="468"/>
      <c r="M1871" s="469"/>
      <c r="N1871" s="469"/>
      <c r="O1871" s="470"/>
      <c r="P1871" s="193">
        <f t="shared" si="432"/>
        <v>0</v>
      </c>
      <c r="Q1871" s="156" t="s">
        <v>356</v>
      </c>
      <c r="R1871" s="194" t="str">
        <f t="shared" si="433"/>
        <v/>
      </c>
      <c r="S1871" s="194"/>
      <c r="T1871" s="194">
        <f t="shared" si="434"/>
        <v>151800</v>
      </c>
      <c r="U1871" s="194" t="str">
        <f t="shared" si="434"/>
        <v/>
      </c>
    </row>
    <row r="1872" spans="2:21" s="156" customFormat="1" ht="19.5" customHeight="1" x14ac:dyDescent="0.25">
      <c r="B1872" s="174"/>
      <c r="C1872" s="175" t="s">
        <v>1193</v>
      </c>
      <c r="D1872" s="176"/>
      <c r="E1872" s="176"/>
      <c r="F1872" s="176"/>
      <c r="G1872" s="192"/>
      <c r="H1872" s="178">
        <v>1</v>
      </c>
      <c r="I1872" s="179" t="s">
        <v>1056</v>
      </c>
      <c r="J1872" s="180">
        <v>139150</v>
      </c>
      <c r="K1872" s="244">
        <f t="shared" si="439"/>
        <v>139150</v>
      </c>
      <c r="L1872" s="468"/>
      <c r="M1872" s="469"/>
      <c r="N1872" s="469"/>
      <c r="O1872" s="470"/>
      <c r="P1872" s="193">
        <f t="shared" si="432"/>
        <v>0</v>
      </c>
      <c r="Q1872" s="156" t="s">
        <v>356</v>
      </c>
      <c r="R1872" s="194" t="str">
        <f t="shared" si="433"/>
        <v/>
      </c>
      <c r="S1872" s="194"/>
      <c r="T1872" s="194">
        <f t="shared" si="434"/>
        <v>139150</v>
      </c>
      <c r="U1872" s="194" t="str">
        <f t="shared" si="434"/>
        <v/>
      </c>
    </row>
    <row r="1873" spans="2:21" s="156" customFormat="1" ht="19.5" customHeight="1" x14ac:dyDescent="0.25">
      <c r="B1873" s="174"/>
      <c r="C1873" s="175" t="s">
        <v>1194</v>
      </c>
      <c r="D1873" s="176"/>
      <c r="E1873" s="176"/>
      <c r="F1873" s="176"/>
      <c r="G1873" s="192"/>
      <c r="H1873" s="178">
        <v>5572</v>
      </c>
      <c r="I1873" s="179" t="s">
        <v>1056</v>
      </c>
      <c r="J1873" s="180">
        <v>12.65</v>
      </c>
      <c r="K1873" s="244">
        <f t="shared" si="439"/>
        <v>70485.8</v>
      </c>
      <c r="L1873" s="468"/>
      <c r="M1873" s="469"/>
      <c r="N1873" s="469"/>
      <c r="O1873" s="470"/>
      <c r="P1873" s="193">
        <f t="shared" si="432"/>
        <v>0</v>
      </c>
      <c r="Q1873" s="156" t="s">
        <v>356</v>
      </c>
      <c r="R1873" s="194" t="str">
        <f t="shared" si="433"/>
        <v/>
      </c>
      <c r="S1873" s="194"/>
      <c r="T1873" s="194">
        <f t="shared" ref="T1873:U1892" si="440">IF($Q1873=T$8,$K1873,"")</f>
        <v>70485.8</v>
      </c>
      <c r="U1873" s="194" t="str">
        <f t="shared" si="440"/>
        <v/>
      </c>
    </row>
    <row r="1874" spans="2:21" s="156" customFormat="1" ht="19.5" customHeight="1" x14ac:dyDescent="0.25">
      <c r="B1874" s="174"/>
      <c r="C1874" s="175"/>
      <c r="D1874" s="176"/>
      <c r="E1874" s="176"/>
      <c r="F1874" s="176"/>
      <c r="G1874" s="192"/>
      <c r="H1874" s="178"/>
      <c r="I1874" s="179"/>
      <c r="J1874" s="180" t="s">
        <v>984</v>
      </c>
      <c r="K1874" s="467"/>
      <c r="L1874" s="468"/>
      <c r="M1874" s="469"/>
      <c r="N1874" s="469"/>
      <c r="O1874" s="470"/>
      <c r="P1874" s="193">
        <f t="shared" si="432"/>
        <v>0</v>
      </c>
      <c r="Q1874" s="156" t="s">
        <v>356</v>
      </c>
      <c r="R1874" s="194" t="str">
        <f t="shared" si="433"/>
        <v/>
      </c>
      <c r="S1874" s="194"/>
      <c r="T1874" s="194">
        <f t="shared" si="440"/>
        <v>0</v>
      </c>
      <c r="U1874" s="194" t="str">
        <f t="shared" si="440"/>
        <v/>
      </c>
    </row>
    <row r="1875" spans="2:21" s="156" customFormat="1" ht="19.5" customHeight="1" x14ac:dyDescent="0.25">
      <c r="B1875" s="174"/>
      <c r="C1875" s="175" t="s">
        <v>1195</v>
      </c>
      <c r="D1875" s="176"/>
      <c r="E1875" s="176"/>
      <c r="F1875" s="176"/>
      <c r="G1875" s="192"/>
      <c r="H1875" s="178">
        <v>1</v>
      </c>
      <c r="I1875" s="179" t="s">
        <v>1056</v>
      </c>
      <c r="J1875" s="180">
        <v>101200</v>
      </c>
      <c r="K1875" s="244">
        <f t="shared" ref="K1875" si="441">H1875*J1875</f>
        <v>101200</v>
      </c>
      <c r="L1875" s="468"/>
      <c r="M1875" s="469"/>
      <c r="N1875" s="469"/>
      <c r="O1875" s="470"/>
      <c r="P1875" s="193">
        <f t="shared" si="432"/>
        <v>0</v>
      </c>
      <c r="Q1875" s="156" t="s">
        <v>356</v>
      </c>
      <c r="R1875" s="194" t="str">
        <f t="shared" si="433"/>
        <v/>
      </c>
      <c r="S1875" s="194"/>
      <c r="T1875" s="194">
        <f t="shared" si="440"/>
        <v>101200</v>
      </c>
      <c r="U1875" s="194" t="str">
        <f t="shared" si="440"/>
        <v/>
      </c>
    </row>
    <row r="1876" spans="2:21" s="156" customFormat="1" ht="19.5" customHeight="1" x14ac:dyDescent="0.25">
      <c r="B1876" s="174"/>
      <c r="C1876" s="175"/>
      <c r="D1876" s="176"/>
      <c r="E1876" s="176"/>
      <c r="F1876" s="176"/>
      <c r="G1876" s="192"/>
      <c r="H1876" s="178"/>
      <c r="I1876" s="179"/>
      <c r="J1876" s="180" t="s">
        <v>984</v>
      </c>
      <c r="K1876" s="467"/>
      <c r="L1876" s="468"/>
      <c r="M1876" s="469"/>
      <c r="N1876" s="469"/>
      <c r="O1876" s="470"/>
      <c r="P1876" s="193">
        <f t="shared" si="432"/>
        <v>0</v>
      </c>
      <c r="Q1876" s="156" t="s">
        <v>356</v>
      </c>
      <c r="R1876" s="194" t="str">
        <f t="shared" si="433"/>
        <v/>
      </c>
      <c r="S1876" s="194"/>
      <c r="T1876" s="194">
        <f t="shared" si="440"/>
        <v>0</v>
      </c>
      <c r="U1876" s="194" t="str">
        <f t="shared" si="440"/>
        <v/>
      </c>
    </row>
    <row r="1877" spans="2:21" s="156" customFormat="1" ht="19.5" customHeight="1" x14ac:dyDescent="0.25">
      <c r="B1877" s="174"/>
      <c r="C1877" s="175" t="s">
        <v>1203</v>
      </c>
      <c r="D1877" s="176"/>
      <c r="E1877" s="176"/>
      <c r="F1877" s="176"/>
      <c r="G1877" s="192"/>
      <c r="H1877" s="178"/>
      <c r="I1877" s="179"/>
      <c r="J1877" s="180" t="s">
        <v>984</v>
      </c>
      <c r="K1877" s="467"/>
      <c r="L1877" s="468"/>
      <c r="M1877" s="469"/>
      <c r="N1877" s="469"/>
      <c r="O1877" s="470"/>
      <c r="P1877" s="193">
        <f t="shared" si="432"/>
        <v>0</v>
      </c>
      <c r="Q1877" s="156" t="s">
        <v>356</v>
      </c>
      <c r="R1877" s="194" t="str">
        <f t="shared" si="433"/>
        <v/>
      </c>
      <c r="S1877" s="194"/>
      <c r="T1877" s="194">
        <f t="shared" si="440"/>
        <v>0</v>
      </c>
      <c r="U1877" s="194" t="str">
        <f t="shared" si="440"/>
        <v/>
      </c>
    </row>
    <row r="1878" spans="2:21" s="156" customFormat="1" ht="19.5" customHeight="1" x14ac:dyDescent="0.25">
      <c r="B1878" s="174"/>
      <c r="C1878" s="175" t="s">
        <v>1022</v>
      </c>
      <c r="D1878" s="176"/>
      <c r="E1878" s="176"/>
      <c r="F1878" s="176"/>
      <c r="G1878" s="192"/>
      <c r="H1878" s="178">
        <v>2</v>
      </c>
      <c r="I1878" s="179" t="s">
        <v>366</v>
      </c>
      <c r="J1878" s="180">
        <v>6325</v>
      </c>
      <c r="K1878" s="244">
        <f t="shared" ref="K1878:K1890" si="442">H1878*J1878</f>
        <v>12650</v>
      </c>
      <c r="L1878" s="468"/>
      <c r="M1878" s="469"/>
      <c r="N1878" s="469"/>
      <c r="O1878" s="470"/>
      <c r="P1878" s="193">
        <f t="shared" si="432"/>
        <v>0</v>
      </c>
      <c r="Q1878" s="156" t="s">
        <v>356</v>
      </c>
      <c r="R1878" s="194" t="str">
        <f t="shared" si="433"/>
        <v/>
      </c>
      <c r="S1878" s="194"/>
      <c r="T1878" s="194">
        <f t="shared" si="440"/>
        <v>12650</v>
      </c>
      <c r="U1878" s="194" t="str">
        <f t="shared" si="440"/>
        <v/>
      </c>
    </row>
    <row r="1879" spans="2:21" s="156" customFormat="1" ht="19.5" customHeight="1" x14ac:dyDescent="0.25">
      <c r="B1879" s="174"/>
      <c r="C1879" s="175" t="s">
        <v>1023</v>
      </c>
      <c r="D1879" s="176"/>
      <c r="E1879" s="176"/>
      <c r="F1879" s="176"/>
      <c r="G1879" s="192"/>
      <c r="H1879" s="178">
        <v>6</v>
      </c>
      <c r="I1879" s="179" t="s">
        <v>366</v>
      </c>
      <c r="J1879" s="180">
        <v>6325</v>
      </c>
      <c r="K1879" s="244">
        <f t="shared" si="442"/>
        <v>37950</v>
      </c>
      <c r="L1879" s="468"/>
      <c r="M1879" s="469"/>
      <c r="N1879" s="469"/>
      <c r="O1879" s="470"/>
      <c r="P1879" s="193">
        <f t="shared" si="432"/>
        <v>0</v>
      </c>
      <c r="Q1879" s="156" t="s">
        <v>356</v>
      </c>
      <c r="R1879" s="194" t="str">
        <f t="shared" si="433"/>
        <v/>
      </c>
      <c r="S1879" s="194"/>
      <c r="T1879" s="194">
        <f t="shared" si="440"/>
        <v>37950</v>
      </c>
      <c r="U1879" s="194" t="str">
        <f t="shared" si="440"/>
        <v/>
      </c>
    </row>
    <row r="1880" spans="2:21" s="156" customFormat="1" ht="19.5" customHeight="1" x14ac:dyDescent="0.25">
      <c r="B1880" s="174"/>
      <c r="C1880" s="175" t="s">
        <v>1024</v>
      </c>
      <c r="D1880" s="176"/>
      <c r="E1880" s="176"/>
      <c r="F1880" s="176"/>
      <c r="G1880" s="192"/>
      <c r="H1880" s="178">
        <v>4</v>
      </c>
      <c r="I1880" s="179" t="s">
        <v>366</v>
      </c>
      <c r="J1880" s="180">
        <v>6325</v>
      </c>
      <c r="K1880" s="244">
        <f t="shared" si="442"/>
        <v>25300</v>
      </c>
      <c r="L1880" s="468"/>
      <c r="M1880" s="469"/>
      <c r="N1880" s="469"/>
      <c r="O1880" s="470"/>
      <c r="P1880" s="193">
        <f t="shared" si="432"/>
        <v>0</v>
      </c>
      <c r="Q1880" s="156" t="s">
        <v>356</v>
      </c>
      <c r="R1880" s="194" t="str">
        <f t="shared" si="433"/>
        <v/>
      </c>
      <c r="S1880" s="194"/>
      <c r="T1880" s="194">
        <f t="shared" si="440"/>
        <v>25300</v>
      </c>
      <c r="U1880" s="194" t="str">
        <f t="shared" si="440"/>
        <v/>
      </c>
    </row>
    <row r="1881" spans="2:21" s="156" customFormat="1" ht="19.5" customHeight="1" x14ac:dyDescent="0.25">
      <c r="B1881" s="174"/>
      <c r="C1881" s="175" t="s">
        <v>1025</v>
      </c>
      <c r="D1881" s="176"/>
      <c r="E1881" s="176"/>
      <c r="F1881" s="176"/>
      <c r="G1881" s="192"/>
      <c r="H1881" s="178">
        <v>2</v>
      </c>
      <c r="I1881" s="179" t="s">
        <v>366</v>
      </c>
      <c r="J1881" s="180">
        <v>6325</v>
      </c>
      <c r="K1881" s="244">
        <f t="shared" si="442"/>
        <v>12650</v>
      </c>
      <c r="L1881" s="468"/>
      <c r="M1881" s="469"/>
      <c r="N1881" s="469"/>
      <c r="O1881" s="470"/>
      <c r="P1881" s="193">
        <f t="shared" si="432"/>
        <v>0</v>
      </c>
      <c r="Q1881" s="156" t="s">
        <v>356</v>
      </c>
      <c r="R1881" s="194" t="str">
        <f t="shared" si="433"/>
        <v/>
      </c>
      <c r="S1881" s="194"/>
      <c r="T1881" s="194">
        <f t="shared" si="440"/>
        <v>12650</v>
      </c>
      <c r="U1881" s="194" t="str">
        <f t="shared" si="440"/>
        <v/>
      </c>
    </row>
    <row r="1882" spans="2:21" s="156" customFormat="1" ht="19.5" customHeight="1" x14ac:dyDescent="0.25">
      <c r="B1882" s="174"/>
      <c r="C1882" s="175" t="s">
        <v>1026</v>
      </c>
      <c r="D1882" s="176"/>
      <c r="E1882" s="176"/>
      <c r="F1882" s="176"/>
      <c r="G1882" s="192"/>
      <c r="H1882" s="178">
        <v>1</v>
      </c>
      <c r="I1882" s="179" t="s">
        <v>366</v>
      </c>
      <c r="J1882" s="180">
        <v>6325</v>
      </c>
      <c r="K1882" s="244">
        <f t="shared" si="442"/>
        <v>6325</v>
      </c>
      <c r="L1882" s="468"/>
      <c r="M1882" s="469"/>
      <c r="N1882" s="469"/>
      <c r="O1882" s="470"/>
      <c r="P1882" s="193">
        <f t="shared" si="432"/>
        <v>0</v>
      </c>
      <c r="Q1882" s="156" t="s">
        <v>356</v>
      </c>
      <c r="R1882" s="194" t="str">
        <f t="shared" si="433"/>
        <v/>
      </c>
      <c r="S1882" s="194"/>
      <c r="T1882" s="194">
        <f t="shared" si="440"/>
        <v>6325</v>
      </c>
      <c r="U1882" s="194" t="str">
        <f t="shared" si="440"/>
        <v/>
      </c>
    </row>
    <row r="1883" spans="2:21" s="156" customFormat="1" ht="19.5" customHeight="1" x14ac:dyDescent="0.25">
      <c r="B1883" s="174"/>
      <c r="C1883" s="175" t="s">
        <v>1027</v>
      </c>
      <c r="D1883" s="176"/>
      <c r="E1883" s="176"/>
      <c r="F1883" s="176"/>
      <c r="G1883" s="192"/>
      <c r="H1883" s="178">
        <v>1</v>
      </c>
      <c r="I1883" s="179" t="s">
        <v>366</v>
      </c>
      <c r="J1883" s="180">
        <v>6325</v>
      </c>
      <c r="K1883" s="244">
        <f t="shared" si="442"/>
        <v>6325</v>
      </c>
      <c r="L1883" s="468"/>
      <c r="M1883" s="469"/>
      <c r="N1883" s="469"/>
      <c r="O1883" s="470"/>
      <c r="P1883" s="193">
        <f t="shared" si="432"/>
        <v>0</v>
      </c>
      <c r="Q1883" s="156" t="s">
        <v>356</v>
      </c>
      <c r="R1883" s="194" t="str">
        <f t="shared" si="433"/>
        <v/>
      </c>
      <c r="S1883" s="194"/>
      <c r="T1883" s="194">
        <f t="shared" si="440"/>
        <v>6325</v>
      </c>
      <c r="U1883" s="194" t="str">
        <f t="shared" si="440"/>
        <v/>
      </c>
    </row>
    <row r="1884" spans="2:21" s="156" customFormat="1" ht="19.5" customHeight="1" x14ac:dyDescent="0.25">
      <c r="B1884" s="174"/>
      <c r="C1884" s="175" t="s">
        <v>1028</v>
      </c>
      <c r="D1884" s="176"/>
      <c r="E1884" s="176"/>
      <c r="F1884" s="176"/>
      <c r="G1884" s="192"/>
      <c r="H1884" s="178">
        <v>1</v>
      </c>
      <c r="I1884" s="179" t="s">
        <v>366</v>
      </c>
      <c r="J1884" s="180">
        <v>6325</v>
      </c>
      <c r="K1884" s="244">
        <f t="shared" si="442"/>
        <v>6325</v>
      </c>
      <c r="L1884" s="468"/>
      <c r="M1884" s="469"/>
      <c r="N1884" s="469"/>
      <c r="O1884" s="470"/>
      <c r="P1884" s="193">
        <f t="shared" si="432"/>
        <v>0</v>
      </c>
      <c r="Q1884" s="156" t="s">
        <v>356</v>
      </c>
      <c r="R1884" s="194" t="str">
        <f t="shared" si="433"/>
        <v/>
      </c>
      <c r="S1884" s="194"/>
      <c r="T1884" s="194">
        <f t="shared" si="440"/>
        <v>6325</v>
      </c>
      <c r="U1884" s="194" t="str">
        <f t="shared" si="440"/>
        <v/>
      </c>
    </row>
    <row r="1885" spans="2:21" s="156" customFormat="1" ht="19.5" customHeight="1" x14ac:dyDescent="0.25">
      <c r="B1885" s="174"/>
      <c r="C1885" s="175" t="s">
        <v>1029</v>
      </c>
      <c r="D1885" s="176"/>
      <c r="E1885" s="176"/>
      <c r="F1885" s="176"/>
      <c r="G1885" s="192"/>
      <c r="H1885" s="178">
        <v>1</v>
      </c>
      <c r="I1885" s="179" t="s">
        <v>366</v>
      </c>
      <c r="J1885" s="180">
        <v>6325</v>
      </c>
      <c r="K1885" s="244">
        <f t="shared" si="442"/>
        <v>6325</v>
      </c>
      <c r="L1885" s="468"/>
      <c r="M1885" s="469"/>
      <c r="N1885" s="469"/>
      <c r="O1885" s="470"/>
      <c r="P1885" s="193">
        <f t="shared" si="432"/>
        <v>0</v>
      </c>
      <c r="Q1885" s="156" t="s">
        <v>356</v>
      </c>
      <c r="R1885" s="194" t="str">
        <f t="shared" si="433"/>
        <v/>
      </c>
      <c r="S1885" s="194"/>
      <c r="T1885" s="194">
        <f t="shared" si="440"/>
        <v>6325</v>
      </c>
      <c r="U1885" s="194" t="str">
        <f t="shared" si="440"/>
        <v/>
      </c>
    </row>
    <row r="1886" spans="2:21" s="156" customFormat="1" ht="19.5" customHeight="1" x14ac:dyDescent="0.25">
      <c r="B1886" s="174"/>
      <c r="C1886" s="175" t="s">
        <v>1030</v>
      </c>
      <c r="D1886" s="176"/>
      <c r="E1886" s="176"/>
      <c r="F1886" s="176"/>
      <c r="G1886" s="192"/>
      <c r="H1886" s="178">
        <v>1</v>
      </c>
      <c r="I1886" s="179" t="s">
        <v>366</v>
      </c>
      <c r="J1886" s="180">
        <v>6325</v>
      </c>
      <c r="K1886" s="244">
        <f t="shared" si="442"/>
        <v>6325</v>
      </c>
      <c r="L1886" s="468"/>
      <c r="M1886" s="469"/>
      <c r="N1886" s="469"/>
      <c r="O1886" s="470"/>
      <c r="P1886" s="193">
        <f t="shared" si="432"/>
        <v>0</v>
      </c>
      <c r="Q1886" s="156" t="s">
        <v>356</v>
      </c>
      <c r="R1886" s="194" t="str">
        <f t="shared" si="433"/>
        <v/>
      </c>
      <c r="S1886" s="194"/>
      <c r="T1886" s="194">
        <f t="shared" si="440"/>
        <v>6325</v>
      </c>
      <c r="U1886" s="194" t="str">
        <f t="shared" si="440"/>
        <v/>
      </c>
    </row>
    <row r="1887" spans="2:21" s="156" customFormat="1" ht="19.5" customHeight="1" x14ac:dyDescent="0.25">
      <c r="B1887" s="174"/>
      <c r="C1887" s="175" t="s">
        <v>1031</v>
      </c>
      <c r="D1887" s="176"/>
      <c r="E1887" s="176"/>
      <c r="F1887" s="176"/>
      <c r="G1887" s="192"/>
      <c r="H1887" s="178">
        <v>1</v>
      </c>
      <c r="I1887" s="179" t="s">
        <v>366</v>
      </c>
      <c r="J1887" s="180">
        <v>6325</v>
      </c>
      <c r="K1887" s="244">
        <f t="shared" si="442"/>
        <v>6325</v>
      </c>
      <c r="L1887" s="468"/>
      <c r="M1887" s="469"/>
      <c r="N1887" s="469"/>
      <c r="O1887" s="470"/>
      <c r="P1887" s="193">
        <f t="shared" si="432"/>
        <v>0</v>
      </c>
      <c r="Q1887" s="156" t="s">
        <v>356</v>
      </c>
      <c r="R1887" s="194" t="str">
        <f t="shared" si="433"/>
        <v/>
      </c>
      <c r="S1887" s="194"/>
      <c r="T1887" s="194">
        <f t="shared" si="440"/>
        <v>6325</v>
      </c>
      <c r="U1887" s="194" t="str">
        <f t="shared" si="440"/>
        <v/>
      </c>
    </row>
    <row r="1888" spans="2:21" s="156" customFormat="1" ht="19.5" customHeight="1" x14ac:dyDescent="0.25">
      <c r="B1888" s="174"/>
      <c r="C1888" s="175" t="s">
        <v>1032</v>
      </c>
      <c r="D1888" s="176"/>
      <c r="E1888" s="176"/>
      <c r="F1888" s="176"/>
      <c r="G1888" s="192"/>
      <c r="H1888" s="178">
        <v>1</v>
      </c>
      <c r="I1888" s="179" t="s">
        <v>366</v>
      </c>
      <c r="J1888" s="180">
        <v>6325</v>
      </c>
      <c r="K1888" s="244">
        <f t="shared" si="442"/>
        <v>6325</v>
      </c>
      <c r="L1888" s="468"/>
      <c r="M1888" s="469"/>
      <c r="N1888" s="469"/>
      <c r="O1888" s="470"/>
      <c r="P1888" s="193">
        <f t="shared" si="432"/>
        <v>0</v>
      </c>
      <c r="Q1888" s="156" t="s">
        <v>356</v>
      </c>
      <c r="R1888" s="194" t="str">
        <f t="shared" si="433"/>
        <v/>
      </c>
      <c r="S1888" s="194"/>
      <c r="T1888" s="194">
        <f t="shared" si="440"/>
        <v>6325</v>
      </c>
      <c r="U1888" s="194" t="str">
        <f t="shared" si="440"/>
        <v/>
      </c>
    </row>
    <row r="1889" spans="2:21" s="156" customFormat="1" ht="19.5" customHeight="1" x14ac:dyDescent="0.25">
      <c r="B1889" s="174"/>
      <c r="C1889" s="175" t="s">
        <v>1033</v>
      </c>
      <c r="D1889" s="176"/>
      <c r="E1889" s="176"/>
      <c r="F1889" s="176"/>
      <c r="G1889" s="192"/>
      <c r="H1889" s="178">
        <v>1</v>
      </c>
      <c r="I1889" s="179" t="s">
        <v>366</v>
      </c>
      <c r="J1889" s="180">
        <v>6325</v>
      </c>
      <c r="K1889" s="244">
        <f t="shared" si="442"/>
        <v>6325</v>
      </c>
      <c r="L1889" s="468"/>
      <c r="M1889" s="469"/>
      <c r="N1889" s="469"/>
      <c r="O1889" s="470"/>
      <c r="P1889" s="193">
        <f t="shared" si="432"/>
        <v>0</v>
      </c>
      <c r="Q1889" s="156" t="s">
        <v>356</v>
      </c>
      <c r="R1889" s="194" t="str">
        <f t="shared" si="433"/>
        <v/>
      </c>
      <c r="S1889" s="194"/>
      <c r="T1889" s="194">
        <f t="shared" si="440"/>
        <v>6325</v>
      </c>
      <c r="U1889" s="194" t="str">
        <f t="shared" si="440"/>
        <v/>
      </c>
    </row>
    <row r="1890" spans="2:21" s="156" customFormat="1" ht="19.5" customHeight="1" x14ac:dyDescent="0.25">
      <c r="B1890" s="174"/>
      <c r="C1890" s="175" t="s">
        <v>1034</v>
      </c>
      <c r="D1890" s="176"/>
      <c r="E1890" s="176"/>
      <c r="F1890" s="176"/>
      <c r="G1890" s="192"/>
      <c r="H1890" s="178">
        <v>2</v>
      </c>
      <c r="I1890" s="179" t="s">
        <v>366</v>
      </c>
      <c r="J1890" s="180">
        <v>6325</v>
      </c>
      <c r="K1890" s="244">
        <f t="shared" si="442"/>
        <v>12650</v>
      </c>
      <c r="L1890" s="468"/>
      <c r="M1890" s="469"/>
      <c r="N1890" s="469"/>
      <c r="O1890" s="470"/>
      <c r="P1890" s="193">
        <f t="shared" si="432"/>
        <v>0</v>
      </c>
      <c r="Q1890" s="156" t="s">
        <v>356</v>
      </c>
      <c r="R1890" s="194" t="str">
        <f t="shared" si="433"/>
        <v/>
      </c>
      <c r="S1890" s="194"/>
      <c r="T1890" s="194">
        <f t="shared" si="440"/>
        <v>12650</v>
      </c>
      <c r="U1890" s="194" t="str">
        <f t="shared" si="440"/>
        <v/>
      </c>
    </row>
    <row r="1891" spans="2:21" s="156" customFormat="1" ht="19.5" customHeight="1" x14ac:dyDescent="0.25">
      <c r="B1891" s="174"/>
      <c r="C1891" s="175"/>
      <c r="D1891" s="176"/>
      <c r="E1891" s="176"/>
      <c r="F1891" s="176"/>
      <c r="G1891" s="192"/>
      <c r="H1891" s="178"/>
      <c r="I1891" s="179"/>
      <c r="J1891" s="180" t="s">
        <v>984</v>
      </c>
      <c r="K1891" s="467"/>
      <c r="L1891" s="468"/>
      <c r="M1891" s="469"/>
      <c r="N1891" s="469"/>
      <c r="O1891" s="470"/>
      <c r="P1891" s="193">
        <f t="shared" si="432"/>
        <v>0</v>
      </c>
      <c r="Q1891" s="156" t="s">
        <v>356</v>
      </c>
      <c r="R1891" s="194" t="str">
        <f t="shared" si="433"/>
        <v/>
      </c>
      <c r="S1891" s="194"/>
      <c r="T1891" s="194">
        <f t="shared" si="440"/>
        <v>0</v>
      </c>
      <c r="U1891" s="194" t="str">
        <f t="shared" si="440"/>
        <v/>
      </c>
    </row>
    <row r="1892" spans="2:21" s="156" customFormat="1" ht="19.5" customHeight="1" x14ac:dyDescent="0.25">
      <c r="B1892" s="174"/>
      <c r="C1892" s="175" t="s">
        <v>1210</v>
      </c>
      <c r="D1892" s="176"/>
      <c r="E1892" s="176"/>
      <c r="F1892" s="176"/>
      <c r="G1892" s="192"/>
      <c r="H1892" s="178"/>
      <c r="I1892" s="179"/>
      <c r="J1892" s="180" t="s">
        <v>984</v>
      </c>
      <c r="K1892" s="467"/>
      <c r="L1892" s="468"/>
      <c r="M1892" s="469"/>
      <c r="N1892" s="469"/>
      <c r="O1892" s="470"/>
      <c r="P1892" s="193">
        <f t="shared" si="432"/>
        <v>0</v>
      </c>
      <c r="Q1892" s="156" t="s">
        <v>356</v>
      </c>
      <c r="R1892" s="194" t="str">
        <f t="shared" si="433"/>
        <v/>
      </c>
      <c r="S1892" s="194"/>
      <c r="T1892" s="194">
        <f t="shared" si="440"/>
        <v>0</v>
      </c>
      <c r="U1892" s="194" t="str">
        <f t="shared" si="440"/>
        <v/>
      </c>
    </row>
    <row r="1893" spans="2:21" s="156" customFormat="1" ht="19.5" customHeight="1" x14ac:dyDescent="0.25">
      <c r="B1893" s="174"/>
      <c r="C1893" s="175" t="s">
        <v>1237</v>
      </c>
      <c r="D1893" s="176"/>
      <c r="E1893" s="176"/>
      <c r="F1893" s="176"/>
      <c r="G1893" s="192"/>
      <c r="H1893" s="178">
        <v>4</v>
      </c>
      <c r="I1893" s="179" t="s">
        <v>366</v>
      </c>
      <c r="J1893" s="180">
        <v>3795</v>
      </c>
      <c r="K1893" s="244">
        <f t="shared" ref="K1893:K1894" si="443">H1893*J1893</f>
        <v>15180</v>
      </c>
      <c r="L1893" s="468"/>
      <c r="M1893" s="469"/>
      <c r="N1893" s="469"/>
      <c r="O1893" s="470"/>
      <c r="P1893" s="193">
        <f t="shared" si="432"/>
        <v>0</v>
      </c>
      <c r="Q1893" s="156" t="s">
        <v>356</v>
      </c>
      <c r="R1893" s="194" t="str">
        <f t="shared" si="433"/>
        <v/>
      </c>
      <c r="S1893" s="194"/>
      <c r="T1893" s="194">
        <f t="shared" ref="T1893:U1904" si="444">IF($Q1893=T$8,$K1893,"")</f>
        <v>15180</v>
      </c>
      <c r="U1893" s="194" t="str">
        <f t="shared" si="444"/>
        <v/>
      </c>
    </row>
    <row r="1894" spans="2:21" s="156" customFormat="1" ht="19.5" customHeight="1" x14ac:dyDescent="0.25">
      <c r="B1894" s="174"/>
      <c r="C1894" s="175" t="s">
        <v>1238</v>
      </c>
      <c r="D1894" s="176"/>
      <c r="E1894" s="176"/>
      <c r="F1894" s="176"/>
      <c r="G1894" s="192"/>
      <c r="H1894" s="178">
        <v>12</v>
      </c>
      <c r="I1894" s="179" t="s">
        <v>366</v>
      </c>
      <c r="J1894" s="180">
        <v>3795</v>
      </c>
      <c r="K1894" s="244">
        <f t="shared" si="443"/>
        <v>45540</v>
      </c>
      <c r="L1894" s="468"/>
      <c r="M1894" s="469"/>
      <c r="N1894" s="469"/>
      <c r="O1894" s="470"/>
      <c r="P1894" s="193">
        <f t="shared" si="432"/>
        <v>0</v>
      </c>
      <c r="Q1894" s="156" t="s">
        <v>356</v>
      </c>
      <c r="R1894" s="194" t="str">
        <f t="shared" si="433"/>
        <v/>
      </c>
      <c r="S1894" s="194"/>
      <c r="T1894" s="194">
        <f t="shared" si="444"/>
        <v>45540</v>
      </c>
      <c r="U1894" s="194" t="str">
        <f t="shared" si="444"/>
        <v/>
      </c>
    </row>
    <row r="1895" spans="2:21" s="156" customFormat="1" ht="19.5" customHeight="1" x14ac:dyDescent="0.25">
      <c r="B1895" s="174"/>
      <c r="C1895" s="175"/>
      <c r="D1895" s="176"/>
      <c r="E1895" s="176"/>
      <c r="F1895" s="176"/>
      <c r="G1895" s="192"/>
      <c r="H1895" s="178"/>
      <c r="I1895" s="179"/>
      <c r="J1895" s="180" t="s">
        <v>984</v>
      </c>
      <c r="K1895" s="467"/>
      <c r="L1895" s="468"/>
      <c r="M1895" s="469"/>
      <c r="N1895" s="469"/>
      <c r="O1895" s="470"/>
      <c r="P1895" s="193">
        <f t="shared" si="432"/>
        <v>0</v>
      </c>
      <c r="Q1895" s="156" t="s">
        <v>356</v>
      </c>
      <c r="R1895" s="194" t="str">
        <f t="shared" si="433"/>
        <v/>
      </c>
      <c r="S1895" s="194"/>
      <c r="T1895" s="194">
        <f t="shared" si="444"/>
        <v>0</v>
      </c>
      <c r="U1895" s="194" t="str">
        <f t="shared" si="444"/>
        <v/>
      </c>
    </row>
    <row r="1896" spans="2:21" s="156" customFormat="1" ht="19.5" customHeight="1" x14ac:dyDescent="0.25">
      <c r="B1896" s="174"/>
      <c r="C1896" s="175" t="s">
        <v>1197</v>
      </c>
      <c r="D1896" s="176"/>
      <c r="E1896" s="176"/>
      <c r="F1896" s="176"/>
      <c r="G1896" s="192"/>
      <c r="H1896" s="178">
        <v>6</v>
      </c>
      <c r="I1896" s="179" t="s">
        <v>366</v>
      </c>
      <c r="J1896" s="180">
        <v>37950</v>
      </c>
      <c r="K1896" s="244">
        <f t="shared" ref="K1896" si="445">H1896*J1896</f>
        <v>227700</v>
      </c>
      <c r="L1896" s="468"/>
      <c r="M1896" s="469"/>
      <c r="N1896" s="469"/>
      <c r="O1896" s="470"/>
      <c r="P1896" s="193">
        <f t="shared" si="432"/>
        <v>0</v>
      </c>
      <c r="Q1896" s="156" t="s">
        <v>356</v>
      </c>
      <c r="R1896" s="194" t="str">
        <f t="shared" si="433"/>
        <v/>
      </c>
      <c r="S1896" s="194"/>
      <c r="T1896" s="194">
        <f t="shared" si="444"/>
        <v>227700</v>
      </c>
      <c r="U1896" s="194" t="str">
        <f t="shared" si="444"/>
        <v/>
      </c>
    </row>
    <row r="1897" spans="2:21" s="156" customFormat="1" ht="19.5" customHeight="1" x14ac:dyDescent="0.25">
      <c r="B1897" s="174"/>
      <c r="C1897" s="175"/>
      <c r="D1897" s="176"/>
      <c r="E1897" s="176"/>
      <c r="F1897" s="176"/>
      <c r="G1897" s="192"/>
      <c r="H1897" s="178"/>
      <c r="I1897" s="179"/>
      <c r="J1897" s="180" t="s">
        <v>984</v>
      </c>
      <c r="K1897" s="467"/>
      <c r="L1897" s="468"/>
      <c r="M1897" s="469"/>
      <c r="N1897" s="469"/>
      <c r="O1897" s="470"/>
      <c r="P1897" s="193">
        <f t="shared" si="432"/>
        <v>0</v>
      </c>
      <c r="Q1897" s="156" t="s">
        <v>356</v>
      </c>
      <c r="R1897" s="194" t="str">
        <f t="shared" si="433"/>
        <v/>
      </c>
      <c r="S1897" s="194"/>
      <c r="T1897" s="194">
        <f t="shared" si="444"/>
        <v>0</v>
      </c>
      <c r="U1897" s="194" t="str">
        <f t="shared" si="444"/>
        <v/>
      </c>
    </row>
    <row r="1898" spans="2:21" s="156" customFormat="1" ht="19.5" customHeight="1" x14ac:dyDescent="0.25">
      <c r="B1898" s="174"/>
      <c r="C1898" s="175" t="s">
        <v>1224</v>
      </c>
      <c r="D1898" s="176"/>
      <c r="E1898" s="176"/>
      <c r="F1898" s="176"/>
      <c r="G1898" s="192"/>
      <c r="H1898" s="178"/>
      <c r="I1898" s="179"/>
      <c r="J1898" s="180" t="s">
        <v>984</v>
      </c>
      <c r="K1898" s="467"/>
      <c r="L1898" s="468"/>
      <c r="M1898" s="469"/>
      <c r="N1898" s="469"/>
      <c r="O1898" s="470"/>
      <c r="P1898" s="193">
        <f t="shared" si="432"/>
        <v>0</v>
      </c>
      <c r="Q1898" s="156" t="s">
        <v>356</v>
      </c>
      <c r="R1898" s="194" t="str">
        <f t="shared" si="433"/>
        <v/>
      </c>
      <c r="S1898" s="194"/>
      <c r="T1898" s="194">
        <f t="shared" si="444"/>
        <v>0</v>
      </c>
      <c r="U1898" s="194" t="str">
        <f t="shared" si="444"/>
        <v/>
      </c>
    </row>
    <row r="1899" spans="2:21" s="156" customFormat="1" ht="19.5" customHeight="1" x14ac:dyDescent="0.25">
      <c r="B1899" s="174"/>
      <c r="C1899" s="175" t="s">
        <v>1225</v>
      </c>
      <c r="D1899" s="176"/>
      <c r="E1899" s="176"/>
      <c r="F1899" s="176"/>
      <c r="G1899" s="192"/>
      <c r="H1899" s="178"/>
      <c r="I1899" s="179"/>
      <c r="J1899" s="180" t="s">
        <v>984</v>
      </c>
      <c r="K1899" s="467"/>
      <c r="L1899" s="468"/>
      <c r="M1899" s="469"/>
      <c r="N1899" s="469"/>
      <c r="O1899" s="470"/>
      <c r="P1899" s="193">
        <f t="shared" si="432"/>
        <v>0</v>
      </c>
      <c r="Q1899" s="156" t="s">
        <v>356</v>
      </c>
      <c r="R1899" s="194" t="str">
        <f t="shared" si="433"/>
        <v/>
      </c>
      <c r="S1899" s="194"/>
      <c r="T1899" s="194">
        <f t="shared" si="444"/>
        <v>0</v>
      </c>
      <c r="U1899" s="194" t="str">
        <f t="shared" si="444"/>
        <v/>
      </c>
    </row>
    <row r="1900" spans="2:21" s="156" customFormat="1" ht="19.5" customHeight="1" x14ac:dyDescent="0.25">
      <c r="B1900" s="174"/>
      <c r="C1900" s="175"/>
      <c r="D1900" s="176"/>
      <c r="E1900" s="176"/>
      <c r="F1900" s="176"/>
      <c r="G1900" s="192"/>
      <c r="H1900" s="178"/>
      <c r="I1900" s="179"/>
      <c r="J1900" s="180" t="s">
        <v>984</v>
      </c>
      <c r="K1900" s="467"/>
      <c r="L1900" s="468"/>
      <c r="M1900" s="469"/>
      <c r="N1900" s="469"/>
      <c r="O1900" s="470"/>
      <c r="P1900" s="193">
        <f t="shared" si="432"/>
        <v>0</v>
      </c>
      <c r="Q1900" s="156" t="s">
        <v>356</v>
      </c>
      <c r="R1900" s="194" t="str">
        <f t="shared" si="433"/>
        <v/>
      </c>
      <c r="S1900" s="194"/>
      <c r="T1900" s="194">
        <f t="shared" si="444"/>
        <v>0</v>
      </c>
      <c r="U1900" s="194" t="str">
        <f t="shared" si="444"/>
        <v/>
      </c>
    </row>
    <row r="1901" spans="2:21" s="156" customFormat="1" ht="19.5" customHeight="1" x14ac:dyDescent="0.25">
      <c r="B1901" s="174"/>
      <c r="C1901" s="175" t="s">
        <v>1226</v>
      </c>
      <c r="D1901" s="176"/>
      <c r="E1901" s="176"/>
      <c r="F1901" s="176"/>
      <c r="G1901" s="192"/>
      <c r="H1901" s="178">
        <v>1</v>
      </c>
      <c r="I1901" s="179" t="s">
        <v>1056</v>
      </c>
      <c r="J1901" s="180">
        <v>12650</v>
      </c>
      <c r="K1901" s="244">
        <f t="shared" ref="K1901" si="446">H1901*J1901</f>
        <v>12650</v>
      </c>
      <c r="L1901" s="468"/>
      <c r="M1901" s="469"/>
      <c r="N1901" s="469"/>
      <c r="O1901" s="470"/>
      <c r="P1901" s="193">
        <f t="shared" si="432"/>
        <v>0</v>
      </c>
      <c r="Q1901" s="156" t="s">
        <v>356</v>
      </c>
      <c r="R1901" s="194" t="str">
        <f t="shared" si="433"/>
        <v/>
      </c>
      <c r="S1901" s="194"/>
      <c r="T1901" s="194">
        <f t="shared" si="444"/>
        <v>12650</v>
      </c>
      <c r="U1901" s="194" t="str">
        <f t="shared" si="444"/>
        <v/>
      </c>
    </row>
    <row r="1902" spans="2:21" s="156" customFormat="1" ht="19.5" customHeight="1" x14ac:dyDescent="0.25">
      <c r="B1902" s="174"/>
      <c r="C1902" s="175"/>
      <c r="D1902" s="176"/>
      <c r="E1902" s="176"/>
      <c r="F1902" s="176"/>
      <c r="G1902" s="192"/>
      <c r="H1902" s="178"/>
      <c r="I1902" s="179"/>
      <c r="J1902" s="180" t="s">
        <v>984</v>
      </c>
      <c r="K1902" s="467"/>
      <c r="L1902" s="468"/>
      <c r="M1902" s="469"/>
      <c r="N1902" s="469"/>
      <c r="O1902" s="470"/>
      <c r="P1902" s="193">
        <f t="shared" si="432"/>
        <v>0</v>
      </c>
      <c r="Q1902" s="156" t="s">
        <v>356</v>
      </c>
      <c r="R1902" s="194" t="str">
        <f t="shared" si="433"/>
        <v/>
      </c>
      <c r="S1902" s="194"/>
      <c r="T1902" s="194">
        <f t="shared" si="444"/>
        <v>0</v>
      </c>
      <c r="U1902" s="194" t="str">
        <f t="shared" si="444"/>
        <v/>
      </c>
    </row>
    <row r="1903" spans="2:21" s="156" customFormat="1" ht="19.5" customHeight="1" x14ac:dyDescent="0.25">
      <c r="B1903" s="174"/>
      <c r="C1903" s="175" t="s">
        <v>1227</v>
      </c>
      <c r="D1903" s="176"/>
      <c r="E1903" s="176"/>
      <c r="F1903" s="176"/>
      <c r="G1903" s="192"/>
      <c r="H1903" s="178">
        <v>1</v>
      </c>
      <c r="I1903" s="179" t="s">
        <v>1056</v>
      </c>
      <c r="J1903" s="180">
        <v>82225</v>
      </c>
      <c r="K1903" s="244">
        <f t="shared" ref="K1903" si="447">H1903*J1903</f>
        <v>82225</v>
      </c>
      <c r="L1903" s="468"/>
      <c r="M1903" s="469"/>
      <c r="N1903" s="469"/>
      <c r="O1903" s="470"/>
      <c r="P1903" s="193">
        <f t="shared" si="432"/>
        <v>0</v>
      </c>
      <c r="Q1903" s="156" t="s">
        <v>356</v>
      </c>
      <c r="R1903" s="194" t="str">
        <f t="shared" si="433"/>
        <v/>
      </c>
      <c r="S1903" s="194"/>
      <c r="T1903" s="194">
        <f t="shared" si="444"/>
        <v>82225</v>
      </c>
      <c r="U1903" s="194" t="str">
        <f t="shared" si="444"/>
        <v/>
      </c>
    </row>
    <row r="1904" spans="2:21" s="156" customFormat="1" ht="19.5" customHeight="1" x14ac:dyDescent="0.25">
      <c r="B1904" s="174"/>
      <c r="C1904" s="175"/>
      <c r="D1904" s="176"/>
      <c r="E1904" s="176"/>
      <c r="F1904" s="176"/>
      <c r="G1904" s="192"/>
      <c r="H1904" s="178"/>
      <c r="I1904" s="179"/>
      <c r="J1904" s="180"/>
      <c r="K1904" s="467"/>
      <c r="L1904" s="468"/>
      <c r="M1904" s="469"/>
      <c r="N1904" s="469"/>
      <c r="O1904" s="470"/>
      <c r="P1904" s="193">
        <f t="shared" si="432"/>
        <v>0</v>
      </c>
      <c r="Q1904" s="156" t="s">
        <v>356</v>
      </c>
      <c r="R1904" s="194" t="str">
        <f t="shared" si="433"/>
        <v/>
      </c>
      <c r="S1904" s="194"/>
      <c r="T1904" s="194">
        <f t="shared" si="444"/>
        <v>0</v>
      </c>
      <c r="U1904" s="194" t="str">
        <f t="shared" si="444"/>
        <v/>
      </c>
    </row>
    <row r="1905" spans="1:21" s="156" customFormat="1" ht="19.5" customHeight="1" x14ac:dyDescent="0.25">
      <c r="B1905" s="174"/>
      <c r="C1905" s="175"/>
      <c r="D1905" s="176"/>
      <c r="E1905" s="176"/>
      <c r="F1905" s="176"/>
      <c r="G1905" s="192"/>
      <c r="H1905" s="178"/>
      <c r="I1905" s="179"/>
      <c r="J1905" s="180"/>
      <c r="K1905" s="467"/>
      <c r="L1905" s="468"/>
      <c r="M1905" s="469"/>
      <c r="N1905" s="469"/>
      <c r="O1905" s="470"/>
      <c r="P1905" s="193">
        <f t="shared" si="432"/>
        <v>-7637486.0099999998</v>
      </c>
      <c r="Q1905" s="170"/>
      <c r="R1905" s="194">
        <f>SUBTOTAL(9,R1737:R1904)</f>
        <v>5269973</v>
      </c>
      <c r="S1905" s="194">
        <f>SUBTOTAL(9,S1737:S1904)</f>
        <v>349053.67000000004</v>
      </c>
      <c r="T1905" s="194">
        <f>SUBTOTAL(9,T1737:T1904)</f>
        <v>2018459.34</v>
      </c>
      <c r="U1905" s="194"/>
    </row>
    <row r="1906" spans="1:21" s="156" customFormat="1" ht="19.5" customHeight="1" x14ac:dyDescent="0.25">
      <c r="B1906" s="198" t="s">
        <v>64</v>
      </c>
      <c r="C1906" s="175" t="str">
        <f>$C$1195</f>
        <v>Testing</v>
      </c>
      <c r="D1906" s="176"/>
      <c r="E1906" s="176"/>
      <c r="F1906" s="176"/>
      <c r="G1906" s="192"/>
      <c r="H1906" s="471">
        <f>$H$1195</f>
        <v>0.01</v>
      </c>
      <c r="I1906" s="179"/>
      <c r="J1906" s="458">
        <f>SUBTOTAL(9,K1736:K1905)</f>
        <v>7637486.0099999998</v>
      </c>
      <c r="K1906" s="459">
        <f>H1906*J1906</f>
        <v>76374.860100000005</v>
      </c>
      <c r="L1906" s="460"/>
      <c r="M1906" s="461"/>
      <c r="N1906" s="461"/>
      <c r="O1906" s="462"/>
      <c r="P1906" s="193">
        <f t="shared" si="432"/>
        <v>0</v>
      </c>
      <c r="Q1906" s="170"/>
      <c r="R1906" s="194">
        <f>R1905*$H1906</f>
        <v>52699.73</v>
      </c>
      <c r="S1906" s="194">
        <f>S1905*$H1906</f>
        <v>3490.5367000000006</v>
      </c>
      <c r="T1906" s="194">
        <f>T1905*$H1906</f>
        <v>20184.593400000002</v>
      </c>
      <c r="U1906" s="194" t="str">
        <f t="shared" ref="U1906:U1909" si="448">IF($Q1906=U$8,$K1906,"")</f>
        <v/>
      </c>
    </row>
    <row r="1907" spans="1:21" s="156" customFormat="1" ht="19.5" customHeight="1" x14ac:dyDescent="0.25">
      <c r="B1907" s="198" t="s">
        <v>64</v>
      </c>
      <c r="C1907" s="175" t="str">
        <f>$C$1196</f>
        <v>Commissioning</v>
      </c>
      <c r="D1907" s="176"/>
      <c r="E1907" s="176"/>
      <c r="F1907" s="176"/>
      <c r="G1907" s="177"/>
      <c r="H1907" s="471">
        <f>$H$1196</f>
        <v>0.01</v>
      </c>
      <c r="I1907" s="179"/>
      <c r="J1907" s="458">
        <f>J1906</f>
        <v>7637486.0099999998</v>
      </c>
      <c r="K1907" s="459">
        <f>H1907*J1907</f>
        <v>76374.860100000005</v>
      </c>
      <c r="L1907" s="460"/>
      <c r="M1907" s="461"/>
      <c r="N1907" s="461"/>
      <c r="O1907" s="462"/>
      <c r="P1907" s="193">
        <f t="shared" si="432"/>
        <v>0</v>
      </c>
      <c r="Q1907" s="170"/>
      <c r="R1907" s="194">
        <f>R1905*$H1907</f>
        <v>52699.73</v>
      </c>
      <c r="S1907" s="194">
        <f>S1905*$H1907</f>
        <v>3490.5367000000006</v>
      </c>
      <c r="T1907" s="194">
        <f>T1905*$H1907</f>
        <v>20184.593400000002</v>
      </c>
      <c r="U1907" s="194" t="str">
        <f t="shared" si="448"/>
        <v/>
      </c>
    </row>
    <row r="1908" spans="1:21" s="156" customFormat="1" ht="19.5" customHeight="1" x14ac:dyDescent="0.25">
      <c r="B1908" s="198" t="s">
        <v>64</v>
      </c>
      <c r="C1908" s="175" t="str">
        <f>$C$1197</f>
        <v>E.o. for sustainable solutions, offsite manufacture, and the like</v>
      </c>
      <c r="D1908" s="176"/>
      <c r="E1908" s="176"/>
      <c r="F1908" s="176"/>
      <c r="G1908" s="177"/>
      <c r="H1908" s="471">
        <f>$H$1197</f>
        <v>0.15</v>
      </c>
      <c r="I1908" s="179"/>
      <c r="J1908" s="458">
        <f>J1907</f>
        <v>7637486.0099999998</v>
      </c>
      <c r="K1908" s="459">
        <f>H1908*J1908</f>
        <v>1145622.9014999999</v>
      </c>
      <c r="L1908" s="460"/>
      <c r="M1908" s="461"/>
      <c r="N1908" s="461"/>
      <c r="O1908" s="462"/>
      <c r="P1908" s="193">
        <f t="shared" si="432"/>
        <v>0</v>
      </c>
      <c r="Q1908" s="170"/>
      <c r="R1908" s="194">
        <f>R1905*$H1908</f>
        <v>790495.95</v>
      </c>
      <c r="S1908" s="194">
        <f>S1905*$H1908</f>
        <v>52358.050500000005</v>
      </c>
      <c r="T1908" s="194">
        <f>T1905*$H1908</f>
        <v>302768.90100000001</v>
      </c>
      <c r="U1908" s="194" t="str">
        <f t="shared" si="448"/>
        <v/>
      </c>
    </row>
    <row r="1909" spans="1:21" s="156" customFormat="1" ht="19.5" customHeight="1" x14ac:dyDescent="0.25">
      <c r="B1909" s="198" t="s">
        <v>64</v>
      </c>
      <c r="C1909" s="175" t="str">
        <f>$C$1198</f>
        <v>MEP Preliminaries &amp; OH&amp;P</v>
      </c>
      <c r="D1909" s="176"/>
      <c r="E1909" s="176"/>
      <c r="F1909" s="176"/>
      <c r="G1909" s="177"/>
      <c r="H1909" s="471">
        <f>$H$1198</f>
        <v>0</v>
      </c>
      <c r="I1909" s="179"/>
      <c r="J1909" s="458">
        <f>SUM(K1739:K1908)</f>
        <v>8935858.6316999998</v>
      </c>
      <c r="K1909" s="459">
        <f>H1909*J1909</f>
        <v>0</v>
      </c>
      <c r="L1909" s="460"/>
      <c r="M1909" s="461"/>
      <c r="N1909" s="461"/>
      <c r="O1909" s="462"/>
      <c r="P1909" s="193">
        <f t="shared" si="432"/>
        <v>0</v>
      </c>
      <c r="Q1909" s="170"/>
      <c r="R1909" s="194">
        <f>SUM(R1905:R1908)*$H1909</f>
        <v>0</v>
      </c>
      <c r="S1909" s="194">
        <f>SUM(S1905:S1908)*$H1909</f>
        <v>0</v>
      </c>
      <c r="T1909" s="194">
        <f>SUM(T1905:T1908)*$H1909</f>
        <v>0</v>
      </c>
      <c r="U1909" s="194" t="str">
        <f t="shared" si="448"/>
        <v/>
      </c>
    </row>
    <row r="1910" spans="1:21" s="156" customFormat="1" ht="19.5" customHeight="1" x14ac:dyDescent="0.25">
      <c r="A1910" s="197"/>
      <c r="B1910" s="221"/>
      <c r="C1910" s="222"/>
      <c r="D1910" s="223"/>
      <c r="E1910" s="223"/>
      <c r="F1910" s="223"/>
      <c r="G1910" s="224" t="str">
        <f>C1737</f>
        <v>Central Ventilation</v>
      </c>
      <c r="H1910" s="225"/>
      <c r="I1910" s="225"/>
      <c r="J1910" s="226"/>
      <c r="K1910" s="227">
        <f>SUBTOTAL(9,K1737:K1909)</f>
        <v>8935858.6316999998</v>
      </c>
      <c r="L1910" s="228"/>
      <c r="M1910" s="229"/>
      <c r="N1910" s="229"/>
      <c r="O1910" s="230"/>
      <c r="P1910" s="193">
        <f t="shared" si="432"/>
        <v>8935858.6316999998</v>
      </c>
      <c r="R1910" s="194"/>
      <c r="S1910" s="194"/>
      <c r="T1910" s="194"/>
      <c r="U1910" s="194"/>
    </row>
    <row r="1911" spans="1:21" s="156" customFormat="1" ht="19.5" customHeight="1" x14ac:dyDescent="0.25">
      <c r="B1911" s="174"/>
      <c r="C1911" s="175"/>
      <c r="D1911" s="176"/>
      <c r="E1911" s="176"/>
      <c r="F1911" s="176"/>
      <c r="G1911" s="177"/>
      <c r="H1911" s="178"/>
      <c r="I1911" s="179"/>
      <c r="J1911" s="180"/>
      <c r="K1911" s="180"/>
      <c r="L1911" s="181"/>
      <c r="M1911" s="182"/>
      <c r="N1911" s="182"/>
      <c r="O1911" s="183"/>
      <c r="P1911" s="193">
        <f t="shared" si="432"/>
        <v>0</v>
      </c>
      <c r="Q1911" s="170"/>
      <c r="R1911" s="194" t="str">
        <f>IF($Q1911=R$8,$K1911,"")</f>
        <v/>
      </c>
      <c r="S1911" s="194"/>
      <c r="T1911" s="194" t="str">
        <f>IF($Q1911=T$8,$K1911,"")</f>
        <v/>
      </c>
      <c r="U1911" s="194" t="str">
        <f>IF($Q1911=U$8,$K1911,"")</f>
        <v/>
      </c>
    </row>
    <row r="1912" spans="1:21" s="156" customFormat="1" ht="19.5" customHeight="1" x14ac:dyDescent="0.25">
      <c r="B1912" s="195" t="s">
        <v>1239</v>
      </c>
      <c r="C1912" s="196" t="s">
        <v>1240</v>
      </c>
      <c r="D1912" s="191"/>
      <c r="E1912" s="191"/>
      <c r="F1912" s="191"/>
      <c r="G1912" s="192"/>
      <c r="H1912" s="178"/>
      <c r="I1912" s="179"/>
      <c r="J1912" s="180"/>
      <c r="K1912" s="180"/>
      <c r="L1912" s="181"/>
      <c r="M1912" s="182"/>
      <c r="N1912" s="182"/>
      <c r="O1912" s="183"/>
      <c r="P1912" s="193">
        <f t="shared" si="432"/>
        <v>0</v>
      </c>
      <c r="Q1912" s="170"/>
      <c r="R1912" s="194"/>
      <c r="S1912" s="194"/>
      <c r="T1912" s="194"/>
      <c r="U1912" s="194"/>
    </row>
    <row r="1913" spans="1:21" s="251" customFormat="1" ht="19.5" customHeight="1" x14ac:dyDescent="0.25">
      <c r="A1913" s="241"/>
      <c r="B1913" s="254" t="s">
        <v>64</v>
      </c>
      <c r="C1913" s="199" t="s">
        <v>1042</v>
      </c>
      <c r="D1913" s="255"/>
      <c r="E1913" s="255"/>
      <c r="F1913" s="255"/>
      <c r="G1913" s="256"/>
      <c r="H1913" s="257"/>
      <c r="I1913" s="242"/>
      <c r="J1913" s="179"/>
      <c r="K1913" s="244"/>
      <c r="L1913" s="990"/>
      <c r="M1913" s="991"/>
      <c r="N1913" s="991"/>
      <c r="O1913" s="992"/>
      <c r="P1913" s="193">
        <f t="shared" ref="P1913:P1977" si="449">K1913-SUM(R1913:U1913)</f>
        <v>0</v>
      </c>
      <c r="Q1913" s="258"/>
      <c r="R1913" s="194" t="str">
        <f t="shared" ref="R1913:R1918" si="450">IF($Q1913=R$8,$K1913,"")</f>
        <v/>
      </c>
      <c r="S1913" s="194"/>
      <c r="T1913" s="194" t="str">
        <f t="shared" ref="T1913:U1918" si="451">IF($Q1913=T$8,$K1913,"")</f>
        <v/>
      </c>
      <c r="U1913" s="194" t="str">
        <f t="shared" si="451"/>
        <v/>
      </c>
    </row>
    <row r="1914" spans="1:21" s="156" customFormat="1" ht="19.5" customHeight="1" x14ac:dyDescent="0.25">
      <c r="B1914" s="174"/>
      <c r="C1914" s="175"/>
      <c r="D1914" s="176"/>
      <c r="E1914" s="176"/>
      <c r="F1914" s="176"/>
      <c r="G1914" s="466"/>
      <c r="H1914" s="178"/>
      <c r="I1914" s="179"/>
      <c r="J1914" s="180"/>
      <c r="K1914" s="467"/>
      <c r="L1914" s="468"/>
      <c r="M1914" s="469"/>
      <c r="N1914" s="469"/>
      <c r="O1914" s="470"/>
      <c r="P1914" s="193">
        <f t="shared" si="449"/>
        <v>0</v>
      </c>
      <c r="Q1914" s="170"/>
      <c r="R1914" s="194" t="str">
        <f t="shared" si="450"/>
        <v/>
      </c>
      <c r="S1914" s="194"/>
      <c r="T1914" s="194" t="str">
        <f t="shared" si="451"/>
        <v/>
      </c>
      <c r="U1914" s="194" t="str">
        <f t="shared" si="451"/>
        <v/>
      </c>
    </row>
    <row r="1915" spans="1:21" s="156" customFormat="1" ht="19.5" customHeight="1" x14ac:dyDescent="0.25">
      <c r="B1915" s="198" t="s">
        <v>64</v>
      </c>
      <c r="C1915" s="175" t="str">
        <f>$C$1195</f>
        <v>Testing</v>
      </c>
      <c r="D1915" s="176"/>
      <c r="E1915" s="176"/>
      <c r="F1915" s="176"/>
      <c r="G1915" s="177"/>
      <c r="H1915" s="471">
        <f>$H$1195</f>
        <v>0.01</v>
      </c>
      <c r="I1915" s="179"/>
      <c r="J1915" s="458">
        <f>SUBTOTAL(9,K1911:K1914)</f>
        <v>0</v>
      </c>
      <c r="K1915" s="459">
        <f>H1915*J1915</f>
        <v>0</v>
      </c>
      <c r="L1915" s="460"/>
      <c r="M1915" s="461"/>
      <c r="N1915" s="461"/>
      <c r="O1915" s="462"/>
      <c r="P1915" s="193">
        <f t="shared" si="449"/>
        <v>0</v>
      </c>
      <c r="Q1915" s="170"/>
      <c r="R1915" s="194" t="str">
        <f t="shared" si="450"/>
        <v/>
      </c>
      <c r="S1915" s="194"/>
      <c r="T1915" s="194" t="str">
        <f t="shared" si="451"/>
        <v/>
      </c>
      <c r="U1915" s="194" t="str">
        <f t="shared" si="451"/>
        <v/>
      </c>
    </row>
    <row r="1916" spans="1:21" s="156" customFormat="1" ht="19.5" customHeight="1" x14ac:dyDescent="0.25">
      <c r="B1916" s="198" t="s">
        <v>64</v>
      </c>
      <c r="C1916" s="175" t="str">
        <f>$C$1196</f>
        <v>Commissioning</v>
      </c>
      <c r="D1916" s="176"/>
      <c r="E1916" s="176"/>
      <c r="F1916" s="176"/>
      <c r="G1916" s="177"/>
      <c r="H1916" s="471">
        <f>$H$1196</f>
        <v>0.01</v>
      </c>
      <c r="I1916" s="179"/>
      <c r="J1916" s="458">
        <f>J1915</f>
        <v>0</v>
      </c>
      <c r="K1916" s="459">
        <f>H1916*J1916</f>
        <v>0</v>
      </c>
      <c r="L1916" s="460"/>
      <c r="M1916" s="461"/>
      <c r="N1916" s="461"/>
      <c r="O1916" s="462"/>
      <c r="P1916" s="193">
        <f t="shared" si="449"/>
        <v>0</v>
      </c>
      <c r="Q1916" s="170"/>
      <c r="R1916" s="194" t="str">
        <f t="shared" si="450"/>
        <v/>
      </c>
      <c r="S1916" s="194"/>
      <c r="T1916" s="194" t="str">
        <f t="shared" si="451"/>
        <v/>
      </c>
      <c r="U1916" s="194" t="str">
        <f t="shared" si="451"/>
        <v/>
      </c>
    </row>
    <row r="1917" spans="1:21" s="156" customFormat="1" ht="19.5" customHeight="1" x14ac:dyDescent="0.25">
      <c r="B1917" s="198" t="s">
        <v>64</v>
      </c>
      <c r="C1917" s="175" t="str">
        <f>$C$1197</f>
        <v>E.o. for sustainable solutions, offsite manufacture, and the like</v>
      </c>
      <c r="D1917" s="176"/>
      <c r="E1917" s="176"/>
      <c r="F1917" s="176"/>
      <c r="G1917" s="177"/>
      <c r="H1917" s="471">
        <f>$H$1197</f>
        <v>0.15</v>
      </c>
      <c r="I1917" s="179"/>
      <c r="J1917" s="458">
        <f>J1916</f>
        <v>0</v>
      </c>
      <c r="K1917" s="459">
        <f>H1917*J1917</f>
        <v>0</v>
      </c>
      <c r="L1917" s="460"/>
      <c r="M1917" s="461"/>
      <c r="N1917" s="461"/>
      <c r="O1917" s="462"/>
      <c r="P1917" s="193">
        <f t="shared" si="449"/>
        <v>0</v>
      </c>
      <c r="Q1917" s="170"/>
      <c r="R1917" s="194" t="str">
        <f t="shared" si="450"/>
        <v/>
      </c>
      <c r="S1917" s="194"/>
      <c r="T1917" s="194" t="str">
        <f t="shared" si="451"/>
        <v/>
      </c>
      <c r="U1917" s="194" t="str">
        <f t="shared" si="451"/>
        <v/>
      </c>
    </row>
    <row r="1918" spans="1:21" s="156" customFormat="1" ht="19.5" customHeight="1" x14ac:dyDescent="0.25">
      <c r="B1918" s="198" t="s">
        <v>64</v>
      </c>
      <c r="C1918" s="175" t="str">
        <f>$C$1198</f>
        <v>MEP Preliminaries &amp; OH&amp;P</v>
      </c>
      <c r="D1918" s="176"/>
      <c r="E1918" s="176"/>
      <c r="F1918" s="176"/>
      <c r="G1918" s="177"/>
      <c r="H1918" s="471">
        <f>$H$1198</f>
        <v>0</v>
      </c>
      <c r="I1918" s="179"/>
      <c r="J1918" s="458">
        <f>SUM(K1913:K1917)</f>
        <v>0</v>
      </c>
      <c r="K1918" s="459">
        <f>H1918*J1918</f>
        <v>0</v>
      </c>
      <c r="L1918" s="460"/>
      <c r="M1918" s="461"/>
      <c r="N1918" s="461"/>
      <c r="O1918" s="462"/>
      <c r="P1918" s="193">
        <f t="shared" si="449"/>
        <v>0</v>
      </c>
      <c r="Q1918" s="170"/>
      <c r="R1918" s="194" t="str">
        <f t="shared" si="450"/>
        <v/>
      </c>
      <c r="S1918" s="194"/>
      <c r="T1918" s="194" t="str">
        <f t="shared" si="451"/>
        <v/>
      </c>
      <c r="U1918" s="194" t="str">
        <f t="shared" si="451"/>
        <v/>
      </c>
    </row>
    <row r="1919" spans="1:21" s="156" customFormat="1" ht="19.5" customHeight="1" x14ac:dyDescent="0.25">
      <c r="A1919" s="197"/>
      <c r="B1919" s="221"/>
      <c r="C1919" s="222"/>
      <c r="D1919" s="223"/>
      <c r="E1919" s="223"/>
      <c r="F1919" s="223"/>
      <c r="G1919" s="224" t="str">
        <f>C1912</f>
        <v>Local and Special Ventilation</v>
      </c>
      <c r="H1919" s="225"/>
      <c r="I1919" s="225"/>
      <c r="J1919" s="226"/>
      <c r="K1919" s="227">
        <f>SUBTOTAL(9,K1912:K1918)</f>
        <v>0</v>
      </c>
      <c r="L1919" s="228"/>
      <c r="M1919" s="229"/>
      <c r="N1919" s="229"/>
      <c r="O1919" s="230"/>
      <c r="P1919" s="193">
        <f t="shared" si="449"/>
        <v>0</v>
      </c>
      <c r="R1919" s="194"/>
      <c r="S1919" s="194"/>
      <c r="T1919" s="194"/>
      <c r="U1919" s="194"/>
    </row>
    <row r="1920" spans="1:21" s="156" customFormat="1" ht="19.5" customHeight="1" x14ac:dyDescent="0.25">
      <c r="B1920" s="174"/>
      <c r="C1920" s="175"/>
      <c r="D1920" s="176"/>
      <c r="E1920" s="176"/>
      <c r="F1920" s="176"/>
      <c r="G1920" s="177"/>
      <c r="H1920" s="178"/>
      <c r="I1920" s="179"/>
      <c r="J1920" s="180"/>
      <c r="K1920" s="180"/>
      <c r="L1920" s="181"/>
      <c r="M1920" s="182"/>
      <c r="N1920" s="182"/>
      <c r="O1920" s="183"/>
      <c r="P1920" s="193">
        <f t="shared" si="449"/>
        <v>0</v>
      </c>
      <c r="Q1920" s="170"/>
      <c r="R1920" s="194" t="str">
        <f>IF($Q1920=R$8,$K1920,"")</f>
        <v/>
      </c>
      <c r="S1920" s="194"/>
      <c r="T1920" s="194" t="str">
        <f>IF($Q1920=T$8,$K1920,"")</f>
        <v/>
      </c>
      <c r="U1920" s="194" t="str">
        <f>IF($Q1920=U$8,$K1920,"")</f>
        <v/>
      </c>
    </row>
    <row r="1921" spans="1:21" s="156" customFormat="1" ht="19.5" customHeight="1" x14ac:dyDescent="0.25">
      <c r="B1921" s="195" t="s">
        <v>1241</v>
      </c>
      <c r="C1921" s="196" t="s">
        <v>1242</v>
      </c>
      <c r="D1921" s="191"/>
      <c r="E1921" s="191"/>
      <c r="F1921" s="191"/>
      <c r="G1921" s="192"/>
      <c r="H1921" s="178"/>
      <c r="I1921" s="179"/>
      <c r="J1921" s="180"/>
      <c r="K1921" s="180"/>
      <c r="L1921" s="181"/>
      <c r="M1921" s="182"/>
      <c r="N1921" s="182"/>
      <c r="O1921" s="183"/>
      <c r="P1921" s="193">
        <f t="shared" si="449"/>
        <v>0</v>
      </c>
      <c r="Q1921" s="170"/>
      <c r="R1921" s="194"/>
      <c r="S1921" s="194"/>
      <c r="T1921" s="194"/>
      <c r="U1921" s="194"/>
    </row>
    <row r="1922" spans="1:21" s="251" customFormat="1" ht="19.5" customHeight="1" x14ac:dyDescent="0.25">
      <c r="A1922" s="241"/>
      <c r="B1922" s="254" t="s">
        <v>64</v>
      </c>
      <c r="C1922" s="199" t="s">
        <v>1042</v>
      </c>
      <c r="D1922" s="255"/>
      <c r="E1922" s="255"/>
      <c r="F1922" s="255"/>
      <c r="G1922" s="256"/>
      <c r="H1922" s="257"/>
      <c r="I1922" s="242"/>
      <c r="J1922" s="179"/>
      <c r="K1922" s="244"/>
      <c r="L1922" s="990"/>
      <c r="M1922" s="991"/>
      <c r="N1922" s="991"/>
      <c r="O1922" s="992"/>
      <c r="P1922" s="193">
        <f t="shared" si="449"/>
        <v>0</v>
      </c>
      <c r="Q1922" s="258"/>
      <c r="R1922" s="194" t="str">
        <f t="shared" ref="R1922:R1927" si="452">IF($Q1922=R$8,$K1922,"")</f>
        <v/>
      </c>
      <c r="S1922" s="194"/>
      <c r="T1922" s="194" t="str">
        <f t="shared" ref="T1922:U1927" si="453">IF($Q1922=T$8,$K1922,"")</f>
        <v/>
      </c>
      <c r="U1922" s="194" t="str">
        <f t="shared" si="453"/>
        <v/>
      </c>
    </row>
    <row r="1923" spans="1:21" s="156" customFormat="1" ht="19.5" customHeight="1" x14ac:dyDescent="0.25">
      <c r="B1923" s="174"/>
      <c r="C1923" s="175"/>
      <c r="D1923" s="176"/>
      <c r="E1923" s="176"/>
      <c r="F1923" s="176"/>
      <c r="G1923" s="466"/>
      <c r="H1923" s="178"/>
      <c r="I1923" s="179"/>
      <c r="J1923" s="180"/>
      <c r="K1923" s="467"/>
      <c r="L1923" s="468"/>
      <c r="M1923" s="469"/>
      <c r="N1923" s="469"/>
      <c r="O1923" s="470"/>
      <c r="P1923" s="193">
        <f t="shared" si="449"/>
        <v>0</v>
      </c>
      <c r="Q1923" s="170"/>
      <c r="R1923" s="194" t="str">
        <f t="shared" si="452"/>
        <v/>
      </c>
      <c r="S1923" s="194"/>
      <c r="T1923" s="194" t="str">
        <f t="shared" si="453"/>
        <v/>
      </c>
      <c r="U1923" s="194" t="str">
        <f t="shared" si="453"/>
        <v/>
      </c>
    </row>
    <row r="1924" spans="1:21" s="156" customFormat="1" ht="19.5" customHeight="1" x14ac:dyDescent="0.25">
      <c r="B1924" s="198" t="s">
        <v>64</v>
      </c>
      <c r="C1924" s="175" t="str">
        <f>$C$1195</f>
        <v>Testing</v>
      </c>
      <c r="D1924" s="176"/>
      <c r="E1924" s="176"/>
      <c r="F1924" s="176"/>
      <c r="G1924" s="177"/>
      <c r="H1924" s="471">
        <f>$H$1195</f>
        <v>0.01</v>
      </c>
      <c r="I1924" s="179"/>
      <c r="J1924" s="458">
        <f>SUBTOTAL(9,K1920:K1923)</f>
        <v>0</v>
      </c>
      <c r="K1924" s="459">
        <f>H1924*J1924</f>
        <v>0</v>
      </c>
      <c r="L1924" s="460"/>
      <c r="M1924" s="461"/>
      <c r="N1924" s="461"/>
      <c r="O1924" s="462"/>
      <c r="P1924" s="193">
        <f t="shared" si="449"/>
        <v>0</v>
      </c>
      <c r="Q1924" s="170"/>
      <c r="R1924" s="194" t="str">
        <f t="shared" si="452"/>
        <v/>
      </c>
      <c r="S1924" s="194"/>
      <c r="T1924" s="194" t="str">
        <f t="shared" si="453"/>
        <v/>
      </c>
      <c r="U1924" s="194" t="str">
        <f t="shared" si="453"/>
        <v/>
      </c>
    </row>
    <row r="1925" spans="1:21" s="156" customFormat="1" ht="19.5" customHeight="1" x14ac:dyDescent="0.25">
      <c r="B1925" s="198" t="s">
        <v>64</v>
      </c>
      <c r="C1925" s="175" t="str">
        <f>$C$1196</f>
        <v>Commissioning</v>
      </c>
      <c r="D1925" s="176"/>
      <c r="E1925" s="176"/>
      <c r="F1925" s="176"/>
      <c r="G1925" s="177"/>
      <c r="H1925" s="471">
        <f>$H$1196</f>
        <v>0.01</v>
      </c>
      <c r="I1925" s="179"/>
      <c r="J1925" s="458">
        <f>J1924</f>
        <v>0</v>
      </c>
      <c r="K1925" s="459">
        <f>H1925*J1925</f>
        <v>0</v>
      </c>
      <c r="L1925" s="460"/>
      <c r="M1925" s="461"/>
      <c r="N1925" s="461"/>
      <c r="O1925" s="462"/>
      <c r="P1925" s="193">
        <f t="shared" si="449"/>
        <v>0</v>
      </c>
      <c r="Q1925" s="170"/>
      <c r="R1925" s="194" t="str">
        <f t="shared" si="452"/>
        <v/>
      </c>
      <c r="S1925" s="194"/>
      <c r="T1925" s="194" t="str">
        <f t="shared" si="453"/>
        <v/>
      </c>
      <c r="U1925" s="194" t="str">
        <f t="shared" si="453"/>
        <v/>
      </c>
    </row>
    <row r="1926" spans="1:21" s="156" customFormat="1" ht="19.5" customHeight="1" x14ac:dyDescent="0.25">
      <c r="B1926" s="198" t="s">
        <v>64</v>
      </c>
      <c r="C1926" s="175" t="str">
        <f>$C$1197</f>
        <v>E.o. for sustainable solutions, offsite manufacture, and the like</v>
      </c>
      <c r="D1926" s="176"/>
      <c r="E1926" s="176"/>
      <c r="F1926" s="176"/>
      <c r="G1926" s="177"/>
      <c r="H1926" s="471">
        <f>$H$1197</f>
        <v>0.15</v>
      </c>
      <c r="I1926" s="179"/>
      <c r="J1926" s="458">
        <f>J1925</f>
        <v>0</v>
      </c>
      <c r="K1926" s="459">
        <f>H1926*J1926</f>
        <v>0</v>
      </c>
      <c r="L1926" s="460"/>
      <c r="M1926" s="461"/>
      <c r="N1926" s="461"/>
      <c r="O1926" s="462"/>
      <c r="P1926" s="193">
        <f t="shared" si="449"/>
        <v>0</v>
      </c>
      <c r="Q1926" s="170"/>
      <c r="R1926" s="194" t="str">
        <f t="shared" si="452"/>
        <v/>
      </c>
      <c r="S1926" s="194"/>
      <c r="T1926" s="194" t="str">
        <f t="shared" si="453"/>
        <v/>
      </c>
      <c r="U1926" s="194" t="str">
        <f t="shared" si="453"/>
        <v/>
      </c>
    </row>
    <row r="1927" spans="1:21" s="156" customFormat="1" ht="19.5" customHeight="1" x14ac:dyDescent="0.25">
      <c r="B1927" s="198" t="s">
        <v>64</v>
      </c>
      <c r="C1927" s="175" t="str">
        <f>$C$1198</f>
        <v>MEP Preliminaries &amp; OH&amp;P</v>
      </c>
      <c r="D1927" s="176"/>
      <c r="E1927" s="176"/>
      <c r="F1927" s="176"/>
      <c r="G1927" s="177"/>
      <c r="H1927" s="471">
        <f>$H$1198</f>
        <v>0</v>
      </c>
      <c r="I1927" s="179"/>
      <c r="J1927" s="458">
        <f>SUM(K1922:K1926)</f>
        <v>0</v>
      </c>
      <c r="K1927" s="459">
        <f>H1927*J1927</f>
        <v>0</v>
      </c>
      <c r="L1927" s="460"/>
      <c r="M1927" s="461"/>
      <c r="N1927" s="461"/>
      <c r="O1927" s="462"/>
      <c r="P1927" s="193">
        <f t="shared" si="449"/>
        <v>0</v>
      </c>
      <c r="Q1927" s="170"/>
      <c r="R1927" s="194" t="str">
        <f t="shared" si="452"/>
        <v/>
      </c>
      <c r="S1927" s="194"/>
      <c r="T1927" s="194" t="str">
        <f t="shared" si="453"/>
        <v/>
      </c>
      <c r="U1927" s="194" t="str">
        <f t="shared" si="453"/>
        <v/>
      </c>
    </row>
    <row r="1928" spans="1:21" s="156" customFormat="1" ht="19.5" customHeight="1" x14ac:dyDescent="0.25">
      <c r="A1928" s="197"/>
      <c r="B1928" s="221"/>
      <c r="C1928" s="222"/>
      <c r="D1928" s="223"/>
      <c r="E1928" s="223"/>
      <c r="F1928" s="223"/>
      <c r="G1928" s="224" t="str">
        <f>C1921</f>
        <v>Smoke extract/control</v>
      </c>
      <c r="H1928" s="225"/>
      <c r="I1928" s="225"/>
      <c r="J1928" s="226"/>
      <c r="K1928" s="227">
        <f>SUBTOTAL(9,K1921:K1927)</f>
        <v>0</v>
      </c>
      <c r="L1928" s="228"/>
      <c r="M1928" s="229"/>
      <c r="N1928" s="229"/>
      <c r="O1928" s="230"/>
      <c r="P1928" s="193">
        <f t="shared" si="449"/>
        <v>0</v>
      </c>
      <c r="R1928" s="194"/>
      <c r="S1928" s="194"/>
      <c r="T1928" s="194"/>
      <c r="U1928" s="194"/>
    </row>
    <row r="1929" spans="1:21" s="156" customFormat="1" ht="19.5" customHeight="1" x14ac:dyDescent="0.25">
      <c r="B1929" s="174"/>
      <c r="C1929" s="175"/>
      <c r="D1929" s="176"/>
      <c r="E1929" s="176"/>
      <c r="F1929" s="176"/>
      <c r="G1929" s="177"/>
      <c r="H1929" s="178"/>
      <c r="I1929" s="179"/>
      <c r="J1929" s="180"/>
      <c r="K1929" s="180"/>
      <c r="L1929" s="181"/>
      <c r="M1929" s="182"/>
      <c r="N1929" s="182"/>
      <c r="O1929" s="183"/>
      <c r="P1929" s="193">
        <f t="shared" si="449"/>
        <v>0</v>
      </c>
      <c r="Q1929" s="170"/>
      <c r="R1929" s="194" t="str">
        <f>IF($Q1929=R$8,$K1929,"")</f>
        <v/>
      </c>
      <c r="S1929" s="194"/>
      <c r="T1929" s="194" t="str">
        <f>IF($Q1929=T$8,$K1929,"")</f>
        <v/>
      </c>
      <c r="U1929" s="194" t="str">
        <f>IF($Q1929=U$8,$K1929,"")</f>
        <v/>
      </c>
    </row>
    <row r="1930" spans="1:21" s="156" customFormat="1" ht="19.5" customHeight="1" x14ac:dyDescent="0.25">
      <c r="B1930" s="231"/>
      <c r="C1930" s="232"/>
      <c r="D1930" s="233"/>
      <c r="E1930" s="233"/>
      <c r="F1930" s="233"/>
      <c r="G1930" s="234" t="str">
        <f>C1736</f>
        <v>Ventilation Systems</v>
      </c>
      <c r="H1930" s="235"/>
      <c r="I1930" s="236"/>
      <c r="J1930" s="236"/>
      <c r="K1930" s="237">
        <f>SUBTOTAL(9,K1736:K1929)</f>
        <v>8935858.6316999998</v>
      </c>
      <c r="L1930" s="238"/>
      <c r="M1930" s="239"/>
      <c r="N1930" s="239"/>
      <c r="O1930" s="240"/>
      <c r="P1930" s="193">
        <f t="shared" si="449"/>
        <v>0</v>
      </c>
      <c r="Q1930" s="237">
        <f>SUBTOTAL(9,Q1929:Q1929)</f>
        <v>0</v>
      </c>
      <c r="R1930" s="237">
        <f>SUBTOTAL(9,R1736:R1929)</f>
        <v>6165868.4100000011</v>
      </c>
      <c r="S1930" s="237">
        <f>SUBTOTAL(9,S1736:S1929)</f>
        <v>408392.79390000005</v>
      </c>
      <c r="T1930" s="237">
        <f>SUBTOTAL(9,T1736:T1929)</f>
        <v>2361597.4277999997</v>
      </c>
      <c r="U1930" s="237">
        <f>SUBTOTAL(9,U1929:U1929)</f>
        <v>0</v>
      </c>
    </row>
    <row r="1931" spans="1:21" s="156" customFormat="1" ht="19.5" customHeight="1" x14ac:dyDescent="0.25">
      <c r="B1931" s="174"/>
      <c r="C1931" s="175"/>
      <c r="D1931" s="176"/>
      <c r="E1931" s="176"/>
      <c r="F1931" s="176"/>
      <c r="G1931" s="177"/>
      <c r="H1931" s="178"/>
      <c r="I1931" s="179"/>
      <c r="J1931" s="180"/>
      <c r="K1931" s="180"/>
      <c r="L1931" s="181"/>
      <c r="M1931" s="182"/>
      <c r="N1931" s="182"/>
      <c r="O1931" s="183"/>
      <c r="P1931" s="193">
        <f t="shared" si="449"/>
        <v>0</v>
      </c>
      <c r="Q1931" s="170"/>
      <c r="R1931" s="194" t="str">
        <f>IF($Q1931=R$8,$K1931,"")</f>
        <v/>
      </c>
      <c r="S1931" s="194"/>
      <c r="T1931" s="194" t="str">
        <f>IF($Q1931=T$8,$K1931,"")</f>
        <v/>
      </c>
      <c r="U1931" s="194" t="str">
        <f>IF($Q1931=U$8,$K1931,"")</f>
        <v/>
      </c>
    </row>
    <row r="1932" spans="1:21" s="156" customFormat="1" ht="19.5" customHeight="1" x14ac:dyDescent="0.25">
      <c r="B1932" s="189" t="s">
        <v>1243</v>
      </c>
      <c r="C1932" s="190" t="s">
        <v>1244</v>
      </c>
      <c r="D1932" s="191"/>
      <c r="E1932" s="191"/>
      <c r="F1932" s="191"/>
      <c r="G1932" s="192"/>
      <c r="H1932" s="178"/>
      <c r="I1932" s="179"/>
      <c r="J1932" s="180"/>
      <c r="K1932" s="180"/>
      <c r="L1932" s="181"/>
      <c r="M1932" s="182"/>
      <c r="N1932" s="182"/>
      <c r="O1932" s="183"/>
      <c r="P1932" s="193">
        <f t="shared" si="449"/>
        <v>0</v>
      </c>
      <c r="Q1932" s="170"/>
      <c r="R1932" s="194" t="str">
        <f>IF($Q1932=R$8,$K1932,"")</f>
        <v/>
      </c>
      <c r="S1932" s="194"/>
      <c r="T1932" s="194" t="str">
        <f>IF($Q1932=T$8,$K1932,"")</f>
        <v/>
      </c>
      <c r="U1932" s="194" t="str">
        <f>IF($Q1932=U$8,$K1932,"")</f>
        <v/>
      </c>
    </row>
    <row r="1933" spans="1:21" s="156" customFormat="1" ht="19.5" customHeight="1" x14ac:dyDescent="0.25">
      <c r="B1933" s="195" t="s">
        <v>1245</v>
      </c>
      <c r="C1933" s="196" t="s">
        <v>1246</v>
      </c>
      <c r="D1933" s="191"/>
      <c r="E1933" s="191"/>
      <c r="F1933" s="191"/>
      <c r="G1933" s="192"/>
      <c r="H1933" s="178"/>
      <c r="I1933" s="179"/>
      <c r="J1933" s="180"/>
      <c r="K1933" s="180"/>
      <c r="L1933" s="181"/>
      <c r="M1933" s="182"/>
      <c r="N1933" s="182"/>
      <c r="O1933" s="183"/>
      <c r="P1933" s="193">
        <f t="shared" si="449"/>
        <v>0</v>
      </c>
      <c r="Q1933" s="170"/>
      <c r="R1933" s="194"/>
      <c r="S1933" s="194"/>
      <c r="T1933" s="194"/>
      <c r="U1933" s="194"/>
    </row>
    <row r="1934" spans="1:21" s="156" customFormat="1" ht="19.5" customHeight="1" x14ac:dyDescent="0.25">
      <c r="B1934" s="195"/>
      <c r="C1934" s="196" t="s">
        <v>538</v>
      </c>
      <c r="D1934" s="191"/>
      <c r="E1934" s="191"/>
      <c r="F1934" s="191"/>
      <c r="G1934" s="192"/>
      <c r="H1934" s="178"/>
      <c r="I1934" s="179"/>
      <c r="J1934" s="180"/>
      <c r="K1934" s="180"/>
      <c r="L1934" s="181"/>
      <c r="M1934" s="182"/>
      <c r="N1934" s="182"/>
      <c r="O1934" s="183"/>
      <c r="P1934" s="193">
        <f t="shared" si="449"/>
        <v>0</v>
      </c>
      <c r="Q1934" s="170"/>
      <c r="R1934" s="194"/>
      <c r="S1934" s="194"/>
      <c r="T1934" s="194"/>
      <c r="U1934" s="194"/>
    </row>
    <row r="1935" spans="1:21" s="251" customFormat="1" ht="19.5" customHeight="1" x14ac:dyDescent="0.25">
      <c r="A1935" s="241"/>
      <c r="B1935" s="254" t="s">
        <v>64</v>
      </c>
      <c r="C1935" s="456" t="s">
        <v>1247</v>
      </c>
      <c r="D1935" s="255"/>
      <c r="E1935" s="255"/>
      <c r="F1935" s="255"/>
      <c r="G1935" s="256"/>
      <c r="H1935" s="257"/>
      <c r="I1935" s="242"/>
      <c r="J1935" s="179" t="s">
        <v>984</v>
      </c>
      <c r="K1935" s="244"/>
      <c r="L1935" s="990"/>
      <c r="M1935" s="991"/>
      <c r="N1935" s="991"/>
      <c r="O1935" s="992"/>
      <c r="P1935" s="193">
        <f t="shared" si="449"/>
        <v>0</v>
      </c>
      <c r="Q1935" s="156" t="s">
        <v>363</v>
      </c>
      <c r="R1935" s="194">
        <f t="shared" ref="R1935:U1967" si="454">IF($Q1935=R$8,$K1935,"")</f>
        <v>0</v>
      </c>
      <c r="S1935" s="194" t="str">
        <f t="shared" si="454"/>
        <v/>
      </c>
      <c r="T1935" s="194" t="str">
        <f t="shared" si="454"/>
        <v/>
      </c>
      <c r="U1935" s="194" t="str">
        <f t="shared" si="454"/>
        <v/>
      </c>
    </row>
    <row r="1936" spans="1:21" s="251" customFormat="1" ht="19.5" customHeight="1" x14ac:dyDescent="0.25">
      <c r="A1936" s="241"/>
      <c r="B1936" s="254"/>
      <c r="C1936" s="199" t="s">
        <v>1248</v>
      </c>
      <c r="D1936" s="255"/>
      <c r="E1936" s="255"/>
      <c r="F1936" s="255"/>
      <c r="G1936" s="256"/>
      <c r="H1936" s="257"/>
      <c r="I1936" s="242"/>
      <c r="J1936" s="179" t="s">
        <v>984</v>
      </c>
      <c r="K1936" s="244"/>
      <c r="L1936" s="245"/>
      <c r="M1936" s="246"/>
      <c r="N1936" s="246"/>
      <c r="O1936" s="247"/>
      <c r="P1936" s="193">
        <f t="shared" si="449"/>
        <v>0</v>
      </c>
      <c r="Q1936" s="156" t="s">
        <v>363</v>
      </c>
      <c r="R1936" s="194">
        <f t="shared" si="454"/>
        <v>0</v>
      </c>
      <c r="S1936" s="194" t="str">
        <f t="shared" si="454"/>
        <v/>
      </c>
      <c r="T1936" s="194" t="str">
        <f t="shared" si="454"/>
        <v/>
      </c>
      <c r="U1936" s="194" t="str">
        <f t="shared" si="454"/>
        <v/>
      </c>
    </row>
    <row r="1937" spans="1:21" s="251" customFormat="1" ht="19.5" customHeight="1" x14ac:dyDescent="0.25">
      <c r="A1937" s="241"/>
      <c r="B1937" s="254"/>
      <c r="C1937" s="199" t="s">
        <v>1249</v>
      </c>
      <c r="D1937" s="255"/>
      <c r="E1937" s="255"/>
      <c r="F1937" s="255"/>
      <c r="G1937" s="256"/>
      <c r="H1937" s="257"/>
      <c r="I1937" s="242"/>
      <c r="J1937" s="179" t="s">
        <v>984</v>
      </c>
      <c r="K1937" s="244"/>
      <c r="L1937" s="245"/>
      <c r="M1937" s="246"/>
      <c r="N1937" s="246"/>
      <c r="O1937" s="247"/>
      <c r="P1937" s="193">
        <f t="shared" si="449"/>
        <v>0</v>
      </c>
      <c r="Q1937" s="156" t="s">
        <v>363</v>
      </c>
      <c r="R1937" s="194">
        <f t="shared" si="454"/>
        <v>0</v>
      </c>
      <c r="S1937" s="194" t="str">
        <f t="shared" si="454"/>
        <v/>
      </c>
      <c r="T1937" s="194" t="str">
        <f t="shared" si="454"/>
        <v/>
      </c>
      <c r="U1937" s="194" t="str">
        <f t="shared" si="454"/>
        <v/>
      </c>
    </row>
    <row r="1938" spans="1:21" s="251" customFormat="1" ht="19.5" customHeight="1" x14ac:dyDescent="0.25">
      <c r="A1938" s="241"/>
      <c r="B1938" s="254"/>
      <c r="C1938" s="199" t="s">
        <v>1250</v>
      </c>
      <c r="D1938" s="255"/>
      <c r="E1938" s="255"/>
      <c r="F1938" s="255"/>
      <c r="G1938" s="256"/>
      <c r="H1938" s="257"/>
      <c r="I1938" s="242"/>
      <c r="J1938" s="179" t="s">
        <v>984</v>
      </c>
      <c r="K1938" s="244"/>
      <c r="L1938" s="245"/>
      <c r="M1938" s="246"/>
      <c r="N1938" s="246"/>
      <c r="O1938" s="247"/>
      <c r="P1938" s="193">
        <f t="shared" si="449"/>
        <v>0</v>
      </c>
      <c r="Q1938" s="156" t="s">
        <v>363</v>
      </c>
      <c r="R1938" s="194">
        <f t="shared" si="454"/>
        <v>0</v>
      </c>
      <c r="S1938" s="194" t="str">
        <f t="shared" si="454"/>
        <v/>
      </c>
      <c r="T1938" s="194" t="str">
        <f t="shared" si="454"/>
        <v/>
      </c>
      <c r="U1938" s="194" t="str">
        <f t="shared" si="454"/>
        <v/>
      </c>
    </row>
    <row r="1939" spans="1:21" s="251" customFormat="1" ht="19.5" customHeight="1" x14ac:dyDescent="0.25">
      <c r="A1939" s="241"/>
      <c r="B1939" s="254"/>
      <c r="C1939" s="199"/>
      <c r="D1939" s="255"/>
      <c r="E1939" s="255"/>
      <c r="F1939" s="255"/>
      <c r="G1939" s="256"/>
      <c r="H1939" s="257"/>
      <c r="I1939" s="242"/>
      <c r="J1939" s="179" t="s">
        <v>984</v>
      </c>
      <c r="K1939" s="244"/>
      <c r="L1939" s="245"/>
      <c r="M1939" s="246"/>
      <c r="N1939" s="246"/>
      <c r="O1939" s="247"/>
      <c r="P1939" s="193">
        <f t="shared" si="449"/>
        <v>0</v>
      </c>
      <c r="Q1939" s="156" t="s">
        <v>363</v>
      </c>
      <c r="R1939" s="194">
        <f t="shared" si="454"/>
        <v>0</v>
      </c>
      <c r="S1939" s="194" t="str">
        <f t="shared" si="454"/>
        <v/>
      </c>
      <c r="T1939" s="194" t="str">
        <f t="shared" si="454"/>
        <v/>
      </c>
      <c r="U1939" s="194" t="str">
        <f t="shared" si="454"/>
        <v/>
      </c>
    </row>
    <row r="1940" spans="1:21" s="251" customFormat="1" ht="19.5" customHeight="1" x14ac:dyDescent="0.25">
      <c r="A1940" s="241"/>
      <c r="B1940" s="254"/>
      <c r="C1940" s="456" t="s">
        <v>1251</v>
      </c>
      <c r="D1940" s="255"/>
      <c r="E1940" s="255"/>
      <c r="F1940" s="255"/>
      <c r="G1940" s="256"/>
      <c r="H1940" s="257"/>
      <c r="I1940" s="242"/>
      <c r="J1940" s="179" t="s">
        <v>984</v>
      </c>
      <c r="K1940" s="244"/>
      <c r="L1940" s="245"/>
      <c r="M1940" s="246"/>
      <c r="N1940" s="246"/>
      <c r="O1940" s="247"/>
      <c r="P1940" s="193">
        <f t="shared" si="449"/>
        <v>0</v>
      </c>
      <c r="Q1940" s="156" t="s">
        <v>363</v>
      </c>
      <c r="R1940" s="194">
        <f t="shared" si="454"/>
        <v>0</v>
      </c>
      <c r="S1940" s="194" t="str">
        <f t="shared" si="454"/>
        <v/>
      </c>
      <c r="T1940" s="194" t="str">
        <f t="shared" si="454"/>
        <v/>
      </c>
      <c r="U1940" s="194" t="str">
        <f t="shared" si="454"/>
        <v/>
      </c>
    </row>
    <row r="1941" spans="1:21" s="251" customFormat="1" ht="19.5" customHeight="1" x14ac:dyDescent="0.25">
      <c r="A1941" s="241"/>
      <c r="B1941" s="254"/>
      <c r="C1941" s="199" t="s">
        <v>1252</v>
      </c>
      <c r="D1941" s="255"/>
      <c r="E1941" s="255"/>
      <c r="F1941" s="255"/>
      <c r="G1941" s="256"/>
      <c r="H1941" s="257"/>
      <c r="I1941" s="242"/>
      <c r="J1941" s="179" t="s">
        <v>984</v>
      </c>
      <c r="K1941" s="244"/>
      <c r="L1941" s="245"/>
      <c r="M1941" s="246"/>
      <c r="N1941" s="246"/>
      <c r="O1941" s="247"/>
      <c r="P1941" s="193">
        <f t="shared" si="449"/>
        <v>0</v>
      </c>
      <c r="Q1941" s="156" t="s">
        <v>363</v>
      </c>
      <c r="R1941" s="194">
        <f t="shared" si="454"/>
        <v>0</v>
      </c>
      <c r="S1941" s="194" t="str">
        <f t="shared" si="454"/>
        <v/>
      </c>
      <c r="T1941" s="194" t="str">
        <f t="shared" si="454"/>
        <v/>
      </c>
      <c r="U1941" s="194" t="str">
        <f t="shared" si="454"/>
        <v/>
      </c>
    </row>
    <row r="1942" spans="1:21" s="251" customFormat="1" ht="19.5" customHeight="1" x14ac:dyDescent="0.25">
      <c r="A1942" s="241"/>
      <c r="B1942" s="254"/>
      <c r="C1942" s="199" t="s">
        <v>1253</v>
      </c>
      <c r="D1942" s="255"/>
      <c r="E1942" s="255"/>
      <c r="F1942" s="255"/>
      <c r="G1942" s="256"/>
      <c r="H1942" s="257">
        <v>22041</v>
      </c>
      <c r="I1942" s="242" t="s">
        <v>5</v>
      </c>
      <c r="J1942" s="179">
        <v>202.4</v>
      </c>
      <c r="K1942" s="244">
        <f t="shared" ref="K1942" si="455">H1942*J1942</f>
        <v>4461098.4000000004</v>
      </c>
      <c r="L1942" s="245"/>
      <c r="M1942" s="246"/>
      <c r="N1942" s="246"/>
      <c r="O1942" s="247"/>
      <c r="P1942" s="193">
        <f t="shared" si="449"/>
        <v>0</v>
      </c>
      <c r="Q1942" s="156" t="s">
        <v>363</v>
      </c>
      <c r="R1942" s="194">
        <f t="shared" si="454"/>
        <v>4461098.4000000004</v>
      </c>
      <c r="S1942" s="194" t="str">
        <f t="shared" si="454"/>
        <v/>
      </c>
      <c r="T1942" s="194" t="str">
        <f t="shared" si="454"/>
        <v/>
      </c>
      <c r="U1942" s="194" t="str">
        <f t="shared" si="454"/>
        <v/>
      </c>
    </row>
    <row r="1943" spans="1:21" s="251" customFormat="1" ht="19.5" customHeight="1" x14ac:dyDescent="0.25">
      <c r="A1943" s="241"/>
      <c r="B1943" s="254"/>
      <c r="C1943" s="199"/>
      <c r="D1943" s="255"/>
      <c r="E1943" s="255"/>
      <c r="F1943" s="255"/>
      <c r="G1943" s="256"/>
      <c r="H1943" s="257"/>
      <c r="I1943" s="242"/>
      <c r="J1943" s="179" t="s">
        <v>984</v>
      </c>
      <c r="K1943" s="244"/>
      <c r="L1943" s="245"/>
      <c r="M1943" s="246"/>
      <c r="N1943" s="246"/>
      <c r="O1943" s="247"/>
      <c r="P1943" s="193">
        <f t="shared" si="449"/>
        <v>0</v>
      </c>
      <c r="Q1943" s="156" t="s">
        <v>363</v>
      </c>
      <c r="R1943" s="194">
        <f t="shared" si="454"/>
        <v>0</v>
      </c>
      <c r="S1943" s="194" t="str">
        <f t="shared" si="454"/>
        <v/>
      </c>
      <c r="T1943" s="194" t="str">
        <f t="shared" si="454"/>
        <v/>
      </c>
      <c r="U1943" s="194" t="str">
        <f t="shared" si="454"/>
        <v/>
      </c>
    </row>
    <row r="1944" spans="1:21" s="251" customFormat="1" ht="19.5" customHeight="1" x14ac:dyDescent="0.25">
      <c r="A1944" s="241"/>
      <c r="B1944" s="254"/>
      <c r="C1944" s="456" t="s">
        <v>1254</v>
      </c>
      <c r="D1944" s="255"/>
      <c r="E1944" s="255"/>
      <c r="F1944" s="255"/>
      <c r="G1944" s="256"/>
      <c r="H1944" s="257"/>
      <c r="I1944" s="242"/>
      <c r="J1944" s="179" t="s">
        <v>984</v>
      </c>
      <c r="K1944" s="244"/>
      <c r="L1944" s="245"/>
      <c r="M1944" s="246"/>
      <c r="N1944" s="246"/>
      <c r="O1944" s="247"/>
      <c r="P1944" s="193">
        <f t="shared" si="449"/>
        <v>0</v>
      </c>
      <c r="Q1944" s="156" t="s">
        <v>363</v>
      </c>
      <c r="R1944" s="194">
        <f t="shared" si="454"/>
        <v>0</v>
      </c>
      <c r="S1944" s="194" t="str">
        <f t="shared" si="454"/>
        <v/>
      </c>
      <c r="T1944" s="194" t="str">
        <f t="shared" si="454"/>
        <v/>
      </c>
      <c r="U1944" s="194" t="str">
        <f t="shared" si="454"/>
        <v/>
      </c>
    </row>
    <row r="1945" spans="1:21" s="251" customFormat="1" ht="19.5" customHeight="1" x14ac:dyDescent="0.25">
      <c r="A1945" s="241"/>
      <c r="B1945" s="254"/>
      <c r="C1945" s="199" t="s">
        <v>1255</v>
      </c>
      <c r="D1945" s="255"/>
      <c r="E1945" s="255"/>
      <c r="F1945" s="255"/>
      <c r="G1945" s="256"/>
      <c r="H1945" s="257"/>
      <c r="I1945" s="242"/>
      <c r="J1945" s="179" t="s">
        <v>984</v>
      </c>
      <c r="K1945" s="244"/>
      <c r="L1945" s="245"/>
      <c r="M1945" s="246"/>
      <c r="N1945" s="246"/>
      <c r="O1945" s="247"/>
      <c r="P1945" s="193">
        <f t="shared" si="449"/>
        <v>0</v>
      </c>
      <c r="Q1945" s="156" t="s">
        <v>363</v>
      </c>
      <c r="R1945" s="194">
        <f t="shared" si="454"/>
        <v>0</v>
      </c>
      <c r="S1945" s="194" t="str">
        <f t="shared" si="454"/>
        <v/>
      </c>
      <c r="T1945" s="194" t="str">
        <f t="shared" si="454"/>
        <v/>
      </c>
      <c r="U1945" s="194" t="str">
        <f t="shared" si="454"/>
        <v/>
      </c>
    </row>
    <row r="1946" spans="1:21" s="251" customFormat="1" ht="19.5" customHeight="1" x14ac:dyDescent="0.25">
      <c r="A1946" s="241"/>
      <c r="B1946" s="254"/>
      <c r="C1946" s="199" t="s">
        <v>1256</v>
      </c>
      <c r="D1946" s="255"/>
      <c r="E1946" s="255"/>
      <c r="F1946" s="255"/>
      <c r="G1946" s="256"/>
      <c r="H1946" s="257">
        <v>1</v>
      </c>
      <c r="I1946" s="242" t="s">
        <v>1056</v>
      </c>
      <c r="J1946" s="179">
        <v>1100000</v>
      </c>
      <c r="K1946" s="244">
        <f t="shared" ref="K1946" si="456">H1946*J1946</f>
        <v>1100000</v>
      </c>
      <c r="L1946" s="245"/>
      <c r="M1946" s="246"/>
      <c r="N1946" s="246"/>
      <c r="O1946" s="247"/>
      <c r="P1946" s="193">
        <f t="shared" si="449"/>
        <v>0</v>
      </c>
      <c r="Q1946" s="156" t="s">
        <v>363</v>
      </c>
      <c r="R1946" s="194">
        <f t="shared" si="454"/>
        <v>1100000</v>
      </c>
      <c r="S1946" s="194" t="str">
        <f t="shared" si="454"/>
        <v/>
      </c>
      <c r="T1946" s="194" t="str">
        <f t="shared" si="454"/>
        <v/>
      </c>
      <c r="U1946" s="194" t="str">
        <f t="shared" si="454"/>
        <v/>
      </c>
    </row>
    <row r="1947" spans="1:21" s="251" customFormat="1" ht="19.5" customHeight="1" x14ac:dyDescent="0.25">
      <c r="A1947" s="241"/>
      <c r="B1947" s="254"/>
      <c r="C1947" s="199"/>
      <c r="D1947" s="255"/>
      <c r="E1947" s="255"/>
      <c r="F1947" s="255"/>
      <c r="G1947" s="256"/>
      <c r="H1947" s="257"/>
      <c r="I1947" s="242"/>
      <c r="J1947" s="179" t="s">
        <v>984</v>
      </c>
      <c r="K1947" s="244"/>
      <c r="L1947" s="245"/>
      <c r="M1947" s="246"/>
      <c r="N1947" s="246"/>
      <c r="O1947" s="247"/>
      <c r="P1947" s="193">
        <f t="shared" si="449"/>
        <v>0</v>
      </c>
      <c r="Q1947" s="156" t="s">
        <v>363</v>
      </c>
      <c r="R1947" s="194">
        <f t="shared" si="454"/>
        <v>0</v>
      </c>
      <c r="S1947" s="194" t="str">
        <f t="shared" si="454"/>
        <v/>
      </c>
      <c r="T1947" s="194" t="str">
        <f t="shared" si="454"/>
        <v/>
      </c>
      <c r="U1947" s="194" t="str">
        <f t="shared" si="454"/>
        <v/>
      </c>
    </row>
    <row r="1948" spans="1:21" s="251" customFormat="1" ht="19.5" customHeight="1" x14ac:dyDescent="0.25">
      <c r="A1948" s="241"/>
      <c r="B1948" s="254"/>
      <c r="C1948" s="456" t="s">
        <v>1257</v>
      </c>
      <c r="D1948" s="255"/>
      <c r="E1948" s="255"/>
      <c r="F1948" s="255"/>
      <c r="G1948" s="256"/>
      <c r="H1948" s="257"/>
      <c r="I1948" s="242"/>
      <c r="J1948" s="179" t="s">
        <v>984</v>
      </c>
      <c r="K1948" s="244"/>
      <c r="L1948" s="245"/>
      <c r="M1948" s="246"/>
      <c r="N1948" s="246"/>
      <c r="O1948" s="247"/>
      <c r="P1948" s="193">
        <f t="shared" si="449"/>
        <v>0</v>
      </c>
      <c r="Q1948" s="156" t="s">
        <v>363</v>
      </c>
      <c r="R1948" s="194">
        <f t="shared" si="454"/>
        <v>0</v>
      </c>
      <c r="S1948" s="194" t="str">
        <f t="shared" si="454"/>
        <v/>
      </c>
      <c r="T1948" s="194" t="str">
        <f t="shared" si="454"/>
        <v/>
      </c>
      <c r="U1948" s="194" t="str">
        <f t="shared" si="454"/>
        <v/>
      </c>
    </row>
    <row r="1949" spans="1:21" s="251" customFormat="1" ht="19.5" customHeight="1" x14ac:dyDescent="0.25">
      <c r="A1949" s="241"/>
      <c r="B1949" s="254"/>
      <c r="C1949" s="199" t="s">
        <v>1258</v>
      </c>
      <c r="D1949" s="255"/>
      <c r="E1949" s="255"/>
      <c r="F1949" s="255"/>
      <c r="G1949" s="256"/>
      <c r="H1949" s="257">
        <v>5</v>
      </c>
      <c r="I1949" s="242" t="s">
        <v>366</v>
      </c>
      <c r="J1949" s="179">
        <v>109473.1</v>
      </c>
      <c r="K1949" s="244">
        <f t="shared" ref="K1949" si="457">H1949*J1949</f>
        <v>547365.5</v>
      </c>
      <c r="L1949" s="245"/>
      <c r="M1949" s="246"/>
      <c r="N1949" s="246"/>
      <c r="O1949" s="247"/>
      <c r="P1949" s="193">
        <f t="shared" si="449"/>
        <v>0</v>
      </c>
      <c r="Q1949" s="156" t="s">
        <v>363</v>
      </c>
      <c r="R1949" s="194">
        <f t="shared" si="454"/>
        <v>547365.5</v>
      </c>
      <c r="S1949" s="194" t="str">
        <f t="shared" si="454"/>
        <v/>
      </c>
      <c r="T1949" s="194" t="str">
        <f t="shared" si="454"/>
        <v/>
      </c>
      <c r="U1949" s="194" t="str">
        <f t="shared" si="454"/>
        <v/>
      </c>
    </row>
    <row r="1950" spans="1:21" s="251" customFormat="1" ht="19.5" customHeight="1" x14ac:dyDescent="0.25">
      <c r="A1950" s="241"/>
      <c r="B1950" s="254"/>
      <c r="C1950" s="199"/>
      <c r="D1950" s="255"/>
      <c r="E1950" s="255"/>
      <c r="F1950" s="255"/>
      <c r="G1950" s="256"/>
      <c r="H1950" s="257"/>
      <c r="I1950" s="242"/>
      <c r="J1950" s="179" t="s">
        <v>984</v>
      </c>
      <c r="K1950" s="244"/>
      <c r="L1950" s="245"/>
      <c r="M1950" s="246"/>
      <c r="N1950" s="246"/>
      <c r="O1950" s="247"/>
      <c r="P1950" s="193">
        <f t="shared" si="449"/>
        <v>0</v>
      </c>
      <c r="Q1950" s="156" t="s">
        <v>363</v>
      </c>
      <c r="R1950" s="194">
        <f t="shared" si="454"/>
        <v>0</v>
      </c>
      <c r="S1950" s="194" t="str">
        <f t="shared" si="454"/>
        <v/>
      </c>
      <c r="T1950" s="194" t="str">
        <f t="shared" si="454"/>
        <v/>
      </c>
      <c r="U1950" s="194" t="str">
        <f t="shared" si="454"/>
        <v/>
      </c>
    </row>
    <row r="1951" spans="1:21" s="251" customFormat="1" ht="19.5" customHeight="1" x14ac:dyDescent="0.25">
      <c r="A1951" s="241"/>
      <c r="B1951" s="254"/>
      <c r="C1951" s="456" t="s">
        <v>1259</v>
      </c>
      <c r="D1951" s="255"/>
      <c r="E1951" s="255"/>
      <c r="F1951" s="255"/>
      <c r="G1951" s="256"/>
      <c r="H1951" s="257"/>
      <c r="I1951" s="242"/>
      <c r="J1951" s="179" t="s">
        <v>984</v>
      </c>
      <c r="K1951" s="244"/>
      <c r="L1951" s="245"/>
      <c r="M1951" s="246"/>
      <c r="N1951" s="246"/>
      <c r="O1951" s="247"/>
      <c r="P1951" s="193">
        <f t="shared" si="449"/>
        <v>0</v>
      </c>
      <c r="Q1951" s="156" t="s">
        <v>363</v>
      </c>
      <c r="R1951" s="194">
        <f t="shared" si="454"/>
        <v>0</v>
      </c>
      <c r="S1951" s="194" t="str">
        <f t="shared" si="454"/>
        <v/>
      </c>
      <c r="T1951" s="194" t="str">
        <f t="shared" si="454"/>
        <v/>
      </c>
      <c r="U1951" s="194" t="str">
        <f t="shared" si="454"/>
        <v/>
      </c>
    </row>
    <row r="1952" spans="1:21" s="251" customFormat="1" ht="19.5" customHeight="1" x14ac:dyDescent="0.25">
      <c r="A1952" s="241"/>
      <c r="B1952" s="254"/>
      <c r="C1952" s="199" t="s">
        <v>1260</v>
      </c>
      <c r="D1952" s="255"/>
      <c r="E1952" s="255"/>
      <c r="F1952" s="255"/>
      <c r="G1952" s="256"/>
      <c r="H1952" s="257">
        <v>3610</v>
      </c>
      <c r="I1952" s="242" t="s">
        <v>5</v>
      </c>
      <c r="J1952" s="180">
        <v>379.5</v>
      </c>
      <c r="K1952" s="244">
        <f t="shared" ref="K1952" si="458">H1952*J1952</f>
        <v>1369995</v>
      </c>
      <c r="L1952" s="245"/>
      <c r="M1952" s="246"/>
      <c r="N1952" s="246"/>
      <c r="O1952" s="247"/>
      <c r="P1952" s="193">
        <f t="shared" si="449"/>
        <v>0</v>
      </c>
      <c r="Q1952" s="156" t="s">
        <v>363</v>
      </c>
      <c r="R1952" s="194">
        <f t="shared" si="454"/>
        <v>1369995</v>
      </c>
      <c r="S1952" s="194" t="str">
        <f t="shared" si="454"/>
        <v/>
      </c>
      <c r="T1952" s="194" t="str">
        <f t="shared" si="454"/>
        <v/>
      </c>
      <c r="U1952" s="194" t="str">
        <f t="shared" si="454"/>
        <v/>
      </c>
    </row>
    <row r="1953" spans="1:21" s="251" customFormat="1" ht="19.5" customHeight="1" x14ac:dyDescent="0.25">
      <c r="A1953" s="241"/>
      <c r="B1953" s="254"/>
      <c r="C1953" s="199"/>
      <c r="D1953" s="255"/>
      <c r="E1953" s="255"/>
      <c r="F1953" s="255"/>
      <c r="G1953" s="256"/>
      <c r="H1953" s="257"/>
      <c r="I1953" s="242"/>
      <c r="J1953" s="179" t="s">
        <v>984</v>
      </c>
      <c r="K1953" s="244"/>
      <c r="L1953" s="245"/>
      <c r="M1953" s="246"/>
      <c r="N1953" s="246"/>
      <c r="O1953" s="247"/>
      <c r="P1953" s="193">
        <f t="shared" si="449"/>
        <v>0</v>
      </c>
      <c r="Q1953" s="156" t="s">
        <v>363</v>
      </c>
      <c r="R1953" s="194">
        <f t="shared" si="454"/>
        <v>0</v>
      </c>
      <c r="S1953" s="194" t="str">
        <f t="shared" si="454"/>
        <v/>
      </c>
      <c r="T1953" s="194" t="str">
        <f t="shared" si="454"/>
        <v/>
      </c>
      <c r="U1953" s="194" t="str">
        <f t="shared" si="454"/>
        <v/>
      </c>
    </row>
    <row r="1954" spans="1:21" s="251" customFormat="1" ht="19.5" customHeight="1" x14ac:dyDescent="0.25">
      <c r="A1954" s="241"/>
      <c r="B1954" s="254"/>
      <c r="C1954" s="456" t="s">
        <v>1261</v>
      </c>
      <c r="D1954" s="255"/>
      <c r="E1954" s="255"/>
      <c r="F1954" s="255"/>
      <c r="G1954" s="256"/>
      <c r="H1954" s="257"/>
      <c r="I1954" s="242"/>
      <c r="J1954" s="179" t="s">
        <v>984</v>
      </c>
      <c r="K1954" s="244"/>
      <c r="L1954" s="245"/>
      <c r="M1954" s="246"/>
      <c r="N1954" s="246"/>
      <c r="O1954" s="247"/>
      <c r="P1954" s="193">
        <f t="shared" si="449"/>
        <v>0</v>
      </c>
      <c r="Q1954" s="156" t="s">
        <v>363</v>
      </c>
      <c r="R1954" s="194">
        <f t="shared" si="454"/>
        <v>0</v>
      </c>
      <c r="S1954" s="194" t="str">
        <f t="shared" si="454"/>
        <v/>
      </c>
      <c r="T1954" s="194" t="str">
        <f t="shared" si="454"/>
        <v/>
      </c>
      <c r="U1954" s="194" t="str">
        <f t="shared" si="454"/>
        <v/>
      </c>
    </row>
    <row r="1955" spans="1:21" s="251" customFormat="1" ht="19.5" customHeight="1" x14ac:dyDescent="0.25">
      <c r="A1955" s="241"/>
      <c r="B1955" s="254"/>
      <c r="C1955" s="199" t="s">
        <v>1262</v>
      </c>
      <c r="D1955" s="255"/>
      <c r="E1955" s="255"/>
      <c r="F1955" s="255"/>
      <c r="G1955" s="256"/>
      <c r="H1955" s="257">
        <v>1</v>
      </c>
      <c r="I1955" s="242" t="s">
        <v>366</v>
      </c>
      <c r="J1955" s="179">
        <v>20000</v>
      </c>
      <c r="K1955" s="244">
        <f t="shared" ref="K1955:K1957" si="459">H1955*J1955</f>
        <v>20000</v>
      </c>
      <c r="L1955" s="245"/>
      <c r="M1955" s="246"/>
      <c r="N1955" s="246"/>
      <c r="O1955" s="247"/>
      <c r="P1955" s="193">
        <f t="shared" si="449"/>
        <v>0</v>
      </c>
      <c r="Q1955" s="156" t="s">
        <v>363</v>
      </c>
      <c r="R1955" s="194">
        <f t="shared" si="454"/>
        <v>20000</v>
      </c>
      <c r="S1955" s="194" t="str">
        <f t="shared" si="454"/>
        <v/>
      </c>
      <c r="T1955" s="194" t="str">
        <f t="shared" si="454"/>
        <v/>
      </c>
      <c r="U1955" s="194" t="str">
        <f t="shared" si="454"/>
        <v/>
      </c>
    </row>
    <row r="1956" spans="1:21" s="251" customFormat="1" ht="19.5" customHeight="1" x14ac:dyDescent="0.25">
      <c r="A1956" s="241"/>
      <c r="B1956" s="254"/>
      <c r="C1956" s="199" t="s">
        <v>1263</v>
      </c>
      <c r="D1956" s="255"/>
      <c r="E1956" s="255"/>
      <c r="F1956" s="255"/>
      <c r="G1956" s="256"/>
      <c r="H1956" s="257">
        <v>2</v>
      </c>
      <c r="I1956" s="242" t="s">
        <v>366</v>
      </c>
      <c r="J1956" s="179">
        <v>5060</v>
      </c>
      <c r="K1956" s="244">
        <f t="shared" si="459"/>
        <v>10120</v>
      </c>
      <c r="L1956" s="245"/>
      <c r="M1956" s="246"/>
      <c r="N1956" s="246"/>
      <c r="O1956" s="247"/>
      <c r="P1956" s="193">
        <f t="shared" si="449"/>
        <v>0</v>
      </c>
      <c r="Q1956" s="156" t="s">
        <v>363</v>
      </c>
      <c r="R1956" s="194">
        <f t="shared" si="454"/>
        <v>10120</v>
      </c>
      <c r="S1956" s="194" t="str">
        <f t="shared" si="454"/>
        <v/>
      </c>
      <c r="T1956" s="194" t="str">
        <f t="shared" si="454"/>
        <v/>
      </c>
      <c r="U1956" s="194" t="str">
        <f t="shared" si="454"/>
        <v/>
      </c>
    </row>
    <row r="1957" spans="1:21" s="251" customFormat="1" ht="19.5" customHeight="1" x14ac:dyDescent="0.25">
      <c r="A1957" s="241"/>
      <c r="B1957" s="254"/>
      <c r="C1957" s="199" t="s">
        <v>1264</v>
      </c>
      <c r="D1957" s="255"/>
      <c r="E1957" s="255"/>
      <c r="F1957" s="255"/>
      <c r="G1957" s="256"/>
      <c r="H1957" s="257">
        <v>15</v>
      </c>
      <c r="I1957" s="242" t="s">
        <v>366</v>
      </c>
      <c r="J1957" s="179">
        <v>2403.5</v>
      </c>
      <c r="K1957" s="244">
        <f t="shared" si="459"/>
        <v>36052.5</v>
      </c>
      <c r="L1957" s="245"/>
      <c r="M1957" s="246"/>
      <c r="N1957" s="246"/>
      <c r="O1957" s="247"/>
      <c r="P1957" s="193">
        <f t="shared" si="449"/>
        <v>0</v>
      </c>
      <c r="Q1957" s="156" t="s">
        <v>363</v>
      </c>
      <c r="R1957" s="194">
        <f t="shared" si="454"/>
        <v>36052.5</v>
      </c>
      <c r="S1957" s="194" t="str">
        <f t="shared" si="454"/>
        <v/>
      </c>
      <c r="T1957" s="194" t="str">
        <f t="shared" si="454"/>
        <v/>
      </c>
      <c r="U1957" s="194" t="str">
        <f t="shared" si="454"/>
        <v/>
      </c>
    </row>
    <row r="1958" spans="1:21" s="251" customFormat="1" ht="19.5" customHeight="1" x14ac:dyDescent="0.25">
      <c r="A1958" s="241"/>
      <c r="B1958" s="254"/>
      <c r="C1958" s="199"/>
      <c r="D1958" s="255"/>
      <c r="E1958" s="255"/>
      <c r="F1958" s="255"/>
      <c r="G1958" s="256"/>
      <c r="H1958" s="257"/>
      <c r="I1958" s="242"/>
      <c r="J1958" s="179" t="s">
        <v>984</v>
      </c>
      <c r="K1958" s="244"/>
      <c r="L1958" s="245"/>
      <c r="M1958" s="246"/>
      <c r="N1958" s="246"/>
      <c r="O1958" s="247"/>
      <c r="P1958" s="193">
        <f t="shared" si="449"/>
        <v>0</v>
      </c>
      <c r="Q1958" s="156" t="s">
        <v>363</v>
      </c>
      <c r="R1958" s="194">
        <f t="shared" si="454"/>
        <v>0</v>
      </c>
      <c r="S1958" s="194" t="str">
        <f t="shared" si="454"/>
        <v/>
      </c>
      <c r="T1958" s="194" t="str">
        <f t="shared" si="454"/>
        <v/>
      </c>
      <c r="U1958" s="194" t="str">
        <f t="shared" si="454"/>
        <v/>
      </c>
    </row>
    <row r="1959" spans="1:21" s="251" customFormat="1" ht="19.5" customHeight="1" x14ac:dyDescent="0.25">
      <c r="A1959" s="241"/>
      <c r="B1959" s="254"/>
      <c r="C1959" s="456" t="s">
        <v>1265</v>
      </c>
      <c r="D1959" s="255"/>
      <c r="E1959" s="255"/>
      <c r="F1959" s="255"/>
      <c r="G1959" s="256"/>
      <c r="H1959" s="257"/>
      <c r="I1959" s="242"/>
      <c r="J1959" s="179" t="s">
        <v>984</v>
      </c>
      <c r="K1959" s="244"/>
      <c r="L1959" s="245"/>
      <c r="M1959" s="246"/>
      <c r="N1959" s="246"/>
      <c r="O1959" s="247"/>
      <c r="P1959" s="193">
        <f t="shared" si="449"/>
        <v>0</v>
      </c>
      <c r="Q1959" s="156" t="s">
        <v>363</v>
      </c>
      <c r="R1959" s="194">
        <f t="shared" si="454"/>
        <v>0</v>
      </c>
      <c r="S1959" s="194" t="str">
        <f t="shared" si="454"/>
        <v/>
      </c>
      <c r="T1959" s="194" t="str">
        <f t="shared" si="454"/>
        <v/>
      </c>
      <c r="U1959" s="194" t="str">
        <f t="shared" si="454"/>
        <v/>
      </c>
    </row>
    <row r="1960" spans="1:21" s="251" customFormat="1" ht="19.5" customHeight="1" x14ac:dyDescent="0.25">
      <c r="A1960" s="241"/>
      <c r="B1960" s="254"/>
      <c r="C1960" s="199" t="s">
        <v>1266</v>
      </c>
      <c r="D1960" s="255"/>
      <c r="E1960" s="255"/>
      <c r="F1960" s="255"/>
      <c r="G1960" s="256"/>
      <c r="H1960" s="257">
        <v>22041</v>
      </c>
      <c r="I1960" s="242" t="s">
        <v>5</v>
      </c>
      <c r="J1960" s="179">
        <v>30.36</v>
      </c>
      <c r="K1960" s="244">
        <f t="shared" ref="K1960" si="460">H1960*J1960</f>
        <v>669164.76</v>
      </c>
      <c r="L1960" s="245"/>
      <c r="M1960" s="246"/>
      <c r="N1960" s="246"/>
      <c r="O1960" s="247"/>
      <c r="P1960" s="193">
        <f t="shared" si="449"/>
        <v>0</v>
      </c>
      <c r="Q1960" s="156" t="s">
        <v>363</v>
      </c>
      <c r="R1960" s="194">
        <f t="shared" si="454"/>
        <v>669164.76</v>
      </c>
      <c r="S1960" s="194" t="str">
        <f t="shared" si="454"/>
        <v/>
      </c>
      <c r="T1960" s="194" t="str">
        <f t="shared" si="454"/>
        <v/>
      </c>
      <c r="U1960" s="194" t="str">
        <f t="shared" si="454"/>
        <v/>
      </c>
    </row>
    <row r="1961" spans="1:21" s="251" customFormat="1" ht="19.5" customHeight="1" x14ac:dyDescent="0.25">
      <c r="A1961" s="241"/>
      <c r="B1961" s="254"/>
      <c r="C1961" s="199"/>
      <c r="D1961" s="255"/>
      <c r="E1961" s="255"/>
      <c r="F1961" s="255"/>
      <c r="G1961" s="256"/>
      <c r="H1961" s="257"/>
      <c r="I1961" s="242"/>
      <c r="J1961" s="179" t="s">
        <v>984</v>
      </c>
      <c r="K1961" s="244"/>
      <c r="L1961" s="245"/>
      <c r="M1961" s="246"/>
      <c r="N1961" s="246"/>
      <c r="O1961" s="247"/>
      <c r="P1961" s="193">
        <f t="shared" si="449"/>
        <v>0</v>
      </c>
      <c r="Q1961" s="156" t="s">
        <v>363</v>
      </c>
      <c r="R1961" s="194">
        <f t="shared" si="454"/>
        <v>0</v>
      </c>
      <c r="S1961" s="194" t="str">
        <f t="shared" si="454"/>
        <v/>
      </c>
      <c r="T1961" s="194" t="str">
        <f t="shared" si="454"/>
        <v/>
      </c>
      <c r="U1961" s="194" t="str">
        <f t="shared" si="454"/>
        <v/>
      </c>
    </row>
    <row r="1962" spans="1:21" s="251" customFormat="1" ht="19.5" customHeight="1" x14ac:dyDescent="0.25">
      <c r="A1962" s="241"/>
      <c r="B1962" s="254"/>
      <c r="C1962" s="456" t="s">
        <v>1267</v>
      </c>
      <c r="D1962" s="255"/>
      <c r="E1962" s="255"/>
      <c r="F1962" s="255"/>
      <c r="G1962" s="256"/>
      <c r="H1962" s="257"/>
      <c r="I1962" s="242"/>
      <c r="J1962" s="179" t="s">
        <v>984</v>
      </c>
      <c r="K1962" s="244"/>
      <c r="L1962" s="245"/>
      <c r="M1962" s="246"/>
      <c r="N1962" s="246"/>
      <c r="O1962" s="247"/>
      <c r="P1962" s="193">
        <f t="shared" si="449"/>
        <v>0</v>
      </c>
      <c r="Q1962" s="156" t="s">
        <v>363</v>
      </c>
      <c r="R1962" s="194">
        <f t="shared" si="454"/>
        <v>0</v>
      </c>
      <c r="S1962" s="194" t="str">
        <f t="shared" si="454"/>
        <v/>
      </c>
      <c r="T1962" s="194" t="str">
        <f t="shared" si="454"/>
        <v/>
      </c>
      <c r="U1962" s="194" t="str">
        <f t="shared" si="454"/>
        <v/>
      </c>
    </row>
    <row r="1963" spans="1:21" s="251" customFormat="1" ht="19.5" customHeight="1" x14ac:dyDescent="0.25">
      <c r="A1963" s="241"/>
      <c r="B1963" s="254"/>
      <c r="C1963" s="199" t="s">
        <v>1268</v>
      </c>
      <c r="D1963" s="255"/>
      <c r="E1963" s="255"/>
      <c r="F1963" s="255"/>
      <c r="G1963" s="256"/>
      <c r="H1963" s="257"/>
      <c r="I1963" s="242"/>
      <c r="J1963" s="179" t="s">
        <v>984</v>
      </c>
      <c r="K1963" s="244"/>
      <c r="L1963" s="245"/>
      <c r="M1963" s="246"/>
      <c r="N1963" s="246"/>
      <c r="O1963" s="247"/>
      <c r="P1963" s="193">
        <f t="shared" si="449"/>
        <v>0</v>
      </c>
      <c r="Q1963" s="156" t="s">
        <v>363</v>
      </c>
      <c r="R1963" s="194">
        <f t="shared" si="454"/>
        <v>0</v>
      </c>
      <c r="S1963" s="194" t="str">
        <f t="shared" si="454"/>
        <v/>
      </c>
      <c r="T1963" s="194" t="str">
        <f t="shared" si="454"/>
        <v/>
      </c>
      <c r="U1963" s="194" t="str">
        <f t="shared" si="454"/>
        <v/>
      </c>
    </row>
    <row r="1964" spans="1:21" s="251" customFormat="1" ht="19.5" customHeight="1" x14ac:dyDescent="0.25">
      <c r="A1964" s="241"/>
      <c r="B1964" s="254"/>
      <c r="C1964" s="199" t="s">
        <v>1269</v>
      </c>
      <c r="D1964" s="255"/>
      <c r="E1964" s="255"/>
      <c r="F1964" s="255"/>
      <c r="G1964" s="256"/>
      <c r="H1964" s="257"/>
      <c r="I1964" s="242"/>
      <c r="J1964" s="179" t="s">
        <v>984</v>
      </c>
      <c r="K1964" s="244"/>
      <c r="L1964" s="245"/>
      <c r="M1964" s="246"/>
      <c r="N1964" s="246"/>
      <c r="O1964" s="247"/>
      <c r="P1964" s="193">
        <f t="shared" si="449"/>
        <v>0</v>
      </c>
      <c r="Q1964" s="156" t="s">
        <v>363</v>
      </c>
      <c r="R1964" s="194">
        <f t="shared" si="454"/>
        <v>0</v>
      </c>
      <c r="S1964" s="194" t="str">
        <f t="shared" si="454"/>
        <v/>
      </c>
      <c r="T1964" s="194" t="str">
        <f t="shared" si="454"/>
        <v/>
      </c>
      <c r="U1964" s="194" t="str">
        <f t="shared" si="454"/>
        <v/>
      </c>
    </row>
    <row r="1965" spans="1:21" s="251" customFormat="1" ht="19.5" customHeight="1" x14ac:dyDescent="0.25">
      <c r="A1965" s="241"/>
      <c r="B1965" s="254"/>
      <c r="C1965" s="199" t="s">
        <v>1270</v>
      </c>
      <c r="D1965" s="255"/>
      <c r="E1965" s="255"/>
      <c r="F1965" s="255"/>
      <c r="G1965" s="256"/>
      <c r="H1965" s="257"/>
      <c r="I1965" s="242"/>
      <c r="J1965" s="179" t="s">
        <v>984</v>
      </c>
      <c r="K1965" s="244"/>
      <c r="L1965" s="245"/>
      <c r="M1965" s="246"/>
      <c r="N1965" s="246"/>
      <c r="O1965" s="247"/>
      <c r="P1965" s="193">
        <f t="shared" si="449"/>
        <v>0</v>
      </c>
      <c r="Q1965" s="156" t="s">
        <v>363</v>
      </c>
      <c r="R1965" s="194">
        <f t="shared" si="454"/>
        <v>0</v>
      </c>
      <c r="S1965" s="194" t="str">
        <f t="shared" si="454"/>
        <v/>
      </c>
      <c r="T1965" s="194" t="str">
        <f t="shared" si="454"/>
        <v/>
      </c>
      <c r="U1965" s="194" t="str">
        <f t="shared" si="454"/>
        <v/>
      </c>
    </row>
    <row r="1966" spans="1:21" s="251" customFormat="1" ht="19.5" customHeight="1" x14ac:dyDescent="0.25">
      <c r="A1966" s="241"/>
      <c r="B1966" s="254"/>
      <c r="C1966" s="199" t="s">
        <v>1271</v>
      </c>
      <c r="D1966" s="255"/>
      <c r="E1966" s="255"/>
      <c r="F1966" s="255"/>
      <c r="G1966" s="256"/>
      <c r="H1966" s="257"/>
      <c r="I1966" s="242"/>
      <c r="J1966" s="179" t="s">
        <v>984</v>
      </c>
      <c r="K1966" s="244"/>
      <c r="L1966" s="245"/>
      <c r="M1966" s="246"/>
      <c r="N1966" s="246"/>
      <c r="O1966" s="247"/>
      <c r="P1966" s="193">
        <f t="shared" si="449"/>
        <v>0</v>
      </c>
      <c r="Q1966" s="156" t="s">
        <v>363</v>
      </c>
      <c r="R1966" s="194">
        <f t="shared" si="454"/>
        <v>0</v>
      </c>
      <c r="S1966" s="194" t="str">
        <f t="shared" si="454"/>
        <v/>
      </c>
      <c r="T1966" s="194" t="str">
        <f t="shared" si="454"/>
        <v/>
      </c>
      <c r="U1966" s="194" t="str">
        <f t="shared" si="454"/>
        <v/>
      </c>
    </row>
    <row r="1967" spans="1:21" s="251" customFormat="1" ht="19.5" customHeight="1" x14ac:dyDescent="0.25">
      <c r="A1967" s="241"/>
      <c r="B1967" s="254"/>
      <c r="C1967" s="199" t="s">
        <v>1272</v>
      </c>
      <c r="D1967" s="255"/>
      <c r="E1967" s="255"/>
      <c r="F1967" s="255"/>
      <c r="G1967" s="256"/>
      <c r="H1967" s="257"/>
      <c r="I1967" s="242"/>
      <c r="J1967" s="179" t="s">
        <v>984</v>
      </c>
      <c r="K1967" s="244"/>
      <c r="L1967" s="245"/>
      <c r="M1967" s="246"/>
      <c r="N1967" s="246"/>
      <c r="O1967" s="247"/>
      <c r="P1967" s="193">
        <f t="shared" si="449"/>
        <v>0</v>
      </c>
      <c r="Q1967" s="156" t="s">
        <v>363</v>
      </c>
      <c r="R1967" s="194">
        <f t="shared" si="454"/>
        <v>0</v>
      </c>
      <c r="S1967" s="194" t="str">
        <f t="shared" si="454"/>
        <v/>
      </c>
      <c r="T1967" s="194" t="str">
        <f t="shared" si="454"/>
        <v/>
      </c>
      <c r="U1967" s="194" t="str">
        <f t="shared" si="454"/>
        <v/>
      </c>
    </row>
    <row r="1968" spans="1:21" s="251" customFormat="1" ht="19.5" customHeight="1" x14ac:dyDescent="0.25">
      <c r="A1968" s="241"/>
      <c r="B1968" s="254"/>
      <c r="C1968" s="199"/>
      <c r="D1968" s="255"/>
      <c r="E1968" s="255"/>
      <c r="F1968" s="255"/>
      <c r="G1968" s="256"/>
      <c r="H1968" s="257"/>
      <c r="I1968" s="242"/>
      <c r="J1968" s="179" t="s">
        <v>984</v>
      </c>
      <c r="K1968" s="244"/>
      <c r="L1968" s="245"/>
      <c r="M1968" s="246"/>
      <c r="N1968" s="246"/>
      <c r="O1968" s="247"/>
      <c r="P1968" s="193">
        <f t="shared" si="449"/>
        <v>0</v>
      </c>
      <c r="Q1968" s="156" t="s">
        <v>363</v>
      </c>
      <c r="R1968" s="194">
        <f t="shared" ref="R1968:U1999" si="461">IF($Q1968=R$8,$K1968,"")</f>
        <v>0</v>
      </c>
      <c r="S1968" s="194" t="str">
        <f t="shared" si="461"/>
        <v/>
      </c>
      <c r="T1968" s="194" t="str">
        <f t="shared" si="461"/>
        <v/>
      </c>
      <c r="U1968" s="194" t="str">
        <f t="shared" si="461"/>
        <v/>
      </c>
    </row>
    <row r="1969" spans="1:21" s="251" customFormat="1" ht="19.5" customHeight="1" x14ac:dyDescent="0.25">
      <c r="A1969" s="241"/>
      <c r="B1969" s="254"/>
      <c r="C1969" s="199" t="s">
        <v>1273</v>
      </c>
      <c r="D1969" s="255"/>
      <c r="E1969" s="255"/>
      <c r="F1969" s="255"/>
      <c r="G1969" s="256"/>
      <c r="H1969" s="257"/>
      <c r="I1969" s="242"/>
      <c r="J1969" s="179" t="s">
        <v>984</v>
      </c>
      <c r="K1969" s="244"/>
      <c r="L1969" s="245"/>
      <c r="M1969" s="246"/>
      <c r="N1969" s="246"/>
      <c r="O1969" s="247"/>
      <c r="P1969" s="193">
        <f t="shared" si="449"/>
        <v>0</v>
      </c>
      <c r="Q1969" s="156" t="s">
        <v>363</v>
      </c>
      <c r="R1969" s="194">
        <f t="shared" si="461"/>
        <v>0</v>
      </c>
      <c r="S1969" s="194" t="str">
        <f t="shared" si="461"/>
        <v/>
      </c>
      <c r="T1969" s="194" t="str">
        <f t="shared" si="461"/>
        <v/>
      </c>
      <c r="U1969" s="194" t="str">
        <f t="shared" si="461"/>
        <v/>
      </c>
    </row>
    <row r="1970" spans="1:21" s="251" customFormat="1" ht="19.5" customHeight="1" x14ac:dyDescent="0.25">
      <c r="A1970" s="241"/>
      <c r="B1970" s="254"/>
      <c r="C1970" s="199" t="s">
        <v>1274</v>
      </c>
      <c r="D1970" s="255"/>
      <c r="E1970" s="255"/>
      <c r="F1970" s="255"/>
      <c r="G1970" s="256"/>
      <c r="H1970" s="257">
        <v>22041</v>
      </c>
      <c r="I1970" s="242" t="s">
        <v>5</v>
      </c>
      <c r="J1970" s="179">
        <v>75.900000000000006</v>
      </c>
      <c r="K1970" s="244">
        <f t="shared" ref="K1970" si="462">H1970*J1970</f>
        <v>1672911.9000000001</v>
      </c>
      <c r="L1970" s="245"/>
      <c r="M1970" s="246"/>
      <c r="N1970" s="246"/>
      <c r="O1970" s="247"/>
      <c r="P1970" s="193">
        <f t="shared" si="449"/>
        <v>0</v>
      </c>
      <c r="Q1970" s="156" t="s">
        <v>363</v>
      </c>
      <c r="R1970" s="194">
        <f t="shared" si="461"/>
        <v>1672911.9000000001</v>
      </c>
      <c r="S1970" s="194" t="str">
        <f t="shared" si="461"/>
        <v/>
      </c>
      <c r="T1970" s="194" t="str">
        <f t="shared" si="461"/>
        <v/>
      </c>
      <c r="U1970" s="194" t="str">
        <f t="shared" si="461"/>
        <v/>
      </c>
    </row>
    <row r="1971" spans="1:21" s="251" customFormat="1" ht="19.5" customHeight="1" x14ac:dyDescent="0.25">
      <c r="A1971" s="241"/>
      <c r="B1971" s="254"/>
      <c r="C1971" s="199"/>
      <c r="D1971" s="255"/>
      <c r="E1971" s="255"/>
      <c r="F1971" s="255"/>
      <c r="G1971" s="256"/>
      <c r="H1971" s="257"/>
      <c r="I1971" s="242"/>
      <c r="J1971" s="179" t="s">
        <v>984</v>
      </c>
      <c r="K1971" s="244"/>
      <c r="L1971" s="245"/>
      <c r="M1971" s="246"/>
      <c r="N1971" s="246"/>
      <c r="O1971" s="247"/>
      <c r="P1971" s="193">
        <f t="shared" si="449"/>
        <v>0</v>
      </c>
      <c r="Q1971" s="156" t="s">
        <v>363</v>
      </c>
      <c r="R1971" s="194">
        <f t="shared" si="461"/>
        <v>0</v>
      </c>
      <c r="S1971" s="194" t="str">
        <f t="shared" si="461"/>
        <v/>
      </c>
      <c r="T1971" s="194" t="str">
        <f t="shared" si="461"/>
        <v/>
      </c>
      <c r="U1971" s="194" t="str">
        <f t="shared" si="461"/>
        <v/>
      </c>
    </row>
    <row r="1972" spans="1:21" s="251" customFormat="1" ht="19.5" customHeight="1" x14ac:dyDescent="0.25">
      <c r="A1972" s="241"/>
      <c r="B1972" s="254"/>
      <c r="C1972" s="199" t="s">
        <v>1275</v>
      </c>
      <c r="D1972" s="255"/>
      <c r="E1972" s="255"/>
      <c r="F1972" s="255"/>
      <c r="G1972" s="256"/>
      <c r="H1972" s="257"/>
      <c r="I1972" s="242"/>
      <c r="J1972" s="179" t="s">
        <v>984</v>
      </c>
      <c r="K1972" s="244"/>
      <c r="L1972" s="245"/>
      <c r="M1972" s="246"/>
      <c r="N1972" s="246"/>
      <c r="O1972" s="247"/>
      <c r="P1972" s="193">
        <f t="shared" si="449"/>
        <v>0</v>
      </c>
      <c r="Q1972" s="156" t="s">
        <v>363</v>
      </c>
      <c r="R1972" s="194">
        <f t="shared" si="461"/>
        <v>0</v>
      </c>
      <c r="S1972" s="194" t="str">
        <f t="shared" si="461"/>
        <v/>
      </c>
      <c r="T1972" s="194" t="str">
        <f t="shared" si="461"/>
        <v/>
      </c>
      <c r="U1972" s="194" t="str">
        <f t="shared" si="461"/>
        <v/>
      </c>
    </row>
    <row r="1973" spans="1:21" s="251" customFormat="1" ht="19.5" customHeight="1" x14ac:dyDescent="0.25">
      <c r="A1973" s="241"/>
      <c r="B1973" s="254"/>
      <c r="C1973" s="199" t="s">
        <v>1276</v>
      </c>
      <c r="D1973" s="255"/>
      <c r="E1973" s="255"/>
      <c r="F1973" s="255"/>
      <c r="G1973" s="256"/>
      <c r="H1973" s="257">
        <v>21041</v>
      </c>
      <c r="I1973" s="242" t="s">
        <v>5</v>
      </c>
      <c r="J1973" s="179">
        <v>31.63</v>
      </c>
      <c r="K1973" s="244">
        <f t="shared" ref="K1973" si="463">H1973*J1973</f>
        <v>665526.82999999996</v>
      </c>
      <c r="L1973" s="245"/>
      <c r="M1973" s="246"/>
      <c r="N1973" s="246"/>
      <c r="O1973" s="247"/>
      <c r="P1973" s="193">
        <f t="shared" si="449"/>
        <v>0</v>
      </c>
      <c r="Q1973" s="156" t="s">
        <v>363</v>
      </c>
      <c r="R1973" s="194">
        <f t="shared" si="461"/>
        <v>665526.82999999996</v>
      </c>
      <c r="S1973" s="194" t="str">
        <f t="shared" si="461"/>
        <v/>
      </c>
      <c r="T1973" s="194" t="str">
        <f t="shared" si="461"/>
        <v/>
      </c>
      <c r="U1973" s="194" t="str">
        <f t="shared" si="461"/>
        <v/>
      </c>
    </row>
    <row r="1974" spans="1:21" s="251" customFormat="1" ht="19.5" customHeight="1" x14ac:dyDescent="0.25">
      <c r="A1974" s="241"/>
      <c r="B1974" s="254"/>
      <c r="C1974" s="199"/>
      <c r="D1974" s="255"/>
      <c r="E1974" s="255"/>
      <c r="F1974" s="255"/>
      <c r="G1974" s="256"/>
      <c r="H1974" s="257"/>
      <c r="I1974" s="242"/>
      <c r="J1974" s="179" t="s">
        <v>984</v>
      </c>
      <c r="K1974" s="244"/>
      <c r="L1974" s="245"/>
      <c r="M1974" s="246"/>
      <c r="N1974" s="246"/>
      <c r="O1974" s="247"/>
      <c r="P1974" s="193">
        <f t="shared" si="449"/>
        <v>0</v>
      </c>
      <c r="Q1974" s="156" t="s">
        <v>363</v>
      </c>
      <c r="R1974" s="194">
        <f t="shared" si="461"/>
        <v>0</v>
      </c>
      <c r="S1974" s="194" t="str">
        <f t="shared" si="461"/>
        <v/>
      </c>
      <c r="T1974" s="194" t="str">
        <f t="shared" si="461"/>
        <v/>
      </c>
      <c r="U1974" s="194" t="str">
        <f t="shared" si="461"/>
        <v/>
      </c>
    </row>
    <row r="1975" spans="1:21" s="251" customFormat="1" ht="19.5" customHeight="1" x14ac:dyDescent="0.25">
      <c r="A1975" s="241"/>
      <c r="B1975" s="254"/>
      <c r="C1975" s="456" t="s">
        <v>1277</v>
      </c>
      <c r="D1975" s="255"/>
      <c r="E1975" s="255"/>
      <c r="F1975" s="255"/>
      <c r="G1975" s="256"/>
      <c r="H1975" s="257"/>
      <c r="I1975" s="242"/>
      <c r="J1975" s="179" t="s">
        <v>984</v>
      </c>
      <c r="K1975" s="244"/>
      <c r="L1975" s="245"/>
      <c r="M1975" s="246"/>
      <c r="N1975" s="246"/>
      <c r="O1975" s="247"/>
      <c r="P1975" s="193">
        <f t="shared" si="449"/>
        <v>0</v>
      </c>
      <c r="Q1975" s="156" t="s">
        <v>363</v>
      </c>
      <c r="R1975" s="194">
        <f t="shared" si="461"/>
        <v>0</v>
      </c>
      <c r="S1975" s="194" t="str">
        <f t="shared" si="461"/>
        <v/>
      </c>
      <c r="T1975" s="194" t="str">
        <f t="shared" si="461"/>
        <v/>
      </c>
      <c r="U1975" s="194" t="str">
        <f t="shared" si="461"/>
        <v/>
      </c>
    </row>
    <row r="1976" spans="1:21" s="251" customFormat="1" ht="19.5" customHeight="1" x14ac:dyDescent="0.25">
      <c r="A1976" s="241"/>
      <c r="B1976" s="254"/>
      <c r="C1976" s="199" t="s">
        <v>1278</v>
      </c>
      <c r="D1976" s="255"/>
      <c r="E1976" s="255"/>
      <c r="F1976" s="255"/>
      <c r="G1976" s="256"/>
      <c r="H1976" s="257"/>
      <c r="I1976" s="242"/>
      <c r="J1976" s="179" t="s">
        <v>984</v>
      </c>
      <c r="K1976" s="244"/>
      <c r="L1976" s="245"/>
      <c r="M1976" s="246"/>
      <c r="N1976" s="246"/>
      <c r="O1976" s="247"/>
      <c r="P1976" s="193">
        <f t="shared" si="449"/>
        <v>0</v>
      </c>
      <c r="Q1976" s="156" t="s">
        <v>363</v>
      </c>
      <c r="R1976" s="194">
        <f t="shared" si="461"/>
        <v>0</v>
      </c>
      <c r="S1976" s="194" t="str">
        <f t="shared" si="461"/>
        <v/>
      </c>
      <c r="T1976" s="194" t="str">
        <f t="shared" si="461"/>
        <v/>
      </c>
      <c r="U1976" s="194" t="str">
        <f t="shared" si="461"/>
        <v/>
      </c>
    </row>
    <row r="1977" spans="1:21" s="251" customFormat="1" ht="19.5" customHeight="1" x14ac:dyDescent="0.25">
      <c r="A1977" s="241"/>
      <c r="B1977" s="254"/>
      <c r="C1977" s="199" t="s">
        <v>1279</v>
      </c>
      <c r="D1977" s="255"/>
      <c r="E1977" s="255"/>
      <c r="F1977" s="255"/>
      <c r="G1977" s="256"/>
      <c r="H1977" s="257"/>
      <c r="I1977" s="242"/>
      <c r="J1977" s="179" t="s">
        <v>984</v>
      </c>
      <c r="K1977" s="244"/>
      <c r="L1977" s="245"/>
      <c r="M1977" s="246"/>
      <c r="N1977" s="246"/>
      <c r="O1977" s="247"/>
      <c r="P1977" s="193">
        <f t="shared" si="449"/>
        <v>0</v>
      </c>
      <c r="Q1977" s="156" t="s">
        <v>363</v>
      </c>
      <c r="R1977" s="194">
        <f t="shared" si="461"/>
        <v>0</v>
      </c>
      <c r="S1977" s="194" t="str">
        <f t="shared" si="461"/>
        <v/>
      </c>
      <c r="T1977" s="194" t="str">
        <f t="shared" si="461"/>
        <v/>
      </c>
      <c r="U1977" s="194" t="str">
        <f t="shared" si="461"/>
        <v/>
      </c>
    </row>
    <row r="1978" spans="1:21" s="251" customFormat="1" ht="19.5" customHeight="1" x14ac:dyDescent="0.25">
      <c r="A1978" s="241"/>
      <c r="B1978" s="254"/>
      <c r="C1978" s="199" t="s">
        <v>1280</v>
      </c>
      <c r="D1978" s="255"/>
      <c r="E1978" s="255"/>
      <c r="F1978" s="255"/>
      <c r="G1978" s="256"/>
      <c r="H1978" s="257"/>
      <c r="I1978" s="242"/>
      <c r="J1978" s="179" t="s">
        <v>984</v>
      </c>
      <c r="K1978" s="244"/>
      <c r="L1978" s="245"/>
      <c r="M1978" s="246"/>
      <c r="N1978" s="246"/>
      <c r="O1978" s="247"/>
      <c r="P1978" s="193">
        <f t="shared" ref="P1978:P2041" si="464">K1978-SUM(R1978:U1978)</f>
        <v>0</v>
      </c>
      <c r="Q1978" s="156" t="s">
        <v>363</v>
      </c>
      <c r="R1978" s="194">
        <f t="shared" si="461"/>
        <v>0</v>
      </c>
      <c r="S1978" s="194" t="str">
        <f t="shared" si="461"/>
        <v/>
      </c>
      <c r="T1978" s="194" t="str">
        <f t="shared" si="461"/>
        <v/>
      </c>
      <c r="U1978" s="194" t="str">
        <f t="shared" si="461"/>
        <v/>
      </c>
    </row>
    <row r="1979" spans="1:21" s="251" customFormat="1" ht="19.5" customHeight="1" x14ac:dyDescent="0.25">
      <c r="A1979" s="241"/>
      <c r="B1979" s="254"/>
      <c r="C1979" s="199"/>
      <c r="D1979" s="255"/>
      <c r="E1979" s="255"/>
      <c r="F1979" s="255"/>
      <c r="G1979" s="256"/>
      <c r="H1979" s="257"/>
      <c r="I1979" s="242"/>
      <c r="J1979" s="179" t="s">
        <v>984</v>
      </c>
      <c r="K1979" s="244"/>
      <c r="L1979" s="245"/>
      <c r="M1979" s="246"/>
      <c r="N1979" s="246"/>
      <c r="O1979" s="247"/>
      <c r="P1979" s="193">
        <f t="shared" si="464"/>
        <v>0</v>
      </c>
      <c r="Q1979" s="156" t="s">
        <v>363</v>
      </c>
      <c r="R1979" s="194">
        <f t="shared" si="461"/>
        <v>0</v>
      </c>
      <c r="S1979" s="194" t="str">
        <f t="shared" si="461"/>
        <v/>
      </c>
      <c r="T1979" s="194" t="str">
        <f t="shared" si="461"/>
        <v/>
      </c>
      <c r="U1979" s="194" t="str">
        <f t="shared" si="461"/>
        <v/>
      </c>
    </row>
    <row r="1980" spans="1:21" s="251" customFormat="1" ht="19.5" customHeight="1" x14ac:dyDescent="0.25">
      <c r="A1980" s="241"/>
      <c r="B1980" s="254"/>
      <c r="C1980" s="456" t="s">
        <v>1281</v>
      </c>
      <c r="D1980" s="255"/>
      <c r="E1980" s="255"/>
      <c r="F1980" s="255"/>
      <c r="G1980" s="256"/>
      <c r="H1980" s="257"/>
      <c r="I1980" s="242"/>
      <c r="J1980" s="179" t="s">
        <v>984</v>
      </c>
      <c r="K1980" s="244"/>
      <c r="L1980" s="245"/>
      <c r="M1980" s="246"/>
      <c r="N1980" s="246"/>
      <c r="O1980" s="247"/>
      <c r="P1980" s="193">
        <f t="shared" si="464"/>
        <v>0</v>
      </c>
      <c r="Q1980" s="156" t="s">
        <v>363</v>
      </c>
      <c r="R1980" s="194">
        <f t="shared" si="461"/>
        <v>0</v>
      </c>
      <c r="S1980" s="194" t="str">
        <f t="shared" si="461"/>
        <v/>
      </c>
      <c r="T1980" s="194" t="str">
        <f t="shared" si="461"/>
        <v/>
      </c>
      <c r="U1980" s="194" t="str">
        <f t="shared" si="461"/>
        <v/>
      </c>
    </row>
    <row r="1981" spans="1:21" s="251" customFormat="1" ht="19.5" customHeight="1" x14ac:dyDescent="0.25">
      <c r="A1981" s="241"/>
      <c r="B1981" s="254"/>
      <c r="C1981" s="199" t="s">
        <v>1282</v>
      </c>
      <c r="D1981" s="255"/>
      <c r="E1981" s="255"/>
      <c r="F1981" s="255"/>
      <c r="G1981" s="256"/>
      <c r="H1981" s="257"/>
      <c r="I1981" s="242"/>
      <c r="J1981" s="179" t="s">
        <v>984</v>
      </c>
      <c r="K1981" s="244"/>
      <c r="L1981" s="245"/>
      <c r="M1981" s="246"/>
      <c r="N1981" s="246"/>
      <c r="O1981" s="247"/>
      <c r="P1981" s="193">
        <f t="shared" si="464"/>
        <v>0</v>
      </c>
      <c r="Q1981" s="156" t="s">
        <v>363</v>
      </c>
      <c r="R1981" s="194">
        <f t="shared" si="461"/>
        <v>0</v>
      </c>
      <c r="S1981" s="194" t="str">
        <f t="shared" si="461"/>
        <v/>
      </c>
      <c r="T1981" s="194" t="str">
        <f t="shared" si="461"/>
        <v/>
      </c>
      <c r="U1981" s="194" t="str">
        <f t="shared" si="461"/>
        <v/>
      </c>
    </row>
    <row r="1982" spans="1:21" s="251" customFormat="1" ht="19.5" customHeight="1" x14ac:dyDescent="0.25">
      <c r="A1982" s="241"/>
      <c r="B1982" s="254"/>
      <c r="C1982" s="199" t="s">
        <v>1283</v>
      </c>
      <c r="D1982" s="255"/>
      <c r="E1982" s="255"/>
      <c r="F1982" s="255"/>
      <c r="G1982" s="256"/>
      <c r="H1982" s="257">
        <v>9996</v>
      </c>
      <c r="I1982" s="242" t="s">
        <v>5</v>
      </c>
      <c r="J1982" s="179">
        <v>113.85</v>
      </c>
      <c r="K1982" s="244">
        <f t="shared" ref="K1982" si="465">H1982*J1982</f>
        <v>1138044.5999999999</v>
      </c>
      <c r="L1982" s="245"/>
      <c r="M1982" s="246"/>
      <c r="N1982" s="246"/>
      <c r="O1982" s="247"/>
      <c r="P1982" s="193">
        <f t="shared" si="464"/>
        <v>0</v>
      </c>
      <c r="Q1982" s="156" t="s">
        <v>363</v>
      </c>
      <c r="R1982" s="194">
        <f t="shared" si="461"/>
        <v>1138044.5999999999</v>
      </c>
      <c r="S1982" s="194" t="str">
        <f t="shared" si="461"/>
        <v/>
      </c>
      <c r="T1982" s="194" t="str">
        <f t="shared" si="461"/>
        <v/>
      </c>
      <c r="U1982" s="194" t="str">
        <f t="shared" si="461"/>
        <v/>
      </c>
    </row>
    <row r="1983" spans="1:21" s="251" customFormat="1" ht="19.5" customHeight="1" x14ac:dyDescent="0.25">
      <c r="A1983" s="241"/>
      <c r="B1983" s="254"/>
      <c r="C1983" s="199"/>
      <c r="D1983" s="255"/>
      <c r="E1983" s="255"/>
      <c r="F1983" s="255"/>
      <c r="G1983" s="256"/>
      <c r="H1983" s="257"/>
      <c r="I1983" s="242"/>
      <c r="J1983" s="179" t="s">
        <v>984</v>
      </c>
      <c r="K1983" s="244"/>
      <c r="L1983" s="245"/>
      <c r="M1983" s="246"/>
      <c r="N1983" s="246"/>
      <c r="O1983" s="247"/>
      <c r="P1983" s="193">
        <f t="shared" si="464"/>
        <v>0</v>
      </c>
      <c r="Q1983" s="156" t="s">
        <v>363</v>
      </c>
      <c r="R1983" s="194">
        <f t="shared" si="461"/>
        <v>0</v>
      </c>
      <c r="S1983" s="194" t="str">
        <f t="shared" si="461"/>
        <v/>
      </c>
      <c r="T1983" s="194" t="str">
        <f t="shared" si="461"/>
        <v/>
      </c>
      <c r="U1983" s="194" t="str">
        <f t="shared" si="461"/>
        <v/>
      </c>
    </row>
    <row r="1984" spans="1:21" s="251" customFormat="1" ht="19.5" customHeight="1" x14ac:dyDescent="0.25">
      <c r="A1984" s="241"/>
      <c r="B1984" s="254"/>
      <c r="C1984" s="456" t="s">
        <v>1284</v>
      </c>
      <c r="D1984" s="255"/>
      <c r="E1984" s="255"/>
      <c r="F1984" s="255"/>
      <c r="G1984" s="256"/>
      <c r="H1984" s="257"/>
      <c r="I1984" s="242"/>
      <c r="J1984" s="179" t="s">
        <v>984</v>
      </c>
      <c r="K1984" s="244"/>
      <c r="L1984" s="245"/>
      <c r="M1984" s="246"/>
      <c r="N1984" s="246"/>
      <c r="O1984" s="247"/>
      <c r="P1984" s="193">
        <f t="shared" si="464"/>
        <v>0</v>
      </c>
      <c r="Q1984" s="156" t="s">
        <v>363</v>
      </c>
      <c r="R1984" s="194">
        <f t="shared" si="461"/>
        <v>0</v>
      </c>
      <c r="S1984" s="194" t="str">
        <f t="shared" si="461"/>
        <v/>
      </c>
      <c r="T1984" s="194" t="str">
        <f t="shared" si="461"/>
        <v/>
      </c>
      <c r="U1984" s="194" t="str">
        <f t="shared" si="461"/>
        <v/>
      </c>
    </row>
    <row r="1985" spans="1:21" s="251" customFormat="1" ht="19.5" customHeight="1" x14ac:dyDescent="0.25">
      <c r="A1985" s="241"/>
      <c r="B1985" s="254"/>
      <c r="C1985" s="199" t="s">
        <v>1282</v>
      </c>
      <c r="D1985" s="255"/>
      <c r="E1985" s="255"/>
      <c r="F1985" s="255"/>
      <c r="G1985" s="256"/>
      <c r="H1985" s="257"/>
      <c r="I1985" s="242"/>
      <c r="J1985" s="179" t="s">
        <v>984</v>
      </c>
      <c r="K1985" s="244"/>
      <c r="L1985" s="245"/>
      <c r="M1985" s="246"/>
      <c r="N1985" s="246"/>
      <c r="O1985" s="247"/>
      <c r="P1985" s="193">
        <f t="shared" si="464"/>
        <v>0</v>
      </c>
      <c r="Q1985" s="156" t="s">
        <v>363</v>
      </c>
      <c r="R1985" s="194">
        <f t="shared" si="461"/>
        <v>0</v>
      </c>
      <c r="S1985" s="194" t="str">
        <f t="shared" si="461"/>
        <v/>
      </c>
      <c r="T1985" s="194" t="str">
        <f t="shared" si="461"/>
        <v/>
      </c>
      <c r="U1985" s="194" t="str">
        <f t="shared" si="461"/>
        <v/>
      </c>
    </row>
    <row r="1986" spans="1:21" s="251" customFormat="1" ht="19.5" customHeight="1" x14ac:dyDescent="0.25">
      <c r="A1986" s="241"/>
      <c r="B1986" s="254"/>
      <c r="C1986" s="199" t="s">
        <v>1283</v>
      </c>
      <c r="D1986" s="255"/>
      <c r="E1986" s="255"/>
      <c r="F1986" s="255"/>
      <c r="G1986" s="256"/>
      <c r="H1986" s="257">
        <v>12045</v>
      </c>
      <c r="I1986" s="242" t="s">
        <v>5</v>
      </c>
      <c r="J1986" s="179">
        <v>253</v>
      </c>
      <c r="K1986" s="244">
        <f t="shared" ref="K1986" si="466">H1986*J1986</f>
        <v>3047385</v>
      </c>
      <c r="L1986" s="245"/>
      <c r="M1986" s="246"/>
      <c r="N1986" s="246"/>
      <c r="O1986" s="247"/>
      <c r="P1986" s="193">
        <f t="shared" si="464"/>
        <v>0</v>
      </c>
      <c r="Q1986" s="156" t="s">
        <v>363</v>
      </c>
      <c r="R1986" s="194">
        <f t="shared" si="461"/>
        <v>3047385</v>
      </c>
      <c r="S1986" s="194" t="str">
        <f t="shared" si="461"/>
        <v/>
      </c>
      <c r="T1986" s="194" t="str">
        <f t="shared" si="461"/>
        <v/>
      </c>
      <c r="U1986" s="194" t="str">
        <f t="shared" si="461"/>
        <v/>
      </c>
    </row>
    <row r="1987" spans="1:21" s="251" customFormat="1" ht="19.5" customHeight="1" x14ac:dyDescent="0.25">
      <c r="A1987" s="241"/>
      <c r="B1987" s="254"/>
      <c r="C1987" s="199"/>
      <c r="D1987" s="255"/>
      <c r="E1987" s="255"/>
      <c r="F1987" s="255"/>
      <c r="G1987" s="256"/>
      <c r="H1987" s="257"/>
      <c r="I1987" s="242"/>
      <c r="J1987" s="179" t="s">
        <v>984</v>
      </c>
      <c r="K1987" s="244"/>
      <c r="L1987" s="245"/>
      <c r="M1987" s="246"/>
      <c r="N1987" s="246"/>
      <c r="O1987" s="247"/>
      <c r="P1987" s="193">
        <f t="shared" si="464"/>
        <v>0</v>
      </c>
      <c r="Q1987" s="156" t="s">
        <v>363</v>
      </c>
      <c r="R1987" s="194">
        <f t="shared" si="461"/>
        <v>0</v>
      </c>
      <c r="S1987" s="194" t="str">
        <f t="shared" si="461"/>
        <v/>
      </c>
      <c r="T1987" s="194" t="str">
        <f t="shared" si="461"/>
        <v/>
      </c>
      <c r="U1987" s="194" t="str">
        <f t="shared" si="461"/>
        <v/>
      </c>
    </row>
    <row r="1988" spans="1:21" s="251" customFormat="1" ht="19.5" customHeight="1" x14ac:dyDescent="0.25">
      <c r="A1988" s="241"/>
      <c r="B1988" s="254"/>
      <c r="C1988" s="199" t="s">
        <v>1285</v>
      </c>
      <c r="D1988" s="255"/>
      <c r="E1988" s="255"/>
      <c r="F1988" s="255"/>
      <c r="G1988" s="256"/>
      <c r="H1988" s="257">
        <v>12045</v>
      </c>
      <c r="I1988" s="242" t="s">
        <v>5</v>
      </c>
      <c r="J1988" s="179">
        <v>82.23</v>
      </c>
      <c r="K1988" s="244">
        <f t="shared" ref="K1988" si="467">H1988*J1988</f>
        <v>990460.35000000009</v>
      </c>
      <c r="L1988" s="245"/>
      <c r="M1988" s="246"/>
      <c r="N1988" s="246"/>
      <c r="O1988" s="247"/>
      <c r="P1988" s="193">
        <f t="shared" si="464"/>
        <v>0</v>
      </c>
      <c r="Q1988" s="156" t="s">
        <v>363</v>
      </c>
      <c r="R1988" s="194">
        <f t="shared" si="461"/>
        <v>990460.35000000009</v>
      </c>
      <c r="S1988" s="194" t="str">
        <f t="shared" si="461"/>
        <v/>
      </c>
      <c r="T1988" s="194" t="str">
        <f t="shared" si="461"/>
        <v/>
      </c>
      <c r="U1988" s="194" t="str">
        <f t="shared" si="461"/>
        <v/>
      </c>
    </row>
    <row r="1989" spans="1:21" s="251" customFormat="1" ht="19.5" customHeight="1" x14ac:dyDescent="0.25">
      <c r="A1989" s="241"/>
      <c r="B1989" s="254"/>
      <c r="C1989" s="199"/>
      <c r="D1989" s="255"/>
      <c r="E1989" s="255"/>
      <c r="F1989" s="255"/>
      <c r="G1989" s="256"/>
      <c r="H1989" s="257"/>
      <c r="I1989" s="242"/>
      <c r="J1989" s="179" t="s">
        <v>984</v>
      </c>
      <c r="K1989" s="244"/>
      <c r="L1989" s="245"/>
      <c r="M1989" s="246"/>
      <c r="N1989" s="246"/>
      <c r="O1989" s="247"/>
      <c r="P1989" s="193">
        <f t="shared" si="464"/>
        <v>0</v>
      </c>
      <c r="Q1989" s="156" t="s">
        <v>363</v>
      </c>
      <c r="R1989" s="194">
        <f t="shared" si="461"/>
        <v>0</v>
      </c>
      <c r="S1989" s="194" t="str">
        <f t="shared" si="461"/>
        <v/>
      </c>
      <c r="T1989" s="194" t="str">
        <f t="shared" si="461"/>
        <v/>
      </c>
      <c r="U1989" s="194" t="str">
        <f t="shared" si="461"/>
        <v/>
      </c>
    </row>
    <row r="1990" spans="1:21" s="251" customFormat="1" ht="19.5" customHeight="1" x14ac:dyDescent="0.25">
      <c r="A1990" s="241"/>
      <c r="B1990" s="254"/>
      <c r="C1990" s="456" t="s">
        <v>1286</v>
      </c>
      <c r="D1990" s="255"/>
      <c r="E1990" s="255"/>
      <c r="F1990" s="255"/>
      <c r="G1990" s="256"/>
      <c r="H1990" s="257"/>
      <c r="I1990" s="242"/>
      <c r="J1990" s="179" t="s">
        <v>984</v>
      </c>
      <c r="K1990" s="244"/>
      <c r="L1990" s="245"/>
      <c r="M1990" s="246"/>
      <c r="N1990" s="246"/>
      <c r="O1990" s="247"/>
      <c r="P1990" s="193">
        <f t="shared" si="464"/>
        <v>0</v>
      </c>
      <c r="Q1990" s="156" t="s">
        <v>363</v>
      </c>
      <c r="R1990" s="194">
        <f t="shared" si="461"/>
        <v>0</v>
      </c>
      <c r="S1990" s="194" t="str">
        <f t="shared" si="461"/>
        <v/>
      </c>
      <c r="T1990" s="194" t="str">
        <f t="shared" si="461"/>
        <v/>
      </c>
      <c r="U1990" s="194" t="str">
        <f t="shared" si="461"/>
        <v/>
      </c>
    </row>
    <row r="1991" spans="1:21" s="251" customFormat="1" ht="19.5" customHeight="1" x14ac:dyDescent="0.25">
      <c r="A1991" s="241"/>
      <c r="B1991" s="254"/>
      <c r="C1991" s="199" t="s">
        <v>1287</v>
      </c>
      <c r="D1991" s="255"/>
      <c r="E1991" s="255"/>
      <c r="F1991" s="255"/>
      <c r="G1991" s="256"/>
      <c r="H1991" s="257">
        <v>22041</v>
      </c>
      <c r="I1991" s="242" t="s">
        <v>5</v>
      </c>
      <c r="J1991" s="179">
        <v>48.07</v>
      </c>
      <c r="K1991" s="244">
        <f t="shared" ref="K1991" si="468">H1991*J1991</f>
        <v>1059510.8700000001</v>
      </c>
      <c r="L1991" s="245"/>
      <c r="M1991" s="246"/>
      <c r="N1991" s="246"/>
      <c r="O1991" s="247"/>
      <c r="P1991" s="193">
        <f t="shared" si="464"/>
        <v>0</v>
      </c>
      <c r="Q1991" s="156" t="s">
        <v>363</v>
      </c>
      <c r="R1991" s="194">
        <f t="shared" si="461"/>
        <v>1059510.8700000001</v>
      </c>
      <c r="S1991" s="194" t="str">
        <f t="shared" si="461"/>
        <v/>
      </c>
      <c r="T1991" s="194" t="str">
        <f t="shared" si="461"/>
        <v/>
      </c>
      <c r="U1991" s="194" t="str">
        <f t="shared" si="461"/>
        <v/>
      </c>
    </row>
    <row r="1992" spans="1:21" s="251" customFormat="1" ht="19.5" customHeight="1" x14ac:dyDescent="0.25">
      <c r="A1992" s="241"/>
      <c r="B1992" s="254"/>
      <c r="C1992" s="199"/>
      <c r="D1992" s="255"/>
      <c r="E1992" s="255"/>
      <c r="F1992" s="255"/>
      <c r="G1992" s="256"/>
      <c r="H1992" s="257"/>
      <c r="I1992" s="242"/>
      <c r="J1992" s="179" t="s">
        <v>984</v>
      </c>
      <c r="K1992" s="244"/>
      <c r="L1992" s="245"/>
      <c r="M1992" s="246"/>
      <c r="N1992" s="246"/>
      <c r="O1992" s="247"/>
      <c r="P1992" s="193">
        <f t="shared" si="464"/>
        <v>0</v>
      </c>
      <c r="Q1992" s="156" t="s">
        <v>363</v>
      </c>
      <c r="R1992" s="194">
        <f t="shared" si="461"/>
        <v>0</v>
      </c>
      <c r="S1992" s="194" t="str">
        <f t="shared" si="461"/>
        <v/>
      </c>
      <c r="T1992" s="194" t="str">
        <f t="shared" si="461"/>
        <v/>
      </c>
      <c r="U1992" s="194" t="str">
        <f t="shared" si="461"/>
        <v/>
      </c>
    </row>
    <row r="1993" spans="1:21" s="251" customFormat="1" ht="19.5" customHeight="1" x14ac:dyDescent="0.25">
      <c r="A1993" s="241"/>
      <c r="B1993" s="254"/>
      <c r="C1993" s="456" t="s">
        <v>1288</v>
      </c>
      <c r="D1993" s="255"/>
      <c r="E1993" s="255"/>
      <c r="F1993" s="255"/>
      <c r="G1993" s="256"/>
      <c r="H1993" s="257"/>
      <c r="I1993" s="242"/>
      <c r="J1993" s="179" t="s">
        <v>984</v>
      </c>
      <c r="K1993" s="244"/>
      <c r="L1993" s="245"/>
      <c r="M1993" s="246"/>
      <c r="N1993" s="246"/>
      <c r="O1993" s="247"/>
      <c r="P1993" s="193">
        <f t="shared" si="464"/>
        <v>0</v>
      </c>
      <c r="Q1993" s="156" t="s">
        <v>363</v>
      </c>
      <c r="R1993" s="194">
        <f t="shared" si="461"/>
        <v>0</v>
      </c>
      <c r="S1993" s="194" t="str">
        <f t="shared" si="461"/>
        <v/>
      </c>
      <c r="T1993" s="194" t="str">
        <f t="shared" si="461"/>
        <v/>
      </c>
      <c r="U1993" s="194" t="str">
        <f t="shared" si="461"/>
        <v/>
      </c>
    </row>
    <row r="1994" spans="1:21" s="251" customFormat="1" ht="19.5" customHeight="1" x14ac:dyDescent="0.25">
      <c r="A1994" s="241"/>
      <c r="B1994" s="254"/>
      <c r="C1994" s="199" t="s">
        <v>1289</v>
      </c>
      <c r="D1994" s="255"/>
      <c r="E1994" s="255"/>
      <c r="F1994" s="255"/>
      <c r="G1994" s="256"/>
      <c r="H1994" s="257">
        <v>1</v>
      </c>
      <c r="I1994" s="242" t="s">
        <v>1056</v>
      </c>
      <c r="J1994" s="179">
        <v>822250</v>
      </c>
      <c r="K1994" s="244">
        <f t="shared" ref="K1994" si="469">H1994*J1994</f>
        <v>822250</v>
      </c>
      <c r="L1994" s="245"/>
      <c r="M1994" s="246"/>
      <c r="N1994" s="246"/>
      <c r="O1994" s="247"/>
      <c r="P1994" s="193">
        <f t="shared" si="464"/>
        <v>0</v>
      </c>
      <c r="Q1994" s="156" t="s">
        <v>363</v>
      </c>
      <c r="R1994" s="194">
        <f t="shared" si="461"/>
        <v>822250</v>
      </c>
      <c r="S1994" s="194" t="str">
        <f t="shared" si="461"/>
        <v/>
      </c>
      <c r="T1994" s="194" t="str">
        <f t="shared" si="461"/>
        <v/>
      </c>
      <c r="U1994" s="194" t="str">
        <f t="shared" si="461"/>
        <v/>
      </c>
    </row>
    <row r="1995" spans="1:21" s="251" customFormat="1" ht="19.5" customHeight="1" x14ac:dyDescent="0.25">
      <c r="A1995" s="241"/>
      <c r="B1995" s="254"/>
      <c r="C1995" s="199"/>
      <c r="D1995" s="255"/>
      <c r="E1995" s="255"/>
      <c r="F1995" s="255"/>
      <c r="G1995" s="256"/>
      <c r="H1995" s="257"/>
      <c r="I1995" s="242"/>
      <c r="J1995" s="179" t="s">
        <v>984</v>
      </c>
      <c r="K1995" s="244"/>
      <c r="L1995" s="245"/>
      <c r="M1995" s="246"/>
      <c r="N1995" s="246"/>
      <c r="O1995" s="247"/>
      <c r="P1995" s="193">
        <f t="shared" si="464"/>
        <v>0</v>
      </c>
      <c r="Q1995" s="156" t="s">
        <v>363</v>
      </c>
      <c r="R1995" s="194">
        <f t="shared" si="461"/>
        <v>0</v>
      </c>
      <c r="S1995" s="194" t="str">
        <f t="shared" si="461"/>
        <v/>
      </c>
      <c r="T1995" s="194" t="str">
        <f t="shared" si="461"/>
        <v/>
      </c>
      <c r="U1995" s="194" t="str">
        <f t="shared" si="461"/>
        <v/>
      </c>
    </row>
    <row r="1996" spans="1:21" s="251" customFormat="1" ht="19.5" customHeight="1" x14ac:dyDescent="0.25">
      <c r="A1996" s="241"/>
      <c r="B1996" s="254"/>
      <c r="C1996" s="456" t="s">
        <v>1290</v>
      </c>
      <c r="D1996" s="255"/>
      <c r="E1996" s="255"/>
      <c r="F1996" s="255"/>
      <c r="G1996" s="256"/>
      <c r="H1996" s="257"/>
      <c r="I1996" s="242"/>
      <c r="J1996" s="179" t="s">
        <v>984</v>
      </c>
      <c r="K1996" s="244"/>
      <c r="L1996" s="245"/>
      <c r="M1996" s="246"/>
      <c r="N1996" s="246"/>
      <c r="O1996" s="247"/>
      <c r="P1996" s="193">
        <f t="shared" si="464"/>
        <v>0</v>
      </c>
      <c r="Q1996" s="156" t="s">
        <v>363</v>
      </c>
      <c r="R1996" s="194">
        <f t="shared" si="461"/>
        <v>0</v>
      </c>
      <c r="S1996" s="194" t="str">
        <f t="shared" si="461"/>
        <v/>
      </c>
      <c r="T1996" s="194" t="str">
        <f t="shared" si="461"/>
        <v/>
      </c>
      <c r="U1996" s="194" t="str">
        <f t="shared" si="461"/>
        <v/>
      </c>
    </row>
    <row r="1997" spans="1:21" s="251" customFormat="1" ht="19.5" customHeight="1" x14ac:dyDescent="0.25">
      <c r="A1997" s="241"/>
      <c r="B1997" s="254"/>
      <c r="C1997" s="199" t="s">
        <v>1291</v>
      </c>
      <c r="D1997" s="255"/>
      <c r="E1997" s="255"/>
      <c r="F1997" s="255"/>
      <c r="G1997" s="256"/>
      <c r="H1997" s="257"/>
      <c r="I1997" s="242"/>
      <c r="J1997" s="179" t="s">
        <v>984</v>
      </c>
      <c r="K1997" s="244"/>
      <c r="L1997" s="245"/>
      <c r="M1997" s="246"/>
      <c r="N1997" s="246"/>
      <c r="O1997" s="247"/>
      <c r="P1997" s="193">
        <f t="shared" si="464"/>
        <v>0</v>
      </c>
      <c r="Q1997" s="156" t="s">
        <v>363</v>
      </c>
      <c r="R1997" s="194">
        <f t="shared" si="461"/>
        <v>0</v>
      </c>
      <c r="S1997" s="194" t="str">
        <f t="shared" si="461"/>
        <v/>
      </c>
      <c r="T1997" s="194" t="str">
        <f t="shared" si="461"/>
        <v/>
      </c>
      <c r="U1997" s="194" t="str">
        <f t="shared" si="461"/>
        <v/>
      </c>
    </row>
    <row r="1998" spans="1:21" s="251" customFormat="1" ht="19.5" customHeight="1" x14ac:dyDescent="0.25">
      <c r="A1998" s="241"/>
      <c r="B1998" s="254"/>
      <c r="C1998" s="199" t="s">
        <v>1292</v>
      </c>
      <c r="D1998" s="255"/>
      <c r="E1998" s="255"/>
      <c r="F1998" s="255"/>
      <c r="G1998" s="256"/>
      <c r="H1998" s="257"/>
      <c r="I1998" s="242"/>
      <c r="J1998" s="179" t="s">
        <v>984</v>
      </c>
      <c r="K1998" s="244"/>
      <c r="L1998" s="245"/>
      <c r="M1998" s="246"/>
      <c r="N1998" s="246"/>
      <c r="O1998" s="247"/>
      <c r="P1998" s="193">
        <f t="shared" si="464"/>
        <v>0</v>
      </c>
      <c r="Q1998" s="156" t="s">
        <v>363</v>
      </c>
      <c r="R1998" s="194">
        <f t="shared" si="461"/>
        <v>0</v>
      </c>
      <c r="S1998" s="194" t="str">
        <f t="shared" si="461"/>
        <v/>
      </c>
      <c r="T1998" s="194" t="str">
        <f t="shared" si="461"/>
        <v/>
      </c>
      <c r="U1998" s="194" t="str">
        <f t="shared" si="461"/>
        <v/>
      </c>
    </row>
    <row r="1999" spans="1:21" s="251" customFormat="1" ht="19.5" customHeight="1" x14ac:dyDescent="0.25">
      <c r="A1999" s="241"/>
      <c r="B1999" s="254"/>
      <c r="C1999" s="199" t="s">
        <v>1293</v>
      </c>
      <c r="D1999" s="255"/>
      <c r="E1999" s="255"/>
      <c r="F1999" s="255"/>
      <c r="G1999" s="256"/>
      <c r="H1999" s="257"/>
      <c r="I1999" s="242"/>
      <c r="J1999" s="179" t="s">
        <v>984</v>
      </c>
      <c r="K1999" s="244"/>
      <c r="L1999" s="245"/>
      <c r="M1999" s="246"/>
      <c r="N1999" s="246"/>
      <c r="O1999" s="247"/>
      <c r="P1999" s="193">
        <f t="shared" si="464"/>
        <v>0</v>
      </c>
      <c r="Q1999" s="156" t="s">
        <v>363</v>
      </c>
      <c r="R1999" s="194">
        <f t="shared" si="461"/>
        <v>0</v>
      </c>
      <c r="S1999" s="194" t="str">
        <f t="shared" si="461"/>
        <v/>
      </c>
      <c r="T1999" s="194" t="str">
        <f t="shared" si="461"/>
        <v/>
      </c>
      <c r="U1999" s="194" t="str">
        <f t="shared" si="461"/>
        <v/>
      </c>
    </row>
    <row r="2000" spans="1:21" s="251" customFormat="1" ht="19.5" customHeight="1" x14ac:dyDescent="0.25">
      <c r="A2000" s="241"/>
      <c r="B2000" s="254"/>
      <c r="C2000" s="199" t="s">
        <v>1294</v>
      </c>
      <c r="D2000" s="255"/>
      <c r="E2000" s="255"/>
      <c r="F2000" s="255"/>
      <c r="G2000" s="256"/>
      <c r="H2000" s="257">
        <v>22041</v>
      </c>
      <c r="I2000" s="242" t="s">
        <v>5</v>
      </c>
      <c r="J2000" s="179">
        <v>6.33</v>
      </c>
      <c r="K2000" s="244">
        <f t="shared" ref="K2000" si="470">H2000*J2000</f>
        <v>139519.53</v>
      </c>
      <c r="L2000" s="245"/>
      <c r="M2000" s="246"/>
      <c r="N2000" s="246"/>
      <c r="O2000" s="247"/>
      <c r="P2000" s="193">
        <f t="shared" si="464"/>
        <v>0</v>
      </c>
      <c r="Q2000" s="156" t="s">
        <v>363</v>
      </c>
      <c r="R2000" s="194">
        <f t="shared" ref="R2000:U2024" si="471">IF($Q2000=R$8,$K2000,"")</f>
        <v>139519.53</v>
      </c>
      <c r="S2000" s="194" t="str">
        <f t="shared" si="471"/>
        <v/>
      </c>
      <c r="T2000" s="194" t="str">
        <f t="shared" si="471"/>
        <v/>
      </c>
      <c r="U2000" s="194" t="str">
        <f t="shared" si="471"/>
        <v/>
      </c>
    </row>
    <row r="2001" spans="1:21" s="251" customFormat="1" ht="19.5" customHeight="1" x14ac:dyDescent="0.25">
      <c r="A2001" s="241"/>
      <c r="B2001" s="254"/>
      <c r="C2001" s="199"/>
      <c r="D2001" s="255"/>
      <c r="E2001" s="255"/>
      <c r="F2001" s="255"/>
      <c r="G2001" s="256"/>
      <c r="H2001" s="257"/>
      <c r="I2001" s="242"/>
      <c r="J2001" s="179" t="s">
        <v>984</v>
      </c>
      <c r="K2001" s="244"/>
      <c r="L2001" s="245"/>
      <c r="M2001" s="246"/>
      <c r="N2001" s="246"/>
      <c r="O2001" s="247"/>
      <c r="P2001" s="193">
        <f t="shared" si="464"/>
        <v>0</v>
      </c>
      <c r="Q2001" s="156" t="s">
        <v>363</v>
      </c>
      <c r="R2001" s="194">
        <f t="shared" si="471"/>
        <v>0</v>
      </c>
      <c r="S2001" s="194" t="str">
        <f t="shared" si="471"/>
        <v/>
      </c>
      <c r="T2001" s="194" t="str">
        <f t="shared" si="471"/>
        <v/>
      </c>
      <c r="U2001" s="194" t="str">
        <f t="shared" si="471"/>
        <v/>
      </c>
    </row>
    <row r="2002" spans="1:21" s="156" customFormat="1" ht="19.5" customHeight="1" x14ac:dyDescent="0.25">
      <c r="B2002" s="195"/>
      <c r="C2002" s="196" t="s">
        <v>466</v>
      </c>
      <c r="D2002" s="191"/>
      <c r="E2002" s="191"/>
      <c r="F2002" s="191"/>
      <c r="G2002" s="192"/>
      <c r="H2002" s="178"/>
      <c r="I2002" s="179"/>
      <c r="J2002" s="180"/>
      <c r="K2002" s="180"/>
      <c r="L2002" s="181"/>
      <c r="M2002" s="182"/>
      <c r="N2002" s="182"/>
      <c r="O2002" s="183"/>
      <c r="P2002" s="193">
        <f t="shared" si="464"/>
        <v>0</v>
      </c>
      <c r="Q2002" s="156" t="s">
        <v>364</v>
      </c>
      <c r="R2002" s="194" t="str">
        <f t="shared" si="471"/>
        <v/>
      </c>
      <c r="S2002" s="194">
        <f t="shared" si="471"/>
        <v>0</v>
      </c>
      <c r="T2002" s="194" t="str">
        <f t="shared" si="471"/>
        <v/>
      </c>
      <c r="U2002" s="194" t="str">
        <f t="shared" si="471"/>
        <v/>
      </c>
    </row>
    <row r="2003" spans="1:21" s="156" customFormat="1" ht="19.5" customHeight="1" x14ac:dyDescent="0.25">
      <c r="B2003" s="174"/>
      <c r="C2003" s="196" t="s">
        <v>1247</v>
      </c>
      <c r="D2003" s="176"/>
      <c r="E2003" s="176"/>
      <c r="F2003" s="176"/>
      <c r="G2003" s="256"/>
      <c r="H2003" s="178"/>
      <c r="I2003" s="179"/>
      <c r="J2003" s="180"/>
      <c r="K2003" s="467"/>
      <c r="L2003" s="468"/>
      <c r="M2003" s="469"/>
      <c r="N2003" s="469"/>
      <c r="O2003" s="470"/>
      <c r="P2003" s="193">
        <f t="shared" si="464"/>
        <v>0</v>
      </c>
      <c r="Q2003" s="156" t="s">
        <v>364</v>
      </c>
      <c r="R2003" s="194" t="str">
        <f t="shared" si="471"/>
        <v/>
      </c>
      <c r="S2003" s="194">
        <f t="shared" si="471"/>
        <v>0</v>
      </c>
      <c r="T2003" s="194" t="str">
        <f t="shared" si="471"/>
        <v/>
      </c>
      <c r="U2003" s="194" t="str">
        <f t="shared" si="471"/>
        <v/>
      </c>
    </row>
    <row r="2004" spans="1:21" s="156" customFormat="1" ht="19.5" customHeight="1" x14ac:dyDescent="0.25">
      <c r="B2004" s="174"/>
      <c r="C2004" s="175" t="s">
        <v>1248</v>
      </c>
      <c r="D2004" s="176"/>
      <c r="E2004" s="176"/>
      <c r="F2004" s="176"/>
      <c r="G2004" s="256"/>
      <c r="H2004" s="257">
        <f>$X$2</f>
        <v>3183</v>
      </c>
      <c r="I2004" s="242" t="s">
        <v>5</v>
      </c>
      <c r="J2004" s="179">
        <v>202.4</v>
      </c>
      <c r="K2004" s="244">
        <f t="shared" ref="K2004" si="472">H2004*J2004</f>
        <v>644239.20000000007</v>
      </c>
      <c r="L2004" s="468"/>
      <c r="M2004" s="469"/>
      <c r="N2004" s="469"/>
      <c r="O2004" s="470"/>
      <c r="P2004" s="193">
        <f t="shared" si="464"/>
        <v>0</v>
      </c>
      <c r="Q2004" s="156" t="s">
        <v>364</v>
      </c>
      <c r="R2004" s="194" t="str">
        <f t="shared" si="471"/>
        <v/>
      </c>
      <c r="S2004" s="194">
        <f t="shared" si="471"/>
        <v>644239.20000000007</v>
      </c>
      <c r="T2004" s="194" t="str">
        <f t="shared" si="471"/>
        <v/>
      </c>
      <c r="U2004" s="194" t="str">
        <f t="shared" si="471"/>
        <v/>
      </c>
    </row>
    <row r="2005" spans="1:21" s="156" customFormat="1" ht="19.5" customHeight="1" x14ac:dyDescent="0.25">
      <c r="B2005" s="174"/>
      <c r="C2005" s="175" t="s">
        <v>1249</v>
      </c>
      <c r="D2005" s="176"/>
      <c r="E2005" s="176"/>
      <c r="F2005" s="176"/>
      <c r="G2005" s="256"/>
      <c r="H2005" s="178"/>
      <c r="I2005" s="179"/>
      <c r="J2005" s="180"/>
      <c r="K2005" s="467"/>
      <c r="L2005" s="468"/>
      <c r="M2005" s="469"/>
      <c r="N2005" s="469"/>
      <c r="O2005" s="470"/>
      <c r="P2005" s="193">
        <f t="shared" si="464"/>
        <v>0</v>
      </c>
      <c r="Q2005" s="156" t="s">
        <v>364</v>
      </c>
      <c r="R2005" s="194" t="str">
        <f t="shared" si="471"/>
        <v/>
      </c>
      <c r="S2005" s="194">
        <f t="shared" si="471"/>
        <v>0</v>
      </c>
      <c r="T2005" s="194" t="str">
        <f t="shared" si="471"/>
        <v/>
      </c>
      <c r="U2005" s="194" t="str">
        <f t="shared" si="471"/>
        <v/>
      </c>
    </row>
    <row r="2006" spans="1:21" s="156" customFormat="1" ht="19.5" customHeight="1" x14ac:dyDescent="0.25">
      <c r="B2006" s="174"/>
      <c r="C2006" s="175" t="s">
        <v>1250</v>
      </c>
      <c r="D2006" s="176"/>
      <c r="E2006" s="176"/>
      <c r="F2006" s="176"/>
      <c r="G2006" s="256"/>
      <c r="H2006" s="178"/>
      <c r="I2006" s="179"/>
      <c r="J2006" s="180"/>
      <c r="K2006" s="467"/>
      <c r="L2006" s="468"/>
      <c r="M2006" s="469"/>
      <c r="N2006" s="469"/>
      <c r="O2006" s="470"/>
      <c r="P2006" s="193">
        <f t="shared" si="464"/>
        <v>0</v>
      </c>
      <c r="Q2006" s="156" t="s">
        <v>364</v>
      </c>
      <c r="R2006" s="194" t="str">
        <f t="shared" si="471"/>
        <v/>
      </c>
      <c r="S2006" s="194">
        <f t="shared" si="471"/>
        <v>0</v>
      </c>
      <c r="T2006" s="194" t="str">
        <f t="shared" si="471"/>
        <v/>
      </c>
      <c r="U2006" s="194" t="str">
        <f t="shared" si="471"/>
        <v/>
      </c>
    </row>
    <row r="2007" spans="1:21" s="156" customFormat="1" ht="19.5" customHeight="1" x14ac:dyDescent="0.25">
      <c r="B2007" s="174"/>
      <c r="C2007" s="175"/>
      <c r="D2007" s="176"/>
      <c r="E2007" s="176"/>
      <c r="F2007" s="176"/>
      <c r="G2007" s="256"/>
      <c r="H2007" s="178"/>
      <c r="I2007" s="179"/>
      <c r="J2007" s="180"/>
      <c r="K2007" s="467"/>
      <c r="L2007" s="468"/>
      <c r="M2007" s="469"/>
      <c r="N2007" s="469"/>
      <c r="O2007" s="470"/>
      <c r="P2007" s="193">
        <f t="shared" si="464"/>
        <v>0</v>
      </c>
      <c r="Q2007" s="156" t="s">
        <v>364</v>
      </c>
      <c r="R2007" s="194" t="str">
        <f t="shared" si="471"/>
        <v/>
      </c>
      <c r="S2007" s="194">
        <f t="shared" si="471"/>
        <v>0</v>
      </c>
      <c r="T2007" s="194" t="str">
        <f t="shared" si="471"/>
        <v/>
      </c>
      <c r="U2007" s="194" t="str">
        <f t="shared" si="471"/>
        <v/>
      </c>
    </row>
    <row r="2008" spans="1:21" s="156" customFormat="1" ht="19.5" customHeight="1" x14ac:dyDescent="0.25">
      <c r="B2008" s="174"/>
      <c r="C2008" s="196" t="s">
        <v>1267</v>
      </c>
      <c r="D2008" s="176"/>
      <c r="E2008" s="176"/>
      <c r="F2008" s="176"/>
      <c r="G2008" s="256"/>
      <c r="H2008" s="257">
        <f>$X$2</f>
        <v>3183</v>
      </c>
      <c r="I2008" s="242" t="s">
        <v>5</v>
      </c>
      <c r="J2008" s="179">
        <v>108</v>
      </c>
      <c r="K2008" s="244">
        <f t="shared" ref="K2008" si="473">H2008*J2008</f>
        <v>343764</v>
      </c>
      <c r="L2008" s="468"/>
      <c r="M2008" s="469"/>
      <c r="N2008" s="469"/>
      <c r="O2008" s="470"/>
      <c r="P2008" s="193">
        <f t="shared" si="464"/>
        <v>0</v>
      </c>
      <c r="Q2008" s="156" t="s">
        <v>364</v>
      </c>
      <c r="R2008" s="194" t="str">
        <f t="shared" si="471"/>
        <v/>
      </c>
      <c r="S2008" s="194">
        <f t="shared" si="471"/>
        <v>343764</v>
      </c>
      <c r="T2008" s="194" t="str">
        <f t="shared" si="471"/>
        <v/>
      </c>
      <c r="U2008" s="194" t="str">
        <f t="shared" si="471"/>
        <v/>
      </c>
    </row>
    <row r="2009" spans="1:21" s="156" customFormat="1" ht="19.5" customHeight="1" x14ac:dyDescent="0.25">
      <c r="B2009" s="174"/>
      <c r="C2009" s="175" t="s">
        <v>1268</v>
      </c>
      <c r="D2009" s="176"/>
      <c r="E2009" s="176"/>
      <c r="F2009" s="176"/>
      <c r="G2009" s="256"/>
      <c r="H2009" s="178"/>
      <c r="I2009" s="179"/>
      <c r="J2009" s="180"/>
      <c r="K2009" s="467"/>
      <c r="L2009" s="468"/>
      <c r="M2009" s="469"/>
      <c r="N2009" s="469"/>
      <c r="O2009" s="470"/>
      <c r="P2009" s="193">
        <f t="shared" si="464"/>
        <v>0</v>
      </c>
      <c r="Q2009" s="156" t="s">
        <v>364</v>
      </c>
      <c r="R2009" s="194" t="str">
        <f t="shared" si="471"/>
        <v/>
      </c>
      <c r="S2009" s="194">
        <f t="shared" si="471"/>
        <v>0</v>
      </c>
      <c r="T2009" s="194" t="str">
        <f t="shared" si="471"/>
        <v/>
      </c>
      <c r="U2009" s="194" t="str">
        <f t="shared" si="471"/>
        <v/>
      </c>
    </row>
    <row r="2010" spans="1:21" s="156" customFormat="1" ht="19.5" customHeight="1" x14ac:dyDescent="0.25">
      <c r="B2010" s="174"/>
      <c r="C2010" s="175" t="s">
        <v>1269</v>
      </c>
      <c r="D2010" s="176"/>
      <c r="E2010" s="176"/>
      <c r="F2010" s="176"/>
      <c r="G2010" s="256"/>
      <c r="H2010" s="178"/>
      <c r="I2010" s="179"/>
      <c r="J2010" s="180"/>
      <c r="K2010" s="467"/>
      <c r="L2010" s="468"/>
      <c r="M2010" s="469"/>
      <c r="N2010" s="469"/>
      <c r="O2010" s="470"/>
      <c r="P2010" s="193">
        <f t="shared" si="464"/>
        <v>0</v>
      </c>
      <c r="Q2010" s="156" t="s">
        <v>364</v>
      </c>
      <c r="R2010" s="194" t="str">
        <f t="shared" si="471"/>
        <v/>
      </c>
      <c r="S2010" s="194">
        <f t="shared" si="471"/>
        <v>0</v>
      </c>
      <c r="T2010" s="194" t="str">
        <f t="shared" si="471"/>
        <v/>
      </c>
      <c r="U2010" s="194" t="str">
        <f t="shared" si="471"/>
        <v/>
      </c>
    </row>
    <row r="2011" spans="1:21" s="156" customFormat="1" ht="19.5" customHeight="1" x14ac:dyDescent="0.25">
      <c r="B2011" s="174"/>
      <c r="C2011" s="175" t="s">
        <v>1270</v>
      </c>
      <c r="D2011" s="176"/>
      <c r="E2011" s="176"/>
      <c r="F2011" s="176"/>
      <c r="G2011" s="256"/>
      <c r="H2011" s="178"/>
      <c r="I2011" s="179"/>
      <c r="J2011" s="180"/>
      <c r="K2011" s="467"/>
      <c r="L2011" s="468"/>
      <c r="M2011" s="469"/>
      <c r="N2011" s="469"/>
      <c r="O2011" s="470"/>
      <c r="P2011" s="193">
        <f t="shared" si="464"/>
        <v>0</v>
      </c>
      <c r="Q2011" s="156" t="s">
        <v>364</v>
      </c>
      <c r="R2011" s="194" t="str">
        <f t="shared" si="471"/>
        <v/>
      </c>
      <c r="S2011" s="194">
        <f t="shared" si="471"/>
        <v>0</v>
      </c>
      <c r="T2011" s="194" t="str">
        <f t="shared" si="471"/>
        <v/>
      </c>
      <c r="U2011" s="194" t="str">
        <f t="shared" si="471"/>
        <v/>
      </c>
    </row>
    <row r="2012" spans="1:21" s="156" customFormat="1" ht="19.5" customHeight="1" x14ac:dyDescent="0.25">
      <c r="B2012" s="174"/>
      <c r="C2012" s="175" t="s">
        <v>1271</v>
      </c>
      <c r="D2012" s="176"/>
      <c r="E2012" s="176"/>
      <c r="F2012" s="176"/>
      <c r="G2012" s="256"/>
      <c r="H2012" s="178"/>
      <c r="I2012" s="179"/>
      <c r="J2012" s="180"/>
      <c r="K2012" s="467"/>
      <c r="L2012" s="468"/>
      <c r="M2012" s="469"/>
      <c r="N2012" s="469"/>
      <c r="O2012" s="470"/>
      <c r="P2012" s="193">
        <f t="shared" si="464"/>
        <v>0</v>
      </c>
      <c r="Q2012" s="156" t="s">
        <v>364</v>
      </c>
      <c r="R2012" s="194" t="str">
        <f t="shared" si="471"/>
        <v/>
      </c>
      <c r="S2012" s="194">
        <f t="shared" si="471"/>
        <v>0</v>
      </c>
      <c r="T2012" s="194" t="str">
        <f t="shared" si="471"/>
        <v/>
      </c>
      <c r="U2012" s="194" t="str">
        <f t="shared" si="471"/>
        <v/>
      </c>
    </row>
    <row r="2013" spans="1:21" s="156" customFormat="1" ht="19.5" customHeight="1" x14ac:dyDescent="0.25">
      <c r="B2013" s="174"/>
      <c r="C2013" s="175" t="s">
        <v>1272</v>
      </c>
      <c r="D2013" s="176"/>
      <c r="E2013" s="176"/>
      <c r="F2013" s="176"/>
      <c r="G2013" s="256"/>
      <c r="H2013" s="178"/>
      <c r="I2013" s="179"/>
      <c r="J2013" s="180"/>
      <c r="K2013" s="467"/>
      <c r="L2013" s="468"/>
      <c r="M2013" s="469"/>
      <c r="N2013" s="469"/>
      <c r="O2013" s="470"/>
      <c r="P2013" s="193">
        <f t="shared" si="464"/>
        <v>0</v>
      </c>
      <c r="Q2013" s="156" t="s">
        <v>364</v>
      </c>
      <c r="R2013" s="194" t="str">
        <f t="shared" si="471"/>
        <v/>
      </c>
      <c r="S2013" s="194">
        <f t="shared" si="471"/>
        <v>0</v>
      </c>
      <c r="T2013" s="194" t="str">
        <f t="shared" si="471"/>
        <v/>
      </c>
      <c r="U2013" s="194" t="str">
        <f t="shared" si="471"/>
        <v/>
      </c>
    </row>
    <row r="2014" spans="1:21" s="156" customFormat="1" ht="19.5" customHeight="1" x14ac:dyDescent="0.25">
      <c r="B2014" s="174"/>
      <c r="C2014" s="175"/>
      <c r="D2014" s="176"/>
      <c r="E2014" s="176"/>
      <c r="F2014" s="176"/>
      <c r="G2014" s="256"/>
      <c r="H2014" s="178"/>
      <c r="I2014" s="179"/>
      <c r="J2014" s="180"/>
      <c r="K2014" s="467"/>
      <c r="L2014" s="468"/>
      <c r="M2014" s="469"/>
      <c r="N2014" s="469"/>
      <c r="O2014" s="470"/>
      <c r="P2014" s="193">
        <f t="shared" si="464"/>
        <v>0</v>
      </c>
      <c r="Q2014" s="156" t="s">
        <v>364</v>
      </c>
      <c r="R2014" s="194" t="str">
        <f t="shared" si="471"/>
        <v/>
      </c>
      <c r="S2014" s="194">
        <f t="shared" si="471"/>
        <v>0</v>
      </c>
      <c r="T2014" s="194" t="str">
        <f t="shared" si="471"/>
        <v/>
      </c>
      <c r="U2014" s="194" t="str">
        <f t="shared" si="471"/>
        <v/>
      </c>
    </row>
    <row r="2015" spans="1:21" s="156" customFormat="1" ht="19.5" customHeight="1" x14ac:dyDescent="0.25">
      <c r="B2015" s="174"/>
      <c r="C2015" s="196" t="s">
        <v>1277</v>
      </c>
      <c r="D2015" s="176"/>
      <c r="E2015" s="176"/>
      <c r="F2015" s="176"/>
      <c r="G2015" s="256"/>
      <c r="H2015" s="257">
        <f>$X$2</f>
        <v>3183</v>
      </c>
      <c r="I2015" s="179" t="s">
        <v>5</v>
      </c>
      <c r="J2015" s="180">
        <v>253</v>
      </c>
      <c r="K2015" s="244">
        <f t="shared" ref="K2015" si="474">H2015*J2015</f>
        <v>805299</v>
      </c>
      <c r="L2015" s="468"/>
      <c r="M2015" s="469"/>
      <c r="N2015" s="469"/>
      <c r="O2015" s="470"/>
      <c r="P2015" s="193">
        <f t="shared" si="464"/>
        <v>0</v>
      </c>
      <c r="Q2015" s="156" t="s">
        <v>364</v>
      </c>
      <c r="R2015" s="194" t="str">
        <f t="shared" si="471"/>
        <v/>
      </c>
      <c r="S2015" s="194">
        <f t="shared" si="471"/>
        <v>805299</v>
      </c>
      <c r="T2015" s="194" t="str">
        <f t="shared" si="471"/>
        <v/>
      </c>
      <c r="U2015" s="194" t="str">
        <f t="shared" si="471"/>
        <v/>
      </c>
    </row>
    <row r="2016" spans="1:21" s="156" customFormat="1" ht="19.5" customHeight="1" x14ac:dyDescent="0.25">
      <c r="B2016" s="174"/>
      <c r="C2016" s="175" t="s">
        <v>1278</v>
      </c>
      <c r="D2016" s="176"/>
      <c r="E2016" s="176"/>
      <c r="F2016" s="176"/>
      <c r="G2016" s="256"/>
      <c r="H2016" s="178"/>
      <c r="I2016" s="179"/>
      <c r="J2016" s="180"/>
      <c r="K2016" s="467"/>
      <c r="L2016" s="468"/>
      <c r="M2016" s="469"/>
      <c r="N2016" s="469"/>
      <c r="O2016" s="470"/>
      <c r="P2016" s="193">
        <f t="shared" si="464"/>
        <v>0</v>
      </c>
      <c r="Q2016" s="156" t="s">
        <v>364</v>
      </c>
      <c r="R2016" s="194" t="str">
        <f t="shared" si="471"/>
        <v/>
      </c>
      <c r="S2016" s="194">
        <f t="shared" si="471"/>
        <v>0</v>
      </c>
      <c r="T2016" s="194" t="str">
        <f t="shared" si="471"/>
        <v/>
      </c>
      <c r="U2016" s="194" t="str">
        <f t="shared" si="471"/>
        <v/>
      </c>
    </row>
    <row r="2017" spans="1:21" s="156" customFormat="1" ht="19.5" customHeight="1" x14ac:dyDescent="0.25">
      <c r="B2017" s="174"/>
      <c r="C2017" s="175" t="s">
        <v>1279</v>
      </c>
      <c r="D2017" s="176"/>
      <c r="E2017" s="176"/>
      <c r="F2017" s="176"/>
      <c r="G2017" s="256"/>
      <c r="H2017" s="178"/>
      <c r="I2017" s="179"/>
      <c r="J2017" s="180"/>
      <c r="K2017" s="467"/>
      <c r="L2017" s="468"/>
      <c r="M2017" s="469"/>
      <c r="N2017" s="469"/>
      <c r="O2017" s="470"/>
      <c r="P2017" s="193">
        <f t="shared" si="464"/>
        <v>0</v>
      </c>
      <c r="Q2017" s="156" t="s">
        <v>364</v>
      </c>
      <c r="R2017" s="194" t="str">
        <f t="shared" si="471"/>
        <v/>
      </c>
      <c r="S2017" s="194">
        <f t="shared" si="471"/>
        <v>0</v>
      </c>
      <c r="T2017" s="194" t="str">
        <f t="shared" si="471"/>
        <v/>
      </c>
      <c r="U2017" s="194" t="str">
        <f t="shared" si="471"/>
        <v/>
      </c>
    </row>
    <row r="2018" spans="1:21" s="156" customFormat="1" ht="19.5" customHeight="1" x14ac:dyDescent="0.25">
      <c r="B2018" s="174"/>
      <c r="C2018" s="175" t="s">
        <v>1280</v>
      </c>
      <c r="D2018" s="176"/>
      <c r="E2018" s="176"/>
      <c r="F2018" s="176"/>
      <c r="G2018" s="256"/>
      <c r="H2018" s="178"/>
      <c r="I2018" s="179"/>
      <c r="J2018" s="180"/>
      <c r="K2018" s="467"/>
      <c r="L2018" s="468"/>
      <c r="M2018" s="469"/>
      <c r="N2018" s="469"/>
      <c r="O2018" s="470"/>
      <c r="P2018" s="193">
        <f t="shared" si="464"/>
        <v>0</v>
      </c>
      <c r="Q2018" s="156" t="s">
        <v>364</v>
      </c>
      <c r="R2018" s="194" t="str">
        <f t="shared" si="471"/>
        <v/>
      </c>
      <c r="S2018" s="194">
        <f t="shared" si="471"/>
        <v>0</v>
      </c>
      <c r="T2018" s="194" t="str">
        <f t="shared" si="471"/>
        <v/>
      </c>
      <c r="U2018" s="194" t="str">
        <f t="shared" si="471"/>
        <v/>
      </c>
    </row>
    <row r="2019" spans="1:21" s="156" customFormat="1" ht="19.5" customHeight="1" x14ac:dyDescent="0.25">
      <c r="B2019" s="174"/>
      <c r="C2019" s="175"/>
      <c r="D2019" s="176"/>
      <c r="E2019" s="176"/>
      <c r="F2019" s="176"/>
      <c r="G2019" s="256"/>
      <c r="H2019" s="178"/>
      <c r="I2019" s="179"/>
      <c r="J2019" s="180"/>
      <c r="K2019" s="467"/>
      <c r="L2019" s="468"/>
      <c r="M2019" s="469"/>
      <c r="N2019" s="469"/>
      <c r="O2019" s="470"/>
      <c r="P2019" s="193">
        <f t="shared" si="464"/>
        <v>0</v>
      </c>
      <c r="Q2019" s="156" t="s">
        <v>364</v>
      </c>
      <c r="R2019" s="194" t="str">
        <f t="shared" si="471"/>
        <v/>
      </c>
      <c r="S2019" s="194">
        <f t="shared" si="471"/>
        <v>0</v>
      </c>
      <c r="T2019" s="194" t="str">
        <f t="shared" si="471"/>
        <v/>
      </c>
      <c r="U2019" s="194" t="str">
        <f t="shared" si="471"/>
        <v/>
      </c>
    </row>
    <row r="2020" spans="1:21" s="156" customFormat="1" ht="19.5" customHeight="1" x14ac:dyDescent="0.25">
      <c r="B2020" s="174"/>
      <c r="C2020" s="196" t="s">
        <v>1290</v>
      </c>
      <c r="D2020" s="176"/>
      <c r="E2020" s="176"/>
      <c r="F2020" s="176"/>
      <c r="G2020" s="256"/>
      <c r="H2020" s="257">
        <f>$X$2</f>
        <v>3183</v>
      </c>
      <c r="I2020" s="242" t="s">
        <v>5</v>
      </c>
      <c r="J2020" s="179">
        <v>6.33</v>
      </c>
      <c r="K2020" s="244">
        <f t="shared" ref="K2020" si="475">H2020*J2020</f>
        <v>20148.39</v>
      </c>
      <c r="L2020" s="468"/>
      <c r="M2020" s="469"/>
      <c r="N2020" s="469"/>
      <c r="O2020" s="470"/>
      <c r="P2020" s="193">
        <f t="shared" si="464"/>
        <v>0</v>
      </c>
      <c r="Q2020" s="156" t="s">
        <v>364</v>
      </c>
      <c r="R2020" s="194" t="str">
        <f t="shared" si="471"/>
        <v/>
      </c>
      <c r="S2020" s="194">
        <f t="shared" si="471"/>
        <v>20148.39</v>
      </c>
      <c r="T2020" s="194" t="str">
        <f t="shared" si="471"/>
        <v/>
      </c>
      <c r="U2020" s="194" t="str">
        <f t="shared" si="471"/>
        <v/>
      </c>
    </row>
    <row r="2021" spans="1:21" s="156" customFormat="1" ht="19.5" customHeight="1" x14ac:dyDescent="0.25">
      <c r="B2021" s="174"/>
      <c r="C2021" s="175" t="s">
        <v>1291</v>
      </c>
      <c r="D2021" s="176"/>
      <c r="E2021" s="176"/>
      <c r="F2021" s="176"/>
      <c r="G2021" s="256"/>
      <c r="H2021" s="178"/>
      <c r="I2021" s="179"/>
      <c r="J2021" s="180"/>
      <c r="K2021" s="467"/>
      <c r="L2021" s="468"/>
      <c r="M2021" s="469"/>
      <c r="N2021" s="469"/>
      <c r="O2021" s="470"/>
      <c r="P2021" s="193">
        <f t="shared" si="464"/>
        <v>0</v>
      </c>
      <c r="Q2021" s="156" t="s">
        <v>364</v>
      </c>
      <c r="R2021" s="194" t="str">
        <f t="shared" si="471"/>
        <v/>
      </c>
      <c r="S2021" s="194">
        <f t="shared" si="471"/>
        <v>0</v>
      </c>
      <c r="T2021" s="194" t="str">
        <f t="shared" si="471"/>
        <v/>
      </c>
      <c r="U2021" s="194" t="str">
        <f t="shared" si="471"/>
        <v/>
      </c>
    </row>
    <row r="2022" spans="1:21" s="156" customFormat="1" ht="19.5" customHeight="1" x14ac:dyDescent="0.25">
      <c r="B2022" s="174"/>
      <c r="C2022" s="175" t="s">
        <v>1292</v>
      </c>
      <c r="D2022" s="176"/>
      <c r="E2022" s="176"/>
      <c r="F2022" s="176"/>
      <c r="G2022" s="256"/>
      <c r="H2022" s="178"/>
      <c r="I2022" s="179"/>
      <c r="J2022" s="180"/>
      <c r="K2022" s="467"/>
      <c r="L2022" s="468"/>
      <c r="M2022" s="469"/>
      <c r="N2022" s="469"/>
      <c r="O2022" s="470"/>
      <c r="P2022" s="193">
        <f t="shared" si="464"/>
        <v>0</v>
      </c>
      <c r="Q2022" s="156" t="s">
        <v>364</v>
      </c>
      <c r="R2022" s="194" t="str">
        <f t="shared" si="471"/>
        <v/>
      </c>
      <c r="S2022" s="194">
        <f t="shared" si="471"/>
        <v>0</v>
      </c>
      <c r="T2022" s="194" t="str">
        <f t="shared" si="471"/>
        <v/>
      </c>
      <c r="U2022" s="194" t="str">
        <f t="shared" si="471"/>
        <v/>
      </c>
    </row>
    <row r="2023" spans="1:21" s="156" customFormat="1" ht="19.5" customHeight="1" x14ac:dyDescent="0.25">
      <c r="B2023" s="174"/>
      <c r="C2023" s="175" t="s">
        <v>1293</v>
      </c>
      <c r="D2023" s="176"/>
      <c r="E2023" s="176"/>
      <c r="F2023" s="176"/>
      <c r="G2023" s="256"/>
      <c r="H2023" s="178"/>
      <c r="I2023" s="179"/>
      <c r="J2023" s="180"/>
      <c r="K2023" s="467"/>
      <c r="L2023" s="468"/>
      <c r="M2023" s="469"/>
      <c r="N2023" s="469"/>
      <c r="O2023" s="470"/>
      <c r="P2023" s="193">
        <f t="shared" si="464"/>
        <v>0</v>
      </c>
      <c r="Q2023" s="156" t="s">
        <v>364</v>
      </c>
      <c r="R2023" s="194" t="str">
        <f t="shared" si="471"/>
        <v/>
      </c>
      <c r="S2023" s="194">
        <f t="shared" si="471"/>
        <v>0</v>
      </c>
      <c r="T2023" s="194" t="str">
        <f t="shared" si="471"/>
        <v/>
      </c>
      <c r="U2023" s="194" t="str">
        <f t="shared" si="471"/>
        <v/>
      </c>
    </row>
    <row r="2024" spans="1:21" s="156" customFormat="1" ht="19.5" customHeight="1" x14ac:dyDescent="0.25">
      <c r="B2024" s="174"/>
      <c r="C2024" s="175" t="s">
        <v>1294</v>
      </c>
      <c r="D2024" s="176"/>
      <c r="E2024" s="176"/>
      <c r="F2024" s="176"/>
      <c r="G2024" s="256"/>
      <c r="H2024" s="178"/>
      <c r="I2024" s="179"/>
      <c r="J2024" s="180"/>
      <c r="K2024" s="467"/>
      <c r="L2024" s="468"/>
      <c r="M2024" s="469"/>
      <c r="N2024" s="469"/>
      <c r="O2024" s="470"/>
      <c r="P2024" s="193">
        <f t="shared" si="464"/>
        <v>0</v>
      </c>
      <c r="Q2024" s="156" t="s">
        <v>364</v>
      </c>
      <c r="R2024" s="194" t="str">
        <f t="shared" si="471"/>
        <v/>
      </c>
      <c r="S2024" s="194">
        <f t="shared" si="471"/>
        <v>0</v>
      </c>
      <c r="T2024" s="194" t="str">
        <f t="shared" si="471"/>
        <v/>
      </c>
      <c r="U2024" s="194" t="str">
        <f t="shared" si="471"/>
        <v/>
      </c>
    </row>
    <row r="2025" spans="1:21" s="251" customFormat="1" ht="19.5" customHeight="1" x14ac:dyDescent="0.25">
      <c r="A2025" s="241"/>
      <c r="B2025" s="254"/>
      <c r="C2025" s="199"/>
      <c r="D2025" s="255"/>
      <c r="E2025" s="255"/>
      <c r="F2025" s="255"/>
      <c r="G2025" s="256"/>
      <c r="H2025" s="257"/>
      <c r="I2025" s="242"/>
      <c r="J2025" s="179" t="s">
        <v>984</v>
      </c>
      <c r="K2025" s="244"/>
      <c r="L2025" s="245"/>
      <c r="M2025" s="246"/>
      <c r="N2025" s="246"/>
      <c r="O2025" s="247"/>
      <c r="P2025" s="193">
        <f t="shared" si="464"/>
        <v>0</v>
      </c>
      <c r="Q2025" s="248"/>
      <c r="R2025" s="194"/>
      <c r="S2025" s="194"/>
      <c r="T2025" s="194"/>
      <c r="U2025" s="194"/>
    </row>
    <row r="2026" spans="1:21" s="156" customFormat="1" ht="19.5" customHeight="1" x14ac:dyDescent="0.25">
      <c r="B2026" s="195"/>
      <c r="C2026" s="196" t="s">
        <v>356</v>
      </c>
      <c r="D2026" s="191"/>
      <c r="E2026" s="191"/>
      <c r="F2026" s="191"/>
      <c r="G2026" s="192"/>
      <c r="H2026" s="178"/>
      <c r="I2026" s="179"/>
      <c r="J2026" s="180"/>
      <c r="K2026" s="180"/>
      <c r="L2026" s="181"/>
      <c r="M2026" s="182"/>
      <c r="N2026" s="182"/>
      <c r="O2026" s="183"/>
      <c r="P2026" s="193">
        <f t="shared" si="464"/>
        <v>0</v>
      </c>
      <c r="Q2026" s="156" t="s">
        <v>356</v>
      </c>
      <c r="R2026" s="194" t="str">
        <f t="shared" ref="R2026:U2058" si="476">IF($Q2026=R$8,$K2026,"")</f>
        <v/>
      </c>
      <c r="S2026" s="194"/>
      <c r="T2026" s="194">
        <f t="shared" ref="T2026:U2045" si="477">IF($Q2026=T$8,$K2026,"")</f>
        <v>0</v>
      </c>
      <c r="U2026" s="194" t="str">
        <f t="shared" si="477"/>
        <v/>
      </c>
    </row>
    <row r="2027" spans="1:21" s="156" customFormat="1" ht="19.5" customHeight="1" x14ac:dyDescent="0.25">
      <c r="B2027" s="174"/>
      <c r="C2027" s="196" t="s">
        <v>1247</v>
      </c>
      <c r="D2027" s="176"/>
      <c r="E2027" s="176"/>
      <c r="F2027" s="176"/>
      <c r="G2027" s="256"/>
      <c r="H2027" s="178"/>
      <c r="I2027" s="179"/>
      <c r="J2027" s="180" t="s">
        <v>984</v>
      </c>
      <c r="K2027" s="467"/>
      <c r="L2027" s="468"/>
      <c r="M2027" s="469"/>
      <c r="N2027" s="469"/>
      <c r="O2027" s="470"/>
      <c r="P2027" s="193">
        <f t="shared" si="464"/>
        <v>0</v>
      </c>
      <c r="Q2027" s="156" t="s">
        <v>356</v>
      </c>
      <c r="R2027" s="194" t="str">
        <f t="shared" si="476"/>
        <v/>
      </c>
      <c r="S2027" s="194"/>
      <c r="T2027" s="194">
        <f t="shared" si="477"/>
        <v>0</v>
      </c>
      <c r="U2027" s="194" t="str">
        <f t="shared" si="477"/>
        <v/>
      </c>
    </row>
    <row r="2028" spans="1:21" s="156" customFormat="1" ht="19.5" customHeight="1" x14ac:dyDescent="0.25">
      <c r="B2028" s="174"/>
      <c r="C2028" s="175" t="s">
        <v>1248</v>
      </c>
      <c r="D2028" s="176"/>
      <c r="E2028" s="176"/>
      <c r="F2028" s="176"/>
      <c r="G2028" s="256"/>
      <c r="H2028" s="178"/>
      <c r="I2028" s="179"/>
      <c r="J2028" s="180" t="s">
        <v>984</v>
      </c>
      <c r="K2028" s="467"/>
      <c r="L2028" s="468"/>
      <c r="M2028" s="469"/>
      <c r="N2028" s="469"/>
      <c r="O2028" s="470"/>
      <c r="P2028" s="193">
        <f t="shared" si="464"/>
        <v>0</v>
      </c>
      <c r="Q2028" s="156" t="s">
        <v>356</v>
      </c>
      <c r="R2028" s="194" t="str">
        <f t="shared" si="476"/>
        <v/>
      </c>
      <c r="S2028" s="194"/>
      <c r="T2028" s="194">
        <f t="shared" si="477"/>
        <v>0</v>
      </c>
      <c r="U2028" s="194" t="str">
        <f t="shared" si="477"/>
        <v/>
      </c>
    </row>
    <row r="2029" spans="1:21" s="156" customFormat="1" ht="19.5" customHeight="1" x14ac:dyDescent="0.25">
      <c r="B2029" s="174"/>
      <c r="C2029" s="175" t="s">
        <v>1249</v>
      </c>
      <c r="D2029" s="176"/>
      <c r="E2029" s="176"/>
      <c r="F2029" s="176"/>
      <c r="G2029" s="256"/>
      <c r="H2029" s="178"/>
      <c r="I2029" s="179"/>
      <c r="J2029" s="180" t="s">
        <v>984</v>
      </c>
      <c r="K2029" s="467"/>
      <c r="L2029" s="468"/>
      <c r="M2029" s="469"/>
      <c r="N2029" s="469"/>
      <c r="O2029" s="470"/>
      <c r="P2029" s="193">
        <f t="shared" si="464"/>
        <v>0</v>
      </c>
      <c r="Q2029" s="156" t="s">
        <v>356</v>
      </c>
      <c r="R2029" s="194" t="str">
        <f t="shared" si="476"/>
        <v/>
      </c>
      <c r="S2029" s="194"/>
      <c r="T2029" s="194">
        <f t="shared" si="477"/>
        <v>0</v>
      </c>
      <c r="U2029" s="194" t="str">
        <f t="shared" si="477"/>
        <v/>
      </c>
    </row>
    <row r="2030" spans="1:21" s="156" customFormat="1" ht="19.5" customHeight="1" x14ac:dyDescent="0.25">
      <c r="B2030" s="174"/>
      <c r="C2030" s="175" t="s">
        <v>1250</v>
      </c>
      <c r="D2030" s="176"/>
      <c r="E2030" s="176"/>
      <c r="F2030" s="176"/>
      <c r="G2030" s="256"/>
      <c r="H2030" s="178"/>
      <c r="I2030" s="179"/>
      <c r="J2030" s="180" t="s">
        <v>984</v>
      </c>
      <c r="K2030" s="467"/>
      <c r="L2030" s="468"/>
      <c r="M2030" s="469"/>
      <c r="N2030" s="469"/>
      <c r="O2030" s="470"/>
      <c r="P2030" s="193">
        <f t="shared" si="464"/>
        <v>0</v>
      </c>
      <c r="Q2030" s="156" t="s">
        <v>356</v>
      </c>
      <c r="R2030" s="194" t="str">
        <f t="shared" si="476"/>
        <v/>
      </c>
      <c r="S2030" s="194"/>
      <c r="T2030" s="194">
        <f t="shared" si="477"/>
        <v>0</v>
      </c>
      <c r="U2030" s="194" t="str">
        <f t="shared" si="477"/>
        <v/>
      </c>
    </row>
    <row r="2031" spans="1:21" s="156" customFormat="1" ht="19.5" customHeight="1" x14ac:dyDescent="0.25">
      <c r="B2031" s="174"/>
      <c r="C2031" s="175"/>
      <c r="D2031" s="176"/>
      <c r="E2031" s="176"/>
      <c r="F2031" s="176"/>
      <c r="G2031" s="256"/>
      <c r="H2031" s="178"/>
      <c r="I2031" s="179"/>
      <c r="J2031" s="180" t="s">
        <v>984</v>
      </c>
      <c r="K2031" s="467"/>
      <c r="L2031" s="468"/>
      <c r="M2031" s="469"/>
      <c r="N2031" s="469"/>
      <c r="O2031" s="470"/>
      <c r="P2031" s="193">
        <f t="shared" si="464"/>
        <v>0</v>
      </c>
      <c r="Q2031" s="156" t="s">
        <v>356</v>
      </c>
      <c r="R2031" s="194" t="str">
        <f t="shared" si="476"/>
        <v/>
      </c>
      <c r="S2031" s="194"/>
      <c r="T2031" s="194">
        <f t="shared" si="477"/>
        <v>0</v>
      </c>
      <c r="U2031" s="194" t="str">
        <f t="shared" si="477"/>
        <v/>
      </c>
    </row>
    <row r="2032" spans="1:21" s="156" customFormat="1" ht="19.5" customHeight="1" x14ac:dyDescent="0.25">
      <c r="B2032" s="174"/>
      <c r="C2032" s="175" t="s">
        <v>1295</v>
      </c>
      <c r="D2032" s="176"/>
      <c r="E2032" s="176"/>
      <c r="F2032" s="176"/>
      <c r="G2032" s="256"/>
      <c r="H2032" s="178"/>
      <c r="I2032" s="179"/>
      <c r="J2032" s="180" t="s">
        <v>984</v>
      </c>
      <c r="K2032" s="467"/>
      <c r="L2032" s="468"/>
      <c r="M2032" s="469"/>
      <c r="N2032" s="469"/>
      <c r="O2032" s="470"/>
      <c r="P2032" s="193">
        <f t="shared" si="464"/>
        <v>0</v>
      </c>
      <c r="Q2032" s="156" t="s">
        <v>356</v>
      </c>
      <c r="R2032" s="194" t="str">
        <f t="shared" si="476"/>
        <v/>
      </c>
      <c r="S2032" s="194"/>
      <c r="T2032" s="194">
        <f t="shared" si="477"/>
        <v>0</v>
      </c>
      <c r="U2032" s="194" t="str">
        <f t="shared" si="477"/>
        <v/>
      </c>
    </row>
    <row r="2033" spans="1:21" s="156" customFormat="1" ht="19.5" customHeight="1" x14ac:dyDescent="0.25">
      <c r="B2033" s="174"/>
      <c r="C2033" s="175" t="s">
        <v>1296</v>
      </c>
      <c r="D2033" s="176"/>
      <c r="E2033" s="176"/>
      <c r="F2033" s="176"/>
      <c r="G2033" s="256"/>
      <c r="H2033" s="178">
        <v>5572</v>
      </c>
      <c r="I2033" s="179" t="s">
        <v>5</v>
      </c>
      <c r="J2033" s="180">
        <v>208.73</v>
      </c>
      <c r="K2033" s="244">
        <f t="shared" ref="K2033" si="478">H2033*J2033</f>
        <v>1163043.56</v>
      </c>
      <c r="L2033" s="468"/>
      <c r="M2033" s="469"/>
      <c r="N2033" s="469"/>
      <c r="O2033" s="470"/>
      <c r="P2033" s="193">
        <f t="shared" si="464"/>
        <v>0</v>
      </c>
      <c r="Q2033" s="156" t="s">
        <v>356</v>
      </c>
      <c r="R2033" s="194" t="str">
        <f t="shared" si="476"/>
        <v/>
      </c>
      <c r="S2033" s="194"/>
      <c r="T2033" s="194">
        <f t="shared" si="477"/>
        <v>1163043.56</v>
      </c>
      <c r="U2033" s="194" t="str">
        <f t="shared" si="477"/>
        <v/>
      </c>
    </row>
    <row r="2034" spans="1:21" s="156" customFormat="1" ht="19.5" customHeight="1" x14ac:dyDescent="0.25">
      <c r="B2034" s="174"/>
      <c r="C2034" s="175"/>
      <c r="D2034" s="176"/>
      <c r="E2034" s="176"/>
      <c r="F2034" s="176"/>
      <c r="G2034" s="256"/>
      <c r="H2034" s="178"/>
      <c r="I2034" s="179"/>
      <c r="J2034" s="180" t="s">
        <v>984</v>
      </c>
      <c r="K2034" s="467"/>
      <c r="L2034" s="468"/>
      <c r="M2034" s="469"/>
      <c r="N2034" s="469"/>
      <c r="O2034" s="470"/>
      <c r="P2034" s="193">
        <f t="shared" si="464"/>
        <v>0</v>
      </c>
      <c r="Q2034" s="156" t="s">
        <v>356</v>
      </c>
      <c r="R2034" s="194" t="str">
        <f t="shared" si="476"/>
        <v/>
      </c>
      <c r="S2034" s="194"/>
      <c r="T2034" s="194">
        <f t="shared" si="477"/>
        <v>0</v>
      </c>
      <c r="U2034" s="194" t="str">
        <f t="shared" si="477"/>
        <v/>
      </c>
    </row>
    <row r="2035" spans="1:21" s="156" customFormat="1" ht="19.5" customHeight="1" x14ac:dyDescent="0.25">
      <c r="B2035" s="174"/>
      <c r="C2035" s="196" t="s">
        <v>1254</v>
      </c>
      <c r="D2035" s="176"/>
      <c r="E2035" s="176"/>
      <c r="F2035" s="176"/>
      <c r="G2035" s="256"/>
      <c r="H2035" s="178"/>
      <c r="I2035" s="179"/>
      <c r="J2035" s="180" t="s">
        <v>984</v>
      </c>
      <c r="K2035" s="467"/>
      <c r="L2035" s="468"/>
      <c r="M2035" s="469"/>
      <c r="N2035" s="469"/>
      <c r="O2035" s="470"/>
      <c r="P2035" s="193">
        <f t="shared" si="464"/>
        <v>0</v>
      </c>
      <c r="Q2035" s="156" t="s">
        <v>356</v>
      </c>
      <c r="R2035" s="194" t="str">
        <f t="shared" si="476"/>
        <v/>
      </c>
      <c r="S2035" s="194"/>
      <c r="T2035" s="194">
        <f t="shared" si="477"/>
        <v>0</v>
      </c>
      <c r="U2035" s="194" t="str">
        <f t="shared" si="477"/>
        <v/>
      </c>
    </row>
    <row r="2036" spans="1:21" s="156" customFormat="1" ht="19.5" customHeight="1" x14ac:dyDescent="0.25">
      <c r="B2036" s="174"/>
      <c r="C2036" s="175" t="s">
        <v>1297</v>
      </c>
      <c r="D2036" s="176"/>
      <c r="E2036" s="176"/>
      <c r="F2036" s="176"/>
      <c r="G2036" s="256"/>
      <c r="H2036" s="178"/>
      <c r="I2036" s="179"/>
      <c r="J2036" s="180" t="s">
        <v>984</v>
      </c>
      <c r="K2036" s="467"/>
      <c r="L2036" s="468"/>
      <c r="M2036" s="469"/>
      <c r="N2036" s="469"/>
      <c r="O2036" s="470"/>
      <c r="P2036" s="193">
        <f t="shared" si="464"/>
        <v>0</v>
      </c>
      <c r="Q2036" s="156" t="s">
        <v>356</v>
      </c>
      <c r="R2036" s="194" t="str">
        <f t="shared" si="476"/>
        <v/>
      </c>
      <c r="S2036" s="194"/>
      <c r="T2036" s="194">
        <f t="shared" si="477"/>
        <v>0</v>
      </c>
      <c r="U2036" s="194" t="str">
        <f t="shared" si="477"/>
        <v/>
      </c>
    </row>
    <row r="2037" spans="1:21" s="156" customFormat="1" ht="19.5" customHeight="1" x14ac:dyDescent="0.25">
      <c r="B2037" s="174"/>
      <c r="C2037" s="175" t="s">
        <v>1256</v>
      </c>
      <c r="D2037" s="176"/>
      <c r="E2037" s="176"/>
      <c r="F2037" s="176"/>
      <c r="G2037" s="256"/>
      <c r="H2037" s="178">
        <v>1</v>
      </c>
      <c r="I2037" s="179" t="s">
        <v>1056</v>
      </c>
      <c r="J2037" s="180">
        <v>381448.1</v>
      </c>
      <c r="K2037" s="244">
        <f t="shared" ref="K2037" si="479">H2037*J2037</f>
        <v>381448.1</v>
      </c>
      <c r="L2037" s="468"/>
      <c r="M2037" s="469"/>
      <c r="N2037" s="469"/>
      <c r="O2037" s="470"/>
      <c r="P2037" s="193">
        <f t="shared" si="464"/>
        <v>0</v>
      </c>
      <c r="Q2037" s="156" t="s">
        <v>356</v>
      </c>
      <c r="R2037" s="194" t="str">
        <f t="shared" si="476"/>
        <v/>
      </c>
      <c r="S2037" s="194"/>
      <c r="T2037" s="194">
        <f t="shared" si="477"/>
        <v>381448.1</v>
      </c>
      <c r="U2037" s="194" t="str">
        <f t="shared" si="477"/>
        <v/>
      </c>
    </row>
    <row r="2038" spans="1:21" s="156" customFormat="1" ht="19.5" customHeight="1" x14ac:dyDescent="0.25">
      <c r="B2038" s="174"/>
      <c r="C2038" s="175"/>
      <c r="D2038" s="176"/>
      <c r="E2038" s="176"/>
      <c r="F2038" s="176"/>
      <c r="G2038" s="256"/>
      <c r="H2038" s="178"/>
      <c r="I2038" s="179"/>
      <c r="J2038" s="180" t="s">
        <v>984</v>
      </c>
      <c r="K2038" s="467"/>
      <c r="L2038" s="468"/>
      <c r="M2038" s="469"/>
      <c r="N2038" s="469"/>
      <c r="O2038" s="470"/>
      <c r="P2038" s="193">
        <f t="shared" si="464"/>
        <v>0</v>
      </c>
      <c r="Q2038" s="156" t="s">
        <v>356</v>
      </c>
      <c r="R2038" s="194" t="str">
        <f t="shared" si="476"/>
        <v/>
      </c>
      <c r="S2038" s="194"/>
      <c r="T2038" s="194">
        <f t="shared" si="477"/>
        <v>0</v>
      </c>
      <c r="U2038" s="194" t="str">
        <f t="shared" si="477"/>
        <v/>
      </c>
    </row>
    <row r="2039" spans="1:21" s="156" customFormat="1" ht="19.5" customHeight="1" x14ac:dyDescent="0.25">
      <c r="B2039" s="174"/>
      <c r="C2039" s="196" t="s">
        <v>1257</v>
      </c>
      <c r="D2039" s="176"/>
      <c r="E2039" s="176"/>
      <c r="F2039" s="176"/>
      <c r="G2039" s="256"/>
      <c r="H2039" s="178"/>
      <c r="I2039" s="179"/>
      <c r="J2039" s="180" t="s">
        <v>984</v>
      </c>
      <c r="K2039" s="467"/>
      <c r="L2039" s="468"/>
      <c r="M2039" s="469"/>
      <c r="N2039" s="469"/>
      <c r="O2039" s="470"/>
      <c r="P2039" s="193">
        <f t="shared" si="464"/>
        <v>0</v>
      </c>
      <c r="Q2039" s="156" t="s">
        <v>356</v>
      </c>
      <c r="R2039" s="194" t="str">
        <f t="shared" si="476"/>
        <v/>
      </c>
      <c r="S2039" s="194"/>
      <c r="T2039" s="194">
        <f t="shared" si="477"/>
        <v>0</v>
      </c>
      <c r="U2039" s="194" t="str">
        <f t="shared" si="477"/>
        <v/>
      </c>
    </row>
    <row r="2040" spans="1:21" s="156" customFormat="1" ht="19.5" customHeight="1" x14ac:dyDescent="0.25">
      <c r="B2040" s="174"/>
      <c r="C2040" s="175" t="s">
        <v>1298</v>
      </c>
      <c r="D2040" s="176"/>
      <c r="E2040" s="176"/>
      <c r="F2040" s="176"/>
      <c r="G2040" s="256"/>
      <c r="H2040" s="178">
        <v>1</v>
      </c>
      <c r="I2040" s="179" t="s">
        <v>366</v>
      </c>
      <c r="J2040" s="180">
        <v>174671.2</v>
      </c>
      <c r="K2040" s="244">
        <f t="shared" ref="K2040" si="480">H2040*J2040</f>
        <v>174671.2</v>
      </c>
      <c r="L2040" s="468"/>
      <c r="M2040" s="469"/>
      <c r="N2040" s="469"/>
      <c r="O2040" s="470"/>
      <c r="P2040" s="193">
        <f t="shared" si="464"/>
        <v>0</v>
      </c>
      <c r="Q2040" s="156" t="s">
        <v>356</v>
      </c>
      <c r="R2040" s="194" t="str">
        <f t="shared" si="476"/>
        <v/>
      </c>
      <c r="S2040" s="194"/>
      <c r="T2040" s="194">
        <f t="shared" si="477"/>
        <v>174671.2</v>
      </c>
      <c r="U2040" s="194" t="str">
        <f t="shared" si="477"/>
        <v/>
      </c>
    </row>
    <row r="2041" spans="1:21" s="156" customFormat="1" ht="19.5" customHeight="1" x14ac:dyDescent="0.25">
      <c r="B2041" s="174"/>
      <c r="C2041" s="175"/>
      <c r="D2041" s="176"/>
      <c r="E2041" s="176"/>
      <c r="F2041" s="176"/>
      <c r="G2041" s="256"/>
      <c r="H2041" s="178"/>
      <c r="I2041" s="179"/>
      <c r="J2041" s="180" t="s">
        <v>984</v>
      </c>
      <c r="K2041" s="467"/>
      <c r="L2041" s="468"/>
      <c r="M2041" s="469"/>
      <c r="N2041" s="469"/>
      <c r="O2041" s="470"/>
      <c r="P2041" s="193">
        <f t="shared" si="464"/>
        <v>0</v>
      </c>
      <c r="Q2041" s="156" t="s">
        <v>356</v>
      </c>
      <c r="R2041" s="194" t="str">
        <f t="shared" si="476"/>
        <v/>
      </c>
      <c r="S2041" s="194"/>
      <c r="T2041" s="194">
        <f t="shared" si="477"/>
        <v>0</v>
      </c>
      <c r="U2041" s="194" t="str">
        <f t="shared" si="477"/>
        <v/>
      </c>
    </row>
    <row r="2042" spans="1:21" s="156" customFormat="1" ht="19.5" customHeight="1" x14ac:dyDescent="0.25">
      <c r="B2042" s="174"/>
      <c r="C2042" s="196" t="s">
        <v>1259</v>
      </c>
      <c r="D2042" s="176"/>
      <c r="E2042" s="176"/>
      <c r="F2042" s="176"/>
      <c r="G2042" s="256"/>
      <c r="H2042" s="178"/>
      <c r="I2042" s="179"/>
      <c r="J2042" s="180" t="s">
        <v>984</v>
      </c>
      <c r="K2042" s="467"/>
      <c r="L2042" s="468"/>
      <c r="M2042" s="469"/>
      <c r="N2042" s="469"/>
      <c r="O2042" s="470"/>
      <c r="P2042" s="193">
        <f t="shared" ref="P2042:P2106" si="481">K2042-SUM(R2042:U2042)</f>
        <v>0</v>
      </c>
      <c r="Q2042" s="156" t="s">
        <v>356</v>
      </c>
      <c r="R2042" s="194" t="str">
        <f t="shared" si="476"/>
        <v/>
      </c>
      <c r="S2042" s="194"/>
      <c r="T2042" s="194">
        <f t="shared" si="477"/>
        <v>0</v>
      </c>
      <c r="U2042" s="194" t="str">
        <f t="shared" si="477"/>
        <v/>
      </c>
    </row>
    <row r="2043" spans="1:21" s="156" customFormat="1" ht="19.5" customHeight="1" x14ac:dyDescent="0.25">
      <c r="B2043" s="174"/>
      <c r="C2043" s="175" t="s">
        <v>1260</v>
      </c>
      <c r="D2043" s="176"/>
      <c r="E2043" s="176"/>
      <c r="F2043" s="176"/>
      <c r="G2043" s="256"/>
      <c r="H2043" s="178">
        <v>1035</v>
      </c>
      <c r="I2043" s="179" t="s">
        <v>5</v>
      </c>
      <c r="J2043" s="180">
        <v>379.5</v>
      </c>
      <c r="K2043" s="244">
        <f t="shared" ref="K2043" si="482">H2043*J2043</f>
        <v>392782.5</v>
      </c>
      <c r="L2043" s="468"/>
      <c r="M2043" s="469"/>
      <c r="N2043" s="469"/>
      <c r="O2043" s="470"/>
      <c r="P2043" s="193">
        <f t="shared" si="481"/>
        <v>0</v>
      </c>
      <c r="Q2043" s="156" t="s">
        <v>356</v>
      </c>
      <c r="R2043" s="194" t="str">
        <f t="shared" si="476"/>
        <v/>
      </c>
      <c r="S2043" s="194"/>
      <c r="T2043" s="194">
        <f t="shared" si="477"/>
        <v>392782.5</v>
      </c>
      <c r="U2043" s="194" t="str">
        <f t="shared" si="477"/>
        <v/>
      </c>
    </row>
    <row r="2044" spans="1:21" s="156" customFormat="1" ht="19.5" customHeight="1" x14ac:dyDescent="0.25">
      <c r="B2044" s="174"/>
      <c r="C2044" s="175"/>
      <c r="D2044" s="176"/>
      <c r="E2044" s="176"/>
      <c r="F2044" s="176"/>
      <c r="G2044" s="256"/>
      <c r="H2044" s="178"/>
      <c r="I2044" s="179"/>
      <c r="J2044" s="180" t="s">
        <v>984</v>
      </c>
      <c r="K2044" s="467"/>
      <c r="L2044" s="468"/>
      <c r="M2044" s="469"/>
      <c r="N2044" s="469"/>
      <c r="O2044" s="470"/>
      <c r="P2044" s="193">
        <f t="shared" si="481"/>
        <v>0</v>
      </c>
      <c r="Q2044" s="156" t="s">
        <v>356</v>
      </c>
      <c r="R2044" s="194" t="str">
        <f t="shared" si="476"/>
        <v/>
      </c>
      <c r="S2044" s="194"/>
      <c r="T2044" s="194">
        <f t="shared" si="477"/>
        <v>0</v>
      </c>
      <c r="U2044" s="194" t="str">
        <f t="shared" si="477"/>
        <v/>
      </c>
    </row>
    <row r="2045" spans="1:21" s="156" customFormat="1" ht="19.5" customHeight="1" x14ac:dyDescent="0.25">
      <c r="B2045" s="174"/>
      <c r="C2045" s="196" t="s">
        <v>1261</v>
      </c>
      <c r="D2045" s="176"/>
      <c r="E2045" s="176"/>
      <c r="F2045" s="176"/>
      <c r="G2045" s="256"/>
      <c r="H2045" s="178"/>
      <c r="I2045" s="179"/>
      <c r="J2045" s="180" t="s">
        <v>984</v>
      </c>
      <c r="K2045" s="467"/>
      <c r="L2045" s="468"/>
      <c r="M2045" s="469"/>
      <c r="N2045" s="469"/>
      <c r="O2045" s="470"/>
      <c r="P2045" s="193">
        <f t="shared" si="481"/>
        <v>0</v>
      </c>
      <c r="Q2045" s="156" t="s">
        <v>356</v>
      </c>
      <c r="R2045" s="194" t="str">
        <f t="shared" si="476"/>
        <v/>
      </c>
      <c r="S2045" s="194"/>
      <c r="T2045" s="194">
        <f t="shared" si="477"/>
        <v>0</v>
      </c>
      <c r="U2045" s="194" t="str">
        <f t="shared" si="477"/>
        <v/>
      </c>
    </row>
    <row r="2046" spans="1:21" s="251" customFormat="1" ht="19.5" customHeight="1" x14ac:dyDescent="0.25">
      <c r="A2046" s="241"/>
      <c r="B2046" s="254"/>
      <c r="C2046" s="199" t="s">
        <v>1262</v>
      </c>
      <c r="D2046" s="255"/>
      <c r="E2046" s="255"/>
      <c r="F2046" s="255"/>
      <c r="G2046" s="256"/>
      <c r="H2046" s="257">
        <v>1</v>
      </c>
      <c r="I2046" s="242" t="s">
        <v>366</v>
      </c>
      <c r="J2046" s="179">
        <v>20000</v>
      </c>
      <c r="K2046" s="244">
        <f t="shared" ref="K2046:K2048" si="483">H2046*J2046</f>
        <v>20000</v>
      </c>
      <c r="L2046" s="245"/>
      <c r="M2046" s="246"/>
      <c r="N2046" s="246"/>
      <c r="O2046" s="247"/>
      <c r="P2046" s="193">
        <f t="shared" si="481"/>
        <v>0</v>
      </c>
      <c r="Q2046" s="156" t="s">
        <v>363</v>
      </c>
      <c r="R2046" s="194">
        <f t="shared" si="476"/>
        <v>20000</v>
      </c>
      <c r="S2046" s="194" t="str">
        <f t="shared" si="476"/>
        <v/>
      </c>
      <c r="T2046" s="194" t="str">
        <f t="shared" si="476"/>
        <v/>
      </c>
      <c r="U2046" s="194" t="str">
        <f t="shared" si="476"/>
        <v/>
      </c>
    </row>
    <row r="2047" spans="1:21" s="156" customFormat="1" ht="19.5" customHeight="1" x14ac:dyDescent="0.25">
      <c r="B2047" s="174"/>
      <c r="C2047" s="175" t="s">
        <v>1299</v>
      </c>
      <c r="D2047" s="176"/>
      <c r="E2047" s="176"/>
      <c r="F2047" s="176"/>
      <c r="G2047" s="256"/>
      <c r="H2047" s="178">
        <v>1</v>
      </c>
      <c r="I2047" s="179" t="s">
        <v>366</v>
      </c>
      <c r="J2047" s="180">
        <v>5060</v>
      </c>
      <c r="K2047" s="244">
        <f t="shared" si="483"/>
        <v>5060</v>
      </c>
      <c r="L2047" s="468"/>
      <c r="M2047" s="469"/>
      <c r="N2047" s="469"/>
      <c r="O2047" s="470"/>
      <c r="P2047" s="193">
        <f t="shared" si="481"/>
        <v>0</v>
      </c>
      <c r="Q2047" s="156" t="s">
        <v>356</v>
      </c>
      <c r="R2047" s="194" t="str">
        <f t="shared" si="476"/>
        <v/>
      </c>
      <c r="S2047" s="194"/>
      <c r="T2047" s="194">
        <f t="shared" si="476"/>
        <v>5060</v>
      </c>
      <c r="U2047" s="194" t="str">
        <f t="shared" si="476"/>
        <v/>
      </c>
    </row>
    <row r="2048" spans="1:21" s="156" customFormat="1" ht="19.5" customHeight="1" x14ac:dyDescent="0.25">
      <c r="B2048" s="174"/>
      <c r="C2048" s="175" t="s">
        <v>1264</v>
      </c>
      <c r="D2048" s="176"/>
      <c r="E2048" s="176"/>
      <c r="F2048" s="176"/>
      <c r="G2048" s="256"/>
      <c r="H2048" s="178">
        <v>15</v>
      </c>
      <c r="I2048" s="179" t="s">
        <v>366</v>
      </c>
      <c r="J2048" s="180">
        <v>2403.5</v>
      </c>
      <c r="K2048" s="244">
        <f t="shared" si="483"/>
        <v>36052.5</v>
      </c>
      <c r="L2048" s="468"/>
      <c r="M2048" s="469"/>
      <c r="N2048" s="469"/>
      <c r="O2048" s="470"/>
      <c r="P2048" s="193">
        <f t="shared" si="481"/>
        <v>0</v>
      </c>
      <c r="Q2048" s="156" t="s">
        <v>356</v>
      </c>
      <c r="R2048" s="194" t="str">
        <f t="shared" si="476"/>
        <v/>
      </c>
      <c r="S2048" s="194"/>
      <c r="T2048" s="194">
        <f t="shared" si="476"/>
        <v>36052.5</v>
      </c>
      <c r="U2048" s="194" t="str">
        <f t="shared" si="476"/>
        <v/>
      </c>
    </row>
    <row r="2049" spans="2:21" s="156" customFormat="1" ht="19.5" customHeight="1" x14ac:dyDescent="0.25">
      <c r="B2049" s="174"/>
      <c r="C2049" s="175"/>
      <c r="D2049" s="176"/>
      <c r="E2049" s="176"/>
      <c r="F2049" s="176"/>
      <c r="G2049" s="256"/>
      <c r="H2049" s="178"/>
      <c r="I2049" s="179"/>
      <c r="J2049" s="180" t="s">
        <v>984</v>
      </c>
      <c r="K2049" s="467"/>
      <c r="L2049" s="468"/>
      <c r="M2049" s="469"/>
      <c r="N2049" s="469"/>
      <c r="O2049" s="470"/>
      <c r="P2049" s="193">
        <f t="shared" si="481"/>
        <v>0</v>
      </c>
      <c r="Q2049" s="156" t="s">
        <v>356</v>
      </c>
      <c r="R2049" s="194" t="str">
        <f t="shared" si="476"/>
        <v/>
      </c>
      <c r="S2049" s="194"/>
      <c r="T2049" s="194">
        <f t="shared" si="476"/>
        <v>0</v>
      </c>
      <c r="U2049" s="194" t="str">
        <f t="shared" si="476"/>
        <v/>
      </c>
    </row>
    <row r="2050" spans="2:21" s="156" customFormat="1" ht="19.5" customHeight="1" x14ac:dyDescent="0.25">
      <c r="B2050" s="174"/>
      <c r="C2050" s="196" t="s">
        <v>1265</v>
      </c>
      <c r="D2050" s="176"/>
      <c r="E2050" s="176"/>
      <c r="F2050" s="176"/>
      <c r="G2050" s="256"/>
      <c r="H2050" s="178"/>
      <c r="I2050" s="179"/>
      <c r="J2050" s="180" t="s">
        <v>984</v>
      </c>
      <c r="K2050" s="467"/>
      <c r="L2050" s="468"/>
      <c r="M2050" s="469"/>
      <c r="N2050" s="469"/>
      <c r="O2050" s="470"/>
      <c r="P2050" s="193">
        <f t="shared" si="481"/>
        <v>0</v>
      </c>
      <c r="Q2050" s="156" t="s">
        <v>356</v>
      </c>
      <c r="R2050" s="194" t="str">
        <f t="shared" si="476"/>
        <v/>
      </c>
      <c r="S2050" s="194"/>
      <c r="T2050" s="194">
        <f t="shared" si="476"/>
        <v>0</v>
      </c>
      <c r="U2050" s="194" t="str">
        <f t="shared" si="476"/>
        <v/>
      </c>
    </row>
    <row r="2051" spans="2:21" s="156" customFormat="1" ht="19.5" customHeight="1" x14ac:dyDescent="0.25">
      <c r="B2051" s="174"/>
      <c r="C2051" s="175" t="s">
        <v>1266</v>
      </c>
      <c r="D2051" s="176"/>
      <c r="E2051" s="176"/>
      <c r="F2051" s="176"/>
      <c r="G2051" s="256"/>
      <c r="H2051" s="178">
        <v>5572</v>
      </c>
      <c r="I2051" s="179" t="s">
        <v>5</v>
      </c>
      <c r="J2051" s="180">
        <v>30.36</v>
      </c>
      <c r="K2051" s="244">
        <f t="shared" ref="K2051" si="484">H2051*J2051</f>
        <v>169165.91999999998</v>
      </c>
      <c r="L2051" s="468"/>
      <c r="M2051" s="469"/>
      <c r="N2051" s="469"/>
      <c r="O2051" s="470"/>
      <c r="P2051" s="193">
        <f t="shared" si="481"/>
        <v>0</v>
      </c>
      <c r="Q2051" s="156" t="s">
        <v>356</v>
      </c>
      <c r="R2051" s="194" t="str">
        <f t="shared" si="476"/>
        <v/>
      </c>
      <c r="S2051" s="194"/>
      <c r="T2051" s="194">
        <f t="shared" si="476"/>
        <v>169165.91999999998</v>
      </c>
      <c r="U2051" s="194" t="str">
        <f t="shared" si="476"/>
        <v/>
      </c>
    </row>
    <row r="2052" spans="2:21" s="156" customFormat="1" ht="19.5" customHeight="1" x14ac:dyDescent="0.25">
      <c r="B2052" s="174"/>
      <c r="C2052" s="175"/>
      <c r="D2052" s="176"/>
      <c r="E2052" s="176"/>
      <c r="F2052" s="176"/>
      <c r="G2052" s="256"/>
      <c r="H2052" s="178"/>
      <c r="I2052" s="179"/>
      <c r="J2052" s="180" t="s">
        <v>984</v>
      </c>
      <c r="K2052" s="467"/>
      <c r="L2052" s="468"/>
      <c r="M2052" s="469"/>
      <c r="N2052" s="469"/>
      <c r="O2052" s="470"/>
      <c r="P2052" s="193">
        <f t="shared" si="481"/>
        <v>0</v>
      </c>
      <c r="Q2052" s="156" t="s">
        <v>356</v>
      </c>
      <c r="R2052" s="194" t="str">
        <f t="shared" si="476"/>
        <v/>
      </c>
      <c r="S2052" s="194"/>
      <c r="T2052" s="194">
        <f t="shared" si="476"/>
        <v>0</v>
      </c>
      <c r="U2052" s="194" t="str">
        <f t="shared" si="476"/>
        <v/>
      </c>
    </row>
    <row r="2053" spans="2:21" s="156" customFormat="1" ht="19.5" customHeight="1" x14ac:dyDescent="0.25">
      <c r="B2053" s="174"/>
      <c r="C2053" s="196" t="s">
        <v>1267</v>
      </c>
      <c r="D2053" s="176"/>
      <c r="E2053" s="176"/>
      <c r="F2053" s="176"/>
      <c r="G2053" s="256"/>
      <c r="H2053" s="178"/>
      <c r="I2053" s="179"/>
      <c r="J2053" s="180" t="s">
        <v>984</v>
      </c>
      <c r="K2053" s="467"/>
      <c r="L2053" s="468"/>
      <c r="M2053" s="469"/>
      <c r="N2053" s="469"/>
      <c r="O2053" s="470"/>
      <c r="P2053" s="193">
        <f t="shared" si="481"/>
        <v>0</v>
      </c>
      <c r="Q2053" s="156" t="s">
        <v>356</v>
      </c>
      <c r="R2053" s="194" t="str">
        <f t="shared" si="476"/>
        <v/>
      </c>
      <c r="S2053" s="194"/>
      <c r="T2053" s="194">
        <f t="shared" si="476"/>
        <v>0</v>
      </c>
      <c r="U2053" s="194" t="str">
        <f t="shared" si="476"/>
        <v/>
      </c>
    </row>
    <row r="2054" spans="2:21" s="156" customFormat="1" ht="19.5" customHeight="1" x14ac:dyDescent="0.25">
      <c r="B2054" s="174"/>
      <c r="C2054" s="175" t="s">
        <v>1268</v>
      </c>
      <c r="D2054" s="176"/>
      <c r="E2054" s="176"/>
      <c r="F2054" s="176"/>
      <c r="G2054" s="256"/>
      <c r="H2054" s="178"/>
      <c r="I2054" s="179"/>
      <c r="J2054" s="180" t="s">
        <v>984</v>
      </c>
      <c r="K2054" s="467"/>
      <c r="L2054" s="468"/>
      <c r="M2054" s="469"/>
      <c r="N2054" s="469"/>
      <c r="O2054" s="470"/>
      <c r="P2054" s="193">
        <f t="shared" si="481"/>
        <v>0</v>
      </c>
      <c r="Q2054" s="156" t="s">
        <v>356</v>
      </c>
      <c r="R2054" s="194" t="str">
        <f t="shared" si="476"/>
        <v/>
      </c>
      <c r="S2054" s="194"/>
      <c r="T2054" s="194">
        <f t="shared" si="476"/>
        <v>0</v>
      </c>
      <c r="U2054" s="194" t="str">
        <f t="shared" si="476"/>
        <v/>
      </c>
    </row>
    <row r="2055" spans="2:21" s="156" customFormat="1" ht="19.5" customHeight="1" x14ac:dyDescent="0.25">
      <c r="B2055" s="174"/>
      <c r="C2055" s="175" t="s">
        <v>1269</v>
      </c>
      <c r="D2055" s="176"/>
      <c r="E2055" s="176"/>
      <c r="F2055" s="176"/>
      <c r="G2055" s="256"/>
      <c r="H2055" s="178"/>
      <c r="I2055" s="179"/>
      <c r="J2055" s="180" t="s">
        <v>984</v>
      </c>
      <c r="K2055" s="467"/>
      <c r="L2055" s="468"/>
      <c r="M2055" s="469"/>
      <c r="N2055" s="469"/>
      <c r="O2055" s="470"/>
      <c r="P2055" s="193">
        <f t="shared" si="481"/>
        <v>0</v>
      </c>
      <c r="Q2055" s="156" t="s">
        <v>356</v>
      </c>
      <c r="R2055" s="194" t="str">
        <f t="shared" si="476"/>
        <v/>
      </c>
      <c r="S2055" s="194"/>
      <c r="T2055" s="194">
        <f t="shared" si="476"/>
        <v>0</v>
      </c>
      <c r="U2055" s="194" t="str">
        <f t="shared" si="476"/>
        <v/>
      </c>
    </row>
    <row r="2056" spans="2:21" s="156" customFormat="1" ht="19.5" customHeight="1" x14ac:dyDescent="0.25">
      <c r="B2056" s="174"/>
      <c r="C2056" s="175" t="s">
        <v>1270</v>
      </c>
      <c r="D2056" s="176"/>
      <c r="E2056" s="176"/>
      <c r="F2056" s="176"/>
      <c r="G2056" s="256"/>
      <c r="H2056" s="178"/>
      <c r="I2056" s="179"/>
      <c r="J2056" s="180" t="s">
        <v>984</v>
      </c>
      <c r="K2056" s="467"/>
      <c r="L2056" s="468"/>
      <c r="M2056" s="469"/>
      <c r="N2056" s="469"/>
      <c r="O2056" s="470"/>
      <c r="P2056" s="193">
        <f t="shared" si="481"/>
        <v>0</v>
      </c>
      <c r="Q2056" s="156" t="s">
        <v>356</v>
      </c>
      <c r="R2056" s="194" t="str">
        <f t="shared" si="476"/>
        <v/>
      </c>
      <c r="S2056" s="194"/>
      <c r="T2056" s="194">
        <f t="shared" si="476"/>
        <v>0</v>
      </c>
      <c r="U2056" s="194" t="str">
        <f t="shared" si="476"/>
        <v/>
      </c>
    </row>
    <row r="2057" spans="2:21" s="156" customFormat="1" ht="19.5" customHeight="1" x14ac:dyDescent="0.25">
      <c r="B2057" s="174"/>
      <c r="C2057" s="175" t="s">
        <v>1271</v>
      </c>
      <c r="D2057" s="176"/>
      <c r="E2057" s="176"/>
      <c r="F2057" s="176"/>
      <c r="G2057" s="256"/>
      <c r="H2057" s="178"/>
      <c r="I2057" s="179"/>
      <c r="J2057" s="180" t="s">
        <v>984</v>
      </c>
      <c r="K2057" s="467"/>
      <c r="L2057" s="468"/>
      <c r="M2057" s="469"/>
      <c r="N2057" s="469"/>
      <c r="O2057" s="470"/>
      <c r="P2057" s="193">
        <f t="shared" si="481"/>
        <v>0</v>
      </c>
      <c r="Q2057" s="156" t="s">
        <v>356</v>
      </c>
      <c r="R2057" s="194" t="str">
        <f t="shared" si="476"/>
        <v/>
      </c>
      <c r="S2057" s="194"/>
      <c r="T2057" s="194">
        <f t="shared" si="476"/>
        <v>0</v>
      </c>
      <c r="U2057" s="194" t="str">
        <f t="shared" si="476"/>
        <v/>
      </c>
    </row>
    <row r="2058" spans="2:21" s="156" customFormat="1" ht="19.5" customHeight="1" x14ac:dyDescent="0.25">
      <c r="B2058" s="174"/>
      <c r="C2058" s="175" t="s">
        <v>1272</v>
      </c>
      <c r="D2058" s="176"/>
      <c r="E2058" s="176"/>
      <c r="F2058" s="176"/>
      <c r="G2058" s="256"/>
      <c r="H2058" s="178"/>
      <c r="I2058" s="179"/>
      <c r="J2058" s="180" t="s">
        <v>984</v>
      </c>
      <c r="K2058" s="467"/>
      <c r="L2058" s="468"/>
      <c r="M2058" s="469"/>
      <c r="N2058" s="469"/>
      <c r="O2058" s="470"/>
      <c r="P2058" s="193">
        <f t="shared" si="481"/>
        <v>0</v>
      </c>
      <c r="Q2058" s="156" t="s">
        <v>356</v>
      </c>
      <c r="R2058" s="194" t="str">
        <f t="shared" si="476"/>
        <v/>
      </c>
      <c r="S2058" s="194"/>
      <c r="T2058" s="194">
        <f t="shared" si="476"/>
        <v>0</v>
      </c>
      <c r="U2058" s="194" t="str">
        <f t="shared" si="476"/>
        <v/>
      </c>
    </row>
    <row r="2059" spans="2:21" s="156" customFormat="1" ht="19.5" customHeight="1" x14ac:dyDescent="0.25">
      <c r="B2059" s="174"/>
      <c r="C2059" s="175"/>
      <c r="D2059" s="176"/>
      <c r="E2059" s="176"/>
      <c r="F2059" s="176"/>
      <c r="G2059" s="256"/>
      <c r="H2059" s="178"/>
      <c r="I2059" s="179"/>
      <c r="J2059" s="180" t="s">
        <v>984</v>
      </c>
      <c r="K2059" s="467"/>
      <c r="L2059" s="468"/>
      <c r="M2059" s="469"/>
      <c r="N2059" s="469"/>
      <c r="O2059" s="470"/>
      <c r="P2059" s="193">
        <f t="shared" si="481"/>
        <v>0</v>
      </c>
      <c r="Q2059" s="156" t="s">
        <v>356</v>
      </c>
      <c r="R2059" s="194" t="str">
        <f t="shared" ref="R2059:R2122" si="485">IF($Q2059=R$8,$K2059,"")</f>
        <v/>
      </c>
      <c r="S2059" s="194"/>
      <c r="T2059" s="194">
        <f t="shared" ref="T2059:U2078" si="486">IF($Q2059=T$8,$K2059,"")</f>
        <v>0</v>
      </c>
      <c r="U2059" s="194" t="str">
        <f t="shared" si="486"/>
        <v/>
      </c>
    </row>
    <row r="2060" spans="2:21" s="156" customFormat="1" ht="19.5" customHeight="1" x14ac:dyDescent="0.25">
      <c r="B2060" s="174"/>
      <c r="C2060" s="175" t="s">
        <v>1273</v>
      </c>
      <c r="D2060" s="176"/>
      <c r="E2060" s="176"/>
      <c r="F2060" s="176"/>
      <c r="G2060" s="256"/>
      <c r="H2060" s="178"/>
      <c r="I2060" s="179"/>
      <c r="J2060" s="180" t="s">
        <v>984</v>
      </c>
      <c r="K2060" s="467"/>
      <c r="L2060" s="468"/>
      <c r="M2060" s="469"/>
      <c r="N2060" s="469"/>
      <c r="O2060" s="470"/>
      <c r="P2060" s="193">
        <f t="shared" si="481"/>
        <v>0</v>
      </c>
      <c r="Q2060" s="156" t="s">
        <v>356</v>
      </c>
      <c r="R2060" s="194" t="str">
        <f t="shared" si="485"/>
        <v/>
      </c>
      <c r="S2060" s="194"/>
      <c r="T2060" s="194">
        <f t="shared" si="486"/>
        <v>0</v>
      </c>
      <c r="U2060" s="194" t="str">
        <f t="shared" si="486"/>
        <v/>
      </c>
    </row>
    <row r="2061" spans="2:21" s="156" customFormat="1" ht="19.5" customHeight="1" x14ac:dyDescent="0.25">
      <c r="B2061" s="174"/>
      <c r="C2061" s="175" t="s">
        <v>1274</v>
      </c>
      <c r="D2061" s="176"/>
      <c r="E2061" s="176"/>
      <c r="F2061" s="176"/>
      <c r="G2061" s="256"/>
      <c r="H2061" s="178">
        <v>5572</v>
      </c>
      <c r="I2061" s="179" t="s">
        <v>5</v>
      </c>
      <c r="J2061" s="180">
        <v>69.58</v>
      </c>
      <c r="K2061" s="244">
        <f t="shared" ref="K2061" si="487">H2061*J2061</f>
        <v>387699.76</v>
      </c>
      <c r="L2061" s="468"/>
      <c r="M2061" s="469"/>
      <c r="N2061" s="469"/>
      <c r="O2061" s="470"/>
      <c r="P2061" s="193">
        <f t="shared" si="481"/>
        <v>0</v>
      </c>
      <c r="Q2061" s="156" t="s">
        <v>356</v>
      </c>
      <c r="R2061" s="194" t="str">
        <f t="shared" si="485"/>
        <v/>
      </c>
      <c r="S2061" s="194"/>
      <c r="T2061" s="194">
        <f t="shared" si="486"/>
        <v>387699.76</v>
      </c>
      <c r="U2061" s="194" t="str">
        <f t="shared" si="486"/>
        <v/>
      </c>
    </row>
    <row r="2062" spans="2:21" s="156" customFormat="1" ht="19.5" customHeight="1" x14ac:dyDescent="0.25">
      <c r="B2062" s="174"/>
      <c r="C2062" s="175"/>
      <c r="D2062" s="176"/>
      <c r="E2062" s="176"/>
      <c r="F2062" s="176"/>
      <c r="G2062" s="256"/>
      <c r="H2062" s="178"/>
      <c r="I2062" s="179"/>
      <c r="J2062" s="180" t="s">
        <v>984</v>
      </c>
      <c r="K2062" s="467"/>
      <c r="L2062" s="468"/>
      <c r="M2062" s="469"/>
      <c r="N2062" s="469"/>
      <c r="O2062" s="470"/>
      <c r="P2062" s="193">
        <f t="shared" si="481"/>
        <v>0</v>
      </c>
      <c r="Q2062" s="156" t="s">
        <v>356</v>
      </c>
      <c r="R2062" s="194" t="str">
        <f t="shared" si="485"/>
        <v/>
      </c>
      <c r="S2062" s="194"/>
      <c r="T2062" s="194">
        <f t="shared" si="486"/>
        <v>0</v>
      </c>
      <c r="U2062" s="194" t="str">
        <f t="shared" si="486"/>
        <v/>
      </c>
    </row>
    <row r="2063" spans="2:21" s="156" customFormat="1" ht="19.5" customHeight="1" x14ac:dyDescent="0.25">
      <c r="B2063" s="174"/>
      <c r="C2063" s="175" t="s">
        <v>1275</v>
      </c>
      <c r="D2063" s="176"/>
      <c r="E2063" s="176"/>
      <c r="F2063" s="176"/>
      <c r="G2063" s="256"/>
      <c r="H2063" s="178"/>
      <c r="I2063" s="179"/>
      <c r="J2063" s="180" t="s">
        <v>984</v>
      </c>
      <c r="K2063" s="467"/>
      <c r="L2063" s="468"/>
      <c r="M2063" s="469"/>
      <c r="N2063" s="469"/>
      <c r="O2063" s="470"/>
      <c r="P2063" s="193">
        <f t="shared" si="481"/>
        <v>0</v>
      </c>
      <c r="Q2063" s="156" t="s">
        <v>356</v>
      </c>
      <c r="R2063" s="194" t="str">
        <f t="shared" si="485"/>
        <v/>
      </c>
      <c r="S2063" s="194"/>
      <c r="T2063" s="194">
        <f t="shared" si="486"/>
        <v>0</v>
      </c>
      <c r="U2063" s="194" t="str">
        <f t="shared" si="486"/>
        <v/>
      </c>
    </row>
    <row r="2064" spans="2:21" s="156" customFormat="1" ht="19.5" customHeight="1" x14ac:dyDescent="0.25">
      <c r="B2064" s="174"/>
      <c r="C2064" s="175" t="s">
        <v>1276</v>
      </c>
      <c r="D2064" s="176"/>
      <c r="E2064" s="176"/>
      <c r="F2064" s="176"/>
      <c r="G2064" s="256"/>
      <c r="H2064" s="178">
        <v>5572</v>
      </c>
      <c r="I2064" s="179" t="s">
        <v>5</v>
      </c>
      <c r="J2064" s="180">
        <v>31.63</v>
      </c>
      <c r="K2064" s="244">
        <f t="shared" ref="K2064" si="488">H2064*J2064</f>
        <v>176242.36</v>
      </c>
      <c r="L2064" s="468"/>
      <c r="M2064" s="469"/>
      <c r="N2064" s="469"/>
      <c r="O2064" s="470"/>
      <c r="P2064" s="193">
        <f t="shared" si="481"/>
        <v>0</v>
      </c>
      <c r="Q2064" s="156" t="s">
        <v>356</v>
      </c>
      <c r="R2064" s="194" t="str">
        <f t="shared" si="485"/>
        <v/>
      </c>
      <c r="S2064" s="194"/>
      <c r="T2064" s="194">
        <f t="shared" si="486"/>
        <v>176242.36</v>
      </c>
      <c r="U2064" s="194" t="str">
        <f t="shared" si="486"/>
        <v/>
      </c>
    </row>
    <row r="2065" spans="2:21" s="156" customFormat="1" ht="19.5" customHeight="1" x14ac:dyDescent="0.25">
      <c r="B2065" s="174"/>
      <c r="C2065" s="175"/>
      <c r="D2065" s="176"/>
      <c r="E2065" s="176"/>
      <c r="F2065" s="176"/>
      <c r="G2065" s="256"/>
      <c r="H2065" s="178"/>
      <c r="I2065" s="179"/>
      <c r="J2065" s="180" t="s">
        <v>984</v>
      </c>
      <c r="K2065" s="467"/>
      <c r="L2065" s="468"/>
      <c r="M2065" s="469"/>
      <c r="N2065" s="469"/>
      <c r="O2065" s="470"/>
      <c r="P2065" s="193">
        <f t="shared" si="481"/>
        <v>0</v>
      </c>
      <c r="Q2065" s="156" t="s">
        <v>356</v>
      </c>
      <c r="R2065" s="194" t="str">
        <f t="shared" si="485"/>
        <v/>
      </c>
      <c r="S2065" s="194"/>
      <c r="T2065" s="194">
        <f t="shared" si="486"/>
        <v>0</v>
      </c>
      <c r="U2065" s="194" t="str">
        <f t="shared" si="486"/>
        <v/>
      </c>
    </row>
    <row r="2066" spans="2:21" s="156" customFormat="1" ht="19.5" customHeight="1" x14ac:dyDescent="0.25">
      <c r="B2066" s="174"/>
      <c r="C2066" s="196" t="s">
        <v>1277</v>
      </c>
      <c r="D2066" s="176"/>
      <c r="E2066" s="176"/>
      <c r="F2066" s="176"/>
      <c r="G2066" s="256"/>
      <c r="H2066" s="178"/>
      <c r="I2066" s="179"/>
      <c r="J2066" s="180" t="s">
        <v>984</v>
      </c>
      <c r="K2066" s="467"/>
      <c r="L2066" s="468"/>
      <c r="M2066" s="469"/>
      <c r="N2066" s="469"/>
      <c r="O2066" s="470"/>
      <c r="P2066" s="193">
        <f t="shared" si="481"/>
        <v>0</v>
      </c>
      <c r="Q2066" s="156" t="s">
        <v>356</v>
      </c>
      <c r="R2066" s="194" t="str">
        <f t="shared" si="485"/>
        <v/>
      </c>
      <c r="S2066" s="194"/>
      <c r="T2066" s="194">
        <f t="shared" si="486"/>
        <v>0</v>
      </c>
      <c r="U2066" s="194" t="str">
        <f t="shared" si="486"/>
        <v/>
      </c>
    </row>
    <row r="2067" spans="2:21" s="156" customFormat="1" ht="19.5" customHeight="1" x14ac:dyDescent="0.25">
      <c r="B2067" s="174"/>
      <c r="C2067" s="175" t="s">
        <v>1278</v>
      </c>
      <c r="D2067" s="176"/>
      <c r="E2067" s="176"/>
      <c r="F2067" s="176"/>
      <c r="G2067" s="256"/>
      <c r="H2067" s="178"/>
      <c r="I2067" s="179"/>
      <c r="J2067" s="180" t="s">
        <v>984</v>
      </c>
      <c r="K2067" s="467"/>
      <c r="L2067" s="468"/>
      <c r="M2067" s="469"/>
      <c r="N2067" s="469"/>
      <c r="O2067" s="470"/>
      <c r="P2067" s="193">
        <f t="shared" si="481"/>
        <v>0</v>
      </c>
      <c r="Q2067" s="156" t="s">
        <v>356</v>
      </c>
      <c r="R2067" s="194" t="str">
        <f t="shared" si="485"/>
        <v/>
      </c>
      <c r="S2067" s="194"/>
      <c r="T2067" s="194">
        <f t="shared" si="486"/>
        <v>0</v>
      </c>
      <c r="U2067" s="194" t="str">
        <f t="shared" si="486"/>
        <v/>
      </c>
    </row>
    <row r="2068" spans="2:21" s="156" customFormat="1" ht="19.5" customHeight="1" x14ac:dyDescent="0.25">
      <c r="B2068" s="174"/>
      <c r="C2068" s="175" t="s">
        <v>1279</v>
      </c>
      <c r="D2068" s="176"/>
      <c r="E2068" s="176"/>
      <c r="F2068" s="176"/>
      <c r="G2068" s="256"/>
      <c r="H2068" s="178"/>
      <c r="I2068" s="179"/>
      <c r="J2068" s="180" t="s">
        <v>984</v>
      </c>
      <c r="K2068" s="467"/>
      <c r="L2068" s="468"/>
      <c r="M2068" s="469"/>
      <c r="N2068" s="469"/>
      <c r="O2068" s="470"/>
      <c r="P2068" s="193">
        <f t="shared" si="481"/>
        <v>0</v>
      </c>
      <c r="Q2068" s="156" t="s">
        <v>356</v>
      </c>
      <c r="R2068" s="194" t="str">
        <f t="shared" si="485"/>
        <v/>
      </c>
      <c r="S2068" s="194"/>
      <c r="T2068" s="194">
        <f t="shared" si="486"/>
        <v>0</v>
      </c>
      <c r="U2068" s="194" t="str">
        <f t="shared" si="486"/>
        <v/>
      </c>
    </row>
    <row r="2069" spans="2:21" s="156" customFormat="1" ht="19.5" customHeight="1" x14ac:dyDescent="0.25">
      <c r="B2069" s="174"/>
      <c r="C2069" s="175" t="s">
        <v>1280</v>
      </c>
      <c r="D2069" s="176"/>
      <c r="E2069" s="176"/>
      <c r="F2069" s="176"/>
      <c r="G2069" s="256"/>
      <c r="H2069" s="178"/>
      <c r="I2069" s="179"/>
      <c r="J2069" s="180" t="s">
        <v>984</v>
      </c>
      <c r="K2069" s="467"/>
      <c r="L2069" s="468"/>
      <c r="M2069" s="469"/>
      <c r="N2069" s="469"/>
      <c r="O2069" s="470"/>
      <c r="P2069" s="193">
        <f t="shared" si="481"/>
        <v>0</v>
      </c>
      <c r="Q2069" s="156" t="s">
        <v>356</v>
      </c>
      <c r="R2069" s="194" t="str">
        <f t="shared" si="485"/>
        <v/>
      </c>
      <c r="S2069" s="194"/>
      <c r="T2069" s="194">
        <f t="shared" si="486"/>
        <v>0</v>
      </c>
      <c r="U2069" s="194" t="str">
        <f t="shared" si="486"/>
        <v/>
      </c>
    </row>
    <row r="2070" spans="2:21" s="156" customFormat="1" ht="19.5" customHeight="1" x14ac:dyDescent="0.25">
      <c r="B2070" s="174"/>
      <c r="C2070" s="175"/>
      <c r="D2070" s="176"/>
      <c r="E2070" s="176"/>
      <c r="F2070" s="176"/>
      <c r="G2070" s="256"/>
      <c r="H2070" s="178"/>
      <c r="I2070" s="179"/>
      <c r="J2070" s="180" t="s">
        <v>984</v>
      </c>
      <c r="K2070" s="467"/>
      <c r="L2070" s="468"/>
      <c r="M2070" s="469"/>
      <c r="N2070" s="469"/>
      <c r="O2070" s="470"/>
      <c r="P2070" s="193">
        <f t="shared" si="481"/>
        <v>0</v>
      </c>
      <c r="Q2070" s="156" t="s">
        <v>356</v>
      </c>
      <c r="R2070" s="194" t="str">
        <f t="shared" si="485"/>
        <v/>
      </c>
      <c r="S2070" s="194"/>
      <c r="T2070" s="194">
        <f t="shared" si="486"/>
        <v>0</v>
      </c>
      <c r="U2070" s="194" t="str">
        <f t="shared" si="486"/>
        <v/>
      </c>
    </row>
    <row r="2071" spans="2:21" s="156" customFormat="1" ht="19.5" customHeight="1" x14ac:dyDescent="0.25">
      <c r="B2071" s="174"/>
      <c r="C2071" s="175" t="s">
        <v>1282</v>
      </c>
      <c r="D2071" s="176"/>
      <c r="E2071" s="176"/>
      <c r="F2071" s="176"/>
      <c r="G2071" s="256"/>
      <c r="H2071" s="178"/>
      <c r="I2071" s="179"/>
      <c r="J2071" s="180" t="s">
        <v>984</v>
      </c>
      <c r="K2071" s="467"/>
      <c r="L2071" s="468"/>
      <c r="M2071" s="469"/>
      <c r="N2071" s="469"/>
      <c r="O2071" s="470"/>
      <c r="P2071" s="193">
        <f t="shared" si="481"/>
        <v>0</v>
      </c>
      <c r="Q2071" s="156" t="s">
        <v>356</v>
      </c>
      <c r="R2071" s="194" t="str">
        <f t="shared" si="485"/>
        <v/>
      </c>
      <c r="S2071" s="194"/>
      <c r="T2071" s="194">
        <f t="shared" si="486"/>
        <v>0</v>
      </c>
      <c r="U2071" s="194" t="str">
        <f t="shared" si="486"/>
        <v/>
      </c>
    </row>
    <row r="2072" spans="2:21" s="156" customFormat="1" ht="19.5" customHeight="1" x14ac:dyDescent="0.25">
      <c r="B2072" s="174"/>
      <c r="C2072" s="175" t="s">
        <v>1283</v>
      </c>
      <c r="D2072" s="176"/>
      <c r="E2072" s="176"/>
      <c r="F2072" s="176"/>
      <c r="G2072" s="256"/>
      <c r="H2072" s="178">
        <v>5572</v>
      </c>
      <c r="I2072" s="179" t="s">
        <v>5</v>
      </c>
      <c r="J2072" s="180">
        <v>253</v>
      </c>
      <c r="K2072" s="244">
        <f t="shared" ref="K2072" si="489">H2072*J2072</f>
        <v>1409716</v>
      </c>
      <c r="L2072" s="468"/>
      <c r="M2072" s="469"/>
      <c r="N2072" s="469"/>
      <c r="O2072" s="470"/>
      <c r="P2072" s="193">
        <f t="shared" si="481"/>
        <v>0</v>
      </c>
      <c r="Q2072" s="156" t="s">
        <v>356</v>
      </c>
      <c r="R2072" s="194" t="str">
        <f t="shared" si="485"/>
        <v/>
      </c>
      <c r="S2072" s="194"/>
      <c r="T2072" s="194">
        <f t="shared" si="486"/>
        <v>1409716</v>
      </c>
      <c r="U2072" s="194" t="str">
        <f t="shared" si="486"/>
        <v/>
      </c>
    </row>
    <row r="2073" spans="2:21" s="156" customFormat="1" ht="19.5" customHeight="1" x14ac:dyDescent="0.25">
      <c r="B2073" s="174"/>
      <c r="C2073" s="175"/>
      <c r="D2073" s="176"/>
      <c r="E2073" s="176"/>
      <c r="F2073" s="176"/>
      <c r="G2073" s="256"/>
      <c r="H2073" s="178"/>
      <c r="I2073" s="179"/>
      <c r="J2073" s="180" t="s">
        <v>984</v>
      </c>
      <c r="K2073" s="467"/>
      <c r="L2073" s="468"/>
      <c r="M2073" s="469"/>
      <c r="N2073" s="469"/>
      <c r="O2073" s="470"/>
      <c r="P2073" s="193">
        <f t="shared" si="481"/>
        <v>0</v>
      </c>
      <c r="Q2073" s="156" t="s">
        <v>356</v>
      </c>
      <c r="R2073" s="194" t="str">
        <f t="shared" si="485"/>
        <v/>
      </c>
      <c r="S2073" s="194"/>
      <c r="T2073" s="194">
        <f t="shared" si="486"/>
        <v>0</v>
      </c>
      <c r="U2073" s="194" t="str">
        <f t="shared" si="486"/>
        <v/>
      </c>
    </row>
    <row r="2074" spans="2:21" s="156" customFormat="1" ht="19.5" customHeight="1" x14ac:dyDescent="0.25">
      <c r="B2074" s="174"/>
      <c r="C2074" s="175" t="s">
        <v>1285</v>
      </c>
      <c r="D2074" s="176"/>
      <c r="E2074" s="176"/>
      <c r="F2074" s="176"/>
      <c r="G2074" s="256"/>
      <c r="H2074" s="178">
        <v>5572</v>
      </c>
      <c r="I2074" s="179" t="s">
        <v>5</v>
      </c>
      <c r="J2074" s="180">
        <v>82.23</v>
      </c>
      <c r="K2074" s="244">
        <f t="shared" ref="K2074" si="490">H2074*J2074</f>
        <v>458185.56</v>
      </c>
      <c r="L2074" s="468"/>
      <c r="M2074" s="469"/>
      <c r="N2074" s="469"/>
      <c r="O2074" s="470"/>
      <c r="P2074" s="193">
        <f t="shared" si="481"/>
        <v>0</v>
      </c>
      <c r="Q2074" s="156" t="s">
        <v>356</v>
      </c>
      <c r="R2074" s="194" t="str">
        <f t="shared" si="485"/>
        <v/>
      </c>
      <c r="S2074" s="194"/>
      <c r="T2074" s="194">
        <f t="shared" si="486"/>
        <v>458185.56</v>
      </c>
      <c r="U2074" s="194" t="str">
        <f t="shared" si="486"/>
        <v/>
      </c>
    </row>
    <row r="2075" spans="2:21" s="156" customFormat="1" ht="19.5" customHeight="1" x14ac:dyDescent="0.25">
      <c r="B2075" s="174"/>
      <c r="C2075" s="175"/>
      <c r="D2075" s="176"/>
      <c r="E2075" s="176"/>
      <c r="F2075" s="176"/>
      <c r="G2075" s="256"/>
      <c r="H2075" s="178"/>
      <c r="I2075" s="179"/>
      <c r="J2075" s="180" t="s">
        <v>984</v>
      </c>
      <c r="K2075" s="467"/>
      <c r="L2075" s="468"/>
      <c r="M2075" s="469"/>
      <c r="N2075" s="469"/>
      <c r="O2075" s="470"/>
      <c r="P2075" s="193">
        <f t="shared" si="481"/>
        <v>0</v>
      </c>
      <c r="Q2075" s="156" t="s">
        <v>356</v>
      </c>
      <c r="R2075" s="194" t="str">
        <f t="shared" si="485"/>
        <v/>
      </c>
      <c r="S2075" s="194"/>
      <c r="T2075" s="194">
        <f t="shared" si="486"/>
        <v>0</v>
      </c>
      <c r="U2075" s="194" t="str">
        <f t="shared" si="486"/>
        <v/>
      </c>
    </row>
    <row r="2076" spans="2:21" s="156" customFormat="1" ht="19.5" customHeight="1" x14ac:dyDescent="0.25">
      <c r="B2076" s="174"/>
      <c r="C2076" s="196" t="s">
        <v>1286</v>
      </c>
      <c r="D2076" s="176"/>
      <c r="E2076" s="176"/>
      <c r="F2076" s="176"/>
      <c r="G2076" s="256"/>
      <c r="H2076" s="178"/>
      <c r="I2076" s="179"/>
      <c r="J2076" s="180" t="s">
        <v>984</v>
      </c>
      <c r="K2076" s="467"/>
      <c r="L2076" s="468"/>
      <c r="M2076" s="469"/>
      <c r="N2076" s="469"/>
      <c r="O2076" s="470"/>
      <c r="P2076" s="193">
        <f t="shared" si="481"/>
        <v>0</v>
      </c>
      <c r="Q2076" s="156" t="s">
        <v>356</v>
      </c>
      <c r="R2076" s="194" t="str">
        <f t="shared" si="485"/>
        <v/>
      </c>
      <c r="S2076" s="194"/>
      <c r="T2076" s="194">
        <f t="shared" si="486"/>
        <v>0</v>
      </c>
      <c r="U2076" s="194" t="str">
        <f t="shared" si="486"/>
        <v/>
      </c>
    </row>
    <row r="2077" spans="2:21" s="156" customFormat="1" ht="19.5" customHeight="1" x14ac:dyDescent="0.25">
      <c r="B2077" s="174"/>
      <c r="C2077" s="175" t="s">
        <v>1287</v>
      </c>
      <c r="D2077" s="176"/>
      <c r="E2077" s="176"/>
      <c r="F2077" s="176"/>
      <c r="G2077" s="256"/>
      <c r="H2077" s="178">
        <v>5572</v>
      </c>
      <c r="I2077" s="179" t="s">
        <v>5</v>
      </c>
      <c r="J2077" s="180">
        <v>44.28</v>
      </c>
      <c r="K2077" s="244">
        <f t="shared" ref="K2077" si="491">H2077*J2077</f>
        <v>246728.16</v>
      </c>
      <c r="L2077" s="468"/>
      <c r="M2077" s="469"/>
      <c r="N2077" s="469"/>
      <c r="O2077" s="470"/>
      <c r="P2077" s="193">
        <f t="shared" si="481"/>
        <v>0</v>
      </c>
      <c r="Q2077" s="156" t="s">
        <v>356</v>
      </c>
      <c r="R2077" s="194" t="str">
        <f t="shared" si="485"/>
        <v/>
      </c>
      <c r="S2077" s="194"/>
      <c r="T2077" s="194">
        <f t="shared" si="486"/>
        <v>246728.16</v>
      </c>
      <c r="U2077" s="194" t="str">
        <f t="shared" si="486"/>
        <v/>
      </c>
    </row>
    <row r="2078" spans="2:21" s="156" customFormat="1" ht="19.5" customHeight="1" x14ac:dyDescent="0.25">
      <c r="B2078" s="174"/>
      <c r="C2078" s="175"/>
      <c r="D2078" s="176"/>
      <c r="E2078" s="176"/>
      <c r="F2078" s="176"/>
      <c r="G2078" s="256"/>
      <c r="H2078" s="178"/>
      <c r="I2078" s="179"/>
      <c r="J2078" s="180" t="s">
        <v>984</v>
      </c>
      <c r="K2078" s="467"/>
      <c r="L2078" s="468"/>
      <c r="M2078" s="469"/>
      <c r="N2078" s="469"/>
      <c r="O2078" s="470"/>
      <c r="P2078" s="193">
        <f t="shared" si="481"/>
        <v>0</v>
      </c>
      <c r="Q2078" s="156" t="s">
        <v>356</v>
      </c>
      <c r="R2078" s="194" t="str">
        <f t="shared" si="485"/>
        <v/>
      </c>
      <c r="S2078" s="194"/>
      <c r="T2078" s="194">
        <f t="shared" si="486"/>
        <v>0</v>
      </c>
      <c r="U2078" s="194" t="str">
        <f t="shared" si="486"/>
        <v/>
      </c>
    </row>
    <row r="2079" spans="2:21" s="156" customFormat="1" ht="19.5" customHeight="1" x14ac:dyDescent="0.25">
      <c r="B2079" s="174"/>
      <c r="C2079" s="196" t="s">
        <v>1288</v>
      </c>
      <c r="D2079" s="176"/>
      <c r="E2079" s="176"/>
      <c r="F2079" s="176"/>
      <c r="G2079" s="256"/>
      <c r="H2079" s="178"/>
      <c r="I2079" s="179"/>
      <c r="J2079" s="180" t="s">
        <v>984</v>
      </c>
      <c r="K2079" s="467"/>
      <c r="L2079" s="468"/>
      <c r="M2079" s="469"/>
      <c r="N2079" s="469"/>
      <c r="O2079" s="470"/>
      <c r="P2079" s="193">
        <f t="shared" si="481"/>
        <v>0</v>
      </c>
      <c r="Q2079" s="156" t="s">
        <v>356</v>
      </c>
      <c r="R2079" s="194" t="str">
        <f t="shared" si="485"/>
        <v/>
      </c>
      <c r="S2079" s="194"/>
      <c r="T2079" s="194">
        <f t="shared" ref="T2079:U2098" si="492">IF($Q2079=T$8,$K2079,"")</f>
        <v>0</v>
      </c>
      <c r="U2079" s="194" t="str">
        <f t="shared" si="492"/>
        <v/>
      </c>
    </row>
    <row r="2080" spans="2:21" s="156" customFormat="1" ht="19.5" customHeight="1" x14ac:dyDescent="0.25">
      <c r="B2080" s="174"/>
      <c r="C2080" s="175" t="s">
        <v>1289</v>
      </c>
      <c r="D2080" s="176"/>
      <c r="E2080" s="176"/>
      <c r="F2080" s="176"/>
      <c r="G2080" s="256"/>
      <c r="H2080" s="178">
        <v>1</v>
      </c>
      <c r="I2080" s="179" t="s">
        <v>1056</v>
      </c>
      <c r="J2080" s="180">
        <v>189750</v>
      </c>
      <c r="K2080" s="244">
        <f t="shared" ref="K2080" si="493">H2080*J2080</f>
        <v>189750</v>
      </c>
      <c r="L2080" s="468"/>
      <c r="M2080" s="469"/>
      <c r="N2080" s="469"/>
      <c r="O2080" s="470"/>
      <c r="P2080" s="193">
        <f t="shared" si="481"/>
        <v>0</v>
      </c>
      <c r="Q2080" s="156" t="s">
        <v>356</v>
      </c>
      <c r="R2080" s="194" t="str">
        <f t="shared" si="485"/>
        <v/>
      </c>
      <c r="S2080" s="194"/>
      <c r="T2080" s="194">
        <f t="shared" si="492"/>
        <v>189750</v>
      </c>
      <c r="U2080" s="194" t="str">
        <f t="shared" si="492"/>
        <v/>
      </c>
    </row>
    <row r="2081" spans="2:21" s="156" customFormat="1" ht="19.5" customHeight="1" x14ac:dyDescent="0.25">
      <c r="B2081" s="174"/>
      <c r="C2081" s="175"/>
      <c r="D2081" s="176"/>
      <c r="E2081" s="176"/>
      <c r="F2081" s="176"/>
      <c r="G2081" s="256"/>
      <c r="H2081" s="178"/>
      <c r="I2081" s="179"/>
      <c r="J2081" s="180" t="s">
        <v>984</v>
      </c>
      <c r="K2081" s="467"/>
      <c r="L2081" s="468"/>
      <c r="M2081" s="469"/>
      <c r="N2081" s="469"/>
      <c r="O2081" s="470"/>
      <c r="P2081" s="193">
        <f t="shared" si="481"/>
        <v>0</v>
      </c>
      <c r="Q2081" s="156" t="s">
        <v>356</v>
      </c>
      <c r="R2081" s="194" t="str">
        <f t="shared" si="485"/>
        <v/>
      </c>
      <c r="S2081" s="194"/>
      <c r="T2081" s="194">
        <f t="shared" si="492"/>
        <v>0</v>
      </c>
      <c r="U2081" s="194" t="str">
        <f t="shared" si="492"/>
        <v/>
      </c>
    </row>
    <row r="2082" spans="2:21" s="156" customFormat="1" ht="19.5" customHeight="1" x14ac:dyDescent="0.25">
      <c r="B2082" s="174"/>
      <c r="C2082" s="196" t="s">
        <v>1290</v>
      </c>
      <c r="D2082" s="176"/>
      <c r="E2082" s="176"/>
      <c r="F2082" s="176"/>
      <c r="G2082" s="256"/>
      <c r="H2082" s="178"/>
      <c r="I2082" s="179"/>
      <c r="J2082" s="180" t="s">
        <v>984</v>
      </c>
      <c r="K2082" s="467"/>
      <c r="L2082" s="468"/>
      <c r="M2082" s="469"/>
      <c r="N2082" s="469"/>
      <c r="O2082" s="470"/>
      <c r="P2082" s="193">
        <f t="shared" si="481"/>
        <v>0</v>
      </c>
      <c r="Q2082" s="156" t="s">
        <v>356</v>
      </c>
      <c r="R2082" s="194" t="str">
        <f t="shared" si="485"/>
        <v/>
      </c>
      <c r="S2082" s="194"/>
      <c r="T2082" s="194">
        <f t="shared" si="492"/>
        <v>0</v>
      </c>
      <c r="U2082" s="194" t="str">
        <f t="shared" si="492"/>
        <v/>
      </c>
    </row>
    <row r="2083" spans="2:21" s="156" customFormat="1" ht="19.5" customHeight="1" x14ac:dyDescent="0.25">
      <c r="B2083" s="174"/>
      <c r="C2083" s="175" t="s">
        <v>1291</v>
      </c>
      <c r="D2083" s="176"/>
      <c r="E2083" s="176"/>
      <c r="F2083" s="176"/>
      <c r="G2083" s="256"/>
      <c r="H2083" s="178"/>
      <c r="I2083" s="179"/>
      <c r="J2083" s="180" t="s">
        <v>984</v>
      </c>
      <c r="K2083" s="467"/>
      <c r="L2083" s="468"/>
      <c r="M2083" s="469"/>
      <c r="N2083" s="469"/>
      <c r="O2083" s="470"/>
      <c r="P2083" s="193">
        <f t="shared" si="481"/>
        <v>0</v>
      </c>
      <c r="Q2083" s="156" t="s">
        <v>356</v>
      </c>
      <c r="R2083" s="194" t="str">
        <f t="shared" si="485"/>
        <v/>
      </c>
      <c r="S2083" s="194"/>
      <c r="T2083" s="194">
        <f t="shared" si="492"/>
        <v>0</v>
      </c>
      <c r="U2083" s="194" t="str">
        <f t="shared" si="492"/>
        <v/>
      </c>
    </row>
    <row r="2084" spans="2:21" s="156" customFormat="1" ht="19.5" customHeight="1" x14ac:dyDescent="0.25">
      <c r="B2084" s="174"/>
      <c r="C2084" s="175" t="s">
        <v>1292</v>
      </c>
      <c r="D2084" s="176"/>
      <c r="E2084" s="176"/>
      <c r="F2084" s="176"/>
      <c r="G2084" s="256"/>
      <c r="H2084" s="178"/>
      <c r="I2084" s="179"/>
      <c r="J2084" s="180" t="s">
        <v>984</v>
      </c>
      <c r="K2084" s="467"/>
      <c r="L2084" s="468"/>
      <c r="M2084" s="469"/>
      <c r="N2084" s="469"/>
      <c r="O2084" s="470"/>
      <c r="P2084" s="193">
        <f t="shared" si="481"/>
        <v>0</v>
      </c>
      <c r="Q2084" s="156" t="s">
        <v>356</v>
      </c>
      <c r="R2084" s="194" t="str">
        <f t="shared" si="485"/>
        <v/>
      </c>
      <c r="S2084" s="194"/>
      <c r="T2084" s="194">
        <f t="shared" si="492"/>
        <v>0</v>
      </c>
      <c r="U2084" s="194" t="str">
        <f t="shared" si="492"/>
        <v/>
      </c>
    </row>
    <row r="2085" spans="2:21" s="156" customFormat="1" ht="19.5" customHeight="1" x14ac:dyDescent="0.25">
      <c r="B2085" s="174"/>
      <c r="C2085" s="175" t="s">
        <v>1293</v>
      </c>
      <c r="D2085" s="176"/>
      <c r="E2085" s="176"/>
      <c r="F2085" s="176"/>
      <c r="G2085" s="256"/>
      <c r="H2085" s="178"/>
      <c r="I2085" s="179"/>
      <c r="J2085" s="180" t="s">
        <v>984</v>
      </c>
      <c r="K2085" s="467"/>
      <c r="L2085" s="468"/>
      <c r="M2085" s="469"/>
      <c r="N2085" s="469"/>
      <c r="O2085" s="470"/>
      <c r="P2085" s="193">
        <f t="shared" si="481"/>
        <v>0</v>
      </c>
      <c r="Q2085" s="156" t="s">
        <v>356</v>
      </c>
      <c r="R2085" s="194" t="str">
        <f t="shared" si="485"/>
        <v/>
      </c>
      <c r="S2085" s="194"/>
      <c r="T2085" s="194">
        <f t="shared" si="492"/>
        <v>0</v>
      </c>
      <c r="U2085" s="194" t="str">
        <f t="shared" si="492"/>
        <v/>
      </c>
    </row>
    <row r="2086" spans="2:21" s="156" customFormat="1" ht="19.5" customHeight="1" x14ac:dyDescent="0.25">
      <c r="B2086" s="174"/>
      <c r="C2086" s="175" t="s">
        <v>1294</v>
      </c>
      <c r="D2086" s="176"/>
      <c r="E2086" s="176"/>
      <c r="F2086" s="176"/>
      <c r="G2086" s="256"/>
      <c r="H2086" s="178">
        <v>5572</v>
      </c>
      <c r="I2086" s="179" t="s">
        <v>5</v>
      </c>
      <c r="J2086" s="180">
        <v>6.33</v>
      </c>
      <c r="K2086" s="244">
        <f t="shared" ref="K2086" si="494">H2086*J2086</f>
        <v>35270.76</v>
      </c>
      <c r="L2086" s="468"/>
      <c r="M2086" s="469"/>
      <c r="N2086" s="469"/>
      <c r="O2086" s="470"/>
      <c r="P2086" s="193">
        <f t="shared" si="481"/>
        <v>0</v>
      </c>
      <c r="Q2086" s="156" t="s">
        <v>356</v>
      </c>
      <c r="R2086" s="194" t="str">
        <f t="shared" si="485"/>
        <v/>
      </c>
      <c r="S2086" s="194"/>
      <c r="T2086" s="194">
        <f t="shared" si="492"/>
        <v>35270.76</v>
      </c>
      <c r="U2086" s="194" t="str">
        <f t="shared" si="492"/>
        <v/>
      </c>
    </row>
    <row r="2087" spans="2:21" s="156" customFormat="1" ht="19.5" customHeight="1" x14ac:dyDescent="0.25">
      <c r="B2087" s="174"/>
      <c r="C2087" s="175"/>
      <c r="D2087" s="176"/>
      <c r="E2087" s="176"/>
      <c r="F2087" s="176"/>
      <c r="G2087" s="256"/>
      <c r="H2087" s="178"/>
      <c r="I2087" s="179"/>
      <c r="J2087" s="180"/>
      <c r="K2087" s="244"/>
      <c r="L2087" s="468"/>
      <c r="M2087" s="469"/>
      <c r="N2087" s="469"/>
      <c r="O2087" s="470"/>
      <c r="P2087" s="193">
        <f t="shared" si="481"/>
        <v>0</v>
      </c>
      <c r="Q2087" s="156" t="s">
        <v>356</v>
      </c>
      <c r="R2087" s="194" t="str">
        <f t="shared" si="485"/>
        <v/>
      </c>
      <c r="S2087" s="194"/>
      <c r="T2087" s="194">
        <f t="shared" si="492"/>
        <v>0</v>
      </c>
      <c r="U2087" s="194" t="str">
        <f t="shared" si="492"/>
        <v/>
      </c>
    </row>
    <row r="2088" spans="2:21" s="156" customFormat="1" ht="19.5" customHeight="1" x14ac:dyDescent="0.25">
      <c r="B2088" s="195"/>
      <c r="C2088" s="196" t="s">
        <v>662</v>
      </c>
      <c r="D2088" s="191"/>
      <c r="E2088" s="191"/>
      <c r="F2088" s="191"/>
      <c r="G2088" s="192"/>
      <c r="H2088" s="178"/>
      <c r="I2088" s="179"/>
      <c r="J2088" s="180"/>
      <c r="K2088" s="180"/>
      <c r="L2088" s="181"/>
      <c r="M2088" s="182"/>
      <c r="N2088" s="182"/>
      <c r="O2088" s="183"/>
      <c r="P2088" s="193">
        <f t="shared" si="481"/>
        <v>0</v>
      </c>
      <c r="Q2088" s="156" t="s">
        <v>356</v>
      </c>
      <c r="R2088" s="194" t="str">
        <f t="shared" si="485"/>
        <v/>
      </c>
      <c r="S2088" s="194"/>
      <c r="T2088" s="194">
        <f t="shared" si="492"/>
        <v>0</v>
      </c>
      <c r="U2088" s="194" t="str">
        <f t="shared" si="492"/>
        <v/>
      </c>
    </row>
    <row r="2089" spans="2:21" s="156" customFormat="1" ht="19.5" customHeight="1" x14ac:dyDescent="0.25">
      <c r="B2089" s="174"/>
      <c r="C2089" s="196" t="s">
        <v>1247</v>
      </c>
      <c r="D2089" s="176"/>
      <c r="E2089" s="176"/>
      <c r="F2089" s="176"/>
      <c r="G2089" s="256"/>
      <c r="H2089" s="178"/>
      <c r="I2089" s="179"/>
      <c r="J2089" s="180" t="s">
        <v>984</v>
      </c>
      <c r="K2089" s="467"/>
      <c r="L2089" s="468"/>
      <c r="M2089" s="469"/>
      <c r="N2089" s="469"/>
      <c r="O2089" s="470"/>
      <c r="P2089" s="193">
        <f t="shared" si="481"/>
        <v>0</v>
      </c>
      <c r="Q2089" s="156" t="s">
        <v>356</v>
      </c>
      <c r="R2089" s="194" t="str">
        <f t="shared" si="485"/>
        <v/>
      </c>
      <c r="S2089" s="194"/>
      <c r="T2089" s="194">
        <f t="shared" si="492"/>
        <v>0</v>
      </c>
      <c r="U2089" s="194" t="str">
        <f t="shared" si="492"/>
        <v/>
      </c>
    </row>
    <row r="2090" spans="2:21" s="156" customFormat="1" ht="19.5" customHeight="1" x14ac:dyDescent="0.25">
      <c r="B2090" s="174"/>
      <c r="C2090" s="175" t="s">
        <v>1248</v>
      </c>
      <c r="D2090" s="176"/>
      <c r="E2090" s="176"/>
      <c r="F2090" s="176"/>
      <c r="G2090" s="256"/>
      <c r="H2090" s="178"/>
      <c r="I2090" s="179"/>
      <c r="J2090" s="180" t="s">
        <v>984</v>
      </c>
      <c r="K2090" s="467"/>
      <c r="L2090" s="468"/>
      <c r="M2090" s="469"/>
      <c r="N2090" s="469"/>
      <c r="O2090" s="470"/>
      <c r="P2090" s="193">
        <f t="shared" si="481"/>
        <v>0</v>
      </c>
      <c r="Q2090" s="156" t="s">
        <v>356</v>
      </c>
      <c r="R2090" s="194" t="str">
        <f t="shared" si="485"/>
        <v/>
      </c>
      <c r="S2090" s="194"/>
      <c r="T2090" s="194">
        <f t="shared" si="492"/>
        <v>0</v>
      </c>
      <c r="U2090" s="194" t="str">
        <f t="shared" si="492"/>
        <v/>
      </c>
    </row>
    <row r="2091" spans="2:21" s="156" customFormat="1" ht="19.5" customHeight="1" x14ac:dyDescent="0.25">
      <c r="B2091" s="174"/>
      <c r="C2091" s="175" t="s">
        <v>1249</v>
      </c>
      <c r="D2091" s="176"/>
      <c r="E2091" s="176"/>
      <c r="F2091" s="176"/>
      <c r="G2091" s="256"/>
      <c r="H2091" s="178"/>
      <c r="I2091" s="179"/>
      <c r="J2091" s="180" t="s">
        <v>984</v>
      </c>
      <c r="K2091" s="467"/>
      <c r="L2091" s="468"/>
      <c r="M2091" s="469"/>
      <c r="N2091" s="469"/>
      <c r="O2091" s="470"/>
      <c r="P2091" s="193">
        <f t="shared" si="481"/>
        <v>0</v>
      </c>
      <c r="Q2091" s="156" t="s">
        <v>356</v>
      </c>
      <c r="R2091" s="194" t="str">
        <f t="shared" si="485"/>
        <v/>
      </c>
      <c r="S2091" s="194"/>
      <c r="T2091" s="194">
        <f t="shared" si="492"/>
        <v>0</v>
      </c>
      <c r="U2091" s="194" t="str">
        <f t="shared" si="492"/>
        <v/>
      </c>
    </row>
    <row r="2092" spans="2:21" s="156" customFormat="1" ht="19.5" customHeight="1" x14ac:dyDescent="0.25">
      <c r="B2092" s="174"/>
      <c r="C2092" s="175" t="s">
        <v>1250</v>
      </c>
      <c r="D2092" s="176"/>
      <c r="E2092" s="176"/>
      <c r="F2092" s="176"/>
      <c r="G2092" s="256"/>
      <c r="H2092" s="178"/>
      <c r="I2092" s="179"/>
      <c r="J2092" s="180" t="s">
        <v>984</v>
      </c>
      <c r="K2092" s="467"/>
      <c r="L2092" s="468"/>
      <c r="M2092" s="469"/>
      <c r="N2092" s="469"/>
      <c r="O2092" s="470"/>
      <c r="P2092" s="193">
        <f t="shared" si="481"/>
        <v>0</v>
      </c>
      <c r="Q2092" s="156" t="s">
        <v>356</v>
      </c>
      <c r="R2092" s="194" t="str">
        <f t="shared" si="485"/>
        <v/>
      </c>
      <c r="S2092" s="194"/>
      <c r="T2092" s="194">
        <f t="shared" si="492"/>
        <v>0</v>
      </c>
      <c r="U2092" s="194" t="str">
        <f t="shared" si="492"/>
        <v/>
      </c>
    </row>
    <row r="2093" spans="2:21" s="156" customFormat="1" ht="19.5" customHeight="1" x14ac:dyDescent="0.25">
      <c r="B2093" s="174"/>
      <c r="C2093" s="175"/>
      <c r="D2093" s="176"/>
      <c r="E2093" s="176"/>
      <c r="F2093" s="176"/>
      <c r="G2093" s="256"/>
      <c r="H2093" s="178"/>
      <c r="I2093" s="179"/>
      <c r="J2093" s="180" t="s">
        <v>984</v>
      </c>
      <c r="K2093" s="467"/>
      <c r="L2093" s="468"/>
      <c r="M2093" s="469"/>
      <c r="N2093" s="469"/>
      <c r="O2093" s="470"/>
      <c r="P2093" s="193">
        <f t="shared" si="481"/>
        <v>0</v>
      </c>
      <c r="Q2093" s="156" t="s">
        <v>356</v>
      </c>
      <c r="R2093" s="194" t="str">
        <f t="shared" si="485"/>
        <v/>
      </c>
      <c r="S2093" s="194"/>
      <c r="T2093" s="194">
        <f t="shared" si="492"/>
        <v>0</v>
      </c>
      <c r="U2093" s="194" t="str">
        <f t="shared" si="492"/>
        <v/>
      </c>
    </row>
    <row r="2094" spans="2:21" s="156" customFormat="1" ht="19.5" customHeight="1" x14ac:dyDescent="0.25">
      <c r="B2094" s="174"/>
      <c r="C2094" s="196" t="s">
        <v>365</v>
      </c>
      <c r="D2094" s="176"/>
      <c r="E2094" s="176"/>
      <c r="F2094" s="176"/>
      <c r="G2094" s="256"/>
      <c r="H2094" s="178"/>
      <c r="I2094" s="179"/>
      <c r="J2094" s="180" t="s">
        <v>984</v>
      </c>
      <c r="K2094" s="467"/>
      <c r="L2094" s="468"/>
      <c r="M2094" s="469"/>
      <c r="N2094" s="469"/>
      <c r="O2094" s="470"/>
      <c r="P2094" s="193">
        <f t="shared" si="481"/>
        <v>0</v>
      </c>
      <c r="Q2094" s="156" t="s">
        <v>356</v>
      </c>
      <c r="R2094" s="194" t="str">
        <f t="shared" si="485"/>
        <v/>
      </c>
      <c r="S2094" s="194"/>
      <c r="T2094" s="194">
        <f t="shared" si="492"/>
        <v>0</v>
      </c>
      <c r="U2094" s="194" t="str">
        <f t="shared" si="492"/>
        <v/>
      </c>
    </row>
    <row r="2095" spans="2:21" s="156" customFormat="1" ht="19.5" customHeight="1" x14ac:dyDescent="0.25">
      <c r="B2095" s="174"/>
      <c r="C2095" s="175" t="s">
        <v>1300</v>
      </c>
      <c r="D2095" s="176"/>
      <c r="E2095" s="176"/>
      <c r="F2095" s="176"/>
      <c r="G2095" s="256"/>
      <c r="H2095" s="178">
        <v>1</v>
      </c>
      <c r="I2095" s="179" t="s">
        <v>1056</v>
      </c>
      <c r="J2095" s="180">
        <v>22770</v>
      </c>
      <c r="K2095" s="244">
        <f t="shared" ref="K2095" si="495">H2095*J2095</f>
        <v>22770</v>
      </c>
      <c r="L2095" s="468"/>
      <c r="M2095" s="469"/>
      <c r="N2095" s="469"/>
      <c r="O2095" s="470"/>
      <c r="P2095" s="193">
        <f t="shared" si="481"/>
        <v>0</v>
      </c>
      <c r="Q2095" s="156" t="s">
        <v>356</v>
      </c>
      <c r="R2095" s="194" t="str">
        <f t="shared" si="485"/>
        <v/>
      </c>
      <c r="S2095" s="194"/>
      <c r="T2095" s="194">
        <f t="shared" si="492"/>
        <v>22770</v>
      </c>
      <c r="U2095" s="194" t="str">
        <f t="shared" si="492"/>
        <v/>
      </c>
    </row>
    <row r="2096" spans="2:21" s="156" customFormat="1" ht="19.5" customHeight="1" x14ac:dyDescent="0.25">
      <c r="B2096" s="174"/>
      <c r="C2096" s="175"/>
      <c r="D2096" s="176"/>
      <c r="E2096" s="176"/>
      <c r="F2096" s="176"/>
      <c r="G2096" s="256"/>
      <c r="H2096" s="178"/>
      <c r="I2096" s="179"/>
      <c r="J2096" s="180" t="s">
        <v>984</v>
      </c>
      <c r="K2096" s="467"/>
      <c r="L2096" s="468"/>
      <c r="M2096" s="469"/>
      <c r="N2096" s="469"/>
      <c r="O2096" s="470"/>
      <c r="P2096" s="193">
        <f t="shared" si="481"/>
        <v>0</v>
      </c>
      <c r="Q2096" s="156" t="s">
        <v>356</v>
      </c>
      <c r="R2096" s="194" t="str">
        <f t="shared" si="485"/>
        <v/>
      </c>
      <c r="S2096" s="194"/>
      <c r="T2096" s="194">
        <f t="shared" si="492"/>
        <v>0</v>
      </c>
      <c r="U2096" s="194" t="str">
        <f t="shared" si="492"/>
        <v/>
      </c>
    </row>
    <row r="2097" spans="2:21" s="156" customFormat="1" ht="19.5" customHeight="1" x14ac:dyDescent="0.25">
      <c r="B2097" s="174"/>
      <c r="C2097" s="196" t="s">
        <v>1259</v>
      </c>
      <c r="D2097" s="176"/>
      <c r="E2097" s="176"/>
      <c r="F2097" s="176"/>
      <c r="G2097" s="256"/>
      <c r="H2097" s="178"/>
      <c r="I2097" s="179"/>
      <c r="J2097" s="180" t="s">
        <v>984</v>
      </c>
      <c r="K2097" s="467"/>
      <c r="L2097" s="468"/>
      <c r="M2097" s="469"/>
      <c r="N2097" s="469"/>
      <c r="O2097" s="470"/>
      <c r="P2097" s="193">
        <f t="shared" si="481"/>
        <v>0</v>
      </c>
      <c r="Q2097" s="156" t="s">
        <v>356</v>
      </c>
      <c r="R2097" s="194" t="str">
        <f t="shared" si="485"/>
        <v/>
      </c>
      <c r="S2097" s="194"/>
      <c r="T2097" s="194">
        <f t="shared" si="492"/>
        <v>0</v>
      </c>
      <c r="U2097" s="194" t="str">
        <f t="shared" si="492"/>
        <v/>
      </c>
    </row>
    <row r="2098" spans="2:21" s="156" customFormat="1" ht="19.5" customHeight="1" x14ac:dyDescent="0.25">
      <c r="B2098" s="174"/>
      <c r="C2098" s="175" t="s">
        <v>365</v>
      </c>
      <c r="D2098" s="176"/>
      <c r="E2098" s="176"/>
      <c r="F2098" s="176"/>
      <c r="G2098" s="256"/>
      <c r="H2098" s="178"/>
      <c r="I2098" s="179"/>
      <c r="J2098" s="180" t="s">
        <v>984</v>
      </c>
      <c r="K2098" s="467"/>
      <c r="L2098" s="468"/>
      <c r="M2098" s="469"/>
      <c r="N2098" s="469"/>
      <c r="O2098" s="470"/>
      <c r="P2098" s="193">
        <f t="shared" si="481"/>
        <v>0</v>
      </c>
      <c r="Q2098" s="156" t="s">
        <v>356</v>
      </c>
      <c r="R2098" s="194" t="str">
        <f t="shared" si="485"/>
        <v/>
      </c>
      <c r="S2098" s="194"/>
      <c r="T2098" s="194">
        <f t="shared" si="492"/>
        <v>0</v>
      </c>
      <c r="U2098" s="194" t="str">
        <f t="shared" si="492"/>
        <v/>
      </c>
    </row>
    <row r="2099" spans="2:21" s="156" customFormat="1" ht="19.5" customHeight="1" x14ac:dyDescent="0.25">
      <c r="B2099" s="174"/>
      <c r="C2099" s="175" t="s">
        <v>1260</v>
      </c>
      <c r="D2099" s="176"/>
      <c r="E2099" s="176"/>
      <c r="F2099" s="176"/>
      <c r="G2099" s="256"/>
      <c r="H2099" s="178">
        <v>1080</v>
      </c>
      <c r="I2099" s="179" t="s">
        <v>5</v>
      </c>
      <c r="J2099" s="180">
        <v>379.5</v>
      </c>
      <c r="K2099" s="244">
        <f t="shared" ref="K2099" si="496">H2099*J2099</f>
        <v>409860</v>
      </c>
      <c r="L2099" s="468"/>
      <c r="M2099" s="469"/>
      <c r="N2099" s="469"/>
      <c r="O2099" s="470"/>
      <c r="P2099" s="193">
        <f t="shared" si="481"/>
        <v>0</v>
      </c>
      <c r="Q2099" s="156" t="s">
        <v>356</v>
      </c>
      <c r="R2099" s="194" t="str">
        <f t="shared" si="485"/>
        <v/>
      </c>
      <c r="S2099" s="194"/>
      <c r="T2099" s="194">
        <f t="shared" ref="T2099:U2118" si="497">IF($Q2099=T$8,$K2099,"")</f>
        <v>409860</v>
      </c>
      <c r="U2099" s="194" t="str">
        <f t="shared" si="497"/>
        <v/>
      </c>
    </row>
    <row r="2100" spans="2:21" s="156" customFormat="1" ht="19.5" customHeight="1" x14ac:dyDescent="0.25">
      <c r="B2100" s="174"/>
      <c r="C2100" s="175"/>
      <c r="D2100" s="176"/>
      <c r="E2100" s="176"/>
      <c r="F2100" s="176"/>
      <c r="G2100" s="256"/>
      <c r="H2100" s="178"/>
      <c r="I2100" s="179"/>
      <c r="J2100" s="180" t="s">
        <v>984</v>
      </c>
      <c r="K2100" s="467"/>
      <c r="L2100" s="468"/>
      <c r="M2100" s="469"/>
      <c r="N2100" s="469"/>
      <c r="O2100" s="470"/>
      <c r="P2100" s="193">
        <f t="shared" si="481"/>
        <v>0</v>
      </c>
      <c r="Q2100" s="156" t="s">
        <v>356</v>
      </c>
      <c r="R2100" s="194" t="str">
        <f t="shared" si="485"/>
        <v/>
      </c>
      <c r="S2100" s="194"/>
      <c r="T2100" s="194">
        <f t="shared" si="497"/>
        <v>0</v>
      </c>
      <c r="U2100" s="194" t="str">
        <f t="shared" si="497"/>
        <v/>
      </c>
    </row>
    <row r="2101" spans="2:21" s="156" customFormat="1" ht="19.5" customHeight="1" x14ac:dyDescent="0.25">
      <c r="B2101" s="174"/>
      <c r="C2101" s="196" t="s">
        <v>1265</v>
      </c>
      <c r="D2101" s="176"/>
      <c r="E2101" s="176"/>
      <c r="F2101" s="176"/>
      <c r="G2101" s="256"/>
      <c r="H2101" s="178"/>
      <c r="I2101" s="179"/>
      <c r="J2101" s="180" t="s">
        <v>984</v>
      </c>
      <c r="K2101" s="467"/>
      <c r="L2101" s="468"/>
      <c r="M2101" s="469"/>
      <c r="N2101" s="469"/>
      <c r="O2101" s="470"/>
      <c r="P2101" s="193">
        <f t="shared" si="481"/>
        <v>0</v>
      </c>
      <c r="Q2101" s="156" t="s">
        <v>356</v>
      </c>
      <c r="R2101" s="194" t="str">
        <f t="shared" si="485"/>
        <v/>
      </c>
      <c r="S2101" s="194"/>
      <c r="T2101" s="194">
        <f t="shared" si="497"/>
        <v>0</v>
      </c>
      <c r="U2101" s="194" t="str">
        <f t="shared" si="497"/>
        <v/>
      </c>
    </row>
    <row r="2102" spans="2:21" s="156" customFormat="1" ht="19.5" customHeight="1" x14ac:dyDescent="0.25">
      <c r="B2102" s="174"/>
      <c r="C2102" s="175" t="s">
        <v>365</v>
      </c>
      <c r="D2102" s="176"/>
      <c r="E2102" s="176"/>
      <c r="F2102" s="176"/>
      <c r="G2102" s="256"/>
      <c r="H2102" s="178"/>
      <c r="I2102" s="179"/>
      <c r="J2102" s="180" t="s">
        <v>984</v>
      </c>
      <c r="K2102" s="467"/>
      <c r="L2102" s="468"/>
      <c r="M2102" s="469"/>
      <c r="N2102" s="469"/>
      <c r="O2102" s="470"/>
      <c r="P2102" s="193">
        <f t="shared" si="481"/>
        <v>0</v>
      </c>
      <c r="Q2102" s="156" t="s">
        <v>356</v>
      </c>
      <c r="R2102" s="194" t="str">
        <f t="shared" si="485"/>
        <v/>
      </c>
      <c r="S2102" s="194"/>
      <c r="T2102" s="194">
        <f t="shared" si="497"/>
        <v>0</v>
      </c>
      <c r="U2102" s="194" t="str">
        <f t="shared" si="497"/>
        <v/>
      </c>
    </row>
    <row r="2103" spans="2:21" s="156" customFormat="1" ht="19.5" customHeight="1" x14ac:dyDescent="0.25">
      <c r="B2103" s="174"/>
      <c r="C2103" s="175" t="s">
        <v>1301</v>
      </c>
      <c r="D2103" s="176"/>
      <c r="E2103" s="176"/>
      <c r="F2103" s="176"/>
      <c r="G2103" s="256"/>
      <c r="H2103" s="178">
        <v>1</v>
      </c>
      <c r="I2103" s="179" t="s">
        <v>1056</v>
      </c>
      <c r="J2103" s="180">
        <v>31625</v>
      </c>
      <c r="K2103" s="244">
        <f t="shared" ref="K2103" si="498">H2103*J2103</f>
        <v>31625</v>
      </c>
      <c r="L2103" s="468"/>
      <c r="M2103" s="469"/>
      <c r="N2103" s="469"/>
      <c r="O2103" s="470"/>
      <c r="P2103" s="193">
        <f t="shared" si="481"/>
        <v>0</v>
      </c>
      <c r="Q2103" s="156" t="s">
        <v>356</v>
      </c>
      <c r="R2103" s="194" t="str">
        <f t="shared" si="485"/>
        <v/>
      </c>
      <c r="S2103" s="194"/>
      <c r="T2103" s="194">
        <f t="shared" si="497"/>
        <v>31625</v>
      </c>
      <c r="U2103" s="194" t="str">
        <f t="shared" si="497"/>
        <v/>
      </c>
    </row>
    <row r="2104" spans="2:21" s="156" customFormat="1" ht="19.5" customHeight="1" x14ac:dyDescent="0.25">
      <c r="B2104" s="174"/>
      <c r="C2104" s="175"/>
      <c r="D2104" s="176"/>
      <c r="E2104" s="176"/>
      <c r="F2104" s="176"/>
      <c r="G2104" s="256"/>
      <c r="H2104" s="178"/>
      <c r="I2104" s="179"/>
      <c r="J2104" s="180" t="s">
        <v>984</v>
      </c>
      <c r="K2104" s="467"/>
      <c r="L2104" s="468"/>
      <c r="M2104" s="469"/>
      <c r="N2104" s="469"/>
      <c r="O2104" s="470"/>
      <c r="P2104" s="193">
        <f t="shared" si="481"/>
        <v>0</v>
      </c>
      <c r="Q2104" s="156" t="s">
        <v>356</v>
      </c>
      <c r="R2104" s="194" t="str">
        <f t="shared" si="485"/>
        <v/>
      </c>
      <c r="S2104" s="194"/>
      <c r="T2104" s="194">
        <f t="shared" si="497"/>
        <v>0</v>
      </c>
      <c r="U2104" s="194" t="str">
        <f t="shared" si="497"/>
        <v/>
      </c>
    </row>
    <row r="2105" spans="2:21" s="156" customFormat="1" ht="19.5" customHeight="1" x14ac:dyDescent="0.25">
      <c r="B2105" s="174"/>
      <c r="C2105" s="175"/>
      <c r="D2105" s="176"/>
      <c r="E2105" s="176"/>
      <c r="F2105" s="176"/>
      <c r="G2105" s="256"/>
      <c r="H2105" s="178"/>
      <c r="I2105" s="179"/>
      <c r="J2105" s="180" t="s">
        <v>984</v>
      </c>
      <c r="K2105" s="467"/>
      <c r="L2105" s="468"/>
      <c r="M2105" s="469"/>
      <c r="N2105" s="469"/>
      <c r="O2105" s="470"/>
      <c r="P2105" s="193">
        <f t="shared" si="481"/>
        <v>0</v>
      </c>
      <c r="Q2105" s="156" t="s">
        <v>356</v>
      </c>
      <c r="R2105" s="194" t="str">
        <f t="shared" si="485"/>
        <v/>
      </c>
      <c r="S2105" s="194"/>
      <c r="T2105" s="194">
        <f t="shared" si="497"/>
        <v>0</v>
      </c>
      <c r="U2105" s="194" t="str">
        <f t="shared" si="497"/>
        <v/>
      </c>
    </row>
    <row r="2106" spans="2:21" s="156" customFormat="1" ht="19.5" customHeight="1" x14ac:dyDescent="0.25">
      <c r="B2106" s="174"/>
      <c r="C2106" s="196" t="s">
        <v>1267</v>
      </c>
      <c r="D2106" s="176"/>
      <c r="E2106" s="176"/>
      <c r="F2106" s="176"/>
      <c r="G2106" s="256"/>
      <c r="H2106" s="178"/>
      <c r="I2106" s="179"/>
      <c r="J2106" s="180" t="s">
        <v>984</v>
      </c>
      <c r="K2106" s="467"/>
      <c r="L2106" s="468"/>
      <c r="M2106" s="469"/>
      <c r="N2106" s="469"/>
      <c r="O2106" s="470"/>
      <c r="P2106" s="193">
        <f t="shared" si="481"/>
        <v>0</v>
      </c>
      <c r="Q2106" s="156" t="s">
        <v>356</v>
      </c>
      <c r="R2106" s="194" t="str">
        <f t="shared" si="485"/>
        <v/>
      </c>
      <c r="S2106" s="194"/>
      <c r="T2106" s="194">
        <f t="shared" si="497"/>
        <v>0</v>
      </c>
      <c r="U2106" s="194" t="str">
        <f t="shared" si="497"/>
        <v/>
      </c>
    </row>
    <row r="2107" spans="2:21" s="156" customFormat="1" ht="19.5" customHeight="1" x14ac:dyDescent="0.25">
      <c r="B2107" s="174"/>
      <c r="C2107" s="175" t="s">
        <v>1268</v>
      </c>
      <c r="D2107" s="176"/>
      <c r="E2107" s="176"/>
      <c r="F2107" s="176"/>
      <c r="G2107" s="256"/>
      <c r="H2107" s="178"/>
      <c r="I2107" s="179"/>
      <c r="J2107" s="180" t="s">
        <v>984</v>
      </c>
      <c r="K2107" s="467"/>
      <c r="L2107" s="468"/>
      <c r="M2107" s="469"/>
      <c r="N2107" s="469"/>
      <c r="O2107" s="470"/>
      <c r="P2107" s="193">
        <f t="shared" ref="P2107:P2170" si="499">K2107-SUM(R2107:U2107)</f>
        <v>0</v>
      </c>
      <c r="Q2107" s="156" t="s">
        <v>356</v>
      </c>
      <c r="R2107" s="194" t="str">
        <f t="shared" si="485"/>
        <v/>
      </c>
      <c r="S2107" s="194"/>
      <c r="T2107" s="194">
        <f t="shared" si="497"/>
        <v>0</v>
      </c>
      <c r="U2107" s="194" t="str">
        <f t="shared" si="497"/>
        <v/>
      </c>
    </row>
    <row r="2108" spans="2:21" s="156" customFormat="1" ht="19.5" customHeight="1" x14ac:dyDescent="0.25">
      <c r="B2108" s="174"/>
      <c r="C2108" s="175" t="s">
        <v>1269</v>
      </c>
      <c r="D2108" s="176"/>
      <c r="E2108" s="176"/>
      <c r="F2108" s="176"/>
      <c r="G2108" s="256"/>
      <c r="H2108" s="178"/>
      <c r="I2108" s="179"/>
      <c r="J2108" s="180" t="s">
        <v>984</v>
      </c>
      <c r="K2108" s="467"/>
      <c r="L2108" s="468"/>
      <c r="M2108" s="469"/>
      <c r="N2108" s="469"/>
      <c r="O2108" s="470"/>
      <c r="P2108" s="193">
        <f t="shared" si="499"/>
        <v>0</v>
      </c>
      <c r="Q2108" s="156" t="s">
        <v>356</v>
      </c>
      <c r="R2108" s="194" t="str">
        <f t="shared" si="485"/>
        <v/>
      </c>
      <c r="S2108" s="194"/>
      <c r="T2108" s="194">
        <f t="shared" si="497"/>
        <v>0</v>
      </c>
      <c r="U2108" s="194" t="str">
        <f t="shared" si="497"/>
        <v/>
      </c>
    </row>
    <row r="2109" spans="2:21" s="156" customFormat="1" ht="19.5" customHeight="1" x14ac:dyDescent="0.25">
      <c r="B2109" s="174"/>
      <c r="C2109" s="175" t="s">
        <v>1270</v>
      </c>
      <c r="D2109" s="176"/>
      <c r="E2109" s="176"/>
      <c r="F2109" s="176"/>
      <c r="G2109" s="256"/>
      <c r="H2109" s="178"/>
      <c r="I2109" s="179"/>
      <c r="J2109" s="180" t="s">
        <v>984</v>
      </c>
      <c r="K2109" s="467"/>
      <c r="L2109" s="468"/>
      <c r="M2109" s="469"/>
      <c r="N2109" s="469"/>
      <c r="O2109" s="470"/>
      <c r="P2109" s="193">
        <f t="shared" si="499"/>
        <v>0</v>
      </c>
      <c r="Q2109" s="156" t="s">
        <v>356</v>
      </c>
      <c r="R2109" s="194" t="str">
        <f t="shared" si="485"/>
        <v/>
      </c>
      <c r="S2109" s="194"/>
      <c r="T2109" s="194">
        <f t="shared" si="497"/>
        <v>0</v>
      </c>
      <c r="U2109" s="194" t="str">
        <f t="shared" si="497"/>
        <v/>
      </c>
    </row>
    <row r="2110" spans="2:21" s="156" customFormat="1" ht="19.5" customHeight="1" x14ac:dyDescent="0.25">
      <c r="B2110" s="174"/>
      <c r="C2110" s="175" t="s">
        <v>1271</v>
      </c>
      <c r="D2110" s="176"/>
      <c r="E2110" s="176"/>
      <c r="F2110" s="176"/>
      <c r="G2110" s="256"/>
      <c r="H2110" s="178"/>
      <c r="I2110" s="179"/>
      <c r="J2110" s="180" t="s">
        <v>984</v>
      </c>
      <c r="K2110" s="467"/>
      <c r="L2110" s="468"/>
      <c r="M2110" s="469"/>
      <c r="N2110" s="469"/>
      <c r="O2110" s="470"/>
      <c r="P2110" s="193">
        <f t="shared" si="499"/>
        <v>0</v>
      </c>
      <c r="Q2110" s="156" t="s">
        <v>356</v>
      </c>
      <c r="R2110" s="194" t="str">
        <f t="shared" si="485"/>
        <v/>
      </c>
      <c r="S2110" s="194"/>
      <c r="T2110" s="194">
        <f t="shared" si="497"/>
        <v>0</v>
      </c>
      <c r="U2110" s="194" t="str">
        <f t="shared" si="497"/>
        <v/>
      </c>
    </row>
    <row r="2111" spans="2:21" s="156" customFormat="1" ht="19.5" customHeight="1" x14ac:dyDescent="0.25">
      <c r="B2111" s="174"/>
      <c r="C2111" s="175" t="s">
        <v>1272</v>
      </c>
      <c r="D2111" s="176"/>
      <c r="E2111" s="176"/>
      <c r="F2111" s="176"/>
      <c r="G2111" s="256"/>
      <c r="H2111" s="178"/>
      <c r="I2111" s="179"/>
      <c r="J2111" s="180" t="s">
        <v>984</v>
      </c>
      <c r="K2111" s="467"/>
      <c r="L2111" s="468"/>
      <c r="M2111" s="469"/>
      <c r="N2111" s="469"/>
      <c r="O2111" s="470"/>
      <c r="P2111" s="193">
        <f t="shared" si="499"/>
        <v>0</v>
      </c>
      <c r="Q2111" s="156" t="s">
        <v>356</v>
      </c>
      <c r="R2111" s="194" t="str">
        <f t="shared" si="485"/>
        <v/>
      </c>
      <c r="S2111" s="194"/>
      <c r="T2111" s="194">
        <f t="shared" si="497"/>
        <v>0</v>
      </c>
      <c r="U2111" s="194" t="str">
        <f t="shared" si="497"/>
        <v/>
      </c>
    </row>
    <row r="2112" spans="2:21" s="156" customFormat="1" ht="19.5" customHeight="1" x14ac:dyDescent="0.25">
      <c r="B2112" s="174"/>
      <c r="C2112" s="175"/>
      <c r="D2112" s="176"/>
      <c r="E2112" s="176"/>
      <c r="F2112" s="176"/>
      <c r="G2112" s="256"/>
      <c r="H2112" s="178"/>
      <c r="I2112" s="179"/>
      <c r="J2112" s="180" t="s">
        <v>984</v>
      </c>
      <c r="K2112" s="467"/>
      <c r="L2112" s="468"/>
      <c r="M2112" s="469"/>
      <c r="N2112" s="469"/>
      <c r="O2112" s="470"/>
      <c r="P2112" s="193">
        <f t="shared" si="499"/>
        <v>0</v>
      </c>
      <c r="Q2112" s="156" t="s">
        <v>356</v>
      </c>
      <c r="R2112" s="194" t="str">
        <f t="shared" si="485"/>
        <v/>
      </c>
      <c r="S2112" s="194"/>
      <c r="T2112" s="194">
        <f t="shared" si="497"/>
        <v>0</v>
      </c>
      <c r="U2112" s="194" t="str">
        <f t="shared" si="497"/>
        <v/>
      </c>
    </row>
    <row r="2113" spans="2:21" s="156" customFormat="1" ht="19.5" customHeight="1" x14ac:dyDescent="0.25">
      <c r="B2113" s="174"/>
      <c r="C2113" s="196" t="s">
        <v>1302</v>
      </c>
      <c r="D2113" s="176"/>
      <c r="E2113" s="176"/>
      <c r="F2113" s="176"/>
      <c r="G2113" s="256"/>
      <c r="H2113" s="178"/>
      <c r="I2113" s="179"/>
      <c r="J2113" s="180" t="s">
        <v>984</v>
      </c>
      <c r="K2113" s="467"/>
      <c r="L2113" s="468"/>
      <c r="M2113" s="469"/>
      <c r="N2113" s="469"/>
      <c r="O2113" s="470"/>
      <c r="P2113" s="193">
        <f t="shared" si="499"/>
        <v>0</v>
      </c>
      <c r="Q2113" s="156" t="s">
        <v>356</v>
      </c>
      <c r="R2113" s="194" t="str">
        <f t="shared" si="485"/>
        <v/>
      </c>
      <c r="S2113" s="194"/>
      <c r="T2113" s="194">
        <f t="shared" si="497"/>
        <v>0</v>
      </c>
      <c r="U2113" s="194" t="str">
        <f t="shared" si="497"/>
        <v/>
      </c>
    </row>
    <row r="2114" spans="2:21" s="156" customFormat="1" ht="19.5" customHeight="1" x14ac:dyDescent="0.25">
      <c r="B2114" s="174"/>
      <c r="C2114" s="175" t="s">
        <v>1273</v>
      </c>
      <c r="D2114" s="176"/>
      <c r="E2114" s="176"/>
      <c r="F2114" s="176"/>
      <c r="G2114" s="256"/>
      <c r="H2114" s="178"/>
      <c r="I2114" s="179"/>
      <c r="J2114" s="180" t="s">
        <v>984</v>
      </c>
      <c r="K2114" s="467"/>
      <c r="L2114" s="468"/>
      <c r="M2114" s="469"/>
      <c r="N2114" s="469"/>
      <c r="O2114" s="470"/>
      <c r="P2114" s="193">
        <f t="shared" si="499"/>
        <v>0</v>
      </c>
      <c r="Q2114" s="156" t="s">
        <v>356</v>
      </c>
      <c r="R2114" s="194" t="str">
        <f t="shared" si="485"/>
        <v/>
      </c>
      <c r="S2114" s="194"/>
      <c r="T2114" s="194">
        <f t="shared" si="497"/>
        <v>0</v>
      </c>
      <c r="U2114" s="194" t="str">
        <f t="shared" si="497"/>
        <v/>
      </c>
    </row>
    <row r="2115" spans="2:21" s="156" customFormat="1" ht="19.5" customHeight="1" x14ac:dyDescent="0.25">
      <c r="B2115" s="174"/>
      <c r="C2115" s="175" t="s">
        <v>1303</v>
      </c>
      <c r="D2115" s="176"/>
      <c r="E2115" s="176"/>
      <c r="F2115" s="176"/>
      <c r="G2115" s="256"/>
      <c r="H2115" s="178">
        <v>1</v>
      </c>
      <c r="I2115" s="179" t="s">
        <v>1056</v>
      </c>
      <c r="J2115" s="180">
        <v>25300</v>
      </c>
      <c r="K2115" s="244">
        <f t="shared" ref="K2115" si="500">H2115*J2115</f>
        <v>25300</v>
      </c>
      <c r="L2115" s="468"/>
      <c r="M2115" s="469"/>
      <c r="N2115" s="469"/>
      <c r="O2115" s="470"/>
      <c r="P2115" s="193">
        <f t="shared" si="499"/>
        <v>0</v>
      </c>
      <c r="Q2115" s="156" t="s">
        <v>356</v>
      </c>
      <c r="R2115" s="194" t="str">
        <f t="shared" si="485"/>
        <v/>
      </c>
      <c r="S2115" s="194"/>
      <c r="T2115" s="194">
        <f t="shared" si="497"/>
        <v>25300</v>
      </c>
      <c r="U2115" s="194" t="str">
        <f t="shared" si="497"/>
        <v/>
      </c>
    </row>
    <row r="2116" spans="2:21" s="156" customFormat="1" ht="19.5" customHeight="1" x14ac:dyDescent="0.25">
      <c r="B2116" s="174"/>
      <c r="C2116" s="175"/>
      <c r="D2116" s="176"/>
      <c r="E2116" s="176"/>
      <c r="F2116" s="176"/>
      <c r="G2116" s="256"/>
      <c r="H2116" s="178"/>
      <c r="I2116" s="179"/>
      <c r="J2116" s="180" t="s">
        <v>984</v>
      </c>
      <c r="K2116" s="467"/>
      <c r="L2116" s="468"/>
      <c r="M2116" s="469"/>
      <c r="N2116" s="469"/>
      <c r="O2116" s="470"/>
      <c r="P2116" s="193">
        <f t="shared" si="499"/>
        <v>0</v>
      </c>
      <c r="Q2116" s="156" t="s">
        <v>356</v>
      </c>
      <c r="R2116" s="194" t="str">
        <f t="shared" si="485"/>
        <v/>
      </c>
      <c r="S2116" s="194"/>
      <c r="T2116" s="194">
        <f t="shared" si="497"/>
        <v>0</v>
      </c>
      <c r="U2116" s="194" t="str">
        <f t="shared" si="497"/>
        <v/>
      </c>
    </row>
    <row r="2117" spans="2:21" s="156" customFormat="1" ht="19.5" customHeight="1" x14ac:dyDescent="0.25">
      <c r="B2117" s="174"/>
      <c r="C2117" s="175"/>
      <c r="D2117" s="176"/>
      <c r="E2117" s="176"/>
      <c r="F2117" s="176"/>
      <c r="G2117" s="256"/>
      <c r="H2117" s="178"/>
      <c r="I2117" s="179"/>
      <c r="J2117" s="180" t="s">
        <v>984</v>
      </c>
      <c r="K2117" s="467"/>
      <c r="L2117" s="468"/>
      <c r="M2117" s="469"/>
      <c r="N2117" s="469"/>
      <c r="O2117" s="470"/>
      <c r="P2117" s="193">
        <f t="shared" si="499"/>
        <v>0</v>
      </c>
      <c r="Q2117" s="156" t="s">
        <v>356</v>
      </c>
      <c r="R2117" s="194" t="str">
        <f t="shared" si="485"/>
        <v/>
      </c>
      <c r="S2117" s="194"/>
      <c r="T2117" s="194">
        <f t="shared" si="497"/>
        <v>0</v>
      </c>
      <c r="U2117" s="194" t="str">
        <f t="shared" si="497"/>
        <v/>
      </c>
    </row>
    <row r="2118" spans="2:21" s="156" customFormat="1" ht="19.5" customHeight="1" x14ac:dyDescent="0.25">
      <c r="B2118" s="174"/>
      <c r="C2118" s="175"/>
      <c r="D2118" s="176"/>
      <c r="E2118" s="176"/>
      <c r="F2118" s="176"/>
      <c r="G2118" s="256"/>
      <c r="H2118" s="178"/>
      <c r="I2118" s="179"/>
      <c r="J2118" s="180" t="s">
        <v>984</v>
      </c>
      <c r="K2118" s="467"/>
      <c r="L2118" s="468"/>
      <c r="M2118" s="469"/>
      <c r="N2118" s="469"/>
      <c r="O2118" s="470"/>
      <c r="P2118" s="193">
        <f t="shared" si="499"/>
        <v>0</v>
      </c>
      <c r="Q2118" s="156" t="s">
        <v>356</v>
      </c>
      <c r="R2118" s="194" t="str">
        <f t="shared" si="485"/>
        <v/>
      </c>
      <c r="S2118" s="194"/>
      <c r="T2118" s="194">
        <f t="shared" si="497"/>
        <v>0</v>
      </c>
      <c r="U2118" s="194" t="str">
        <f t="shared" si="497"/>
        <v/>
      </c>
    </row>
    <row r="2119" spans="2:21" s="156" customFormat="1" ht="19.5" customHeight="1" x14ac:dyDescent="0.25">
      <c r="B2119" s="174"/>
      <c r="C2119" s="175"/>
      <c r="D2119" s="176"/>
      <c r="E2119" s="176"/>
      <c r="F2119" s="176"/>
      <c r="G2119" s="256"/>
      <c r="H2119" s="178"/>
      <c r="I2119" s="179"/>
      <c r="J2119" s="180" t="s">
        <v>984</v>
      </c>
      <c r="K2119" s="467"/>
      <c r="L2119" s="468"/>
      <c r="M2119" s="469"/>
      <c r="N2119" s="469"/>
      <c r="O2119" s="470"/>
      <c r="P2119" s="193">
        <f t="shared" si="499"/>
        <v>0</v>
      </c>
      <c r="Q2119" s="156" t="s">
        <v>356</v>
      </c>
      <c r="R2119" s="194" t="str">
        <f t="shared" si="485"/>
        <v/>
      </c>
      <c r="S2119" s="194"/>
      <c r="T2119" s="194">
        <f t="shared" ref="T2119:U2138" si="501">IF($Q2119=T$8,$K2119,"")</f>
        <v>0</v>
      </c>
      <c r="U2119" s="194" t="str">
        <f t="shared" si="501"/>
        <v/>
      </c>
    </row>
    <row r="2120" spans="2:21" s="156" customFormat="1" ht="19.5" customHeight="1" x14ac:dyDescent="0.25">
      <c r="B2120" s="174"/>
      <c r="C2120" s="196" t="s">
        <v>1277</v>
      </c>
      <c r="D2120" s="176"/>
      <c r="E2120" s="176"/>
      <c r="F2120" s="176"/>
      <c r="G2120" s="256"/>
      <c r="H2120" s="178"/>
      <c r="I2120" s="179"/>
      <c r="J2120" s="180" t="s">
        <v>984</v>
      </c>
      <c r="K2120" s="467"/>
      <c r="L2120" s="468"/>
      <c r="M2120" s="469"/>
      <c r="N2120" s="469"/>
      <c r="O2120" s="470"/>
      <c r="P2120" s="193">
        <f t="shared" si="499"/>
        <v>0</v>
      </c>
      <c r="Q2120" s="156" t="s">
        <v>365</v>
      </c>
      <c r="R2120" s="194" t="str">
        <f t="shared" si="485"/>
        <v/>
      </c>
      <c r="S2120" s="194"/>
      <c r="T2120" s="194" t="str">
        <f t="shared" si="501"/>
        <v/>
      </c>
      <c r="U2120" s="194">
        <f t="shared" si="501"/>
        <v>0</v>
      </c>
    </row>
    <row r="2121" spans="2:21" s="156" customFormat="1" ht="19.5" customHeight="1" x14ac:dyDescent="0.25">
      <c r="B2121" s="174"/>
      <c r="C2121" s="175" t="s">
        <v>1278</v>
      </c>
      <c r="D2121" s="176"/>
      <c r="E2121" s="176"/>
      <c r="F2121" s="176"/>
      <c r="G2121" s="256"/>
      <c r="H2121" s="178"/>
      <c r="I2121" s="179"/>
      <c r="J2121" s="180" t="s">
        <v>984</v>
      </c>
      <c r="K2121" s="467"/>
      <c r="L2121" s="468"/>
      <c r="M2121" s="469"/>
      <c r="N2121" s="469"/>
      <c r="O2121" s="470"/>
      <c r="P2121" s="193">
        <f t="shared" si="499"/>
        <v>0</v>
      </c>
      <c r="Q2121" s="156" t="s">
        <v>365</v>
      </c>
      <c r="R2121" s="194" t="str">
        <f t="shared" si="485"/>
        <v/>
      </c>
      <c r="S2121" s="194"/>
      <c r="T2121" s="194" t="str">
        <f t="shared" si="501"/>
        <v/>
      </c>
      <c r="U2121" s="194">
        <f t="shared" si="501"/>
        <v>0</v>
      </c>
    </row>
    <row r="2122" spans="2:21" s="156" customFormat="1" ht="19.5" customHeight="1" x14ac:dyDescent="0.25">
      <c r="B2122" s="174"/>
      <c r="C2122" s="175" t="s">
        <v>1279</v>
      </c>
      <c r="D2122" s="176"/>
      <c r="E2122" s="176"/>
      <c r="F2122" s="176"/>
      <c r="G2122" s="256"/>
      <c r="H2122" s="178"/>
      <c r="I2122" s="179"/>
      <c r="J2122" s="180" t="s">
        <v>984</v>
      </c>
      <c r="K2122" s="467"/>
      <c r="L2122" s="468"/>
      <c r="M2122" s="469"/>
      <c r="N2122" s="469"/>
      <c r="O2122" s="470"/>
      <c r="P2122" s="193">
        <f t="shared" si="499"/>
        <v>0</v>
      </c>
      <c r="Q2122" s="156" t="s">
        <v>365</v>
      </c>
      <c r="R2122" s="194" t="str">
        <f t="shared" si="485"/>
        <v/>
      </c>
      <c r="S2122" s="194"/>
      <c r="T2122" s="194" t="str">
        <f t="shared" si="501"/>
        <v/>
      </c>
      <c r="U2122" s="194">
        <f t="shared" si="501"/>
        <v>0</v>
      </c>
    </row>
    <row r="2123" spans="2:21" s="156" customFormat="1" ht="19.5" customHeight="1" x14ac:dyDescent="0.25">
      <c r="B2123" s="174"/>
      <c r="C2123" s="175" t="s">
        <v>1280</v>
      </c>
      <c r="D2123" s="176"/>
      <c r="E2123" s="176"/>
      <c r="F2123" s="176"/>
      <c r="G2123" s="256"/>
      <c r="H2123" s="178"/>
      <c r="I2123" s="179"/>
      <c r="J2123" s="180" t="s">
        <v>984</v>
      </c>
      <c r="K2123" s="467"/>
      <c r="L2123" s="468"/>
      <c r="M2123" s="469"/>
      <c r="N2123" s="469"/>
      <c r="O2123" s="470"/>
      <c r="P2123" s="193">
        <f t="shared" si="499"/>
        <v>0</v>
      </c>
      <c r="Q2123" s="156" t="s">
        <v>365</v>
      </c>
      <c r="R2123" s="194" t="str">
        <f t="shared" ref="R2123:R2139" si="502">IF($Q2123=R$8,$K2123,"")</f>
        <v/>
      </c>
      <c r="S2123" s="194"/>
      <c r="T2123" s="194" t="str">
        <f t="shared" si="501"/>
        <v/>
      </c>
      <c r="U2123" s="194">
        <f t="shared" si="501"/>
        <v>0</v>
      </c>
    </row>
    <row r="2124" spans="2:21" s="156" customFormat="1" ht="19.5" customHeight="1" x14ac:dyDescent="0.25">
      <c r="B2124" s="174"/>
      <c r="C2124" s="175"/>
      <c r="D2124" s="176"/>
      <c r="E2124" s="176"/>
      <c r="F2124" s="176"/>
      <c r="G2124" s="256"/>
      <c r="H2124" s="178"/>
      <c r="I2124" s="179"/>
      <c r="J2124" s="180" t="s">
        <v>984</v>
      </c>
      <c r="K2124" s="467"/>
      <c r="L2124" s="468"/>
      <c r="M2124" s="469"/>
      <c r="N2124" s="469"/>
      <c r="O2124" s="470"/>
      <c r="P2124" s="193">
        <f t="shared" si="499"/>
        <v>0</v>
      </c>
      <c r="Q2124" s="156" t="s">
        <v>365</v>
      </c>
      <c r="R2124" s="194" t="str">
        <f t="shared" si="502"/>
        <v/>
      </c>
      <c r="S2124" s="194"/>
      <c r="T2124" s="194" t="str">
        <f t="shared" si="501"/>
        <v/>
      </c>
      <c r="U2124" s="194">
        <f t="shared" si="501"/>
        <v>0</v>
      </c>
    </row>
    <row r="2125" spans="2:21" s="156" customFormat="1" ht="19.5" customHeight="1" x14ac:dyDescent="0.25">
      <c r="B2125" s="174"/>
      <c r="C2125" s="196" t="s">
        <v>365</v>
      </c>
      <c r="D2125" s="176"/>
      <c r="E2125" s="176"/>
      <c r="F2125" s="176"/>
      <c r="G2125" s="256"/>
      <c r="H2125" s="178"/>
      <c r="I2125" s="179"/>
      <c r="J2125" s="180" t="s">
        <v>984</v>
      </c>
      <c r="K2125" s="467"/>
      <c r="L2125" s="468"/>
      <c r="M2125" s="469"/>
      <c r="N2125" s="469"/>
      <c r="O2125" s="470"/>
      <c r="P2125" s="193">
        <f t="shared" si="499"/>
        <v>0</v>
      </c>
      <c r="Q2125" s="156" t="s">
        <v>365</v>
      </c>
      <c r="R2125" s="194" t="str">
        <f t="shared" si="502"/>
        <v/>
      </c>
      <c r="S2125" s="194"/>
      <c r="T2125" s="194" t="str">
        <f t="shared" si="501"/>
        <v/>
      </c>
      <c r="U2125" s="194">
        <f t="shared" si="501"/>
        <v>0</v>
      </c>
    </row>
    <row r="2126" spans="2:21" s="156" customFormat="1" ht="19.5" customHeight="1" x14ac:dyDescent="0.25">
      <c r="B2126" s="174"/>
      <c r="C2126" s="175" t="s">
        <v>1282</v>
      </c>
      <c r="D2126" s="176"/>
      <c r="E2126" s="176"/>
      <c r="F2126" s="176"/>
      <c r="G2126" s="256"/>
      <c r="H2126" s="178"/>
      <c r="I2126" s="179"/>
      <c r="J2126" s="180" t="s">
        <v>984</v>
      </c>
      <c r="K2126" s="467"/>
      <c r="L2126" s="468"/>
      <c r="M2126" s="469"/>
      <c r="N2126" s="469"/>
      <c r="O2126" s="470"/>
      <c r="P2126" s="193">
        <f t="shared" si="499"/>
        <v>0</v>
      </c>
      <c r="Q2126" s="156" t="s">
        <v>365</v>
      </c>
      <c r="R2126" s="194" t="str">
        <f t="shared" si="502"/>
        <v/>
      </c>
      <c r="S2126" s="194"/>
      <c r="T2126" s="194" t="str">
        <f t="shared" si="501"/>
        <v/>
      </c>
      <c r="U2126" s="194">
        <f t="shared" si="501"/>
        <v>0</v>
      </c>
    </row>
    <row r="2127" spans="2:21" s="156" customFormat="1" ht="19.5" customHeight="1" x14ac:dyDescent="0.25">
      <c r="B2127" s="174"/>
      <c r="C2127" s="175" t="s">
        <v>1283</v>
      </c>
      <c r="D2127" s="176"/>
      <c r="E2127" s="176"/>
      <c r="F2127" s="176"/>
      <c r="G2127" s="256"/>
      <c r="H2127" s="178">
        <v>1</v>
      </c>
      <c r="I2127" s="179" t="s">
        <v>1056</v>
      </c>
      <c r="J2127" s="180">
        <v>189750</v>
      </c>
      <c r="K2127" s="244">
        <f t="shared" ref="K2127" si="503">H2127*J2127</f>
        <v>189750</v>
      </c>
      <c r="L2127" s="468"/>
      <c r="M2127" s="469"/>
      <c r="N2127" s="469"/>
      <c r="O2127" s="470"/>
      <c r="P2127" s="193">
        <f t="shared" si="499"/>
        <v>0</v>
      </c>
      <c r="Q2127" s="156" t="s">
        <v>365</v>
      </c>
      <c r="R2127" s="194" t="str">
        <f t="shared" si="502"/>
        <v/>
      </c>
      <c r="S2127" s="194"/>
      <c r="T2127" s="194" t="str">
        <f t="shared" si="501"/>
        <v/>
      </c>
      <c r="U2127" s="194">
        <f t="shared" si="501"/>
        <v>189750</v>
      </c>
    </row>
    <row r="2128" spans="2:21" s="156" customFormat="1" ht="19.5" customHeight="1" x14ac:dyDescent="0.25">
      <c r="B2128" s="174"/>
      <c r="C2128" s="175"/>
      <c r="D2128" s="176"/>
      <c r="E2128" s="176"/>
      <c r="F2128" s="176"/>
      <c r="G2128" s="256"/>
      <c r="H2128" s="178"/>
      <c r="I2128" s="179"/>
      <c r="J2128" s="180" t="s">
        <v>984</v>
      </c>
      <c r="K2128" s="467"/>
      <c r="L2128" s="468"/>
      <c r="M2128" s="469"/>
      <c r="N2128" s="469"/>
      <c r="O2128" s="470"/>
      <c r="P2128" s="193">
        <f t="shared" si="499"/>
        <v>0</v>
      </c>
      <c r="Q2128" s="156" t="s">
        <v>365</v>
      </c>
      <c r="R2128" s="194" t="str">
        <f t="shared" si="502"/>
        <v/>
      </c>
      <c r="S2128" s="194"/>
      <c r="T2128" s="194" t="str">
        <f t="shared" si="501"/>
        <v/>
      </c>
      <c r="U2128" s="194">
        <f t="shared" si="501"/>
        <v>0</v>
      </c>
    </row>
    <row r="2129" spans="2:21" s="156" customFormat="1" ht="19.5" customHeight="1" x14ac:dyDescent="0.25">
      <c r="B2129" s="174"/>
      <c r="C2129" s="196" t="s">
        <v>1304</v>
      </c>
      <c r="D2129" s="176"/>
      <c r="E2129" s="176"/>
      <c r="F2129" s="176"/>
      <c r="G2129" s="256"/>
      <c r="H2129" s="178"/>
      <c r="I2129" s="179"/>
      <c r="J2129" s="180" t="s">
        <v>984</v>
      </c>
      <c r="K2129" s="467"/>
      <c r="L2129" s="468"/>
      <c r="M2129" s="469"/>
      <c r="N2129" s="469"/>
      <c r="O2129" s="470"/>
      <c r="P2129" s="193">
        <f t="shared" si="499"/>
        <v>0</v>
      </c>
      <c r="Q2129" s="156" t="s">
        <v>365</v>
      </c>
      <c r="R2129" s="194" t="str">
        <f t="shared" si="502"/>
        <v/>
      </c>
      <c r="S2129" s="194"/>
      <c r="T2129" s="194" t="str">
        <f t="shared" si="501"/>
        <v/>
      </c>
      <c r="U2129" s="194">
        <f t="shared" si="501"/>
        <v>0</v>
      </c>
    </row>
    <row r="2130" spans="2:21" s="156" customFormat="1" ht="19.5" customHeight="1" x14ac:dyDescent="0.25">
      <c r="B2130" s="174"/>
      <c r="C2130" s="175" t="s">
        <v>1282</v>
      </c>
      <c r="D2130" s="176"/>
      <c r="E2130" s="176"/>
      <c r="F2130" s="176"/>
      <c r="G2130" s="256"/>
      <c r="H2130" s="178"/>
      <c r="I2130" s="179"/>
      <c r="J2130" s="180" t="s">
        <v>984</v>
      </c>
      <c r="K2130" s="467"/>
      <c r="L2130" s="468"/>
      <c r="M2130" s="469"/>
      <c r="N2130" s="469"/>
      <c r="O2130" s="470"/>
      <c r="P2130" s="193">
        <f t="shared" si="499"/>
        <v>0</v>
      </c>
      <c r="Q2130" s="156" t="s">
        <v>365</v>
      </c>
      <c r="R2130" s="194" t="str">
        <f t="shared" si="502"/>
        <v/>
      </c>
      <c r="S2130" s="194"/>
      <c r="T2130" s="194" t="str">
        <f t="shared" si="501"/>
        <v/>
      </c>
      <c r="U2130" s="194">
        <f t="shared" si="501"/>
        <v>0</v>
      </c>
    </row>
    <row r="2131" spans="2:21" s="156" customFormat="1" ht="19.5" customHeight="1" x14ac:dyDescent="0.25">
      <c r="B2131" s="174"/>
      <c r="C2131" s="175" t="s">
        <v>1283</v>
      </c>
      <c r="D2131" s="176"/>
      <c r="E2131" s="176"/>
      <c r="F2131" s="176"/>
      <c r="G2131" s="256"/>
      <c r="H2131" s="178">
        <v>1</v>
      </c>
      <c r="I2131" s="179" t="s">
        <v>1056</v>
      </c>
      <c r="J2131" s="180">
        <v>125000</v>
      </c>
      <c r="K2131" s="244">
        <f t="shared" ref="K2131" si="504">H2131*J2131</f>
        <v>125000</v>
      </c>
      <c r="L2131" s="468"/>
      <c r="M2131" s="469"/>
      <c r="N2131" s="469"/>
      <c r="O2131" s="470"/>
      <c r="P2131" s="193">
        <f t="shared" si="499"/>
        <v>0</v>
      </c>
      <c r="Q2131" s="156" t="s">
        <v>365</v>
      </c>
      <c r="R2131" s="194" t="str">
        <f t="shared" si="502"/>
        <v/>
      </c>
      <c r="S2131" s="194"/>
      <c r="T2131" s="194" t="str">
        <f t="shared" si="501"/>
        <v/>
      </c>
      <c r="U2131" s="194">
        <f t="shared" si="501"/>
        <v>125000</v>
      </c>
    </row>
    <row r="2132" spans="2:21" s="156" customFormat="1" ht="19.5" customHeight="1" x14ac:dyDescent="0.25">
      <c r="B2132" s="174"/>
      <c r="C2132" s="175"/>
      <c r="D2132" s="176"/>
      <c r="E2132" s="176"/>
      <c r="F2132" s="176"/>
      <c r="G2132" s="256"/>
      <c r="H2132" s="178"/>
      <c r="I2132" s="179"/>
      <c r="J2132" s="180" t="s">
        <v>984</v>
      </c>
      <c r="K2132" s="467"/>
      <c r="L2132" s="468"/>
      <c r="M2132" s="469"/>
      <c r="N2132" s="469"/>
      <c r="O2132" s="470"/>
      <c r="P2132" s="193">
        <f t="shared" si="499"/>
        <v>0</v>
      </c>
      <c r="Q2132" s="156" t="s">
        <v>365</v>
      </c>
      <c r="R2132" s="194" t="str">
        <f t="shared" si="502"/>
        <v/>
      </c>
      <c r="S2132" s="194"/>
      <c r="T2132" s="194" t="str">
        <f t="shared" si="501"/>
        <v/>
      </c>
      <c r="U2132" s="194">
        <f t="shared" si="501"/>
        <v>0</v>
      </c>
    </row>
    <row r="2133" spans="2:21" s="156" customFormat="1" ht="19.5" customHeight="1" x14ac:dyDescent="0.25">
      <c r="B2133" s="174"/>
      <c r="C2133" s="175"/>
      <c r="D2133" s="176"/>
      <c r="E2133" s="176"/>
      <c r="F2133" s="176"/>
      <c r="G2133" s="256"/>
      <c r="H2133" s="178"/>
      <c r="I2133" s="179"/>
      <c r="J2133" s="180" t="s">
        <v>984</v>
      </c>
      <c r="K2133" s="467"/>
      <c r="L2133" s="468"/>
      <c r="M2133" s="469"/>
      <c r="N2133" s="469"/>
      <c r="O2133" s="470"/>
      <c r="P2133" s="193">
        <f t="shared" si="499"/>
        <v>0</v>
      </c>
      <c r="Q2133" s="156" t="s">
        <v>365</v>
      </c>
      <c r="R2133" s="194" t="str">
        <f t="shared" si="502"/>
        <v/>
      </c>
      <c r="S2133" s="194"/>
      <c r="T2133" s="194" t="str">
        <f t="shared" si="501"/>
        <v/>
      </c>
      <c r="U2133" s="194">
        <f t="shared" si="501"/>
        <v>0</v>
      </c>
    </row>
    <row r="2134" spans="2:21" s="156" customFormat="1" ht="19.5" customHeight="1" x14ac:dyDescent="0.25">
      <c r="B2134" s="174"/>
      <c r="C2134" s="196" t="s">
        <v>1290</v>
      </c>
      <c r="D2134" s="176"/>
      <c r="E2134" s="176"/>
      <c r="F2134" s="176"/>
      <c r="G2134" s="256"/>
      <c r="H2134" s="178"/>
      <c r="I2134" s="179"/>
      <c r="J2134" s="180" t="s">
        <v>984</v>
      </c>
      <c r="K2134" s="467"/>
      <c r="L2134" s="468"/>
      <c r="M2134" s="469"/>
      <c r="N2134" s="469"/>
      <c r="O2134" s="470"/>
      <c r="P2134" s="193">
        <f t="shared" si="499"/>
        <v>0</v>
      </c>
      <c r="Q2134" s="156" t="s">
        <v>365</v>
      </c>
      <c r="R2134" s="194" t="str">
        <f t="shared" si="502"/>
        <v/>
      </c>
      <c r="S2134" s="194"/>
      <c r="T2134" s="194" t="str">
        <f t="shared" si="501"/>
        <v/>
      </c>
      <c r="U2134" s="194">
        <f t="shared" si="501"/>
        <v>0</v>
      </c>
    </row>
    <row r="2135" spans="2:21" s="156" customFormat="1" ht="19.5" customHeight="1" x14ac:dyDescent="0.25">
      <c r="B2135" s="174"/>
      <c r="C2135" s="175" t="s">
        <v>1291</v>
      </c>
      <c r="D2135" s="176"/>
      <c r="E2135" s="176"/>
      <c r="F2135" s="176"/>
      <c r="G2135" s="256"/>
      <c r="H2135" s="178"/>
      <c r="I2135" s="179"/>
      <c r="J2135" s="180" t="s">
        <v>984</v>
      </c>
      <c r="K2135" s="467"/>
      <c r="L2135" s="468"/>
      <c r="M2135" s="469"/>
      <c r="N2135" s="469"/>
      <c r="O2135" s="470"/>
      <c r="P2135" s="193">
        <f t="shared" si="499"/>
        <v>0</v>
      </c>
      <c r="Q2135" s="156" t="s">
        <v>365</v>
      </c>
      <c r="R2135" s="194" t="str">
        <f t="shared" si="502"/>
        <v/>
      </c>
      <c r="S2135" s="194"/>
      <c r="T2135" s="194" t="str">
        <f t="shared" si="501"/>
        <v/>
      </c>
      <c r="U2135" s="194">
        <f t="shared" si="501"/>
        <v>0</v>
      </c>
    </row>
    <row r="2136" spans="2:21" s="156" customFormat="1" ht="19.5" customHeight="1" x14ac:dyDescent="0.25">
      <c r="B2136" s="174"/>
      <c r="C2136" s="175" t="s">
        <v>1292</v>
      </c>
      <c r="D2136" s="176"/>
      <c r="E2136" s="176"/>
      <c r="F2136" s="176"/>
      <c r="G2136" s="256"/>
      <c r="H2136" s="178"/>
      <c r="I2136" s="179"/>
      <c r="J2136" s="180" t="s">
        <v>984</v>
      </c>
      <c r="K2136" s="467"/>
      <c r="L2136" s="468"/>
      <c r="M2136" s="469"/>
      <c r="N2136" s="469"/>
      <c r="O2136" s="470"/>
      <c r="P2136" s="193">
        <f t="shared" si="499"/>
        <v>0</v>
      </c>
      <c r="Q2136" s="156" t="s">
        <v>365</v>
      </c>
      <c r="R2136" s="194" t="str">
        <f t="shared" si="502"/>
        <v/>
      </c>
      <c r="S2136" s="194"/>
      <c r="T2136" s="194" t="str">
        <f t="shared" si="501"/>
        <v/>
      </c>
      <c r="U2136" s="194">
        <f t="shared" si="501"/>
        <v>0</v>
      </c>
    </row>
    <row r="2137" spans="2:21" s="156" customFormat="1" ht="19.5" customHeight="1" x14ac:dyDescent="0.25">
      <c r="B2137" s="174"/>
      <c r="C2137" s="175" t="s">
        <v>1293</v>
      </c>
      <c r="D2137" s="176"/>
      <c r="E2137" s="176"/>
      <c r="F2137" s="176"/>
      <c r="G2137" s="256"/>
      <c r="H2137" s="178"/>
      <c r="I2137" s="179"/>
      <c r="J2137" s="180" t="s">
        <v>984</v>
      </c>
      <c r="K2137" s="467"/>
      <c r="L2137" s="468"/>
      <c r="M2137" s="469"/>
      <c r="N2137" s="469"/>
      <c r="O2137" s="470"/>
      <c r="P2137" s="193">
        <f t="shared" si="499"/>
        <v>0</v>
      </c>
      <c r="Q2137" s="156" t="s">
        <v>365</v>
      </c>
      <c r="R2137" s="194" t="str">
        <f t="shared" si="502"/>
        <v/>
      </c>
      <c r="S2137" s="194"/>
      <c r="T2137" s="194" t="str">
        <f t="shared" si="501"/>
        <v/>
      </c>
      <c r="U2137" s="194">
        <f t="shared" si="501"/>
        <v>0</v>
      </c>
    </row>
    <row r="2138" spans="2:21" s="156" customFormat="1" ht="19.5" customHeight="1" x14ac:dyDescent="0.25">
      <c r="B2138" s="174"/>
      <c r="C2138" s="175" t="s">
        <v>1294</v>
      </c>
      <c r="D2138" s="176"/>
      <c r="E2138" s="176"/>
      <c r="F2138" s="176"/>
      <c r="G2138" s="256"/>
      <c r="H2138" s="178">
        <v>562</v>
      </c>
      <c r="I2138" s="179" t="s">
        <v>5</v>
      </c>
      <c r="J2138" s="180">
        <v>6.33</v>
      </c>
      <c r="K2138" s="244">
        <f t="shared" ref="K2138" si="505">H2138*J2138</f>
        <v>3557.46</v>
      </c>
      <c r="L2138" s="468"/>
      <c r="M2138" s="469"/>
      <c r="N2138" s="469"/>
      <c r="O2138" s="470"/>
      <c r="P2138" s="193">
        <f t="shared" si="499"/>
        <v>0</v>
      </c>
      <c r="Q2138" s="156" t="s">
        <v>365</v>
      </c>
      <c r="R2138" s="194" t="str">
        <f t="shared" si="502"/>
        <v/>
      </c>
      <c r="S2138" s="194"/>
      <c r="T2138" s="194" t="str">
        <f t="shared" si="501"/>
        <v/>
      </c>
      <c r="U2138" s="194">
        <f t="shared" si="501"/>
        <v>3557.46</v>
      </c>
    </row>
    <row r="2139" spans="2:21" s="156" customFormat="1" ht="19.5" customHeight="1" x14ac:dyDescent="0.25">
      <c r="B2139" s="174"/>
      <c r="C2139" s="175"/>
      <c r="D2139" s="176"/>
      <c r="E2139" s="176"/>
      <c r="F2139" s="176"/>
      <c r="G2139" s="256"/>
      <c r="H2139" s="178"/>
      <c r="I2139" s="179"/>
      <c r="J2139" s="180"/>
      <c r="K2139" s="467"/>
      <c r="L2139" s="468"/>
      <c r="M2139" s="469"/>
      <c r="N2139" s="469"/>
      <c r="O2139" s="470"/>
      <c r="P2139" s="193">
        <f t="shared" si="499"/>
        <v>0</v>
      </c>
      <c r="Q2139" s="156" t="s">
        <v>365</v>
      </c>
      <c r="R2139" s="194" t="str">
        <f t="shared" si="502"/>
        <v/>
      </c>
      <c r="S2139" s="194"/>
      <c r="T2139" s="194" t="str">
        <f t="shared" ref="T2139:U2139" si="506">IF($Q2139=T$8,$K2139,"")</f>
        <v/>
      </c>
      <c r="U2139" s="194">
        <f t="shared" si="506"/>
        <v>0</v>
      </c>
    </row>
    <row r="2140" spans="2:21" s="156" customFormat="1" ht="19.5" customHeight="1" x14ac:dyDescent="0.25">
      <c r="B2140" s="174"/>
      <c r="C2140" s="175"/>
      <c r="D2140" s="176"/>
      <c r="E2140" s="176"/>
      <c r="F2140" s="176"/>
      <c r="G2140" s="256"/>
      <c r="H2140" s="178"/>
      <c r="I2140" s="179"/>
      <c r="J2140" s="180"/>
      <c r="K2140" s="467"/>
      <c r="L2140" s="468"/>
      <c r="M2140" s="469"/>
      <c r="N2140" s="469"/>
      <c r="O2140" s="470"/>
      <c r="P2140" s="193">
        <f t="shared" si="499"/>
        <v>-25616534.670000002</v>
      </c>
      <c r="Q2140" s="170"/>
      <c r="R2140" s="194">
        <f>SUBTOTAL(9,R1933:R2139)</f>
        <v>17769405.240000002</v>
      </c>
      <c r="S2140" s="194">
        <f>SUBTOTAL(9,S1933:S2139)</f>
        <v>1813450.59</v>
      </c>
      <c r="T2140" s="194">
        <f>SUBTOTAL(9,T1933:T2139)</f>
        <v>5715371.3799999999</v>
      </c>
      <c r="U2140" s="194">
        <f>SUBTOTAL(9,U1933:U2139)</f>
        <v>318307.46000000002</v>
      </c>
    </row>
    <row r="2141" spans="2:21" s="156" customFormat="1" ht="19.5" customHeight="1" x14ac:dyDescent="0.25">
      <c r="B2141" s="198" t="s">
        <v>64</v>
      </c>
      <c r="C2141" s="175" t="str">
        <f>$C$1195</f>
        <v>Testing</v>
      </c>
      <c r="D2141" s="176"/>
      <c r="E2141" s="176"/>
      <c r="F2141" s="176"/>
      <c r="G2141" s="177"/>
      <c r="H2141" s="471">
        <f>$H$1195</f>
        <v>0.01</v>
      </c>
      <c r="I2141" s="179"/>
      <c r="J2141" s="458">
        <f>SUBTOTAL(9,K1932:K2140)</f>
        <v>25616534.670000006</v>
      </c>
      <c r="K2141" s="459">
        <f>H2141*J2141</f>
        <v>256165.34670000005</v>
      </c>
      <c r="L2141" s="460"/>
      <c r="M2141" s="461"/>
      <c r="N2141" s="461"/>
      <c r="O2141" s="462"/>
      <c r="P2141" s="193">
        <f t="shared" si="499"/>
        <v>0</v>
      </c>
      <c r="Q2141" s="170"/>
      <c r="R2141" s="194">
        <f>R2140*$H2141</f>
        <v>177694.05240000002</v>
      </c>
      <c r="S2141" s="194">
        <f>S2140*$H2141</f>
        <v>18134.5059</v>
      </c>
      <c r="T2141" s="194">
        <f>T2140*$H2141</f>
        <v>57153.713799999998</v>
      </c>
      <c r="U2141" s="194">
        <f>U2140*$H2141</f>
        <v>3183.0746000000004</v>
      </c>
    </row>
    <row r="2142" spans="2:21" s="156" customFormat="1" ht="19.5" customHeight="1" x14ac:dyDescent="0.25">
      <c r="B2142" s="198" t="s">
        <v>64</v>
      </c>
      <c r="C2142" s="175" t="str">
        <f>$C$1196</f>
        <v>Commissioning</v>
      </c>
      <c r="D2142" s="176"/>
      <c r="E2142" s="176"/>
      <c r="F2142" s="176"/>
      <c r="G2142" s="177"/>
      <c r="H2142" s="471">
        <f>$H$1196</f>
        <v>0.01</v>
      </c>
      <c r="I2142" s="179"/>
      <c r="J2142" s="458">
        <f>J2141</f>
        <v>25616534.670000006</v>
      </c>
      <c r="K2142" s="459">
        <f>H2142*J2142</f>
        <v>256165.34670000005</v>
      </c>
      <c r="L2142" s="460"/>
      <c r="M2142" s="461"/>
      <c r="N2142" s="461"/>
      <c r="O2142" s="462"/>
      <c r="P2142" s="193">
        <f t="shared" si="499"/>
        <v>0</v>
      </c>
      <c r="Q2142" s="170"/>
      <c r="R2142" s="194">
        <f>R2140*$H2142</f>
        <v>177694.05240000002</v>
      </c>
      <c r="S2142" s="194">
        <f>S2140*$H2142</f>
        <v>18134.5059</v>
      </c>
      <c r="T2142" s="194">
        <f>T2140*$H2142</f>
        <v>57153.713799999998</v>
      </c>
      <c r="U2142" s="194">
        <f>U2140*$H2142</f>
        <v>3183.0746000000004</v>
      </c>
    </row>
    <row r="2143" spans="2:21" s="156" customFormat="1" ht="19.5" customHeight="1" x14ac:dyDescent="0.25">
      <c r="B2143" s="198" t="s">
        <v>64</v>
      </c>
      <c r="C2143" s="175" t="str">
        <f>$C$1197</f>
        <v>E.o. for sustainable solutions, offsite manufacture, and the like</v>
      </c>
      <c r="D2143" s="176"/>
      <c r="E2143" s="176"/>
      <c r="F2143" s="176"/>
      <c r="G2143" s="177"/>
      <c r="H2143" s="471">
        <f>$H$1197</f>
        <v>0.15</v>
      </c>
      <c r="I2143" s="179"/>
      <c r="J2143" s="458">
        <f>J2142</f>
        <v>25616534.670000006</v>
      </c>
      <c r="K2143" s="459">
        <f>H2143*J2143</f>
        <v>3842480.2005000007</v>
      </c>
      <c r="L2143" s="460"/>
      <c r="M2143" s="461"/>
      <c r="N2143" s="461"/>
      <c r="O2143" s="462"/>
      <c r="P2143" s="193">
        <f t="shared" si="499"/>
        <v>0</v>
      </c>
      <c r="Q2143" s="170"/>
      <c r="R2143" s="194">
        <f>R2140*$H2143</f>
        <v>2665410.7860000003</v>
      </c>
      <c r="S2143" s="194">
        <f>S2140*$H2143</f>
        <v>272017.58850000001</v>
      </c>
      <c r="T2143" s="194">
        <f>T2140*$H2143</f>
        <v>857305.70699999994</v>
      </c>
      <c r="U2143" s="194">
        <f>U2140*$H2143</f>
        <v>47746.118999999999</v>
      </c>
    </row>
    <row r="2144" spans="2:21" s="156" customFormat="1" ht="19.5" customHeight="1" x14ac:dyDescent="0.25">
      <c r="B2144" s="198" t="s">
        <v>64</v>
      </c>
      <c r="C2144" s="175" t="str">
        <f>$C$1198</f>
        <v>MEP Preliminaries &amp; OH&amp;P</v>
      </c>
      <c r="D2144" s="176"/>
      <c r="E2144" s="176"/>
      <c r="F2144" s="176"/>
      <c r="G2144" s="177"/>
      <c r="H2144" s="471">
        <f>$H$1198</f>
        <v>0</v>
      </c>
      <c r="I2144" s="179"/>
      <c r="J2144" s="458">
        <f>SUM(K1935:K2143)</f>
        <v>29971345.563900009</v>
      </c>
      <c r="K2144" s="459">
        <f>H2144*J2144</f>
        <v>0</v>
      </c>
      <c r="L2144" s="460"/>
      <c r="M2144" s="461"/>
      <c r="N2144" s="461"/>
      <c r="O2144" s="462"/>
      <c r="P2144" s="193">
        <f t="shared" si="499"/>
        <v>0</v>
      </c>
      <c r="Q2144" s="170"/>
      <c r="R2144" s="194">
        <f>SUM(R2140:R2143)*$H2144</f>
        <v>0</v>
      </c>
      <c r="S2144" s="194">
        <f>SUM(S2140:S2143)*$H2144</f>
        <v>0</v>
      </c>
      <c r="T2144" s="194">
        <f>SUM(T2140:T2143)*$H2144</f>
        <v>0</v>
      </c>
      <c r="U2144" s="194">
        <f>SUM(U2140:U2143)*$H2144</f>
        <v>0</v>
      </c>
    </row>
    <row r="2145" spans="1:21" s="156" customFormat="1" ht="19.5" customHeight="1" x14ac:dyDescent="0.25">
      <c r="A2145" s="197"/>
      <c r="B2145" s="221"/>
      <c r="C2145" s="222"/>
      <c r="D2145" s="223"/>
      <c r="E2145" s="223"/>
      <c r="F2145" s="223"/>
      <c r="G2145" s="224" t="str">
        <f>C1933</f>
        <v>Electric Mains and Sub-Mains Distribution</v>
      </c>
      <c r="H2145" s="225"/>
      <c r="I2145" s="225"/>
      <c r="J2145" s="226"/>
      <c r="K2145" s="227">
        <f>SUBTOTAL(9,K1933:K2144)</f>
        <v>29971345.563900009</v>
      </c>
      <c r="L2145" s="228"/>
      <c r="M2145" s="229"/>
      <c r="N2145" s="229"/>
      <c r="O2145" s="230"/>
      <c r="P2145" s="193">
        <f t="shared" si="499"/>
        <v>29971345.563900009</v>
      </c>
      <c r="R2145" s="194"/>
      <c r="S2145" s="194"/>
      <c r="T2145" s="194"/>
      <c r="U2145" s="194"/>
    </row>
    <row r="2146" spans="1:21" s="156" customFormat="1" ht="19.5" customHeight="1" x14ac:dyDescent="0.25">
      <c r="B2146" s="174"/>
      <c r="C2146" s="175"/>
      <c r="D2146" s="176"/>
      <c r="E2146" s="176"/>
      <c r="F2146" s="176"/>
      <c r="G2146" s="177"/>
      <c r="H2146" s="178"/>
      <c r="I2146" s="179"/>
      <c r="J2146" s="180"/>
      <c r="K2146" s="180"/>
      <c r="L2146" s="181"/>
      <c r="M2146" s="182"/>
      <c r="N2146" s="182"/>
      <c r="O2146" s="183"/>
      <c r="P2146" s="193">
        <f t="shared" si="499"/>
        <v>0</v>
      </c>
      <c r="Q2146" s="170"/>
      <c r="R2146" s="194" t="str">
        <f>IF($Q2146=R$8,$K2146,"")</f>
        <v/>
      </c>
      <c r="S2146" s="194"/>
      <c r="T2146" s="194" t="str">
        <f>IF($Q2146=T$8,$K2146,"")</f>
        <v/>
      </c>
      <c r="U2146" s="194" t="str">
        <f>IF($Q2146=U$8,$K2146,"")</f>
        <v/>
      </c>
    </row>
    <row r="2147" spans="1:21" s="156" customFormat="1" ht="19.5" customHeight="1" x14ac:dyDescent="0.25">
      <c r="B2147" s="195" t="s">
        <v>1305</v>
      </c>
      <c r="C2147" s="196" t="s">
        <v>185</v>
      </c>
      <c r="D2147" s="191"/>
      <c r="E2147" s="191"/>
      <c r="F2147" s="191"/>
      <c r="G2147" s="192"/>
      <c r="H2147" s="178"/>
      <c r="I2147" s="179"/>
      <c r="J2147" s="180"/>
      <c r="K2147" s="180"/>
      <c r="L2147" s="181"/>
      <c r="M2147" s="182"/>
      <c r="N2147" s="182"/>
      <c r="O2147" s="183"/>
      <c r="P2147" s="193">
        <f t="shared" si="499"/>
        <v>0</v>
      </c>
      <c r="Q2147" s="170"/>
      <c r="R2147" s="194"/>
      <c r="S2147" s="194"/>
      <c r="T2147" s="194"/>
      <c r="U2147" s="194"/>
    </row>
    <row r="2148" spans="1:21" s="251" customFormat="1" ht="19.5" customHeight="1" x14ac:dyDescent="0.25">
      <c r="A2148" s="241"/>
      <c r="B2148" s="254" t="s">
        <v>64</v>
      </c>
      <c r="C2148" s="199" t="s">
        <v>1042</v>
      </c>
      <c r="D2148" s="255"/>
      <c r="E2148" s="255"/>
      <c r="F2148" s="255"/>
      <c r="G2148" s="256"/>
      <c r="H2148" s="257"/>
      <c r="I2148" s="242"/>
      <c r="J2148" s="179"/>
      <c r="K2148" s="244"/>
      <c r="L2148" s="990"/>
      <c r="M2148" s="991"/>
      <c r="N2148" s="991"/>
      <c r="O2148" s="992"/>
      <c r="P2148" s="193">
        <f t="shared" si="499"/>
        <v>0</v>
      </c>
      <c r="Q2148" s="258"/>
      <c r="R2148" s="194" t="str">
        <f t="shared" ref="R2148:R2153" si="507">IF($Q2148=R$8,$K2148,"")</f>
        <v/>
      </c>
      <c r="S2148" s="194"/>
      <c r="T2148" s="194" t="str">
        <f t="shared" ref="T2148:U2153" si="508">IF($Q2148=T$8,$K2148,"")</f>
        <v/>
      </c>
      <c r="U2148" s="194" t="str">
        <f t="shared" si="508"/>
        <v/>
      </c>
    </row>
    <row r="2149" spans="1:21" s="156" customFormat="1" ht="19.5" customHeight="1" x14ac:dyDescent="0.25">
      <c r="B2149" s="174"/>
      <c r="C2149" s="175"/>
      <c r="D2149" s="176"/>
      <c r="E2149" s="176"/>
      <c r="F2149" s="176"/>
      <c r="G2149" s="466"/>
      <c r="H2149" s="178"/>
      <c r="I2149" s="179"/>
      <c r="J2149" s="180"/>
      <c r="K2149" s="467"/>
      <c r="L2149" s="468"/>
      <c r="M2149" s="469"/>
      <c r="N2149" s="469"/>
      <c r="O2149" s="470"/>
      <c r="P2149" s="193">
        <f t="shared" si="499"/>
        <v>0</v>
      </c>
      <c r="Q2149" s="170"/>
      <c r="R2149" s="194" t="str">
        <f t="shared" si="507"/>
        <v/>
      </c>
      <c r="S2149" s="194"/>
      <c r="T2149" s="194" t="str">
        <f t="shared" si="508"/>
        <v/>
      </c>
      <c r="U2149" s="194" t="str">
        <f t="shared" si="508"/>
        <v/>
      </c>
    </row>
    <row r="2150" spans="1:21" s="156" customFormat="1" ht="19.5" customHeight="1" x14ac:dyDescent="0.25">
      <c r="B2150" s="198" t="s">
        <v>64</v>
      </c>
      <c r="C2150" s="175" t="str">
        <f>$C$1195</f>
        <v>Testing</v>
      </c>
      <c r="D2150" s="176"/>
      <c r="E2150" s="176"/>
      <c r="F2150" s="176"/>
      <c r="G2150" s="177"/>
      <c r="H2150" s="471">
        <f>$H$1195</f>
        <v>0.01</v>
      </c>
      <c r="I2150" s="179"/>
      <c r="J2150" s="458">
        <f>SUBTOTAL(9,K2146:K2149)</f>
        <v>0</v>
      </c>
      <c r="K2150" s="459">
        <f>H2150*J2150</f>
        <v>0</v>
      </c>
      <c r="L2150" s="460"/>
      <c r="M2150" s="461"/>
      <c r="N2150" s="461"/>
      <c r="O2150" s="462"/>
      <c r="P2150" s="193">
        <f t="shared" si="499"/>
        <v>0</v>
      </c>
      <c r="Q2150" s="170"/>
      <c r="R2150" s="194" t="str">
        <f t="shared" si="507"/>
        <v/>
      </c>
      <c r="S2150" s="194"/>
      <c r="T2150" s="194" t="str">
        <f t="shared" si="508"/>
        <v/>
      </c>
      <c r="U2150" s="194" t="str">
        <f t="shared" si="508"/>
        <v/>
      </c>
    </row>
    <row r="2151" spans="1:21" s="156" customFormat="1" ht="19.5" customHeight="1" x14ac:dyDescent="0.25">
      <c r="B2151" s="198" t="s">
        <v>64</v>
      </c>
      <c r="C2151" s="175" t="str">
        <f>$C$1196</f>
        <v>Commissioning</v>
      </c>
      <c r="D2151" s="176"/>
      <c r="E2151" s="176"/>
      <c r="F2151" s="176"/>
      <c r="G2151" s="177"/>
      <c r="H2151" s="471">
        <f>$H$1196</f>
        <v>0.01</v>
      </c>
      <c r="I2151" s="179"/>
      <c r="J2151" s="458">
        <f>J2150</f>
        <v>0</v>
      </c>
      <c r="K2151" s="459">
        <f>H2151*J2151</f>
        <v>0</v>
      </c>
      <c r="L2151" s="460"/>
      <c r="M2151" s="461"/>
      <c r="N2151" s="461"/>
      <c r="O2151" s="462"/>
      <c r="P2151" s="193">
        <f t="shared" si="499"/>
        <v>0</v>
      </c>
      <c r="Q2151" s="170"/>
      <c r="R2151" s="194" t="str">
        <f t="shared" si="507"/>
        <v/>
      </c>
      <c r="S2151" s="194"/>
      <c r="T2151" s="194" t="str">
        <f t="shared" si="508"/>
        <v/>
      </c>
      <c r="U2151" s="194" t="str">
        <f t="shared" si="508"/>
        <v/>
      </c>
    </row>
    <row r="2152" spans="1:21" s="156" customFormat="1" ht="19.5" customHeight="1" x14ac:dyDescent="0.25">
      <c r="B2152" s="198" t="s">
        <v>64</v>
      </c>
      <c r="C2152" s="175" t="str">
        <f>$C$1197</f>
        <v>E.o. for sustainable solutions, offsite manufacture, and the like</v>
      </c>
      <c r="D2152" s="176"/>
      <c r="E2152" s="176"/>
      <c r="F2152" s="176"/>
      <c r="G2152" s="177"/>
      <c r="H2152" s="471">
        <f>$H$1197</f>
        <v>0.15</v>
      </c>
      <c r="I2152" s="179"/>
      <c r="J2152" s="458">
        <f>J2151</f>
        <v>0</v>
      </c>
      <c r="K2152" s="459">
        <f>H2152*J2152</f>
        <v>0</v>
      </c>
      <c r="L2152" s="460"/>
      <c r="M2152" s="461"/>
      <c r="N2152" s="461"/>
      <c r="O2152" s="462"/>
      <c r="P2152" s="193">
        <f t="shared" si="499"/>
        <v>0</v>
      </c>
      <c r="Q2152" s="170"/>
      <c r="R2152" s="194" t="str">
        <f t="shared" si="507"/>
        <v/>
      </c>
      <c r="S2152" s="194"/>
      <c r="T2152" s="194" t="str">
        <f t="shared" si="508"/>
        <v/>
      </c>
      <c r="U2152" s="194" t="str">
        <f t="shared" si="508"/>
        <v/>
      </c>
    </row>
    <row r="2153" spans="1:21" s="156" customFormat="1" ht="19.5" customHeight="1" x14ac:dyDescent="0.25">
      <c r="B2153" s="198" t="s">
        <v>64</v>
      </c>
      <c r="C2153" s="175" t="str">
        <f>$C$1198</f>
        <v>MEP Preliminaries &amp; OH&amp;P</v>
      </c>
      <c r="D2153" s="176"/>
      <c r="E2153" s="176"/>
      <c r="F2153" s="176"/>
      <c r="G2153" s="177"/>
      <c r="H2153" s="471">
        <f>$H$1198</f>
        <v>0</v>
      </c>
      <c r="I2153" s="179"/>
      <c r="J2153" s="458">
        <f>SUM(K2148:K2152)</f>
        <v>0</v>
      </c>
      <c r="K2153" s="459">
        <f>H2153*J2153</f>
        <v>0</v>
      </c>
      <c r="L2153" s="460"/>
      <c r="M2153" s="461"/>
      <c r="N2153" s="461"/>
      <c r="O2153" s="462"/>
      <c r="P2153" s="193">
        <f t="shared" si="499"/>
        <v>0</v>
      </c>
      <c r="Q2153" s="170"/>
      <c r="R2153" s="194" t="str">
        <f t="shared" si="507"/>
        <v/>
      </c>
      <c r="S2153" s="194"/>
      <c r="T2153" s="194" t="str">
        <f t="shared" si="508"/>
        <v/>
      </c>
      <c r="U2153" s="194" t="str">
        <f t="shared" si="508"/>
        <v/>
      </c>
    </row>
    <row r="2154" spans="1:21" s="156" customFormat="1" ht="19.5" customHeight="1" x14ac:dyDescent="0.25">
      <c r="A2154" s="197"/>
      <c r="B2154" s="221"/>
      <c r="C2154" s="222"/>
      <c r="D2154" s="223"/>
      <c r="E2154" s="223"/>
      <c r="F2154" s="223"/>
      <c r="G2154" s="224" t="str">
        <f>C2147</f>
        <v>Power Installations</v>
      </c>
      <c r="H2154" s="225"/>
      <c r="I2154" s="225"/>
      <c r="J2154" s="226"/>
      <c r="K2154" s="227">
        <f>SUBTOTAL(9,K2147:K2153)</f>
        <v>0</v>
      </c>
      <c r="L2154" s="228"/>
      <c r="M2154" s="229"/>
      <c r="N2154" s="229"/>
      <c r="O2154" s="230"/>
      <c r="P2154" s="193">
        <f t="shared" si="499"/>
        <v>0</v>
      </c>
      <c r="R2154" s="194"/>
      <c r="S2154" s="194"/>
      <c r="T2154" s="194"/>
      <c r="U2154" s="194"/>
    </row>
    <row r="2155" spans="1:21" s="156" customFormat="1" ht="19.5" customHeight="1" x14ac:dyDescent="0.25">
      <c r="B2155" s="174"/>
      <c r="C2155" s="175"/>
      <c r="D2155" s="176"/>
      <c r="E2155" s="176"/>
      <c r="F2155" s="176"/>
      <c r="G2155" s="177"/>
      <c r="H2155" s="178"/>
      <c r="I2155" s="179"/>
      <c r="J2155" s="180"/>
      <c r="K2155" s="180"/>
      <c r="L2155" s="181"/>
      <c r="M2155" s="182"/>
      <c r="N2155" s="182"/>
      <c r="O2155" s="183"/>
      <c r="P2155" s="193">
        <f t="shared" si="499"/>
        <v>0</v>
      </c>
      <c r="Q2155" s="170"/>
      <c r="R2155" s="194" t="str">
        <f>IF($Q2155=R$8,$K2155,"")</f>
        <v/>
      </c>
      <c r="S2155" s="194"/>
      <c r="T2155" s="194" t="str">
        <f>IF($Q2155=T$8,$K2155,"")</f>
        <v/>
      </c>
      <c r="U2155" s="194" t="str">
        <f>IF($Q2155=U$8,$K2155,"")</f>
        <v/>
      </c>
    </row>
    <row r="2156" spans="1:21" s="156" customFormat="1" ht="19.5" customHeight="1" x14ac:dyDescent="0.25">
      <c r="B2156" s="195" t="s">
        <v>1306</v>
      </c>
      <c r="C2156" s="196" t="s">
        <v>1307</v>
      </c>
      <c r="D2156" s="191"/>
      <c r="E2156" s="191"/>
      <c r="F2156" s="191"/>
      <c r="G2156" s="192"/>
      <c r="H2156" s="178"/>
      <c r="I2156" s="179"/>
      <c r="J2156" s="180"/>
      <c r="K2156" s="180"/>
      <c r="L2156" s="181"/>
      <c r="M2156" s="182"/>
      <c r="N2156" s="182"/>
      <c r="O2156" s="183"/>
      <c r="P2156" s="193">
        <f t="shared" si="499"/>
        <v>0</v>
      </c>
      <c r="Q2156" s="170"/>
      <c r="R2156" s="194"/>
      <c r="S2156" s="194"/>
      <c r="T2156" s="194"/>
      <c r="U2156" s="194"/>
    </row>
    <row r="2157" spans="1:21" s="251" customFormat="1" ht="19.5" customHeight="1" x14ac:dyDescent="0.25">
      <c r="A2157" s="241"/>
      <c r="B2157" s="254" t="s">
        <v>64</v>
      </c>
      <c r="C2157" s="199" t="s">
        <v>1042</v>
      </c>
      <c r="D2157" s="255"/>
      <c r="E2157" s="255"/>
      <c r="F2157" s="255"/>
      <c r="G2157" s="256"/>
      <c r="H2157" s="257"/>
      <c r="I2157" s="242"/>
      <c r="J2157" s="179"/>
      <c r="K2157" s="244"/>
      <c r="L2157" s="990"/>
      <c r="M2157" s="991"/>
      <c r="N2157" s="991"/>
      <c r="O2157" s="992"/>
      <c r="P2157" s="193">
        <f t="shared" si="499"/>
        <v>0</v>
      </c>
      <c r="Q2157" s="258"/>
      <c r="R2157" s="194" t="str">
        <f t="shared" ref="R2157:R2162" si="509">IF($Q2157=R$8,$K2157,"")</f>
        <v/>
      </c>
      <c r="S2157" s="194"/>
      <c r="T2157" s="194" t="str">
        <f t="shared" ref="T2157:U2162" si="510">IF($Q2157=T$8,$K2157,"")</f>
        <v/>
      </c>
      <c r="U2157" s="194" t="str">
        <f t="shared" si="510"/>
        <v/>
      </c>
    </row>
    <row r="2158" spans="1:21" s="156" customFormat="1" ht="19.5" customHeight="1" x14ac:dyDescent="0.25">
      <c r="B2158" s="174"/>
      <c r="C2158" s="175"/>
      <c r="D2158" s="176"/>
      <c r="E2158" s="176"/>
      <c r="F2158" s="176"/>
      <c r="G2158" s="466"/>
      <c r="H2158" s="178"/>
      <c r="I2158" s="179"/>
      <c r="J2158" s="180"/>
      <c r="K2158" s="467"/>
      <c r="L2158" s="468"/>
      <c r="M2158" s="469"/>
      <c r="N2158" s="469"/>
      <c r="O2158" s="470"/>
      <c r="P2158" s="193">
        <f t="shared" si="499"/>
        <v>0</v>
      </c>
      <c r="Q2158" s="170"/>
      <c r="R2158" s="194" t="str">
        <f t="shared" si="509"/>
        <v/>
      </c>
      <c r="S2158" s="194"/>
      <c r="T2158" s="194" t="str">
        <f t="shared" si="510"/>
        <v/>
      </c>
      <c r="U2158" s="194" t="str">
        <f t="shared" si="510"/>
        <v/>
      </c>
    </row>
    <row r="2159" spans="1:21" s="156" customFormat="1" ht="19.5" customHeight="1" x14ac:dyDescent="0.25">
      <c r="B2159" s="198" t="s">
        <v>64</v>
      </c>
      <c r="C2159" s="175" t="str">
        <f>$C$1195</f>
        <v>Testing</v>
      </c>
      <c r="D2159" s="176"/>
      <c r="E2159" s="176"/>
      <c r="F2159" s="176"/>
      <c r="G2159" s="177"/>
      <c r="H2159" s="471">
        <f>$H$1195</f>
        <v>0.01</v>
      </c>
      <c r="I2159" s="179"/>
      <c r="J2159" s="458">
        <f>SUBTOTAL(9,K2155:K2158)</f>
        <v>0</v>
      </c>
      <c r="K2159" s="459">
        <f>H2159*J2159</f>
        <v>0</v>
      </c>
      <c r="L2159" s="460"/>
      <c r="M2159" s="461"/>
      <c r="N2159" s="461"/>
      <c r="O2159" s="462"/>
      <c r="P2159" s="193">
        <f t="shared" si="499"/>
        <v>0</v>
      </c>
      <c r="Q2159" s="170"/>
      <c r="R2159" s="194" t="str">
        <f t="shared" si="509"/>
        <v/>
      </c>
      <c r="S2159" s="194"/>
      <c r="T2159" s="194" t="str">
        <f t="shared" si="510"/>
        <v/>
      </c>
      <c r="U2159" s="194" t="str">
        <f t="shared" si="510"/>
        <v/>
      </c>
    </row>
    <row r="2160" spans="1:21" s="156" customFormat="1" ht="19.5" customHeight="1" x14ac:dyDescent="0.25">
      <c r="B2160" s="198" t="s">
        <v>64</v>
      </c>
      <c r="C2160" s="175" t="str">
        <f>$C$1196</f>
        <v>Commissioning</v>
      </c>
      <c r="D2160" s="176"/>
      <c r="E2160" s="176"/>
      <c r="F2160" s="176"/>
      <c r="G2160" s="177"/>
      <c r="H2160" s="471">
        <f>$H$1196</f>
        <v>0.01</v>
      </c>
      <c r="I2160" s="179"/>
      <c r="J2160" s="458">
        <f>J2159</f>
        <v>0</v>
      </c>
      <c r="K2160" s="459">
        <f>H2160*J2160</f>
        <v>0</v>
      </c>
      <c r="L2160" s="460"/>
      <c r="M2160" s="461"/>
      <c r="N2160" s="461"/>
      <c r="O2160" s="462"/>
      <c r="P2160" s="193">
        <f t="shared" si="499"/>
        <v>0</v>
      </c>
      <c r="Q2160" s="170"/>
      <c r="R2160" s="194" t="str">
        <f t="shared" si="509"/>
        <v/>
      </c>
      <c r="S2160" s="194"/>
      <c r="T2160" s="194" t="str">
        <f t="shared" si="510"/>
        <v/>
      </c>
      <c r="U2160" s="194" t="str">
        <f t="shared" si="510"/>
        <v/>
      </c>
    </row>
    <row r="2161" spans="1:21" s="156" customFormat="1" ht="19.5" customHeight="1" x14ac:dyDescent="0.25">
      <c r="B2161" s="198" t="s">
        <v>64</v>
      </c>
      <c r="C2161" s="175" t="str">
        <f>$C$1197</f>
        <v>E.o. for sustainable solutions, offsite manufacture, and the like</v>
      </c>
      <c r="D2161" s="176"/>
      <c r="E2161" s="176"/>
      <c r="F2161" s="176"/>
      <c r="G2161" s="177"/>
      <c r="H2161" s="471">
        <f>$H$1197</f>
        <v>0.15</v>
      </c>
      <c r="I2161" s="179"/>
      <c r="J2161" s="458">
        <f>J2160</f>
        <v>0</v>
      </c>
      <c r="K2161" s="459">
        <f>H2161*J2161</f>
        <v>0</v>
      </c>
      <c r="L2161" s="460"/>
      <c r="M2161" s="461"/>
      <c r="N2161" s="461"/>
      <c r="O2161" s="462"/>
      <c r="P2161" s="193">
        <f t="shared" si="499"/>
        <v>0</v>
      </c>
      <c r="Q2161" s="170"/>
      <c r="R2161" s="194" t="str">
        <f t="shared" si="509"/>
        <v/>
      </c>
      <c r="S2161" s="194"/>
      <c r="T2161" s="194" t="str">
        <f t="shared" si="510"/>
        <v/>
      </c>
      <c r="U2161" s="194" t="str">
        <f t="shared" si="510"/>
        <v/>
      </c>
    </row>
    <row r="2162" spans="1:21" s="156" customFormat="1" ht="19.5" customHeight="1" x14ac:dyDescent="0.25">
      <c r="B2162" s="198" t="s">
        <v>64</v>
      </c>
      <c r="C2162" s="175" t="str">
        <f>$C$1198</f>
        <v>MEP Preliminaries &amp; OH&amp;P</v>
      </c>
      <c r="D2162" s="176"/>
      <c r="E2162" s="176"/>
      <c r="F2162" s="176"/>
      <c r="G2162" s="177"/>
      <c r="H2162" s="471">
        <f>$H$1198</f>
        <v>0</v>
      </c>
      <c r="I2162" s="179"/>
      <c r="J2162" s="458">
        <f>SUM(K2157:K2161)</f>
        <v>0</v>
      </c>
      <c r="K2162" s="459">
        <f>H2162*J2162</f>
        <v>0</v>
      </c>
      <c r="L2162" s="460"/>
      <c r="M2162" s="461"/>
      <c r="N2162" s="461"/>
      <c r="O2162" s="462"/>
      <c r="P2162" s="193">
        <f t="shared" si="499"/>
        <v>0</v>
      </c>
      <c r="Q2162" s="170"/>
      <c r="R2162" s="194" t="str">
        <f t="shared" si="509"/>
        <v/>
      </c>
      <c r="S2162" s="194"/>
      <c r="T2162" s="194" t="str">
        <f t="shared" si="510"/>
        <v/>
      </c>
      <c r="U2162" s="194" t="str">
        <f t="shared" si="510"/>
        <v/>
      </c>
    </row>
    <row r="2163" spans="1:21" s="156" customFormat="1" ht="19.5" customHeight="1" x14ac:dyDescent="0.25">
      <c r="A2163" s="197"/>
      <c r="B2163" s="221"/>
      <c r="C2163" s="222"/>
      <c r="D2163" s="223"/>
      <c r="E2163" s="223"/>
      <c r="F2163" s="223"/>
      <c r="G2163" s="224" t="str">
        <f>C2156</f>
        <v>Lighting Installations</v>
      </c>
      <c r="H2163" s="225"/>
      <c r="I2163" s="225"/>
      <c r="J2163" s="226"/>
      <c r="K2163" s="227">
        <f>SUBTOTAL(9,K2156:K2162)</f>
        <v>0</v>
      </c>
      <c r="L2163" s="228"/>
      <c r="M2163" s="229"/>
      <c r="N2163" s="229"/>
      <c r="O2163" s="230"/>
      <c r="P2163" s="193">
        <f t="shared" si="499"/>
        <v>0</v>
      </c>
      <c r="R2163" s="194"/>
      <c r="S2163" s="194"/>
      <c r="T2163" s="194"/>
      <c r="U2163" s="194"/>
    </row>
    <row r="2164" spans="1:21" s="156" customFormat="1" ht="19.5" customHeight="1" x14ac:dyDescent="0.25">
      <c r="B2164" s="174"/>
      <c r="C2164" s="175"/>
      <c r="D2164" s="176"/>
      <c r="E2164" s="176"/>
      <c r="F2164" s="176"/>
      <c r="G2164" s="177"/>
      <c r="H2164" s="178"/>
      <c r="I2164" s="179"/>
      <c r="J2164" s="180"/>
      <c r="K2164" s="180"/>
      <c r="L2164" s="181"/>
      <c r="M2164" s="182"/>
      <c r="N2164" s="182"/>
      <c r="O2164" s="183"/>
      <c r="P2164" s="193">
        <f t="shared" si="499"/>
        <v>0</v>
      </c>
      <c r="Q2164" s="170"/>
      <c r="R2164" s="194" t="str">
        <f>IF($Q2164=R$8,$K2164,"")</f>
        <v/>
      </c>
      <c r="S2164" s="194"/>
      <c r="T2164" s="194" t="str">
        <f>IF($Q2164=T$8,$K2164,"")</f>
        <v/>
      </c>
      <c r="U2164" s="194" t="str">
        <f>IF($Q2164=U$8,$K2164,"")</f>
        <v/>
      </c>
    </row>
    <row r="2165" spans="1:21" s="156" customFormat="1" ht="19.5" customHeight="1" x14ac:dyDescent="0.25">
      <c r="B2165" s="195" t="s">
        <v>1308</v>
      </c>
      <c r="C2165" s="196" t="s">
        <v>1309</v>
      </c>
      <c r="D2165" s="191"/>
      <c r="E2165" s="191"/>
      <c r="F2165" s="191"/>
      <c r="G2165" s="192"/>
      <c r="H2165" s="178"/>
      <c r="I2165" s="179"/>
      <c r="J2165" s="180"/>
      <c r="K2165" s="180"/>
      <c r="L2165" s="181"/>
      <c r="M2165" s="182"/>
      <c r="N2165" s="182"/>
      <c r="O2165" s="183"/>
      <c r="P2165" s="193">
        <f t="shared" si="499"/>
        <v>0</v>
      </c>
      <c r="Q2165" s="170"/>
      <c r="R2165" s="194"/>
      <c r="S2165" s="194"/>
      <c r="T2165" s="194"/>
      <c r="U2165" s="194"/>
    </row>
    <row r="2166" spans="1:21" s="251" customFormat="1" ht="19.5" customHeight="1" x14ac:dyDescent="0.25">
      <c r="A2166" s="241"/>
      <c r="B2166" s="254" t="s">
        <v>64</v>
      </c>
      <c r="C2166" s="199" t="s">
        <v>1042</v>
      </c>
      <c r="D2166" s="255"/>
      <c r="E2166" s="255"/>
      <c r="F2166" s="255"/>
      <c r="G2166" s="256"/>
      <c r="H2166" s="257"/>
      <c r="I2166" s="242"/>
      <c r="J2166" s="179"/>
      <c r="K2166" s="244"/>
      <c r="L2166" s="990"/>
      <c r="M2166" s="991"/>
      <c r="N2166" s="991"/>
      <c r="O2166" s="992"/>
      <c r="P2166" s="193">
        <f t="shared" si="499"/>
        <v>0</v>
      </c>
      <c r="Q2166" s="258"/>
      <c r="R2166" s="194" t="str">
        <f t="shared" ref="R2166:R2171" si="511">IF($Q2166=R$8,$K2166,"")</f>
        <v/>
      </c>
      <c r="S2166" s="194"/>
      <c r="T2166" s="194" t="str">
        <f t="shared" ref="T2166:U2171" si="512">IF($Q2166=T$8,$K2166,"")</f>
        <v/>
      </c>
      <c r="U2166" s="194" t="str">
        <f t="shared" si="512"/>
        <v/>
      </c>
    </row>
    <row r="2167" spans="1:21" s="156" customFormat="1" ht="19.5" customHeight="1" x14ac:dyDescent="0.25">
      <c r="B2167" s="174"/>
      <c r="C2167" s="175"/>
      <c r="D2167" s="176"/>
      <c r="E2167" s="176"/>
      <c r="F2167" s="176"/>
      <c r="G2167" s="466"/>
      <c r="H2167" s="178"/>
      <c r="I2167" s="179"/>
      <c r="J2167" s="180"/>
      <c r="K2167" s="467"/>
      <c r="L2167" s="468"/>
      <c r="M2167" s="469"/>
      <c r="N2167" s="469"/>
      <c r="O2167" s="470"/>
      <c r="P2167" s="193">
        <f t="shared" si="499"/>
        <v>0</v>
      </c>
      <c r="Q2167" s="170"/>
      <c r="R2167" s="194" t="str">
        <f t="shared" si="511"/>
        <v/>
      </c>
      <c r="S2167" s="194"/>
      <c r="T2167" s="194" t="str">
        <f t="shared" si="512"/>
        <v/>
      </c>
      <c r="U2167" s="194" t="str">
        <f t="shared" si="512"/>
        <v/>
      </c>
    </row>
    <row r="2168" spans="1:21" s="156" customFormat="1" ht="19.5" customHeight="1" x14ac:dyDescent="0.25">
      <c r="B2168" s="198" t="s">
        <v>64</v>
      </c>
      <c r="C2168" s="175" t="str">
        <f>$C$1195</f>
        <v>Testing</v>
      </c>
      <c r="D2168" s="176"/>
      <c r="E2168" s="176"/>
      <c r="F2168" s="176"/>
      <c r="G2168" s="177"/>
      <c r="H2168" s="471">
        <f>$H$1195</f>
        <v>0.01</v>
      </c>
      <c r="I2168" s="179"/>
      <c r="J2168" s="458">
        <f>SUBTOTAL(9,K2164:K2167)</f>
        <v>0</v>
      </c>
      <c r="K2168" s="459">
        <f>H2168*J2168</f>
        <v>0</v>
      </c>
      <c r="L2168" s="460"/>
      <c r="M2168" s="461"/>
      <c r="N2168" s="461"/>
      <c r="O2168" s="462"/>
      <c r="P2168" s="193">
        <f t="shared" si="499"/>
        <v>0</v>
      </c>
      <c r="Q2168" s="170"/>
      <c r="R2168" s="194" t="str">
        <f t="shared" si="511"/>
        <v/>
      </c>
      <c r="S2168" s="194"/>
      <c r="T2168" s="194" t="str">
        <f t="shared" si="512"/>
        <v/>
      </c>
      <c r="U2168" s="194" t="str">
        <f t="shared" si="512"/>
        <v/>
      </c>
    </row>
    <row r="2169" spans="1:21" s="156" customFormat="1" ht="19.5" customHeight="1" x14ac:dyDescent="0.25">
      <c r="B2169" s="198" t="s">
        <v>64</v>
      </c>
      <c r="C2169" s="175" t="str">
        <f>$C$1196</f>
        <v>Commissioning</v>
      </c>
      <c r="D2169" s="176"/>
      <c r="E2169" s="176"/>
      <c r="F2169" s="176"/>
      <c r="G2169" s="177"/>
      <c r="H2169" s="471">
        <f>$H$1196</f>
        <v>0.01</v>
      </c>
      <c r="I2169" s="179"/>
      <c r="J2169" s="458">
        <f>J2168</f>
        <v>0</v>
      </c>
      <c r="K2169" s="459">
        <f>H2169*J2169</f>
        <v>0</v>
      </c>
      <c r="L2169" s="460"/>
      <c r="M2169" s="461"/>
      <c r="N2169" s="461"/>
      <c r="O2169" s="462"/>
      <c r="P2169" s="193">
        <f t="shared" si="499"/>
        <v>0</v>
      </c>
      <c r="Q2169" s="170"/>
      <c r="R2169" s="194" t="str">
        <f t="shared" si="511"/>
        <v/>
      </c>
      <c r="S2169" s="194"/>
      <c r="T2169" s="194" t="str">
        <f t="shared" si="512"/>
        <v/>
      </c>
      <c r="U2169" s="194" t="str">
        <f t="shared" si="512"/>
        <v/>
      </c>
    </row>
    <row r="2170" spans="1:21" s="156" customFormat="1" ht="19.5" customHeight="1" x14ac:dyDescent="0.25">
      <c r="B2170" s="198" t="s">
        <v>64</v>
      </c>
      <c r="C2170" s="175" t="str">
        <f>$C$1197</f>
        <v>E.o. for sustainable solutions, offsite manufacture, and the like</v>
      </c>
      <c r="D2170" s="176"/>
      <c r="E2170" s="176"/>
      <c r="F2170" s="176"/>
      <c r="G2170" s="177"/>
      <c r="H2170" s="471">
        <f>$H$1197</f>
        <v>0.15</v>
      </c>
      <c r="I2170" s="179"/>
      <c r="J2170" s="458">
        <f>J2169</f>
        <v>0</v>
      </c>
      <c r="K2170" s="459">
        <f>H2170*J2170</f>
        <v>0</v>
      </c>
      <c r="L2170" s="460"/>
      <c r="M2170" s="461"/>
      <c r="N2170" s="461"/>
      <c r="O2170" s="462"/>
      <c r="P2170" s="193">
        <f t="shared" si="499"/>
        <v>0</v>
      </c>
      <c r="Q2170" s="170"/>
      <c r="R2170" s="194" t="str">
        <f t="shared" si="511"/>
        <v/>
      </c>
      <c r="S2170" s="194"/>
      <c r="T2170" s="194" t="str">
        <f t="shared" si="512"/>
        <v/>
      </c>
      <c r="U2170" s="194" t="str">
        <f t="shared" si="512"/>
        <v/>
      </c>
    </row>
    <row r="2171" spans="1:21" s="156" customFormat="1" ht="19.5" customHeight="1" x14ac:dyDescent="0.25">
      <c r="B2171" s="198" t="s">
        <v>64</v>
      </c>
      <c r="C2171" s="175" t="str">
        <f>$C$1198</f>
        <v>MEP Preliminaries &amp; OH&amp;P</v>
      </c>
      <c r="D2171" s="176"/>
      <c r="E2171" s="176"/>
      <c r="F2171" s="176"/>
      <c r="G2171" s="177"/>
      <c r="H2171" s="471">
        <f>$H$1198</f>
        <v>0</v>
      </c>
      <c r="I2171" s="179"/>
      <c r="J2171" s="458">
        <f>SUM(K2166:K2170)</f>
        <v>0</v>
      </c>
      <c r="K2171" s="459">
        <f>H2171*J2171</f>
        <v>0</v>
      </c>
      <c r="L2171" s="460"/>
      <c r="M2171" s="461"/>
      <c r="N2171" s="461"/>
      <c r="O2171" s="462"/>
      <c r="P2171" s="193">
        <f t="shared" ref="P2171:P2234" si="513">K2171-SUM(R2171:U2171)</f>
        <v>0</v>
      </c>
      <c r="Q2171" s="170"/>
      <c r="R2171" s="194" t="str">
        <f t="shared" si="511"/>
        <v/>
      </c>
      <c r="S2171" s="194"/>
      <c r="T2171" s="194" t="str">
        <f t="shared" si="512"/>
        <v/>
      </c>
      <c r="U2171" s="194" t="str">
        <f t="shared" si="512"/>
        <v/>
      </c>
    </row>
    <row r="2172" spans="1:21" s="156" customFormat="1" ht="19.5" customHeight="1" x14ac:dyDescent="0.25">
      <c r="A2172" s="197"/>
      <c r="B2172" s="221"/>
      <c r="C2172" s="222"/>
      <c r="D2172" s="223"/>
      <c r="E2172" s="223"/>
      <c r="F2172" s="223"/>
      <c r="G2172" s="224" t="str">
        <f>C2165</f>
        <v>Specialist Lighting Installations</v>
      </c>
      <c r="H2172" s="225"/>
      <c r="I2172" s="225"/>
      <c r="J2172" s="226"/>
      <c r="K2172" s="227">
        <f>SUBTOTAL(9,K2165:K2171)</f>
        <v>0</v>
      </c>
      <c r="L2172" s="228"/>
      <c r="M2172" s="229"/>
      <c r="N2172" s="229"/>
      <c r="O2172" s="230"/>
      <c r="P2172" s="193">
        <f t="shared" si="513"/>
        <v>0</v>
      </c>
      <c r="R2172" s="194"/>
      <c r="S2172" s="194"/>
      <c r="T2172" s="194"/>
      <c r="U2172" s="194"/>
    </row>
    <row r="2173" spans="1:21" s="156" customFormat="1" ht="19.5" customHeight="1" x14ac:dyDescent="0.25">
      <c r="B2173" s="174"/>
      <c r="C2173" s="175"/>
      <c r="D2173" s="176"/>
      <c r="E2173" s="176"/>
      <c r="F2173" s="176"/>
      <c r="G2173" s="177"/>
      <c r="H2173" s="178"/>
      <c r="I2173" s="179"/>
      <c r="J2173" s="180"/>
      <c r="K2173" s="180"/>
      <c r="L2173" s="181"/>
      <c r="M2173" s="182"/>
      <c r="N2173" s="182"/>
      <c r="O2173" s="183"/>
      <c r="P2173" s="193">
        <f t="shared" si="513"/>
        <v>0</v>
      </c>
      <c r="Q2173" s="170"/>
      <c r="R2173" s="194" t="str">
        <f>IF($Q2173=R$8,$K2173,"")</f>
        <v/>
      </c>
      <c r="S2173" s="194"/>
      <c r="T2173" s="194" t="str">
        <f>IF($Q2173=T$8,$K2173,"")</f>
        <v/>
      </c>
      <c r="U2173" s="194" t="str">
        <f>IF($Q2173=U$8,$K2173,"")</f>
        <v/>
      </c>
    </row>
    <row r="2174" spans="1:21" s="156" customFormat="1" ht="19.5" customHeight="1" x14ac:dyDescent="0.25">
      <c r="B2174" s="195" t="s">
        <v>1310</v>
      </c>
      <c r="C2174" s="196" t="s">
        <v>1311</v>
      </c>
      <c r="D2174" s="191"/>
      <c r="E2174" s="191"/>
      <c r="F2174" s="191"/>
      <c r="G2174" s="192"/>
      <c r="H2174" s="178"/>
      <c r="I2174" s="179"/>
      <c r="J2174" s="180"/>
      <c r="K2174" s="180"/>
      <c r="L2174" s="181"/>
      <c r="M2174" s="182"/>
      <c r="N2174" s="182"/>
      <c r="O2174" s="183"/>
      <c r="P2174" s="193">
        <f t="shared" si="513"/>
        <v>0</v>
      </c>
      <c r="Q2174" s="170"/>
      <c r="R2174" s="194"/>
      <c r="S2174" s="194"/>
      <c r="T2174" s="194"/>
      <c r="U2174" s="194"/>
    </row>
    <row r="2175" spans="1:21" s="251" customFormat="1" ht="19.5" customHeight="1" x14ac:dyDescent="0.25">
      <c r="A2175" s="241"/>
      <c r="B2175" s="254" t="s">
        <v>64</v>
      </c>
      <c r="C2175" s="199" t="s">
        <v>1042</v>
      </c>
      <c r="D2175" s="255"/>
      <c r="E2175" s="255"/>
      <c r="F2175" s="255"/>
      <c r="G2175" s="256"/>
      <c r="H2175" s="257"/>
      <c r="I2175" s="242"/>
      <c r="J2175" s="179"/>
      <c r="K2175" s="244"/>
      <c r="L2175" s="990"/>
      <c r="M2175" s="991"/>
      <c r="N2175" s="991"/>
      <c r="O2175" s="992"/>
      <c r="P2175" s="193">
        <f t="shared" si="513"/>
        <v>0</v>
      </c>
      <c r="Q2175" s="258"/>
      <c r="R2175" s="194" t="str">
        <f t="shared" ref="R2175:R2180" si="514">IF($Q2175=R$8,$K2175,"")</f>
        <v/>
      </c>
      <c r="S2175" s="194"/>
      <c r="T2175" s="194" t="str">
        <f t="shared" ref="T2175:U2180" si="515">IF($Q2175=T$8,$K2175,"")</f>
        <v/>
      </c>
      <c r="U2175" s="194" t="str">
        <f t="shared" si="515"/>
        <v/>
      </c>
    </row>
    <row r="2176" spans="1:21" s="156" customFormat="1" ht="19.5" customHeight="1" x14ac:dyDescent="0.25">
      <c r="B2176" s="174"/>
      <c r="C2176" s="175"/>
      <c r="D2176" s="176"/>
      <c r="E2176" s="176"/>
      <c r="F2176" s="176"/>
      <c r="G2176" s="466"/>
      <c r="H2176" s="178"/>
      <c r="I2176" s="179"/>
      <c r="J2176" s="180"/>
      <c r="K2176" s="467"/>
      <c r="L2176" s="468"/>
      <c r="M2176" s="469"/>
      <c r="N2176" s="469"/>
      <c r="O2176" s="470"/>
      <c r="P2176" s="193">
        <f t="shared" si="513"/>
        <v>0</v>
      </c>
      <c r="Q2176" s="170"/>
      <c r="R2176" s="194" t="str">
        <f t="shared" si="514"/>
        <v/>
      </c>
      <c r="S2176" s="194"/>
      <c r="T2176" s="194" t="str">
        <f t="shared" si="515"/>
        <v/>
      </c>
      <c r="U2176" s="194" t="str">
        <f t="shared" si="515"/>
        <v/>
      </c>
    </row>
    <row r="2177" spans="1:21" s="156" customFormat="1" ht="19.5" customHeight="1" x14ac:dyDescent="0.25">
      <c r="B2177" s="198" t="s">
        <v>64</v>
      </c>
      <c r="C2177" s="175" t="str">
        <f>$C$1195</f>
        <v>Testing</v>
      </c>
      <c r="D2177" s="176"/>
      <c r="E2177" s="176"/>
      <c r="F2177" s="176"/>
      <c r="G2177" s="177"/>
      <c r="H2177" s="471">
        <f>$H$1195</f>
        <v>0.01</v>
      </c>
      <c r="I2177" s="179"/>
      <c r="J2177" s="458">
        <f>SUBTOTAL(9,K2173:K2176)</f>
        <v>0</v>
      </c>
      <c r="K2177" s="459">
        <f>H2177*J2177</f>
        <v>0</v>
      </c>
      <c r="L2177" s="460"/>
      <c r="M2177" s="461"/>
      <c r="N2177" s="461"/>
      <c r="O2177" s="462"/>
      <c r="P2177" s="193">
        <f t="shared" si="513"/>
        <v>0</v>
      </c>
      <c r="Q2177" s="170"/>
      <c r="R2177" s="194" t="str">
        <f t="shared" si="514"/>
        <v/>
      </c>
      <c r="S2177" s="194"/>
      <c r="T2177" s="194" t="str">
        <f t="shared" si="515"/>
        <v/>
      </c>
      <c r="U2177" s="194" t="str">
        <f t="shared" si="515"/>
        <v/>
      </c>
    </row>
    <row r="2178" spans="1:21" s="156" customFormat="1" ht="19.5" customHeight="1" x14ac:dyDescent="0.25">
      <c r="B2178" s="198" t="s">
        <v>64</v>
      </c>
      <c r="C2178" s="175" t="str">
        <f>$C$1196</f>
        <v>Commissioning</v>
      </c>
      <c r="D2178" s="176"/>
      <c r="E2178" s="176"/>
      <c r="F2178" s="176"/>
      <c r="G2178" s="177"/>
      <c r="H2178" s="471">
        <f>$H$1196</f>
        <v>0.01</v>
      </c>
      <c r="I2178" s="179"/>
      <c r="J2178" s="458">
        <f>J2177</f>
        <v>0</v>
      </c>
      <c r="K2178" s="459">
        <f>H2178*J2178</f>
        <v>0</v>
      </c>
      <c r="L2178" s="460"/>
      <c r="M2178" s="461"/>
      <c r="N2178" s="461"/>
      <c r="O2178" s="462"/>
      <c r="P2178" s="193">
        <f t="shared" si="513"/>
        <v>0</v>
      </c>
      <c r="Q2178" s="170"/>
      <c r="R2178" s="194" t="str">
        <f t="shared" si="514"/>
        <v/>
      </c>
      <c r="S2178" s="194"/>
      <c r="T2178" s="194" t="str">
        <f t="shared" si="515"/>
        <v/>
      </c>
      <c r="U2178" s="194" t="str">
        <f t="shared" si="515"/>
        <v/>
      </c>
    </row>
    <row r="2179" spans="1:21" s="156" customFormat="1" ht="19.5" customHeight="1" x14ac:dyDescent="0.25">
      <c r="B2179" s="198" t="s">
        <v>64</v>
      </c>
      <c r="C2179" s="175" t="str">
        <f>$C$1197</f>
        <v>E.o. for sustainable solutions, offsite manufacture, and the like</v>
      </c>
      <c r="D2179" s="176"/>
      <c r="E2179" s="176"/>
      <c r="F2179" s="176"/>
      <c r="G2179" s="177"/>
      <c r="H2179" s="471">
        <f>$H$1197</f>
        <v>0.15</v>
      </c>
      <c r="I2179" s="179"/>
      <c r="J2179" s="458">
        <f>J2178</f>
        <v>0</v>
      </c>
      <c r="K2179" s="459">
        <f>H2179*J2179</f>
        <v>0</v>
      </c>
      <c r="L2179" s="460"/>
      <c r="M2179" s="461"/>
      <c r="N2179" s="461"/>
      <c r="O2179" s="462"/>
      <c r="P2179" s="193">
        <f t="shared" si="513"/>
        <v>0</v>
      </c>
      <c r="Q2179" s="170"/>
      <c r="R2179" s="194" t="str">
        <f t="shared" si="514"/>
        <v/>
      </c>
      <c r="S2179" s="194"/>
      <c r="T2179" s="194" t="str">
        <f t="shared" si="515"/>
        <v/>
      </c>
      <c r="U2179" s="194" t="str">
        <f t="shared" si="515"/>
        <v/>
      </c>
    </row>
    <row r="2180" spans="1:21" s="156" customFormat="1" ht="19.5" customHeight="1" x14ac:dyDescent="0.25">
      <c r="B2180" s="198" t="s">
        <v>64</v>
      </c>
      <c r="C2180" s="175" t="str">
        <f>$C$1198</f>
        <v>MEP Preliminaries &amp; OH&amp;P</v>
      </c>
      <c r="D2180" s="176"/>
      <c r="E2180" s="176"/>
      <c r="F2180" s="176"/>
      <c r="G2180" s="177"/>
      <c r="H2180" s="471">
        <f>$H$1198</f>
        <v>0</v>
      </c>
      <c r="I2180" s="179"/>
      <c r="J2180" s="458">
        <f>SUM(K2175:K2179)</f>
        <v>0</v>
      </c>
      <c r="K2180" s="459">
        <f>H2180*J2180</f>
        <v>0</v>
      </c>
      <c r="L2180" s="460"/>
      <c r="M2180" s="461"/>
      <c r="N2180" s="461"/>
      <c r="O2180" s="462"/>
      <c r="P2180" s="193">
        <f t="shared" si="513"/>
        <v>0</v>
      </c>
      <c r="Q2180" s="170"/>
      <c r="R2180" s="194" t="str">
        <f t="shared" si="514"/>
        <v/>
      </c>
      <c r="S2180" s="194"/>
      <c r="T2180" s="194" t="str">
        <f t="shared" si="515"/>
        <v/>
      </c>
      <c r="U2180" s="194" t="str">
        <f t="shared" si="515"/>
        <v/>
      </c>
    </row>
    <row r="2181" spans="1:21" s="156" customFormat="1" ht="19.5" customHeight="1" x14ac:dyDescent="0.25">
      <c r="A2181" s="197"/>
      <c r="B2181" s="221"/>
      <c r="C2181" s="222"/>
      <c r="D2181" s="223"/>
      <c r="E2181" s="223"/>
      <c r="F2181" s="223"/>
      <c r="G2181" s="224" t="str">
        <f>C2174</f>
        <v>Local Electricity Generation Systems</v>
      </c>
      <c r="H2181" s="225"/>
      <c r="I2181" s="225"/>
      <c r="J2181" s="226"/>
      <c r="K2181" s="227">
        <f>SUBTOTAL(9,K2174:K2180)</f>
        <v>0</v>
      </c>
      <c r="L2181" s="228"/>
      <c r="M2181" s="229"/>
      <c r="N2181" s="229"/>
      <c r="O2181" s="230"/>
      <c r="P2181" s="193">
        <f t="shared" si="513"/>
        <v>0</v>
      </c>
      <c r="R2181" s="194"/>
      <c r="S2181" s="194"/>
      <c r="T2181" s="194"/>
      <c r="U2181" s="194"/>
    </row>
    <row r="2182" spans="1:21" s="156" customFormat="1" ht="19.5" customHeight="1" x14ac:dyDescent="0.25">
      <c r="B2182" s="174"/>
      <c r="C2182" s="175"/>
      <c r="D2182" s="176"/>
      <c r="E2182" s="176"/>
      <c r="F2182" s="176"/>
      <c r="G2182" s="177"/>
      <c r="H2182" s="178"/>
      <c r="I2182" s="179"/>
      <c r="J2182" s="180"/>
      <c r="K2182" s="180"/>
      <c r="L2182" s="181"/>
      <c r="M2182" s="182"/>
      <c r="N2182" s="182"/>
      <c r="O2182" s="183"/>
      <c r="P2182" s="193">
        <f t="shared" si="513"/>
        <v>0</v>
      </c>
      <c r="Q2182" s="170"/>
      <c r="R2182" s="194" t="str">
        <f>IF($Q2182=R$8,$K2182,"")</f>
        <v/>
      </c>
      <c r="S2182" s="194"/>
      <c r="T2182" s="194" t="str">
        <f>IF($Q2182=T$8,$K2182,"")</f>
        <v/>
      </c>
      <c r="U2182" s="194" t="str">
        <f>IF($Q2182=U$8,$K2182,"")</f>
        <v/>
      </c>
    </row>
    <row r="2183" spans="1:21" s="156" customFormat="1" ht="19.5" customHeight="1" x14ac:dyDescent="0.25">
      <c r="B2183" s="195" t="s">
        <v>1312</v>
      </c>
      <c r="C2183" s="196" t="s">
        <v>1313</v>
      </c>
      <c r="D2183" s="191"/>
      <c r="E2183" s="191"/>
      <c r="F2183" s="191"/>
      <c r="G2183" s="192"/>
      <c r="H2183" s="178"/>
      <c r="I2183" s="179"/>
      <c r="J2183" s="180"/>
      <c r="K2183" s="180"/>
      <c r="L2183" s="181"/>
      <c r="M2183" s="182"/>
      <c r="N2183" s="182"/>
      <c r="O2183" s="183"/>
      <c r="P2183" s="193">
        <f t="shared" si="513"/>
        <v>0</v>
      </c>
      <c r="Q2183" s="170"/>
      <c r="R2183" s="194"/>
      <c r="S2183" s="194"/>
      <c r="T2183" s="194"/>
      <c r="U2183" s="194"/>
    </row>
    <row r="2184" spans="1:21" s="251" customFormat="1" ht="19.5" customHeight="1" x14ac:dyDescent="0.25">
      <c r="A2184" s="241"/>
      <c r="B2184" s="254" t="s">
        <v>64</v>
      </c>
      <c r="C2184" s="199" t="s">
        <v>1042</v>
      </c>
      <c r="D2184" s="255"/>
      <c r="E2184" s="255"/>
      <c r="F2184" s="255"/>
      <c r="G2184" s="256"/>
      <c r="H2184" s="257"/>
      <c r="I2184" s="242"/>
      <c r="J2184" s="179"/>
      <c r="K2184" s="244"/>
      <c r="L2184" s="990"/>
      <c r="M2184" s="991"/>
      <c r="N2184" s="991"/>
      <c r="O2184" s="992"/>
      <c r="P2184" s="193">
        <f t="shared" si="513"/>
        <v>0</v>
      </c>
      <c r="Q2184" s="258"/>
      <c r="R2184" s="194" t="str">
        <f t="shared" ref="R2184:R2189" si="516">IF($Q2184=R$8,$K2184,"")</f>
        <v/>
      </c>
      <c r="S2184" s="194"/>
      <c r="T2184" s="194" t="str">
        <f t="shared" ref="T2184:U2189" si="517">IF($Q2184=T$8,$K2184,"")</f>
        <v/>
      </c>
      <c r="U2184" s="194" t="str">
        <f t="shared" si="517"/>
        <v/>
      </c>
    </row>
    <row r="2185" spans="1:21" s="156" customFormat="1" ht="19.5" customHeight="1" x14ac:dyDescent="0.25">
      <c r="B2185" s="174"/>
      <c r="C2185" s="175"/>
      <c r="D2185" s="176"/>
      <c r="E2185" s="176"/>
      <c r="F2185" s="176"/>
      <c r="G2185" s="466"/>
      <c r="H2185" s="178"/>
      <c r="I2185" s="179"/>
      <c r="J2185" s="180"/>
      <c r="K2185" s="467"/>
      <c r="L2185" s="468"/>
      <c r="M2185" s="469"/>
      <c r="N2185" s="469"/>
      <c r="O2185" s="470"/>
      <c r="P2185" s="193">
        <f t="shared" si="513"/>
        <v>0</v>
      </c>
      <c r="Q2185" s="170"/>
      <c r="R2185" s="194" t="str">
        <f t="shared" si="516"/>
        <v/>
      </c>
      <c r="S2185" s="194"/>
      <c r="T2185" s="194" t="str">
        <f t="shared" si="517"/>
        <v/>
      </c>
      <c r="U2185" s="194" t="str">
        <f t="shared" si="517"/>
        <v/>
      </c>
    </row>
    <row r="2186" spans="1:21" s="156" customFormat="1" ht="19.5" customHeight="1" x14ac:dyDescent="0.25">
      <c r="B2186" s="198" t="s">
        <v>64</v>
      </c>
      <c r="C2186" s="175" t="str">
        <f>$C$1195</f>
        <v>Testing</v>
      </c>
      <c r="D2186" s="176"/>
      <c r="E2186" s="176"/>
      <c r="F2186" s="176"/>
      <c r="G2186" s="177"/>
      <c r="H2186" s="471">
        <f>$H$1195</f>
        <v>0.01</v>
      </c>
      <c r="I2186" s="179"/>
      <c r="J2186" s="458">
        <f>SUBTOTAL(9,K2182:K2185)</f>
        <v>0</v>
      </c>
      <c r="K2186" s="459">
        <f>H2186*J2186</f>
        <v>0</v>
      </c>
      <c r="L2186" s="460"/>
      <c r="M2186" s="461"/>
      <c r="N2186" s="461"/>
      <c r="O2186" s="462"/>
      <c r="P2186" s="193">
        <f t="shared" si="513"/>
        <v>0</v>
      </c>
      <c r="Q2186" s="170"/>
      <c r="R2186" s="194" t="str">
        <f t="shared" si="516"/>
        <v/>
      </c>
      <c r="S2186" s="194"/>
      <c r="T2186" s="194" t="str">
        <f t="shared" si="517"/>
        <v/>
      </c>
      <c r="U2186" s="194" t="str">
        <f t="shared" si="517"/>
        <v/>
      </c>
    </row>
    <row r="2187" spans="1:21" s="156" customFormat="1" ht="19.5" customHeight="1" x14ac:dyDescent="0.25">
      <c r="B2187" s="198" t="s">
        <v>64</v>
      </c>
      <c r="C2187" s="175" t="str">
        <f>$C$1196</f>
        <v>Commissioning</v>
      </c>
      <c r="D2187" s="176"/>
      <c r="E2187" s="176"/>
      <c r="F2187" s="176"/>
      <c r="G2187" s="177"/>
      <c r="H2187" s="471">
        <f>$H$1196</f>
        <v>0.01</v>
      </c>
      <c r="I2187" s="179"/>
      <c r="J2187" s="458">
        <f>J2186</f>
        <v>0</v>
      </c>
      <c r="K2187" s="459">
        <f>H2187*J2187</f>
        <v>0</v>
      </c>
      <c r="L2187" s="460"/>
      <c r="M2187" s="461"/>
      <c r="N2187" s="461"/>
      <c r="O2187" s="462"/>
      <c r="P2187" s="193">
        <f t="shared" si="513"/>
        <v>0</v>
      </c>
      <c r="Q2187" s="170"/>
      <c r="R2187" s="194" t="str">
        <f t="shared" si="516"/>
        <v/>
      </c>
      <c r="S2187" s="194"/>
      <c r="T2187" s="194" t="str">
        <f t="shared" si="517"/>
        <v/>
      </c>
      <c r="U2187" s="194" t="str">
        <f t="shared" si="517"/>
        <v/>
      </c>
    </row>
    <row r="2188" spans="1:21" s="156" customFormat="1" ht="19.5" customHeight="1" x14ac:dyDescent="0.25">
      <c r="B2188" s="198" t="s">
        <v>64</v>
      </c>
      <c r="C2188" s="175" t="str">
        <f>$C$1197</f>
        <v>E.o. for sustainable solutions, offsite manufacture, and the like</v>
      </c>
      <c r="D2188" s="176"/>
      <c r="E2188" s="176"/>
      <c r="F2188" s="176"/>
      <c r="G2188" s="177"/>
      <c r="H2188" s="471">
        <f>$H$1197</f>
        <v>0.15</v>
      </c>
      <c r="I2188" s="179"/>
      <c r="J2188" s="458">
        <f>J2187</f>
        <v>0</v>
      </c>
      <c r="K2188" s="459">
        <f>H2188*J2188</f>
        <v>0</v>
      </c>
      <c r="L2188" s="460"/>
      <c r="M2188" s="461"/>
      <c r="N2188" s="461"/>
      <c r="O2188" s="462"/>
      <c r="P2188" s="193">
        <f t="shared" si="513"/>
        <v>0</v>
      </c>
      <c r="Q2188" s="170"/>
      <c r="R2188" s="194" t="str">
        <f t="shared" si="516"/>
        <v/>
      </c>
      <c r="S2188" s="194"/>
      <c r="T2188" s="194" t="str">
        <f t="shared" si="517"/>
        <v/>
      </c>
      <c r="U2188" s="194" t="str">
        <f t="shared" si="517"/>
        <v/>
      </c>
    </row>
    <row r="2189" spans="1:21" s="156" customFormat="1" ht="19.5" customHeight="1" x14ac:dyDescent="0.25">
      <c r="B2189" s="198" t="s">
        <v>64</v>
      </c>
      <c r="C2189" s="175" t="str">
        <f>$C$1198</f>
        <v>MEP Preliminaries &amp; OH&amp;P</v>
      </c>
      <c r="D2189" s="176"/>
      <c r="E2189" s="176"/>
      <c r="F2189" s="176"/>
      <c r="G2189" s="177"/>
      <c r="H2189" s="471">
        <f>$H$1198</f>
        <v>0</v>
      </c>
      <c r="I2189" s="179"/>
      <c r="J2189" s="458">
        <f>SUM(K2184:K2188)</f>
        <v>0</v>
      </c>
      <c r="K2189" s="459">
        <f>H2189*J2189</f>
        <v>0</v>
      </c>
      <c r="L2189" s="460"/>
      <c r="M2189" s="461"/>
      <c r="N2189" s="461"/>
      <c r="O2189" s="462"/>
      <c r="P2189" s="193">
        <f t="shared" si="513"/>
        <v>0</v>
      </c>
      <c r="Q2189" s="170"/>
      <c r="R2189" s="194" t="str">
        <f t="shared" si="516"/>
        <v/>
      </c>
      <c r="S2189" s="194"/>
      <c r="T2189" s="194" t="str">
        <f t="shared" si="517"/>
        <v/>
      </c>
      <c r="U2189" s="194" t="str">
        <f t="shared" si="517"/>
        <v/>
      </c>
    </row>
    <row r="2190" spans="1:21" s="156" customFormat="1" ht="19.5" customHeight="1" x14ac:dyDescent="0.25">
      <c r="A2190" s="197"/>
      <c r="B2190" s="221"/>
      <c r="C2190" s="222"/>
      <c r="D2190" s="223"/>
      <c r="E2190" s="223"/>
      <c r="F2190" s="223"/>
      <c r="G2190" s="224" t="str">
        <f>C2183</f>
        <v>Earthing and Bonding Systems</v>
      </c>
      <c r="H2190" s="225"/>
      <c r="I2190" s="225"/>
      <c r="J2190" s="226"/>
      <c r="K2190" s="227">
        <f>SUBTOTAL(9,K2183:K2189)</f>
        <v>0</v>
      </c>
      <c r="L2190" s="228"/>
      <c r="M2190" s="229"/>
      <c r="N2190" s="229"/>
      <c r="O2190" s="230"/>
      <c r="P2190" s="193">
        <f t="shared" si="513"/>
        <v>0</v>
      </c>
      <c r="R2190" s="194"/>
      <c r="S2190" s="194"/>
      <c r="T2190" s="194"/>
      <c r="U2190" s="194"/>
    </row>
    <row r="2191" spans="1:21" s="156" customFormat="1" ht="19.5" customHeight="1" x14ac:dyDescent="0.25">
      <c r="B2191" s="174"/>
      <c r="C2191" s="175"/>
      <c r="D2191" s="176"/>
      <c r="E2191" s="176"/>
      <c r="F2191" s="176"/>
      <c r="G2191" s="177"/>
      <c r="H2191" s="178"/>
      <c r="I2191" s="179"/>
      <c r="J2191" s="180"/>
      <c r="K2191" s="180"/>
      <c r="L2191" s="181"/>
      <c r="M2191" s="182"/>
      <c r="N2191" s="182"/>
      <c r="O2191" s="183"/>
      <c r="P2191" s="193">
        <f t="shared" si="513"/>
        <v>0</v>
      </c>
      <c r="Q2191" s="170"/>
      <c r="R2191" s="194" t="str">
        <f>IF($Q2191=R$8,$K2191,"")</f>
        <v/>
      </c>
      <c r="S2191" s="194"/>
      <c r="T2191" s="194" t="str">
        <f>IF($Q2191=T$8,$K2191,"")</f>
        <v/>
      </c>
      <c r="U2191" s="194" t="str">
        <f>IF($Q2191=U$8,$K2191,"")</f>
        <v/>
      </c>
    </row>
    <row r="2192" spans="1:21" s="156" customFormat="1" ht="19.5" customHeight="1" x14ac:dyDescent="0.25">
      <c r="B2192" s="231"/>
      <c r="C2192" s="232"/>
      <c r="D2192" s="233"/>
      <c r="E2192" s="233"/>
      <c r="F2192" s="233"/>
      <c r="G2192" s="234" t="str">
        <f>C1932</f>
        <v>Electrical Installations</v>
      </c>
      <c r="H2192" s="235"/>
      <c r="I2192" s="236"/>
      <c r="J2192" s="236"/>
      <c r="K2192" s="237">
        <f>SUBTOTAL(9,K1932:K2191)</f>
        <v>29971345.563900009</v>
      </c>
      <c r="L2192" s="238"/>
      <c r="M2192" s="239"/>
      <c r="N2192" s="239"/>
      <c r="O2192" s="240"/>
      <c r="P2192" s="193">
        <f t="shared" si="513"/>
        <v>0</v>
      </c>
      <c r="Q2192" s="237">
        <f>SUBTOTAL(9,Q1932:Q2191)</f>
        <v>0</v>
      </c>
      <c r="R2192" s="237">
        <f>SUBTOTAL(9,R1932:R2191)</f>
        <v>20790204.130800001</v>
      </c>
      <c r="S2192" s="237">
        <f>SUBTOTAL(9,S1932:S2191)</f>
        <v>2121737.1902999999</v>
      </c>
      <c r="T2192" s="237">
        <f>SUBTOTAL(9,T1932:T2191)</f>
        <v>6686984.5145999994</v>
      </c>
      <c r="U2192" s="237">
        <f>SUBTOTAL(9,U1932:U2191)</f>
        <v>372419.72820000001</v>
      </c>
    </row>
    <row r="2193" spans="1:21" s="156" customFormat="1" ht="19.5" customHeight="1" x14ac:dyDescent="0.25">
      <c r="B2193" s="174"/>
      <c r="C2193" s="175"/>
      <c r="D2193" s="176"/>
      <c r="E2193" s="176"/>
      <c r="F2193" s="176"/>
      <c r="G2193" s="177"/>
      <c r="H2193" s="178"/>
      <c r="I2193" s="179"/>
      <c r="J2193" s="180"/>
      <c r="K2193" s="180"/>
      <c r="L2193" s="181"/>
      <c r="M2193" s="182"/>
      <c r="N2193" s="182"/>
      <c r="O2193" s="183"/>
      <c r="P2193" s="193">
        <f t="shared" si="513"/>
        <v>0</v>
      </c>
      <c r="Q2193" s="170"/>
      <c r="R2193" s="194" t="str">
        <f>IF($Q2193=R$8,$K2193,"")</f>
        <v/>
      </c>
      <c r="S2193" s="194"/>
      <c r="T2193" s="194" t="str">
        <f>IF($Q2193=T$8,$K2193,"")</f>
        <v/>
      </c>
      <c r="U2193" s="194" t="str">
        <f>IF($Q2193=U$8,$K2193,"")</f>
        <v/>
      </c>
    </row>
    <row r="2194" spans="1:21" s="156" customFormat="1" ht="19.5" customHeight="1" x14ac:dyDescent="0.25">
      <c r="B2194" s="189" t="s">
        <v>1314</v>
      </c>
      <c r="C2194" s="190" t="s">
        <v>1315</v>
      </c>
      <c r="D2194" s="191"/>
      <c r="E2194" s="191"/>
      <c r="F2194" s="191"/>
      <c r="G2194" s="192"/>
      <c r="H2194" s="178"/>
      <c r="I2194" s="179"/>
      <c r="J2194" s="180"/>
      <c r="K2194" s="180"/>
      <c r="L2194" s="181"/>
      <c r="M2194" s="182"/>
      <c r="N2194" s="182"/>
      <c r="O2194" s="183"/>
      <c r="P2194" s="193">
        <f t="shared" si="513"/>
        <v>0</v>
      </c>
      <c r="Q2194" s="170"/>
      <c r="R2194" s="194" t="str">
        <f>IF($Q2194=R$8,$K2194,"")</f>
        <v/>
      </c>
      <c r="S2194" s="194"/>
      <c r="T2194" s="194" t="str">
        <f>IF($Q2194=T$8,$K2194,"")</f>
        <v/>
      </c>
      <c r="U2194" s="194" t="str">
        <f>IF($Q2194=U$8,$K2194,"")</f>
        <v/>
      </c>
    </row>
    <row r="2195" spans="1:21" s="156" customFormat="1" ht="19.5" customHeight="1" x14ac:dyDescent="0.25">
      <c r="B2195" s="195" t="s">
        <v>1316</v>
      </c>
      <c r="C2195" s="196" t="s">
        <v>1317</v>
      </c>
      <c r="D2195" s="191"/>
      <c r="E2195" s="191"/>
      <c r="F2195" s="191"/>
      <c r="G2195" s="192"/>
      <c r="H2195" s="178"/>
      <c r="I2195" s="179"/>
      <c r="J2195" s="180"/>
      <c r="K2195" s="180"/>
      <c r="L2195" s="181"/>
      <c r="M2195" s="182"/>
      <c r="N2195" s="182"/>
      <c r="O2195" s="183"/>
      <c r="P2195" s="193">
        <f t="shared" si="513"/>
        <v>0</v>
      </c>
      <c r="Q2195" s="170"/>
      <c r="R2195" s="194"/>
      <c r="S2195" s="194"/>
      <c r="T2195" s="194"/>
      <c r="U2195" s="194"/>
    </row>
    <row r="2196" spans="1:21" s="156" customFormat="1" ht="19.5" customHeight="1" x14ac:dyDescent="0.25">
      <c r="B2196" s="195"/>
      <c r="C2196" s="196" t="s">
        <v>538</v>
      </c>
      <c r="D2196" s="191"/>
      <c r="E2196" s="191"/>
      <c r="F2196" s="191"/>
      <c r="G2196" s="192"/>
      <c r="H2196" s="178"/>
      <c r="I2196" s="179"/>
      <c r="J2196" s="180"/>
      <c r="K2196" s="180"/>
      <c r="L2196" s="181"/>
      <c r="M2196" s="182"/>
      <c r="N2196" s="182"/>
      <c r="O2196" s="183"/>
      <c r="P2196" s="193">
        <f t="shared" si="513"/>
        <v>0</v>
      </c>
      <c r="Q2196" s="170"/>
      <c r="R2196" s="194"/>
      <c r="S2196" s="194"/>
      <c r="T2196" s="194"/>
      <c r="U2196" s="194"/>
    </row>
    <row r="2197" spans="1:21" s="251" customFormat="1" ht="19.5" customHeight="1" x14ac:dyDescent="0.25">
      <c r="A2197" s="241"/>
      <c r="B2197" s="254" t="s">
        <v>64</v>
      </c>
      <c r="C2197" s="456" t="s">
        <v>1318</v>
      </c>
      <c r="D2197" s="255"/>
      <c r="E2197" s="255"/>
      <c r="F2197" s="255"/>
      <c r="G2197" s="256"/>
      <c r="H2197" s="257"/>
      <c r="I2197" s="242"/>
      <c r="J2197" s="179" t="s">
        <v>984</v>
      </c>
      <c r="K2197" s="244"/>
      <c r="L2197" s="990"/>
      <c r="M2197" s="991"/>
      <c r="N2197" s="991"/>
      <c r="O2197" s="992"/>
      <c r="P2197" s="193">
        <f t="shared" si="513"/>
        <v>0</v>
      </c>
      <c r="Q2197" s="156" t="s">
        <v>363</v>
      </c>
      <c r="R2197" s="194">
        <f t="shared" ref="R2197:U2204" si="518">IF($Q2197=R$8,$K2197,"")</f>
        <v>0</v>
      </c>
      <c r="S2197" s="194" t="str">
        <f t="shared" si="518"/>
        <v/>
      </c>
      <c r="T2197" s="194" t="str">
        <f t="shared" si="518"/>
        <v/>
      </c>
      <c r="U2197" s="194" t="str">
        <f t="shared" si="518"/>
        <v/>
      </c>
    </row>
    <row r="2198" spans="1:21" s="251" customFormat="1" ht="19.5" customHeight="1" x14ac:dyDescent="0.25">
      <c r="A2198" s="241"/>
      <c r="B2198" s="254"/>
      <c r="C2198" s="199" t="s">
        <v>1319</v>
      </c>
      <c r="D2198" s="255"/>
      <c r="E2198" s="255"/>
      <c r="F2198" s="255"/>
      <c r="G2198" s="256"/>
      <c r="H2198" s="257">
        <v>1</v>
      </c>
      <c r="I2198" s="242" t="s">
        <v>1056</v>
      </c>
      <c r="J2198" s="179">
        <v>3162.5</v>
      </c>
      <c r="K2198" s="244">
        <f>H2198*J2198</f>
        <v>3162.5</v>
      </c>
      <c r="L2198" s="245"/>
      <c r="M2198" s="246"/>
      <c r="N2198" s="246"/>
      <c r="O2198" s="247"/>
      <c r="P2198" s="193">
        <f t="shared" si="513"/>
        <v>0</v>
      </c>
      <c r="Q2198" s="156" t="s">
        <v>363</v>
      </c>
      <c r="R2198" s="194">
        <f t="shared" si="518"/>
        <v>3162.5</v>
      </c>
      <c r="S2198" s="194" t="str">
        <f t="shared" si="518"/>
        <v/>
      </c>
      <c r="T2198" s="194" t="str">
        <f t="shared" si="518"/>
        <v/>
      </c>
      <c r="U2198" s="194" t="str">
        <f t="shared" si="518"/>
        <v/>
      </c>
    </row>
    <row r="2199" spans="1:21" s="251" customFormat="1" ht="19.5" customHeight="1" x14ac:dyDescent="0.25">
      <c r="A2199" s="241"/>
      <c r="B2199" s="254"/>
      <c r="C2199" s="199" t="s">
        <v>1320</v>
      </c>
      <c r="D2199" s="255"/>
      <c r="E2199" s="255"/>
      <c r="F2199" s="255"/>
      <c r="G2199" s="256"/>
      <c r="H2199" s="257">
        <v>1</v>
      </c>
      <c r="I2199" s="242" t="s">
        <v>1056</v>
      </c>
      <c r="J2199" s="179">
        <v>18975</v>
      </c>
      <c r="K2199" s="244">
        <f t="shared" ref="K2199:K2200" si="519">H2199*J2199</f>
        <v>18975</v>
      </c>
      <c r="L2199" s="245"/>
      <c r="M2199" s="246"/>
      <c r="N2199" s="246"/>
      <c r="O2199" s="247"/>
      <c r="P2199" s="193">
        <f t="shared" si="513"/>
        <v>0</v>
      </c>
      <c r="Q2199" s="156" t="s">
        <v>363</v>
      </c>
      <c r="R2199" s="194">
        <f t="shared" si="518"/>
        <v>18975</v>
      </c>
      <c r="S2199" s="194" t="str">
        <f t="shared" si="518"/>
        <v/>
      </c>
      <c r="T2199" s="194" t="str">
        <f t="shared" si="518"/>
        <v/>
      </c>
      <c r="U2199" s="194" t="str">
        <f t="shared" si="518"/>
        <v/>
      </c>
    </row>
    <row r="2200" spans="1:21" s="251" customFormat="1" ht="19.5" customHeight="1" x14ac:dyDescent="0.25">
      <c r="A2200" s="241"/>
      <c r="B2200" s="254"/>
      <c r="C2200" s="199" t="s">
        <v>1321</v>
      </c>
      <c r="D2200" s="255"/>
      <c r="E2200" s="255"/>
      <c r="F2200" s="255"/>
      <c r="G2200" s="256"/>
      <c r="H2200" s="257">
        <v>1</v>
      </c>
      <c r="I2200" s="242" t="s">
        <v>1056</v>
      </c>
      <c r="J2200" s="179">
        <v>12650</v>
      </c>
      <c r="K2200" s="244">
        <f t="shared" si="519"/>
        <v>12650</v>
      </c>
      <c r="L2200" s="245"/>
      <c r="M2200" s="246"/>
      <c r="N2200" s="246"/>
      <c r="O2200" s="247"/>
      <c r="P2200" s="193">
        <f t="shared" si="513"/>
        <v>0</v>
      </c>
      <c r="Q2200" s="156" t="s">
        <v>363</v>
      </c>
      <c r="R2200" s="194">
        <f t="shared" si="518"/>
        <v>12650</v>
      </c>
      <c r="S2200" s="194" t="str">
        <f t="shared" si="518"/>
        <v/>
      </c>
      <c r="T2200" s="194" t="str">
        <f t="shared" si="518"/>
        <v/>
      </c>
      <c r="U2200" s="194" t="str">
        <f t="shared" si="518"/>
        <v/>
      </c>
    </row>
    <row r="2201" spans="1:21" s="251" customFormat="1" ht="19.5" customHeight="1" x14ac:dyDescent="0.25">
      <c r="A2201" s="241"/>
      <c r="B2201" s="254"/>
      <c r="C2201" s="199"/>
      <c r="D2201" s="255"/>
      <c r="E2201" s="255"/>
      <c r="F2201" s="255"/>
      <c r="G2201" s="256"/>
      <c r="H2201" s="257"/>
      <c r="I2201" s="242"/>
      <c r="J2201" s="179" t="s">
        <v>984</v>
      </c>
      <c r="K2201" s="244"/>
      <c r="L2201" s="245"/>
      <c r="M2201" s="246"/>
      <c r="N2201" s="246"/>
      <c r="O2201" s="247"/>
      <c r="P2201" s="193">
        <f t="shared" si="513"/>
        <v>0</v>
      </c>
      <c r="Q2201" s="156" t="s">
        <v>363</v>
      </c>
      <c r="R2201" s="194">
        <f t="shared" si="518"/>
        <v>0</v>
      </c>
      <c r="S2201" s="194" t="str">
        <f t="shared" si="518"/>
        <v/>
      </c>
      <c r="T2201" s="194" t="str">
        <f t="shared" si="518"/>
        <v/>
      </c>
      <c r="U2201" s="194" t="str">
        <f t="shared" si="518"/>
        <v/>
      </c>
    </row>
    <row r="2202" spans="1:21" s="251" customFormat="1" ht="19.5" customHeight="1" x14ac:dyDescent="0.25">
      <c r="A2202" s="241"/>
      <c r="B2202" s="254"/>
      <c r="C2202" s="199" t="s">
        <v>1322</v>
      </c>
      <c r="D2202" s="255"/>
      <c r="E2202" s="255"/>
      <c r="F2202" s="255"/>
      <c r="G2202" s="256"/>
      <c r="H2202" s="257">
        <v>1</v>
      </c>
      <c r="I2202" s="242" t="s">
        <v>1056</v>
      </c>
      <c r="J2202" s="179">
        <v>3162.5</v>
      </c>
      <c r="K2202" s="244">
        <f t="shared" ref="K2202:K2204" si="520">H2202*J2202</f>
        <v>3162.5</v>
      </c>
      <c r="L2202" s="245"/>
      <c r="M2202" s="246"/>
      <c r="N2202" s="246"/>
      <c r="O2202" s="247"/>
      <c r="P2202" s="193">
        <f t="shared" si="513"/>
        <v>0</v>
      </c>
      <c r="Q2202" s="156" t="s">
        <v>363</v>
      </c>
      <c r="R2202" s="194">
        <f t="shared" si="518"/>
        <v>3162.5</v>
      </c>
      <c r="S2202" s="194" t="str">
        <f t="shared" si="518"/>
        <v/>
      </c>
      <c r="T2202" s="194" t="str">
        <f t="shared" si="518"/>
        <v/>
      </c>
      <c r="U2202" s="194" t="str">
        <f t="shared" si="518"/>
        <v/>
      </c>
    </row>
    <row r="2203" spans="1:21" s="251" customFormat="1" ht="19.5" customHeight="1" x14ac:dyDescent="0.25">
      <c r="A2203" s="241"/>
      <c r="B2203" s="254"/>
      <c r="C2203" s="199" t="s">
        <v>1323</v>
      </c>
      <c r="D2203" s="255"/>
      <c r="E2203" s="255"/>
      <c r="F2203" s="255"/>
      <c r="G2203" s="256"/>
      <c r="H2203" s="257">
        <v>1</v>
      </c>
      <c r="I2203" s="242" t="s">
        <v>1056</v>
      </c>
      <c r="J2203" s="179">
        <v>632.5</v>
      </c>
      <c r="K2203" s="244">
        <f t="shared" si="520"/>
        <v>632.5</v>
      </c>
      <c r="L2203" s="245"/>
      <c r="M2203" s="246"/>
      <c r="N2203" s="246"/>
      <c r="O2203" s="247"/>
      <c r="P2203" s="193">
        <f t="shared" si="513"/>
        <v>0</v>
      </c>
      <c r="Q2203" s="156" t="s">
        <v>363</v>
      </c>
      <c r="R2203" s="194">
        <f t="shared" si="518"/>
        <v>632.5</v>
      </c>
      <c r="S2203" s="194" t="str">
        <f t="shared" si="518"/>
        <v/>
      </c>
      <c r="T2203" s="194" t="str">
        <f t="shared" si="518"/>
        <v/>
      </c>
      <c r="U2203" s="194" t="str">
        <f t="shared" si="518"/>
        <v/>
      </c>
    </row>
    <row r="2204" spans="1:21" s="251" customFormat="1" ht="19.5" customHeight="1" x14ac:dyDescent="0.25">
      <c r="A2204" s="241"/>
      <c r="B2204" s="254"/>
      <c r="C2204" s="199" t="s">
        <v>1324</v>
      </c>
      <c r="D2204" s="255"/>
      <c r="E2204" s="255"/>
      <c r="F2204" s="255"/>
      <c r="G2204" s="256"/>
      <c r="H2204" s="257">
        <v>1</v>
      </c>
      <c r="I2204" s="242" t="s">
        <v>1056</v>
      </c>
      <c r="J2204" s="179">
        <v>316.25</v>
      </c>
      <c r="K2204" s="244">
        <f t="shared" si="520"/>
        <v>316.25</v>
      </c>
      <c r="L2204" s="245"/>
      <c r="M2204" s="246"/>
      <c r="N2204" s="246"/>
      <c r="O2204" s="247"/>
      <c r="P2204" s="193">
        <f t="shared" si="513"/>
        <v>0</v>
      </c>
      <c r="Q2204" s="156" t="s">
        <v>363</v>
      </c>
      <c r="R2204" s="194">
        <f t="shared" si="518"/>
        <v>316.25</v>
      </c>
      <c r="S2204" s="194" t="str">
        <f t="shared" si="518"/>
        <v/>
      </c>
      <c r="T2204" s="194" t="str">
        <f t="shared" si="518"/>
        <v/>
      </c>
      <c r="U2204" s="194" t="str">
        <f t="shared" si="518"/>
        <v/>
      </c>
    </row>
    <row r="2205" spans="1:21" s="251" customFormat="1" ht="19.5" customHeight="1" x14ac:dyDescent="0.25">
      <c r="A2205" s="241"/>
      <c r="B2205" s="254"/>
      <c r="C2205" s="199"/>
      <c r="D2205" s="255"/>
      <c r="E2205" s="255"/>
      <c r="F2205" s="255"/>
      <c r="G2205" s="256"/>
      <c r="H2205" s="257"/>
      <c r="I2205" s="242"/>
      <c r="J2205" s="179"/>
      <c r="K2205" s="244"/>
      <c r="L2205" s="245"/>
      <c r="M2205" s="246"/>
      <c r="N2205" s="246"/>
      <c r="O2205" s="247"/>
      <c r="P2205" s="193">
        <f t="shared" si="513"/>
        <v>0</v>
      </c>
      <c r="Q2205" s="248"/>
      <c r="R2205" s="194"/>
      <c r="S2205" s="194"/>
      <c r="T2205" s="194"/>
      <c r="U2205" s="194"/>
    </row>
    <row r="2206" spans="1:21" s="156" customFormat="1" ht="19.5" customHeight="1" x14ac:dyDescent="0.25">
      <c r="B2206" s="174"/>
      <c r="C2206" s="175"/>
      <c r="D2206" s="176"/>
      <c r="E2206" s="176"/>
      <c r="F2206" s="176"/>
      <c r="G2206" s="256"/>
      <c r="H2206" s="178"/>
      <c r="I2206" s="179"/>
      <c r="J2206" s="180"/>
      <c r="K2206" s="467"/>
      <c r="L2206" s="468"/>
      <c r="M2206" s="469"/>
      <c r="N2206" s="469"/>
      <c r="O2206" s="470"/>
      <c r="P2206" s="193">
        <f t="shared" si="513"/>
        <v>-38898.75</v>
      </c>
      <c r="Q2206" s="170"/>
      <c r="R2206" s="194">
        <f>SUBTOTAL(9,R2195:R2205)</f>
        <v>38898.75</v>
      </c>
      <c r="S2206" s="194">
        <f>SUBTOTAL(9,S2195:S2205)</f>
        <v>0</v>
      </c>
      <c r="T2206" s="194">
        <f t="shared" ref="T2206:U2206" si="521">SUBTOTAL(9,T2195:T2205)</f>
        <v>0</v>
      </c>
      <c r="U2206" s="194">
        <f t="shared" si="521"/>
        <v>0</v>
      </c>
    </row>
    <row r="2207" spans="1:21" s="156" customFormat="1" ht="19.5" customHeight="1" x14ac:dyDescent="0.25">
      <c r="B2207" s="198" t="s">
        <v>64</v>
      </c>
      <c r="C2207" s="175" t="str">
        <f>$C$1195</f>
        <v>Testing</v>
      </c>
      <c r="D2207" s="176"/>
      <c r="E2207" s="176"/>
      <c r="F2207" s="176"/>
      <c r="G2207" s="177"/>
      <c r="H2207" s="471">
        <f>$H$1195</f>
        <v>0.01</v>
      </c>
      <c r="I2207" s="179"/>
      <c r="J2207" s="458">
        <f>SUBTOTAL(9,K2194:K2206)</f>
        <v>38898.75</v>
      </c>
      <c r="K2207" s="459">
        <f>H2207*J2207</f>
        <v>388.98750000000001</v>
      </c>
      <c r="L2207" s="460"/>
      <c r="M2207" s="461"/>
      <c r="N2207" s="461"/>
      <c r="O2207" s="462"/>
      <c r="P2207" s="193">
        <f t="shared" si="513"/>
        <v>0</v>
      </c>
      <c r="Q2207" s="170"/>
      <c r="R2207" s="194">
        <f>R2206*$H2207</f>
        <v>388.98750000000001</v>
      </c>
      <c r="S2207" s="194">
        <f>S2206*$H2207</f>
        <v>0</v>
      </c>
      <c r="T2207" s="194">
        <f>T2206*$H2207</f>
        <v>0</v>
      </c>
      <c r="U2207" s="194" t="str">
        <f t="shared" ref="U2207:U2210" si="522">IF($Q2207=U$8,$K2207,"")</f>
        <v/>
      </c>
    </row>
    <row r="2208" spans="1:21" s="156" customFormat="1" ht="19.5" customHeight="1" x14ac:dyDescent="0.25">
      <c r="B2208" s="198" t="s">
        <v>64</v>
      </c>
      <c r="C2208" s="175" t="str">
        <f>$C$1196</f>
        <v>Commissioning</v>
      </c>
      <c r="D2208" s="176"/>
      <c r="E2208" s="176"/>
      <c r="F2208" s="176"/>
      <c r="G2208" s="177"/>
      <c r="H2208" s="471">
        <f>$H$1196</f>
        <v>0.01</v>
      </c>
      <c r="I2208" s="179"/>
      <c r="J2208" s="458">
        <f>J2207</f>
        <v>38898.75</v>
      </c>
      <c r="K2208" s="459">
        <f>H2208*J2208</f>
        <v>388.98750000000001</v>
      </c>
      <c r="L2208" s="460"/>
      <c r="M2208" s="461"/>
      <c r="N2208" s="461"/>
      <c r="O2208" s="462"/>
      <c r="P2208" s="193">
        <f t="shared" si="513"/>
        <v>0</v>
      </c>
      <c r="Q2208" s="170"/>
      <c r="R2208" s="194">
        <f>R2206*$H2208</f>
        <v>388.98750000000001</v>
      </c>
      <c r="S2208" s="194">
        <f>S2206*$H2208</f>
        <v>0</v>
      </c>
      <c r="T2208" s="194">
        <f>T2206*$H2208</f>
        <v>0</v>
      </c>
      <c r="U2208" s="194" t="str">
        <f t="shared" si="522"/>
        <v/>
      </c>
    </row>
    <row r="2209" spans="1:21" s="156" customFormat="1" ht="19.5" customHeight="1" x14ac:dyDescent="0.25">
      <c r="B2209" s="198" t="s">
        <v>64</v>
      </c>
      <c r="C2209" s="175" t="str">
        <f>$C$1197</f>
        <v>E.o. for sustainable solutions, offsite manufacture, and the like</v>
      </c>
      <c r="D2209" s="176"/>
      <c r="E2209" s="176"/>
      <c r="F2209" s="176"/>
      <c r="G2209" s="177"/>
      <c r="H2209" s="471">
        <f>$H$1197</f>
        <v>0.15</v>
      </c>
      <c r="I2209" s="179"/>
      <c r="J2209" s="458">
        <f>J2208</f>
        <v>38898.75</v>
      </c>
      <c r="K2209" s="459">
        <f>H2209*J2209</f>
        <v>5834.8125</v>
      </c>
      <c r="L2209" s="460"/>
      <c r="M2209" s="461"/>
      <c r="N2209" s="461"/>
      <c r="O2209" s="462"/>
      <c r="P2209" s="193">
        <f t="shared" si="513"/>
        <v>0</v>
      </c>
      <c r="Q2209" s="170"/>
      <c r="R2209" s="194">
        <f>R2206*$H2209</f>
        <v>5834.8125</v>
      </c>
      <c r="S2209" s="194">
        <f>S2206*$H2209</f>
        <v>0</v>
      </c>
      <c r="T2209" s="194">
        <f>T2206*$H2209</f>
        <v>0</v>
      </c>
      <c r="U2209" s="194" t="str">
        <f t="shared" si="522"/>
        <v/>
      </c>
    </row>
    <row r="2210" spans="1:21" s="156" customFormat="1" ht="19.5" customHeight="1" x14ac:dyDescent="0.25">
      <c r="B2210" s="198" t="s">
        <v>64</v>
      </c>
      <c r="C2210" s="175" t="str">
        <f>$C$1198</f>
        <v>MEP Preliminaries &amp; OH&amp;P</v>
      </c>
      <c r="D2210" s="176"/>
      <c r="E2210" s="176"/>
      <c r="F2210" s="176"/>
      <c r="G2210" s="177"/>
      <c r="H2210" s="471">
        <f>$H$1198</f>
        <v>0</v>
      </c>
      <c r="I2210" s="179"/>
      <c r="J2210" s="458">
        <f>SUM(K2197:K2209)</f>
        <v>45511.537500000006</v>
      </c>
      <c r="K2210" s="459">
        <f>H2210*J2210</f>
        <v>0</v>
      </c>
      <c r="L2210" s="460"/>
      <c r="M2210" s="461"/>
      <c r="N2210" s="461"/>
      <c r="O2210" s="462"/>
      <c r="P2210" s="193">
        <f t="shared" si="513"/>
        <v>0</v>
      </c>
      <c r="Q2210" s="170"/>
      <c r="R2210" s="194">
        <f>SUM(R2206:R2209)*$H2210</f>
        <v>0</v>
      </c>
      <c r="S2210" s="194">
        <f>SUM(S2206:S2209)*$H2210</f>
        <v>0</v>
      </c>
      <c r="T2210" s="194">
        <f>SUM(T2206:T2209)*$H2210</f>
        <v>0</v>
      </c>
      <c r="U2210" s="194" t="str">
        <f t="shared" si="522"/>
        <v/>
      </c>
    </row>
    <row r="2211" spans="1:21" s="156" customFormat="1" ht="19.5" customHeight="1" x14ac:dyDescent="0.25">
      <c r="A2211" s="197"/>
      <c r="B2211" s="221"/>
      <c r="C2211" s="222"/>
      <c r="D2211" s="223"/>
      <c r="E2211" s="223"/>
      <c r="F2211" s="223"/>
      <c r="G2211" s="224" t="str">
        <f>C2195</f>
        <v>Fuel Storage</v>
      </c>
      <c r="H2211" s="225"/>
      <c r="I2211" s="225"/>
      <c r="J2211" s="226"/>
      <c r="K2211" s="227">
        <f>SUBTOTAL(9,K2195:K2210)</f>
        <v>45511.537500000006</v>
      </c>
      <c r="L2211" s="228"/>
      <c r="M2211" s="229"/>
      <c r="N2211" s="229"/>
      <c r="O2211" s="230"/>
      <c r="P2211" s="193">
        <f t="shared" si="513"/>
        <v>45511.537500000006</v>
      </c>
      <c r="R2211" s="194"/>
      <c r="S2211" s="194"/>
      <c r="T2211" s="194"/>
      <c r="U2211" s="194"/>
    </row>
    <row r="2212" spans="1:21" s="156" customFormat="1" ht="19.5" customHeight="1" x14ac:dyDescent="0.25">
      <c r="B2212" s="174"/>
      <c r="C2212" s="175"/>
      <c r="D2212" s="176"/>
      <c r="E2212" s="176"/>
      <c r="F2212" s="176"/>
      <c r="G2212" s="177"/>
      <c r="H2212" s="178"/>
      <c r="I2212" s="179"/>
      <c r="J2212" s="180"/>
      <c r="K2212" s="180"/>
      <c r="L2212" s="181"/>
      <c r="M2212" s="182"/>
      <c r="N2212" s="182"/>
      <c r="O2212" s="183"/>
      <c r="P2212" s="193">
        <f t="shared" si="513"/>
        <v>0</v>
      </c>
      <c r="Q2212" s="170"/>
      <c r="R2212" s="194" t="str">
        <f>IF($Q2212=R$8,$K2212,"")</f>
        <v/>
      </c>
      <c r="S2212" s="194"/>
      <c r="T2212" s="194" t="str">
        <f>IF($Q2212=T$8,$K2212,"")</f>
        <v/>
      </c>
      <c r="U2212" s="194" t="str">
        <f>IF($Q2212=U$8,$K2212,"")</f>
        <v/>
      </c>
    </row>
    <row r="2213" spans="1:21" s="156" customFormat="1" ht="19.5" customHeight="1" x14ac:dyDescent="0.25">
      <c r="B2213" s="195" t="s">
        <v>1325</v>
      </c>
      <c r="C2213" s="196" t="s">
        <v>1326</v>
      </c>
      <c r="D2213" s="191"/>
      <c r="E2213" s="191"/>
      <c r="F2213" s="191"/>
      <c r="G2213" s="192"/>
      <c r="H2213" s="178"/>
      <c r="I2213" s="179"/>
      <c r="J2213" s="180"/>
      <c r="K2213" s="180"/>
      <c r="L2213" s="181"/>
      <c r="M2213" s="182"/>
      <c r="N2213" s="182"/>
      <c r="O2213" s="183"/>
      <c r="P2213" s="193">
        <f t="shared" si="513"/>
        <v>0</v>
      </c>
      <c r="Q2213" s="170"/>
      <c r="R2213" s="194"/>
      <c r="S2213" s="194"/>
      <c r="T2213" s="194"/>
      <c r="U2213" s="194"/>
    </row>
    <row r="2214" spans="1:21" s="251" customFormat="1" ht="19.5" customHeight="1" x14ac:dyDescent="0.25">
      <c r="A2214" s="241"/>
      <c r="B2214" s="254" t="s">
        <v>64</v>
      </c>
      <c r="C2214" s="199" t="s">
        <v>1042</v>
      </c>
      <c r="D2214" s="255"/>
      <c r="E2214" s="255"/>
      <c r="F2214" s="255"/>
      <c r="G2214" s="256"/>
      <c r="H2214" s="257"/>
      <c r="I2214" s="242"/>
      <c r="J2214" s="179"/>
      <c r="K2214" s="244"/>
      <c r="L2214" s="990"/>
      <c r="M2214" s="991"/>
      <c r="N2214" s="991"/>
      <c r="O2214" s="992"/>
      <c r="P2214" s="193">
        <f t="shared" si="513"/>
        <v>0</v>
      </c>
      <c r="Q2214" s="258"/>
      <c r="R2214" s="194" t="str">
        <f t="shared" ref="R2214:R2219" si="523">IF($Q2214=R$8,$K2214,"")</f>
        <v/>
      </c>
      <c r="S2214" s="194"/>
      <c r="T2214" s="194" t="str">
        <f t="shared" ref="T2214:U2219" si="524">IF($Q2214=T$8,$K2214,"")</f>
        <v/>
      </c>
      <c r="U2214" s="194" t="str">
        <f t="shared" si="524"/>
        <v/>
      </c>
    </row>
    <row r="2215" spans="1:21" s="156" customFormat="1" ht="19.5" customHeight="1" x14ac:dyDescent="0.25">
      <c r="B2215" s="174"/>
      <c r="C2215" s="175"/>
      <c r="D2215" s="176"/>
      <c r="E2215" s="176"/>
      <c r="F2215" s="176"/>
      <c r="G2215" s="466"/>
      <c r="H2215" s="178"/>
      <c r="I2215" s="179"/>
      <c r="J2215" s="180"/>
      <c r="K2215" s="467"/>
      <c r="L2215" s="468"/>
      <c r="M2215" s="469"/>
      <c r="N2215" s="469"/>
      <c r="O2215" s="470"/>
      <c r="P2215" s="193">
        <f t="shared" si="513"/>
        <v>0</v>
      </c>
      <c r="Q2215" s="170"/>
      <c r="R2215" s="194" t="str">
        <f t="shared" si="523"/>
        <v/>
      </c>
      <c r="S2215" s="194"/>
      <c r="T2215" s="194" t="str">
        <f t="shared" si="524"/>
        <v/>
      </c>
      <c r="U2215" s="194" t="str">
        <f t="shared" si="524"/>
        <v/>
      </c>
    </row>
    <row r="2216" spans="1:21" s="156" customFormat="1" ht="19.5" customHeight="1" x14ac:dyDescent="0.25">
      <c r="B2216" s="198" t="s">
        <v>64</v>
      </c>
      <c r="C2216" s="175" t="str">
        <f>$C$1195</f>
        <v>Testing</v>
      </c>
      <c r="D2216" s="176"/>
      <c r="E2216" s="176"/>
      <c r="F2216" s="176"/>
      <c r="G2216" s="177"/>
      <c r="H2216" s="471">
        <f>$H$1195</f>
        <v>0.01</v>
      </c>
      <c r="I2216" s="179"/>
      <c r="J2216" s="458">
        <f>SUBTOTAL(9,K2212:K2215)</f>
        <v>0</v>
      </c>
      <c r="K2216" s="459">
        <f>H2216*J2216</f>
        <v>0</v>
      </c>
      <c r="L2216" s="460"/>
      <c r="M2216" s="461"/>
      <c r="N2216" s="461"/>
      <c r="O2216" s="462"/>
      <c r="P2216" s="193">
        <f t="shared" si="513"/>
        <v>0</v>
      </c>
      <c r="Q2216" s="170"/>
      <c r="R2216" s="194" t="str">
        <f t="shared" si="523"/>
        <v/>
      </c>
      <c r="S2216" s="194"/>
      <c r="T2216" s="194" t="str">
        <f t="shared" si="524"/>
        <v/>
      </c>
      <c r="U2216" s="194" t="str">
        <f t="shared" si="524"/>
        <v/>
      </c>
    </row>
    <row r="2217" spans="1:21" s="156" customFormat="1" ht="19.5" customHeight="1" x14ac:dyDescent="0.25">
      <c r="B2217" s="198" t="s">
        <v>64</v>
      </c>
      <c r="C2217" s="175" t="str">
        <f>$C$1196</f>
        <v>Commissioning</v>
      </c>
      <c r="D2217" s="176"/>
      <c r="E2217" s="176"/>
      <c r="F2217" s="176"/>
      <c r="G2217" s="177"/>
      <c r="H2217" s="471">
        <f>$H$1196</f>
        <v>0.01</v>
      </c>
      <c r="I2217" s="179"/>
      <c r="J2217" s="458">
        <f>J2216</f>
        <v>0</v>
      </c>
      <c r="K2217" s="459">
        <f>H2217*J2217</f>
        <v>0</v>
      </c>
      <c r="L2217" s="460"/>
      <c r="M2217" s="461"/>
      <c r="N2217" s="461"/>
      <c r="O2217" s="462"/>
      <c r="P2217" s="193">
        <f t="shared" si="513"/>
        <v>0</v>
      </c>
      <c r="Q2217" s="170"/>
      <c r="R2217" s="194" t="str">
        <f t="shared" si="523"/>
        <v/>
      </c>
      <c r="S2217" s="194"/>
      <c r="T2217" s="194" t="str">
        <f t="shared" si="524"/>
        <v/>
      </c>
      <c r="U2217" s="194" t="str">
        <f t="shared" si="524"/>
        <v/>
      </c>
    </row>
    <row r="2218" spans="1:21" s="156" customFormat="1" ht="19.5" customHeight="1" x14ac:dyDescent="0.25">
      <c r="B2218" s="198" t="s">
        <v>64</v>
      </c>
      <c r="C2218" s="175" t="str">
        <f>$C$1197</f>
        <v>E.o. for sustainable solutions, offsite manufacture, and the like</v>
      </c>
      <c r="D2218" s="176"/>
      <c r="E2218" s="176"/>
      <c r="F2218" s="176"/>
      <c r="G2218" s="177"/>
      <c r="H2218" s="471">
        <f>$H$1197</f>
        <v>0.15</v>
      </c>
      <c r="I2218" s="179"/>
      <c r="J2218" s="458">
        <f>J2217</f>
        <v>0</v>
      </c>
      <c r="K2218" s="459">
        <f>H2218*J2218</f>
        <v>0</v>
      </c>
      <c r="L2218" s="460"/>
      <c r="M2218" s="461"/>
      <c r="N2218" s="461"/>
      <c r="O2218" s="462"/>
      <c r="P2218" s="193">
        <f t="shared" si="513"/>
        <v>0</v>
      </c>
      <c r="Q2218" s="170"/>
      <c r="R2218" s="194" t="str">
        <f t="shared" si="523"/>
        <v/>
      </c>
      <c r="S2218" s="194"/>
      <c r="T2218" s="194" t="str">
        <f t="shared" si="524"/>
        <v/>
      </c>
      <c r="U2218" s="194" t="str">
        <f t="shared" si="524"/>
        <v/>
      </c>
    </row>
    <row r="2219" spans="1:21" s="156" customFormat="1" ht="19.5" customHeight="1" x14ac:dyDescent="0.25">
      <c r="B2219" s="198" t="s">
        <v>64</v>
      </c>
      <c r="C2219" s="175" t="str">
        <f>$C$1198</f>
        <v>MEP Preliminaries &amp; OH&amp;P</v>
      </c>
      <c r="D2219" s="176"/>
      <c r="E2219" s="176"/>
      <c r="F2219" s="176"/>
      <c r="G2219" s="177"/>
      <c r="H2219" s="471">
        <f>$H$1198</f>
        <v>0</v>
      </c>
      <c r="I2219" s="179"/>
      <c r="J2219" s="458">
        <f>SUM(K2214:K2218)</f>
        <v>0</v>
      </c>
      <c r="K2219" s="459">
        <f>H2219*J2219</f>
        <v>0</v>
      </c>
      <c r="L2219" s="460"/>
      <c r="M2219" s="461"/>
      <c r="N2219" s="461"/>
      <c r="O2219" s="462"/>
      <c r="P2219" s="193">
        <f t="shared" si="513"/>
        <v>0</v>
      </c>
      <c r="Q2219" s="170"/>
      <c r="R2219" s="194" t="str">
        <f t="shared" si="523"/>
        <v/>
      </c>
      <c r="S2219" s="194"/>
      <c r="T2219" s="194" t="str">
        <f t="shared" si="524"/>
        <v/>
      </c>
      <c r="U2219" s="194" t="str">
        <f t="shared" si="524"/>
        <v/>
      </c>
    </row>
    <row r="2220" spans="1:21" s="156" customFormat="1" ht="19.5" customHeight="1" x14ac:dyDescent="0.25">
      <c r="A2220" s="197"/>
      <c r="B2220" s="221"/>
      <c r="C2220" s="222"/>
      <c r="D2220" s="223"/>
      <c r="E2220" s="223"/>
      <c r="F2220" s="223"/>
      <c r="G2220" s="224" t="str">
        <f>C2213</f>
        <v>Fuel distribution systems</v>
      </c>
      <c r="H2220" s="225"/>
      <c r="I2220" s="225"/>
      <c r="J2220" s="226"/>
      <c r="K2220" s="227">
        <f>SUBTOTAL(9,K2213:K2219)</f>
        <v>0</v>
      </c>
      <c r="L2220" s="228"/>
      <c r="M2220" s="229"/>
      <c r="N2220" s="229"/>
      <c r="O2220" s="230"/>
      <c r="P2220" s="193">
        <f t="shared" si="513"/>
        <v>0</v>
      </c>
      <c r="R2220" s="194"/>
      <c r="S2220" s="194"/>
      <c r="T2220" s="194"/>
      <c r="U2220" s="194"/>
    </row>
    <row r="2221" spans="1:21" s="156" customFormat="1" ht="19.5" customHeight="1" x14ac:dyDescent="0.25">
      <c r="B2221" s="174"/>
      <c r="C2221" s="175"/>
      <c r="D2221" s="176"/>
      <c r="E2221" s="176"/>
      <c r="F2221" s="176"/>
      <c r="G2221" s="177"/>
      <c r="H2221" s="178"/>
      <c r="I2221" s="179"/>
      <c r="J2221" s="180"/>
      <c r="K2221" s="180"/>
      <c r="L2221" s="181"/>
      <c r="M2221" s="182"/>
      <c r="N2221" s="182"/>
      <c r="O2221" s="183"/>
      <c r="P2221" s="193">
        <f t="shared" si="513"/>
        <v>0</v>
      </c>
      <c r="Q2221" s="170"/>
      <c r="R2221" s="194" t="str">
        <f>IF($Q2221=R$8,$K2221,"")</f>
        <v/>
      </c>
      <c r="S2221" s="194"/>
      <c r="T2221" s="194" t="str">
        <f>IF($Q2221=T$8,$K2221,"")</f>
        <v/>
      </c>
      <c r="U2221" s="194" t="str">
        <f>IF($Q2221=U$8,$K2221,"")</f>
        <v/>
      </c>
    </row>
    <row r="2222" spans="1:21" s="156" customFormat="1" ht="19.5" customHeight="1" x14ac:dyDescent="0.25">
      <c r="B2222" s="174"/>
      <c r="C2222" s="175"/>
      <c r="D2222" s="176"/>
      <c r="E2222" s="176"/>
      <c r="F2222" s="176"/>
      <c r="G2222" s="177"/>
      <c r="H2222" s="178"/>
      <c r="I2222" s="179"/>
      <c r="J2222" s="180"/>
      <c r="K2222" s="180"/>
      <c r="L2222" s="181"/>
      <c r="M2222" s="182"/>
      <c r="N2222" s="182"/>
      <c r="O2222" s="183"/>
      <c r="P2222" s="193">
        <f t="shared" si="513"/>
        <v>0</v>
      </c>
      <c r="Q2222" s="170"/>
      <c r="R2222" s="194" t="str">
        <f>IF($Q2222=R$8,$K2222,"")</f>
        <v/>
      </c>
      <c r="S2222" s="194"/>
      <c r="T2222" s="194" t="str">
        <f>IF($Q2222=T$8,$K2222,"")</f>
        <v/>
      </c>
      <c r="U2222" s="194" t="str">
        <f>IF($Q2222=U$8,$K2222,"")</f>
        <v/>
      </c>
    </row>
    <row r="2223" spans="1:21" s="156" customFormat="1" ht="19.5" customHeight="1" x14ac:dyDescent="0.25">
      <c r="B2223" s="231"/>
      <c r="C2223" s="232"/>
      <c r="D2223" s="233"/>
      <c r="E2223" s="233"/>
      <c r="F2223" s="233"/>
      <c r="G2223" s="234" t="str">
        <f>C2194</f>
        <v>Fuel Installations</v>
      </c>
      <c r="H2223" s="235"/>
      <c r="I2223" s="236"/>
      <c r="J2223" s="236"/>
      <c r="K2223" s="237">
        <f>SUBTOTAL(9,K2195:K2222)</f>
        <v>45511.537500000006</v>
      </c>
      <c r="L2223" s="238"/>
      <c r="M2223" s="239"/>
      <c r="N2223" s="239"/>
      <c r="O2223" s="240"/>
      <c r="P2223" s="193">
        <f t="shared" si="513"/>
        <v>0</v>
      </c>
      <c r="Q2223" s="237">
        <f>SUBTOTAL(9,Q2222:Q2222)</f>
        <v>0</v>
      </c>
      <c r="R2223" s="237">
        <f>SUBTOTAL(9,R2194:R2222)</f>
        <v>45511.537500000006</v>
      </c>
      <c r="S2223" s="237">
        <f>SUBTOTAL(9,S2194:S2222)</f>
        <v>0</v>
      </c>
      <c r="T2223" s="237">
        <f>SUBTOTAL(9,T2194:T2222)</f>
        <v>0</v>
      </c>
      <c r="U2223" s="237">
        <f>SUBTOTAL(9,U2222:U2222)</f>
        <v>0</v>
      </c>
    </row>
    <row r="2224" spans="1:21" s="156" customFormat="1" ht="19.5" customHeight="1" x14ac:dyDescent="0.25">
      <c r="B2224" s="174"/>
      <c r="C2224" s="175"/>
      <c r="D2224" s="176"/>
      <c r="E2224" s="176"/>
      <c r="F2224" s="176"/>
      <c r="G2224" s="177"/>
      <c r="H2224" s="178"/>
      <c r="I2224" s="179"/>
      <c r="J2224" s="180"/>
      <c r="K2224" s="180"/>
      <c r="L2224" s="181"/>
      <c r="M2224" s="182"/>
      <c r="N2224" s="182"/>
      <c r="O2224" s="183"/>
      <c r="P2224" s="193">
        <f t="shared" si="513"/>
        <v>0</v>
      </c>
      <c r="Q2224" s="170"/>
      <c r="R2224" s="194" t="str">
        <f>IF($Q2224=R$8,$K2224,"")</f>
        <v/>
      </c>
      <c r="S2224" s="194"/>
      <c r="T2224" s="194" t="str">
        <f>IF($Q2224=T$8,$K2224,"")</f>
        <v/>
      </c>
      <c r="U2224" s="194" t="str">
        <f>IF($Q2224=U$8,$K2224,"")</f>
        <v/>
      </c>
    </row>
    <row r="2225" spans="1:21" s="156" customFormat="1" ht="19.5" customHeight="1" x14ac:dyDescent="0.25">
      <c r="B2225" s="189" t="s">
        <v>1327</v>
      </c>
      <c r="C2225" s="190" t="s">
        <v>1328</v>
      </c>
      <c r="D2225" s="191"/>
      <c r="E2225" s="191"/>
      <c r="F2225" s="191"/>
      <c r="G2225" s="192"/>
      <c r="H2225" s="178"/>
      <c r="I2225" s="179"/>
      <c r="J2225" s="180"/>
      <c r="K2225" s="180"/>
      <c r="L2225" s="181"/>
      <c r="M2225" s="182"/>
      <c r="N2225" s="182"/>
      <c r="O2225" s="183"/>
      <c r="P2225" s="193">
        <f t="shared" si="513"/>
        <v>0</v>
      </c>
      <c r="Q2225" s="170"/>
      <c r="R2225" s="194" t="str">
        <f>IF($Q2225=R$8,$K2225,"")</f>
        <v/>
      </c>
      <c r="S2225" s="194"/>
      <c r="T2225" s="194" t="str">
        <f>IF($Q2225=T$8,$K2225,"")</f>
        <v/>
      </c>
      <c r="U2225" s="194" t="str">
        <f>IF($Q2225=U$8,$K2225,"")</f>
        <v/>
      </c>
    </row>
    <row r="2226" spans="1:21" s="156" customFormat="1" ht="19.5" customHeight="1" x14ac:dyDescent="0.25">
      <c r="B2226" s="195" t="s">
        <v>1329</v>
      </c>
      <c r="C2226" s="196" t="s">
        <v>1330</v>
      </c>
      <c r="D2226" s="191"/>
      <c r="E2226" s="191"/>
      <c r="F2226" s="191"/>
      <c r="G2226" s="192"/>
      <c r="H2226" s="178"/>
      <c r="I2226" s="179"/>
      <c r="J2226" s="180"/>
      <c r="K2226" s="180"/>
      <c r="L2226" s="181"/>
      <c r="M2226" s="182"/>
      <c r="N2226" s="182"/>
      <c r="O2226" s="183"/>
      <c r="P2226" s="193">
        <f t="shared" si="513"/>
        <v>0</v>
      </c>
      <c r="Q2226" s="170"/>
      <c r="R2226" s="194"/>
      <c r="S2226" s="194"/>
      <c r="T2226" s="194"/>
      <c r="U2226" s="194"/>
    </row>
    <row r="2227" spans="1:21" s="156" customFormat="1" ht="19.5" customHeight="1" x14ac:dyDescent="0.25">
      <c r="B2227" s="279"/>
      <c r="C2227" s="196" t="s">
        <v>538</v>
      </c>
      <c r="D2227" s="191"/>
      <c r="E2227" s="191"/>
      <c r="F2227" s="191"/>
      <c r="G2227" s="192"/>
      <c r="H2227" s="178"/>
      <c r="I2227" s="179"/>
      <c r="J2227" s="180"/>
      <c r="K2227" s="180"/>
      <c r="L2227" s="205"/>
      <c r="M2227" s="206"/>
      <c r="N2227" s="182"/>
      <c r="O2227" s="183"/>
      <c r="P2227" s="193">
        <f t="shared" si="513"/>
        <v>0</v>
      </c>
      <c r="Q2227" s="170"/>
      <c r="R2227" s="194" t="str">
        <f t="shared" ref="R2227:S2234" si="525">IF($Q2227=R$8,$K2227,"")</f>
        <v/>
      </c>
      <c r="S2227" s="194"/>
      <c r="T2227" s="194" t="str">
        <f t="shared" ref="T2227:U2234" si="526">IF($Q2227=T$8,$K2227,"")</f>
        <v/>
      </c>
      <c r="U2227" s="194" t="str">
        <f t="shared" si="526"/>
        <v/>
      </c>
    </row>
    <row r="2228" spans="1:21" s="251" customFormat="1" ht="19.5" customHeight="1" x14ac:dyDescent="0.25">
      <c r="A2228" s="241"/>
      <c r="B2228" s="254" t="s">
        <v>64</v>
      </c>
      <c r="C2228" s="199" t="s">
        <v>1331</v>
      </c>
      <c r="D2228" s="255"/>
      <c r="E2228" s="255"/>
      <c r="F2228" s="255"/>
      <c r="G2228" s="256"/>
      <c r="H2228" s="257">
        <v>1</v>
      </c>
      <c r="I2228" s="242" t="s">
        <v>366</v>
      </c>
      <c r="J2228" s="179">
        <v>208725</v>
      </c>
      <c r="K2228" s="204">
        <f>H2228*J2228</f>
        <v>208725</v>
      </c>
      <c r="L2228" s="990"/>
      <c r="M2228" s="991"/>
      <c r="N2228" s="991"/>
      <c r="O2228" s="992"/>
      <c r="P2228" s="193">
        <f t="shared" si="513"/>
        <v>0</v>
      </c>
      <c r="Q2228" s="156" t="s">
        <v>363</v>
      </c>
      <c r="R2228" s="194">
        <f t="shared" si="525"/>
        <v>208725</v>
      </c>
      <c r="S2228" s="194" t="str">
        <f t="shared" si="525"/>
        <v/>
      </c>
      <c r="T2228" s="194" t="str">
        <f t="shared" si="526"/>
        <v/>
      </c>
      <c r="U2228" s="194" t="str">
        <f t="shared" si="526"/>
        <v/>
      </c>
    </row>
    <row r="2229" spans="1:21" s="251" customFormat="1" ht="19.5" customHeight="1" x14ac:dyDescent="0.25">
      <c r="A2229" s="241"/>
      <c r="B2229" s="254" t="s">
        <v>64</v>
      </c>
      <c r="C2229" s="199" t="s">
        <v>1332</v>
      </c>
      <c r="D2229" s="255"/>
      <c r="E2229" s="255"/>
      <c r="F2229" s="255"/>
      <c r="G2229" s="256"/>
      <c r="H2229" s="257">
        <v>2</v>
      </c>
      <c r="I2229" s="242" t="s">
        <v>366</v>
      </c>
      <c r="J2229" s="179">
        <v>217580</v>
      </c>
      <c r="K2229" s="204">
        <f>H2229*J2229</f>
        <v>435160</v>
      </c>
      <c r="L2229" s="990"/>
      <c r="M2229" s="991"/>
      <c r="N2229" s="991"/>
      <c r="O2229" s="992"/>
      <c r="P2229" s="193">
        <f t="shared" si="513"/>
        <v>0</v>
      </c>
      <c r="Q2229" s="156" t="s">
        <v>363</v>
      </c>
      <c r="R2229" s="194">
        <f t="shared" si="525"/>
        <v>435160</v>
      </c>
      <c r="S2229" s="194" t="str">
        <f t="shared" si="525"/>
        <v/>
      </c>
      <c r="T2229" s="194" t="str">
        <f t="shared" si="526"/>
        <v/>
      </c>
      <c r="U2229" s="194" t="str">
        <f t="shared" si="526"/>
        <v/>
      </c>
    </row>
    <row r="2230" spans="1:21" s="251" customFormat="1" ht="19.5" customHeight="1" x14ac:dyDescent="0.25">
      <c r="A2230" s="241"/>
      <c r="B2230" s="254" t="s">
        <v>64</v>
      </c>
      <c r="C2230" s="199" t="s">
        <v>1333</v>
      </c>
      <c r="D2230" s="255"/>
      <c r="E2230" s="255"/>
      <c r="F2230" s="255"/>
      <c r="G2230" s="256"/>
      <c r="H2230" s="257">
        <v>2</v>
      </c>
      <c r="I2230" s="242" t="s">
        <v>366</v>
      </c>
      <c r="J2230" s="179">
        <v>199870</v>
      </c>
      <c r="K2230" s="204">
        <f>H2230*J2230</f>
        <v>399740</v>
      </c>
      <c r="L2230" s="990"/>
      <c r="M2230" s="991"/>
      <c r="N2230" s="991"/>
      <c r="O2230" s="992"/>
      <c r="P2230" s="193">
        <f t="shared" si="513"/>
        <v>0</v>
      </c>
      <c r="Q2230" s="156" t="s">
        <v>364</v>
      </c>
      <c r="R2230" s="194" t="str">
        <f t="shared" si="525"/>
        <v/>
      </c>
      <c r="S2230" s="194">
        <f t="shared" si="525"/>
        <v>399740</v>
      </c>
      <c r="T2230" s="194" t="str">
        <f t="shared" si="526"/>
        <v/>
      </c>
      <c r="U2230" s="194" t="str">
        <f t="shared" si="526"/>
        <v/>
      </c>
    </row>
    <row r="2231" spans="1:21" s="251" customFormat="1" ht="19.5" customHeight="1" x14ac:dyDescent="0.25">
      <c r="A2231" s="241"/>
      <c r="B2231" s="254" t="s">
        <v>64</v>
      </c>
      <c r="C2231" s="199" t="s">
        <v>1334</v>
      </c>
      <c r="D2231" s="255"/>
      <c r="E2231" s="255"/>
      <c r="F2231" s="255"/>
      <c r="G2231" s="256"/>
      <c r="H2231" s="257">
        <v>2</v>
      </c>
      <c r="I2231" s="242" t="s">
        <v>366</v>
      </c>
      <c r="J2231" s="179">
        <v>249205</v>
      </c>
      <c r="K2231" s="204">
        <f>H2231*J2231</f>
        <v>498410</v>
      </c>
      <c r="L2231" s="990"/>
      <c r="M2231" s="991"/>
      <c r="N2231" s="991"/>
      <c r="O2231" s="992"/>
      <c r="P2231" s="193">
        <f t="shared" si="513"/>
        <v>0</v>
      </c>
      <c r="Q2231" s="156" t="s">
        <v>364</v>
      </c>
      <c r="R2231" s="194" t="str">
        <f t="shared" si="525"/>
        <v/>
      </c>
      <c r="S2231" s="194">
        <f t="shared" si="525"/>
        <v>498410</v>
      </c>
      <c r="T2231" s="194" t="str">
        <f t="shared" si="526"/>
        <v/>
      </c>
      <c r="U2231" s="194" t="str">
        <f t="shared" si="526"/>
        <v/>
      </c>
    </row>
    <row r="2232" spans="1:21" s="251" customFormat="1" ht="19.5" customHeight="1" x14ac:dyDescent="0.25">
      <c r="A2232" s="241"/>
      <c r="B2232" s="254" t="s">
        <v>64</v>
      </c>
      <c r="C2232" s="199" t="s">
        <v>1335</v>
      </c>
      <c r="D2232" s="255"/>
      <c r="E2232" s="255"/>
      <c r="F2232" s="255"/>
      <c r="G2232" s="256"/>
      <c r="H2232" s="257">
        <v>1</v>
      </c>
      <c r="I2232" s="242" t="s">
        <v>366</v>
      </c>
      <c r="J2232" s="179">
        <v>199870</v>
      </c>
      <c r="K2232" s="204">
        <f t="shared" ref="K2232:K2234" si="527">H2232*J2232</f>
        <v>199870</v>
      </c>
      <c r="L2232" s="245"/>
      <c r="M2232" s="246"/>
      <c r="N2232" s="246"/>
      <c r="O2232" s="247"/>
      <c r="P2232" s="193">
        <f t="shared" si="513"/>
        <v>0</v>
      </c>
      <c r="Q2232" s="156" t="s">
        <v>364</v>
      </c>
      <c r="R2232" s="194" t="str">
        <f t="shared" si="525"/>
        <v/>
      </c>
      <c r="S2232" s="194">
        <f t="shared" si="525"/>
        <v>199870</v>
      </c>
      <c r="T2232" s="194" t="str">
        <f t="shared" si="526"/>
        <v/>
      </c>
      <c r="U2232" s="194" t="str">
        <f t="shared" si="526"/>
        <v/>
      </c>
    </row>
    <row r="2233" spans="1:21" s="251" customFormat="1" ht="19.5" customHeight="1" x14ac:dyDescent="0.25">
      <c r="A2233" s="241"/>
      <c r="B2233" s="254" t="s">
        <v>64</v>
      </c>
      <c r="C2233" s="199" t="s">
        <v>1336</v>
      </c>
      <c r="D2233" s="255"/>
      <c r="E2233" s="255"/>
      <c r="F2233" s="255"/>
      <c r="G2233" s="256"/>
      <c r="H2233" s="257">
        <v>2</v>
      </c>
      <c r="I2233" s="242" t="s">
        <v>366</v>
      </c>
      <c r="J2233" s="179">
        <v>249205</v>
      </c>
      <c r="K2233" s="204">
        <f t="shared" si="527"/>
        <v>498410</v>
      </c>
      <c r="L2233" s="245"/>
      <c r="M2233" s="246"/>
      <c r="N2233" s="246"/>
      <c r="O2233" s="247"/>
      <c r="P2233" s="193">
        <f t="shared" si="513"/>
        <v>0</v>
      </c>
      <c r="Q2233" s="156" t="s">
        <v>364</v>
      </c>
      <c r="R2233" s="194" t="str">
        <f t="shared" si="525"/>
        <v/>
      </c>
      <c r="S2233" s="194">
        <f t="shared" si="525"/>
        <v>498410</v>
      </c>
      <c r="T2233" s="194" t="str">
        <f t="shared" si="526"/>
        <v/>
      </c>
      <c r="U2233" s="194" t="str">
        <f t="shared" si="526"/>
        <v/>
      </c>
    </row>
    <row r="2234" spans="1:21" s="251" customFormat="1" ht="19.5" customHeight="1" x14ac:dyDescent="0.25">
      <c r="A2234" s="241"/>
      <c r="B2234" s="254" t="s">
        <v>64</v>
      </c>
      <c r="C2234" s="199" t="s">
        <v>1337</v>
      </c>
      <c r="D2234" s="255"/>
      <c r="E2234" s="255"/>
      <c r="F2234" s="255"/>
      <c r="G2234" s="256"/>
      <c r="H2234" s="257">
        <v>2</v>
      </c>
      <c r="I2234" s="242" t="s">
        <v>366</v>
      </c>
      <c r="J2234" s="179">
        <v>249205</v>
      </c>
      <c r="K2234" s="204">
        <f t="shared" si="527"/>
        <v>498410</v>
      </c>
      <c r="L2234" s="245"/>
      <c r="M2234" s="246"/>
      <c r="N2234" s="246"/>
      <c r="O2234" s="247"/>
      <c r="P2234" s="193">
        <f t="shared" si="513"/>
        <v>0</v>
      </c>
      <c r="Q2234" s="156" t="s">
        <v>363</v>
      </c>
      <c r="R2234" s="194">
        <f t="shared" si="525"/>
        <v>498410</v>
      </c>
      <c r="S2234" s="194" t="str">
        <f t="shared" si="525"/>
        <v/>
      </c>
      <c r="T2234" s="194" t="str">
        <f t="shared" si="526"/>
        <v/>
      </c>
      <c r="U2234" s="194" t="str">
        <f t="shared" si="526"/>
        <v/>
      </c>
    </row>
    <row r="2235" spans="1:21" s="251" customFormat="1" ht="19.5" customHeight="1" x14ac:dyDescent="0.25">
      <c r="A2235" s="241"/>
      <c r="B2235" s="254"/>
      <c r="C2235" s="199"/>
      <c r="D2235" s="255"/>
      <c r="E2235" s="255"/>
      <c r="F2235" s="255"/>
      <c r="G2235" s="256"/>
      <c r="H2235" s="257"/>
      <c r="I2235" s="242"/>
      <c r="J2235" s="179"/>
      <c r="K2235" s="204"/>
      <c r="L2235" s="245"/>
      <c r="M2235" s="246"/>
      <c r="N2235" s="246"/>
      <c r="O2235" s="247"/>
      <c r="P2235" s="193">
        <f t="shared" ref="P2235:P2298" si="528">K2235-SUM(R2235:U2235)</f>
        <v>0</v>
      </c>
      <c r="Q2235" s="156"/>
      <c r="R2235" s="194"/>
      <c r="S2235" s="194"/>
      <c r="T2235" s="194"/>
      <c r="U2235" s="194"/>
    </row>
    <row r="2236" spans="1:21" s="156" customFormat="1" ht="19.5" customHeight="1" x14ac:dyDescent="0.25">
      <c r="B2236" s="279"/>
      <c r="C2236" s="196" t="s">
        <v>356</v>
      </c>
      <c r="D2236" s="191"/>
      <c r="E2236" s="191"/>
      <c r="F2236" s="191"/>
      <c r="G2236" s="192"/>
      <c r="H2236" s="178"/>
      <c r="I2236" s="179"/>
      <c r="J2236" s="180"/>
      <c r="K2236" s="180"/>
      <c r="L2236" s="205"/>
      <c r="M2236" s="206"/>
      <c r="N2236" s="182"/>
      <c r="O2236" s="183"/>
      <c r="P2236" s="193">
        <f t="shared" si="528"/>
        <v>0</v>
      </c>
      <c r="Q2236" s="170"/>
      <c r="R2236" s="194" t="str">
        <f>IF($Q2236=R$8,$K2236,"")</f>
        <v/>
      </c>
      <c r="S2236" s="194"/>
      <c r="T2236" s="194" t="str">
        <f t="shared" ref="T2236:U2244" si="529">IF($Q2236=T$8,$K2236,"")</f>
        <v/>
      </c>
      <c r="U2236" s="194" t="str">
        <f t="shared" si="529"/>
        <v/>
      </c>
    </row>
    <row r="2237" spans="1:21" s="251" customFormat="1" ht="19.5" customHeight="1" x14ac:dyDescent="0.25">
      <c r="A2237" s="241"/>
      <c r="B2237" s="254" t="s">
        <v>64</v>
      </c>
      <c r="C2237" s="199" t="s">
        <v>1338</v>
      </c>
      <c r="D2237" s="255"/>
      <c r="E2237" s="255"/>
      <c r="F2237" s="255"/>
      <c r="G2237" s="256"/>
      <c r="H2237" s="257">
        <v>1</v>
      </c>
      <c r="I2237" s="242" t="s">
        <v>366</v>
      </c>
      <c r="J2237" s="179">
        <v>253000</v>
      </c>
      <c r="K2237" s="204">
        <f>H2237*J2237</f>
        <v>253000</v>
      </c>
      <c r="L2237" s="990"/>
      <c r="M2237" s="991"/>
      <c r="N2237" s="991"/>
      <c r="O2237" s="992"/>
      <c r="P2237" s="193">
        <f t="shared" si="528"/>
        <v>0</v>
      </c>
      <c r="Q2237" s="156" t="s">
        <v>356</v>
      </c>
      <c r="R2237" s="194" t="str">
        <f>IF($Q2237=R$8,$K2237,"")</f>
        <v/>
      </c>
      <c r="S2237" s="194"/>
      <c r="T2237" s="194">
        <f t="shared" si="529"/>
        <v>253000</v>
      </c>
      <c r="U2237" s="194" t="str">
        <f t="shared" si="529"/>
        <v/>
      </c>
    </row>
    <row r="2238" spans="1:21" s="251" customFormat="1" ht="19.5" customHeight="1" x14ac:dyDescent="0.25">
      <c r="A2238" s="241"/>
      <c r="B2238" s="254" t="s">
        <v>64</v>
      </c>
      <c r="C2238" s="199" t="s">
        <v>1339</v>
      </c>
      <c r="D2238" s="255"/>
      <c r="E2238" s="255"/>
      <c r="F2238" s="255"/>
      <c r="G2238" s="256"/>
      <c r="H2238" s="257">
        <v>1</v>
      </c>
      <c r="I2238" s="242" t="s">
        <v>366</v>
      </c>
      <c r="J2238" s="179">
        <v>208725</v>
      </c>
      <c r="K2238" s="204">
        <f>H2238*J2238</f>
        <v>208725</v>
      </c>
      <c r="L2238" s="990"/>
      <c r="M2238" s="991"/>
      <c r="N2238" s="991"/>
      <c r="O2238" s="992"/>
      <c r="P2238" s="193">
        <f t="shared" si="528"/>
        <v>0</v>
      </c>
      <c r="Q2238" s="156" t="s">
        <v>356</v>
      </c>
      <c r="R2238" s="194" t="str">
        <f>IF($Q2238=R$8,$K2238,"")</f>
        <v/>
      </c>
      <c r="S2238" s="194"/>
      <c r="T2238" s="194">
        <f t="shared" si="529"/>
        <v>208725</v>
      </c>
      <c r="U2238" s="194" t="str">
        <f t="shared" si="529"/>
        <v/>
      </c>
    </row>
    <row r="2239" spans="1:21" s="251" customFormat="1" ht="19.5" customHeight="1" x14ac:dyDescent="0.25">
      <c r="A2239" s="241"/>
      <c r="B2239" s="254" t="s">
        <v>64</v>
      </c>
      <c r="C2239" s="199" t="s">
        <v>1340</v>
      </c>
      <c r="D2239" s="255"/>
      <c r="E2239" s="255"/>
      <c r="F2239" s="255"/>
      <c r="G2239" s="256"/>
      <c r="H2239" s="257">
        <v>1</v>
      </c>
      <c r="I2239" s="242" t="s">
        <v>366</v>
      </c>
      <c r="J2239" s="179">
        <v>249205</v>
      </c>
      <c r="K2239" s="204">
        <f>H2239*J2239</f>
        <v>249205</v>
      </c>
      <c r="L2239" s="990"/>
      <c r="M2239" s="991"/>
      <c r="N2239" s="991"/>
      <c r="O2239" s="992"/>
      <c r="P2239" s="193">
        <f t="shared" si="528"/>
        <v>0</v>
      </c>
      <c r="Q2239" s="156" t="s">
        <v>356</v>
      </c>
      <c r="R2239" s="194" t="str">
        <f>IF($Q2239=R$8,$K2239,"")</f>
        <v/>
      </c>
      <c r="S2239" s="194"/>
      <c r="T2239" s="194">
        <f>IF($Q2239=T$8,$K2239,"")</f>
        <v>249205</v>
      </c>
      <c r="U2239" s="194" t="str">
        <f t="shared" si="529"/>
        <v/>
      </c>
    </row>
    <row r="2240" spans="1:21" s="156" customFormat="1" ht="19.5" customHeight="1" x14ac:dyDescent="0.25">
      <c r="B2240" s="174"/>
      <c r="C2240" s="175"/>
      <c r="D2240" s="176"/>
      <c r="E2240" s="176"/>
      <c r="F2240" s="176"/>
      <c r="G2240" s="466"/>
      <c r="H2240" s="178"/>
      <c r="I2240" s="179"/>
      <c r="J2240" s="180"/>
      <c r="K2240" s="467"/>
      <c r="L2240" s="468"/>
      <c r="M2240" s="469"/>
      <c r="N2240" s="469"/>
      <c r="O2240" s="470"/>
      <c r="P2240" s="193">
        <f t="shared" si="528"/>
        <v>-3449655</v>
      </c>
      <c r="Q2240" s="170"/>
      <c r="R2240" s="194">
        <f>SUBTOTAL(9,R2226:R2239)</f>
        <v>1142295</v>
      </c>
      <c r="S2240" s="194">
        <f>SUBTOTAL(9,S2226:S2239)</f>
        <v>1596430</v>
      </c>
      <c r="T2240" s="194">
        <f>SUBTOTAL(9,T2226:T2239)</f>
        <v>710930</v>
      </c>
      <c r="U2240" s="194" t="str">
        <f t="shared" si="529"/>
        <v/>
      </c>
    </row>
    <row r="2241" spans="1:21" s="156" customFormat="1" ht="19.5" customHeight="1" x14ac:dyDescent="0.25">
      <c r="B2241" s="198" t="s">
        <v>64</v>
      </c>
      <c r="C2241" s="175" t="str">
        <f>$C$1195</f>
        <v>Testing</v>
      </c>
      <c r="D2241" s="176"/>
      <c r="E2241" s="176"/>
      <c r="F2241" s="176"/>
      <c r="G2241" s="177"/>
      <c r="H2241" s="471">
        <f>$H$1195</f>
        <v>0.01</v>
      </c>
      <c r="I2241" s="179"/>
      <c r="J2241" s="458">
        <f>SUBTOTAL(9,K2225:K2240)</f>
        <v>3449655</v>
      </c>
      <c r="K2241" s="459">
        <f>H2241*J2241</f>
        <v>34496.550000000003</v>
      </c>
      <c r="L2241" s="460"/>
      <c r="M2241" s="461"/>
      <c r="N2241" s="461"/>
      <c r="O2241" s="462"/>
      <c r="P2241" s="193">
        <f t="shared" si="528"/>
        <v>0</v>
      </c>
      <c r="Q2241" s="170"/>
      <c r="R2241" s="194">
        <f>R2240*$H2241</f>
        <v>11422.95</v>
      </c>
      <c r="S2241" s="194">
        <f>S2240*$H2241</f>
        <v>15964.300000000001</v>
      </c>
      <c r="T2241" s="194">
        <f>T2240*$H2241</f>
        <v>7109.3</v>
      </c>
      <c r="U2241" s="194" t="str">
        <f t="shared" si="529"/>
        <v/>
      </c>
    </row>
    <row r="2242" spans="1:21" s="156" customFormat="1" ht="19.5" customHeight="1" x14ac:dyDescent="0.25">
      <c r="B2242" s="198" t="s">
        <v>64</v>
      </c>
      <c r="C2242" s="175" t="str">
        <f>$C$1196</f>
        <v>Commissioning</v>
      </c>
      <c r="D2242" s="176"/>
      <c r="E2242" s="176"/>
      <c r="F2242" s="176"/>
      <c r="G2242" s="177"/>
      <c r="H2242" s="471">
        <f>$H$1196</f>
        <v>0.01</v>
      </c>
      <c r="I2242" s="179"/>
      <c r="J2242" s="458">
        <f>J2241</f>
        <v>3449655</v>
      </c>
      <c r="K2242" s="459">
        <f>H2242*J2242</f>
        <v>34496.550000000003</v>
      </c>
      <c r="L2242" s="460"/>
      <c r="M2242" s="461"/>
      <c r="N2242" s="461"/>
      <c r="O2242" s="462"/>
      <c r="P2242" s="193">
        <f t="shared" si="528"/>
        <v>0</v>
      </c>
      <c r="Q2242" s="170"/>
      <c r="R2242" s="194">
        <f>R2240*$H2242</f>
        <v>11422.95</v>
      </c>
      <c r="S2242" s="194">
        <f>S2240*$H2242</f>
        <v>15964.300000000001</v>
      </c>
      <c r="T2242" s="194">
        <f>T2240*$H2242</f>
        <v>7109.3</v>
      </c>
      <c r="U2242" s="194" t="str">
        <f t="shared" si="529"/>
        <v/>
      </c>
    </row>
    <row r="2243" spans="1:21" s="156" customFormat="1" ht="19.5" customHeight="1" x14ac:dyDescent="0.25">
      <c r="B2243" s="198" t="s">
        <v>64</v>
      </c>
      <c r="C2243" s="175" t="str">
        <f>$C$1197</f>
        <v>E.o. for sustainable solutions, offsite manufacture, and the like</v>
      </c>
      <c r="D2243" s="176"/>
      <c r="E2243" s="176"/>
      <c r="F2243" s="176"/>
      <c r="G2243" s="177"/>
      <c r="H2243" s="471">
        <f>$H$1197</f>
        <v>0.15</v>
      </c>
      <c r="I2243" s="179"/>
      <c r="J2243" s="458">
        <f>J2242</f>
        <v>3449655</v>
      </c>
      <c r="K2243" s="459">
        <f>H2243*J2243</f>
        <v>517448.25</v>
      </c>
      <c r="L2243" s="460"/>
      <c r="M2243" s="461"/>
      <c r="N2243" s="461"/>
      <c r="O2243" s="462"/>
      <c r="P2243" s="193">
        <f t="shared" si="528"/>
        <v>0</v>
      </c>
      <c r="Q2243" s="170"/>
      <c r="R2243" s="194">
        <f>R2240*$H2243</f>
        <v>171344.25</v>
      </c>
      <c r="S2243" s="194">
        <f>S2240*$H2243</f>
        <v>239464.5</v>
      </c>
      <c r="T2243" s="194">
        <f>T2240*$H2243</f>
        <v>106639.5</v>
      </c>
      <c r="U2243" s="194" t="str">
        <f t="shared" si="529"/>
        <v/>
      </c>
    </row>
    <row r="2244" spans="1:21" s="156" customFormat="1" ht="19.5" customHeight="1" x14ac:dyDescent="0.25">
      <c r="B2244" s="198" t="s">
        <v>64</v>
      </c>
      <c r="C2244" s="175" t="str">
        <f>$C$1198</f>
        <v>MEP Preliminaries &amp; OH&amp;P</v>
      </c>
      <c r="D2244" s="176"/>
      <c r="E2244" s="176"/>
      <c r="F2244" s="176"/>
      <c r="G2244" s="177"/>
      <c r="H2244" s="471">
        <f>$H$1198</f>
        <v>0</v>
      </c>
      <c r="I2244" s="179"/>
      <c r="J2244" s="458">
        <f>SUM(K2227:K2243)</f>
        <v>4036096.3499999996</v>
      </c>
      <c r="K2244" s="459">
        <f>H2244*J2244</f>
        <v>0</v>
      </c>
      <c r="L2244" s="460"/>
      <c r="M2244" s="461"/>
      <c r="N2244" s="461"/>
      <c r="O2244" s="462"/>
      <c r="P2244" s="193">
        <f t="shared" si="528"/>
        <v>0</v>
      </c>
      <c r="Q2244" s="170"/>
      <c r="R2244" s="194">
        <f>SUM(R2240:R2243)*$H2244</f>
        <v>0</v>
      </c>
      <c r="S2244" s="194">
        <f>SUM(S2240:S2243)*$H2244</f>
        <v>0</v>
      </c>
      <c r="T2244" s="194">
        <f>SUM(T2240:T2243)*$H2244</f>
        <v>0</v>
      </c>
      <c r="U2244" s="194" t="str">
        <f t="shared" si="529"/>
        <v/>
      </c>
    </row>
    <row r="2245" spans="1:21" s="156" customFormat="1" ht="19.5" customHeight="1" x14ac:dyDescent="0.25">
      <c r="A2245" s="197"/>
      <c r="B2245" s="221"/>
      <c r="C2245" s="222"/>
      <c r="D2245" s="223"/>
      <c r="E2245" s="223"/>
      <c r="F2245" s="223"/>
      <c r="G2245" s="224" t="str">
        <f>C2226</f>
        <v>Lifts and Enclosed Hoists</v>
      </c>
      <c r="H2245" s="225"/>
      <c r="I2245" s="225"/>
      <c r="J2245" s="226"/>
      <c r="K2245" s="227">
        <f>SUBTOTAL(9,K2226:K2244)</f>
        <v>4036096.3499999996</v>
      </c>
      <c r="L2245" s="228"/>
      <c r="M2245" s="229"/>
      <c r="N2245" s="229"/>
      <c r="O2245" s="230"/>
      <c r="P2245" s="193">
        <f t="shared" si="528"/>
        <v>4036096.3499999996</v>
      </c>
      <c r="R2245" s="194" t="str">
        <f>IF($Q2246=R$8,$K2246,"")</f>
        <v/>
      </c>
      <c r="S2245" s="194"/>
      <c r="T2245" s="194" t="str">
        <f>IF($Q2246=T$8,$K2246,"")</f>
        <v/>
      </c>
      <c r="U2245" s="194"/>
    </row>
    <row r="2246" spans="1:21" s="156" customFormat="1" ht="19.5" customHeight="1" x14ac:dyDescent="0.25">
      <c r="B2246" s="174"/>
      <c r="C2246" s="175"/>
      <c r="D2246" s="176"/>
      <c r="E2246" s="176"/>
      <c r="F2246" s="176"/>
      <c r="G2246" s="177"/>
      <c r="H2246" s="178"/>
      <c r="I2246" s="179"/>
      <c r="J2246" s="180"/>
      <c r="K2246" s="180"/>
      <c r="L2246" s="181"/>
      <c r="M2246" s="182"/>
      <c r="N2246" s="182"/>
      <c r="O2246" s="183"/>
      <c r="P2246" s="193">
        <f t="shared" si="528"/>
        <v>0</v>
      </c>
      <c r="Q2246" s="170"/>
      <c r="R2246" s="194" t="str">
        <f>IF($Q2247=R$8,$K2247,"")</f>
        <v/>
      </c>
      <c r="S2246" s="194"/>
      <c r="T2246" s="194" t="str">
        <f>IF($Q2247=T$8,$K2247,"")</f>
        <v/>
      </c>
      <c r="U2246" s="194" t="str">
        <f t="shared" ref="U2246" si="530">IF($Q2246=U$8,$K2246,"")</f>
        <v/>
      </c>
    </row>
    <row r="2247" spans="1:21" s="156" customFormat="1" ht="19.5" customHeight="1" x14ac:dyDescent="0.25">
      <c r="B2247" s="195" t="s">
        <v>1341</v>
      </c>
      <c r="C2247" s="196" t="s">
        <v>1342</v>
      </c>
      <c r="D2247" s="191"/>
      <c r="E2247" s="191"/>
      <c r="F2247" s="191"/>
      <c r="G2247" s="192"/>
      <c r="H2247" s="178"/>
      <c r="I2247" s="179"/>
      <c r="J2247" s="180"/>
      <c r="K2247" s="180"/>
      <c r="L2247" s="181"/>
      <c r="M2247" s="182"/>
      <c r="N2247" s="182"/>
      <c r="O2247" s="183"/>
      <c r="P2247" s="193">
        <f t="shared" si="528"/>
        <v>0</v>
      </c>
      <c r="Q2247" s="170"/>
      <c r="R2247" s="194"/>
      <c r="S2247" s="194"/>
      <c r="T2247" s="194"/>
      <c r="U2247" s="194"/>
    </row>
    <row r="2248" spans="1:21" s="251" customFormat="1" ht="19.5" customHeight="1" x14ac:dyDescent="0.25">
      <c r="A2248" s="241"/>
      <c r="B2248" s="254" t="s">
        <v>64</v>
      </c>
      <c r="C2248" s="199" t="s">
        <v>1042</v>
      </c>
      <c r="D2248" s="255"/>
      <c r="E2248" s="255"/>
      <c r="F2248" s="255"/>
      <c r="G2248" s="256"/>
      <c r="H2248" s="257"/>
      <c r="I2248" s="242"/>
      <c r="J2248" s="179"/>
      <c r="K2248" s="244"/>
      <c r="L2248" s="990"/>
      <c r="M2248" s="991"/>
      <c r="N2248" s="991"/>
      <c r="O2248" s="992"/>
      <c r="P2248" s="193">
        <f t="shared" si="528"/>
        <v>0</v>
      </c>
      <c r="Q2248" s="258"/>
      <c r="R2248" s="194" t="str">
        <f t="shared" ref="R2248:R2253" si="531">IF($Q2248=R$8,$K2248,"")</f>
        <v/>
      </c>
      <c r="S2248" s="194"/>
      <c r="T2248" s="194" t="str">
        <f t="shared" ref="T2248:U2253" si="532">IF($Q2248=T$8,$K2248,"")</f>
        <v/>
      </c>
      <c r="U2248" s="194" t="str">
        <f t="shared" si="532"/>
        <v/>
      </c>
    </row>
    <row r="2249" spans="1:21" s="156" customFormat="1" ht="19.5" customHeight="1" x14ac:dyDescent="0.25">
      <c r="B2249" s="174"/>
      <c r="C2249" s="175"/>
      <c r="D2249" s="176"/>
      <c r="E2249" s="176"/>
      <c r="F2249" s="176"/>
      <c r="G2249" s="466"/>
      <c r="H2249" s="178"/>
      <c r="I2249" s="179"/>
      <c r="J2249" s="180"/>
      <c r="K2249" s="467"/>
      <c r="L2249" s="468"/>
      <c r="M2249" s="469"/>
      <c r="N2249" s="469"/>
      <c r="O2249" s="470"/>
      <c r="P2249" s="193">
        <f t="shared" si="528"/>
        <v>0</v>
      </c>
      <c r="Q2249" s="170"/>
      <c r="R2249" s="194" t="str">
        <f t="shared" si="531"/>
        <v/>
      </c>
      <c r="S2249" s="194"/>
      <c r="T2249" s="194" t="str">
        <f t="shared" si="532"/>
        <v/>
      </c>
      <c r="U2249" s="194" t="str">
        <f t="shared" si="532"/>
        <v/>
      </c>
    </row>
    <row r="2250" spans="1:21" s="156" customFormat="1" ht="19.5" customHeight="1" x14ac:dyDescent="0.25">
      <c r="B2250" s="198" t="s">
        <v>64</v>
      </c>
      <c r="C2250" s="175" t="str">
        <f>$C$1195</f>
        <v>Testing</v>
      </c>
      <c r="D2250" s="176"/>
      <c r="E2250" s="176"/>
      <c r="F2250" s="176"/>
      <c r="G2250" s="177"/>
      <c r="H2250" s="471">
        <f>$H$1195</f>
        <v>0.01</v>
      </c>
      <c r="I2250" s="179"/>
      <c r="J2250" s="458">
        <f>SUBTOTAL(9,K2246:K2249)</f>
        <v>0</v>
      </c>
      <c r="K2250" s="459">
        <f>H2250*J2250</f>
        <v>0</v>
      </c>
      <c r="L2250" s="460"/>
      <c r="M2250" s="461"/>
      <c r="N2250" s="461"/>
      <c r="O2250" s="462"/>
      <c r="P2250" s="193">
        <f t="shared" si="528"/>
        <v>0</v>
      </c>
      <c r="Q2250" s="170"/>
      <c r="R2250" s="194" t="str">
        <f t="shared" si="531"/>
        <v/>
      </c>
      <c r="S2250" s="194"/>
      <c r="T2250" s="194" t="str">
        <f t="shared" si="532"/>
        <v/>
      </c>
      <c r="U2250" s="194" t="str">
        <f t="shared" si="532"/>
        <v/>
      </c>
    </row>
    <row r="2251" spans="1:21" s="156" customFormat="1" ht="19.5" customHeight="1" x14ac:dyDescent="0.25">
      <c r="B2251" s="198" t="s">
        <v>64</v>
      </c>
      <c r="C2251" s="175" t="str">
        <f>$C$1196</f>
        <v>Commissioning</v>
      </c>
      <c r="D2251" s="176"/>
      <c r="E2251" s="176"/>
      <c r="F2251" s="176"/>
      <c r="G2251" s="177"/>
      <c r="H2251" s="471">
        <f>$H$1196</f>
        <v>0.01</v>
      </c>
      <c r="I2251" s="179"/>
      <c r="J2251" s="458">
        <f>J2250</f>
        <v>0</v>
      </c>
      <c r="K2251" s="459">
        <f>H2251*J2251</f>
        <v>0</v>
      </c>
      <c r="L2251" s="460"/>
      <c r="M2251" s="461"/>
      <c r="N2251" s="461"/>
      <c r="O2251" s="462"/>
      <c r="P2251" s="193">
        <f t="shared" si="528"/>
        <v>0</v>
      </c>
      <c r="Q2251" s="170"/>
      <c r="R2251" s="194" t="str">
        <f t="shared" si="531"/>
        <v/>
      </c>
      <c r="S2251" s="194"/>
      <c r="T2251" s="194" t="str">
        <f t="shared" si="532"/>
        <v/>
      </c>
      <c r="U2251" s="194" t="str">
        <f t="shared" si="532"/>
        <v/>
      </c>
    </row>
    <row r="2252" spans="1:21" s="156" customFormat="1" ht="19.5" customHeight="1" x14ac:dyDescent="0.25">
      <c r="B2252" s="198" t="s">
        <v>64</v>
      </c>
      <c r="C2252" s="175" t="str">
        <f>$C$1197</f>
        <v>E.o. for sustainable solutions, offsite manufacture, and the like</v>
      </c>
      <c r="D2252" s="176"/>
      <c r="E2252" s="176"/>
      <c r="F2252" s="176"/>
      <c r="G2252" s="177"/>
      <c r="H2252" s="471">
        <f>$H$1197</f>
        <v>0.15</v>
      </c>
      <c r="I2252" s="179"/>
      <c r="J2252" s="458">
        <f>J2251</f>
        <v>0</v>
      </c>
      <c r="K2252" s="459">
        <f>H2252*J2252</f>
        <v>0</v>
      </c>
      <c r="L2252" s="460"/>
      <c r="M2252" s="461"/>
      <c r="N2252" s="461"/>
      <c r="O2252" s="462"/>
      <c r="P2252" s="193">
        <f t="shared" si="528"/>
        <v>0</v>
      </c>
      <c r="Q2252" s="170"/>
      <c r="R2252" s="194" t="str">
        <f t="shared" si="531"/>
        <v/>
      </c>
      <c r="S2252" s="194"/>
      <c r="T2252" s="194" t="str">
        <f t="shared" si="532"/>
        <v/>
      </c>
      <c r="U2252" s="194" t="str">
        <f t="shared" si="532"/>
        <v/>
      </c>
    </row>
    <row r="2253" spans="1:21" s="156" customFormat="1" ht="19.5" customHeight="1" x14ac:dyDescent="0.25">
      <c r="B2253" s="198" t="s">
        <v>64</v>
      </c>
      <c r="C2253" s="175" t="str">
        <f>$C$1198</f>
        <v>MEP Preliminaries &amp; OH&amp;P</v>
      </c>
      <c r="D2253" s="176"/>
      <c r="E2253" s="176"/>
      <c r="F2253" s="176"/>
      <c r="G2253" s="177"/>
      <c r="H2253" s="471">
        <f>$H$1198</f>
        <v>0</v>
      </c>
      <c r="I2253" s="179"/>
      <c r="J2253" s="458">
        <f>SUM(K2248:K2252)</f>
        <v>0</v>
      </c>
      <c r="K2253" s="459">
        <f>H2253*J2253</f>
        <v>0</v>
      </c>
      <c r="L2253" s="460"/>
      <c r="M2253" s="461"/>
      <c r="N2253" s="461"/>
      <c r="O2253" s="462"/>
      <c r="P2253" s="193">
        <f t="shared" si="528"/>
        <v>0</v>
      </c>
      <c r="Q2253" s="170"/>
      <c r="R2253" s="194" t="str">
        <f t="shared" si="531"/>
        <v/>
      </c>
      <c r="S2253" s="194"/>
      <c r="T2253" s="194" t="str">
        <f t="shared" si="532"/>
        <v/>
      </c>
      <c r="U2253" s="194" t="str">
        <f t="shared" si="532"/>
        <v/>
      </c>
    </row>
    <row r="2254" spans="1:21" s="156" customFormat="1" ht="19.5" customHeight="1" x14ac:dyDescent="0.25">
      <c r="A2254" s="197"/>
      <c r="B2254" s="221"/>
      <c r="C2254" s="222"/>
      <c r="D2254" s="223"/>
      <c r="E2254" s="223"/>
      <c r="F2254" s="223"/>
      <c r="G2254" s="224" t="str">
        <f>C2247</f>
        <v>Escalators</v>
      </c>
      <c r="H2254" s="225"/>
      <c r="I2254" s="225"/>
      <c r="J2254" s="226"/>
      <c r="K2254" s="227">
        <f>SUBTOTAL(9,K2247:K2253)</f>
        <v>0</v>
      </c>
      <c r="L2254" s="228"/>
      <c r="M2254" s="229"/>
      <c r="N2254" s="229"/>
      <c r="O2254" s="230"/>
      <c r="P2254" s="193">
        <f t="shared" si="528"/>
        <v>0</v>
      </c>
      <c r="R2254" s="194"/>
      <c r="S2254" s="194"/>
      <c r="T2254" s="194"/>
      <c r="U2254" s="194"/>
    </row>
    <row r="2255" spans="1:21" s="156" customFormat="1" ht="19.5" customHeight="1" x14ac:dyDescent="0.25">
      <c r="B2255" s="174"/>
      <c r="C2255" s="175"/>
      <c r="D2255" s="176"/>
      <c r="E2255" s="176"/>
      <c r="F2255" s="176"/>
      <c r="G2255" s="177"/>
      <c r="H2255" s="178"/>
      <c r="I2255" s="179"/>
      <c r="J2255" s="180"/>
      <c r="K2255" s="180"/>
      <c r="L2255" s="181"/>
      <c r="M2255" s="182"/>
      <c r="N2255" s="182"/>
      <c r="O2255" s="183"/>
      <c r="P2255" s="193">
        <f t="shared" si="528"/>
        <v>0</v>
      </c>
      <c r="Q2255" s="170"/>
      <c r="R2255" s="194" t="str">
        <f>IF($Q2255=R$8,$K2255,"")</f>
        <v/>
      </c>
      <c r="S2255" s="194"/>
      <c r="T2255" s="194" t="str">
        <f>IF($Q2255=T$8,$K2255,"")</f>
        <v/>
      </c>
      <c r="U2255" s="194" t="str">
        <f>IF($Q2255=U$8,$K2255,"")</f>
        <v/>
      </c>
    </row>
    <row r="2256" spans="1:21" s="156" customFormat="1" ht="19.5" customHeight="1" x14ac:dyDescent="0.25">
      <c r="B2256" s="195" t="s">
        <v>1343</v>
      </c>
      <c r="C2256" s="196" t="s">
        <v>1344</v>
      </c>
      <c r="D2256" s="191"/>
      <c r="E2256" s="191"/>
      <c r="F2256" s="191"/>
      <c r="G2256" s="192"/>
      <c r="H2256" s="178"/>
      <c r="I2256" s="179"/>
      <c r="J2256" s="180"/>
      <c r="K2256" s="180"/>
      <c r="L2256" s="181"/>
      <c r="M2256" s="182"/>
      <c r="N2256" s="182"/>
      <c r="O2256" s="183"/>
      <c r="P2256" s="193">
        <f t="shared" si="528"/>
        <v>0</v>
      </c>
      <c r="Q2256" s="170"/>
      <c r="R2256" s="194"/>
      <c r="S2256" s="194"/>
      <c r="T2256" s="194"/>
      <c r="U2256" s="194"/>
    </row>
    <row r="2257" spans="1:21" s="251" customFormat="1" ht="19.5" customHeight="1" x14ac:dyDescent="0.25">
      <c r="A2257" s="241"/>
      <c r="B2257" s="254" t="s">
        <v>64</v>
      </c>
      <c r="C2257" s="199" t="s">
        <v>1042</v>
      </c>
      <c r="D2257" s="255"/>
      <c r="E2257" s="255"/>
      <c r="F2257" s="255"/>
      <c r="G2257" s="256"/>
      <c r="H2257" s="257"/>
      <c r="I2257" s="242"/>
      <c r="J2257" s="179"/>
      <c r="K2257" s="244"/>
      <c r="L2257" s="990"/>
      <c r="M2257" s="991"/>
      <c r="N2257" s="991"/>
      <c r="O2257" s="992"/>
      <c r="P2257" s="193">
        <f t="shared" si="528"/>
        <v>0</v>
      </c>
      <c r="Q2257" s="258"/>
      <c r="R2257" s="194" t="str">
        <f t="shared" ref="R2257:R2262" si="533">IF($Q2257=R$8,$K2257,"")</f>
        <v/>
      </c>
      <c r="S2257" s="194"/>
      <c r="T2257" s="194" t="str">
        <f t="shared" ref="T2257:U2262" si="534">IF($Q2257=T$8,$K2257,"")</f>
        <v/>
      </c>
      <c r="U2257" s="194" t="str">
        <f t="shared" si="534"/>
        <v/>
      </c>
    </row>
    <row r="2258" spans="1:21" s="156" customFormat="1" ht="19.5" customHeight="1" x14ac:dyDescent="0.25">
      <c r="B2258" s="174"/>
      <c r="C2258" s="175"/>
      <c r="D2258" s="176"/>
      <c r="E2258" s="176"/>
      <c r="F2258" s="176"/>
      <c r="G2258" s="466"/>
      <c r="H2258" s="178"/>
      <c r="I2258" s="179"/>
      <c r="J2258" s="180"/>
      <c r="K2258" s="467"/>
      <c r="L2258" s="468"/>
      <c r="M2258" s="469"/>
      <c r="N2258" s="469"/>
      <c r="O2258" s="470"/>
      <c r="P2258" s="193">
        <f t="shared" si="528"/>
        <v>0</v>
      </c>
      <c r="Q2258" s="170"/>
      <c r="R2258" s="194" t="str">
        <f t="shared" si="533"/>
        <v/>
      </c>
      <c r="S2258" s="194"/>
      <c r="T2258" s="194" t="str">
        <f t="shared" si="534"/>
        <v/>
      </c>
      <c r="U2258" s="194" t="str">
        <f t="shared" si="534"/>
        <v/>
      </c>
    </row>
    <row r="2259" spans="1:21" s="156" customFormat="1" ht="19.5" customHeight="1" x14ac:dyDescent="0.25">
      <c r="B2259" s="198" t="s">
        <v>64</v>
      </c>
      <c r="C2259" s="175" t="str">
        <f>$C$1195</f>
        <v>Testing</v>
      </c>
      <c r="D2259" s="176"/>
      <c r="E2259" s="176"/>
      <c r="F2259" s="176"/>
      <c r="G2259" s="177"/>
      <c r="H2259" s="471">
        <f>$H$1195</f>
        <v>0.01</v>
      </c>
      <c r="I2259" s="179"/>
      <c r="J2259" s="458">
        <f>SUBTOTAL(9,K2255:K2258)</f>
        <v>0</v>
      </c>
      <c r="K2259" s="459">
        <f>H2259*J2259</f>
        <v>0</v>
      </c>
      <c r="L2259" s="460"/>
      <c r="M2259" s="461"/>
      <c r="N2259" s="461"/>
      <c r="O2259" s="462"/>
      <c r="P2259" s="193">
        <f t="shared" si="528"/>
        <v>0</v>
      </c>
      <c r="Q2259" s="170"/>
      <c r="R2259" s="194" t="str">
        <f t="shared" si="533"/>
        <v/>
      </c>
      <c r="S2259" s="194"/>
      <c r="T2259" s="194" t="str">
        <f t="shared" si="534"/>
        <v/>
      </c>
      <c r="U2259" s="194" t="str">
        <f t="shared" si="534"/>
        <v/>
      </c>
    </row>
    <row r="2260" spans="1:21" s="156" customFormat="1" ht="19.5" customHeight="1" x14ac:dyDescent="0.25">
      <c r="B2260" s="198" t="s">
        <v>64</v>
      </c>
      <c r="C2260" s="175" t="str">
        <f>$C$1196</f>
        <v>Commissioning</v>
      </c>
      <c r="D2260" s="176"/>
      <c r="E2260" s="176"/>
      <c r="F2260" s="176"/>
      <c r="G2260" s="177"/>
      <c r="H2260" s="471">
        <f>$H$1196</f>
        <v>0.01</v>
      </c>
      <c r="I2260" s="179"/>
      <c r="J2260" s="458">
        <f>J2259</f>
        <v>0</v>
      </c>
      <c r="K2260" s="459">
        <f>H2260*J2260</f>
        <v>0</v>
      </c>
      <c r="L2260" s="460"/>
      <c r="M2260" s="461"/>
      <c r="N2260" s="461"/>
      <c r="O2260" s="462"/>
      <c r="P2260" s="193">
        <f t="shared" si="528"/>
        <v>0</v>
      </c>
      <c r="Q2260" s="170"/>
      <c r="R2260" s="194" t="str">
        <f t="shared" si="533"/>
        <v/>
      </c>
      <c r="S2260" s="194"/>
      <c r="T2260" s="194" t="str">
        <f t="shared" si="534"/>
        <v/>
      </c>
      <c r="U2260" s="194" t="str">
        <f t="shared" si="534"/>
        <v/>
      </c>
    </row>
    <row r="2261" spans="1:21" s="156" customFormat="1" ht="19.5" customHeight="1" x14ac:dyDescent="0.25">
      <c r="B2261" s="198" t="s">
        <v>64</v>
      </c>
      <c r="C2261" s="175" t="str">
        <f>$C$1197</f>
        <v>E.o. for sustainable solutions, offsite manufacture, and the like</v>
      </c>
      <c r="D2261" s="176"/>
      <c r="E2261" s="176"/>
      <c r="F2261" s="176"/>
      <c r="G2261" s="177"/>
      <c r="H2261" s="471">
        <f>$H$1197</f>
        <v>0.15</v>
      </c>
      <c r="I2261" s="179"/>
      <c r="J2261" s="458">
        <f>J2260</f>
        <v>0</v>
      </c>
      <c r="K2261" s="459">
        <f>H2261*J2261</f>
        <v>0</v>
      </c>
      <c r="L2261" s="460"/>
      <c r="M2261" s="461"/>
      <c r="N2261" s="461"/>
      <c r="O2261" s="462"/>
      <c r="P2261" s="193">
        <f t="shared" si="528"/>
        <v>0</v>
      </c>
      <c r="Q2261" s="170"/>
      <c r="R2261" s="194" t="str">
        <f t="shared" si="533"/>
        <v/>
      </c>
      <c r="S2261" s="194"/>
      <c r="T2261" s="194" t="str">
        <f t="shared" si="534"/>
        <v/>
      </c>
      <c r="U2261" s="194" t="str">
        <f t="shared" si="534"/>
        <v/>
      </c>
    </row>
    <row r="2262" spans="1:21" s="156" customFormat="1" ht="19.5" customHeight="1" x14ac:dyDescent="0.25">
      <c r="B2262" s="198" t="s">
        <v>64</v>
      </c>
      <c r="C2262" s="175" t="str">
        <f>$C$1198</f>
        <v>MEP Preliminaries &amp; OH&amp;P</v>
      </c>
      <c r="D2262" s="176"/>
      <c r="E2262" s="176"/>
      <c r="F2262" s="176"/>
      <c r="G2262" s="177"/>
      <c r="H2262" s="471">
        <f>$H$1198</f>
        <v>0</v>
      </c>
      <c r="I2262" s="179"/>
      <c r="J2262" s="458">
        <f>SUM(K2257:K2261)</f>
        <v>0</v>
      </c>
      <c r="K2262" s="459">
        <f>H2262*J2262</f>
        <v>0</v>
      </c>
      <c r="L2262" s="460"/>
      <c r="M2262" s="461"/>
      <c r="N2262" s="461"/>
      <c r="O2262" s="462"/>
      <c r="P2262" s="193">
        <f t="shared" si="528"/>
        <v>0</v>
      </c>
      <c r="Q2262" s="170"/>
      <c r="R2262" s="194" t="str">
        <f t="shared" si="533"/>
        <v/>
      </c>
      <c r="S2262" s="194"/>
      <c r="T2262" s="194" t="str">
        <f t="shared" si="534"/>
        <v/>
      </c>
      <c r="U2262" s="194" t="str">
        <f t="shared" si="534"/>
        <v/>
      </c>
    </row>
    <row r="2263" spans="1:21" s="156" customFormat="1" ht="19.5" customHeight="1" x14ac:dyDescent="0.25">
      <c r="A2263" s="197"/>
      <c r="B2263" s="221"/>
      <c r="C2263" s="222"/>
      <c r="D2263" s="223"/>
      <c r="E2263" s="223"/>
      <c r="F2263" s="223"/>
      <c r="G2263" s="224" t="str">
        <f>C2256</f>
        <v>Moving Pavements</v>
      </c>
      <c r="H2263" s="225"/>
      <c r="I2263" s="225"/>
      <c r="J2263" s="226"/>
      <c r="K2263" s="227">
        <f>SUBTOTAL(9,K2256:K2262)</f>
        <v>0</v>
      </c>
      <c r="L2263" s="228"/>
      <c r="M2263" s="229"/>
      <c r="N2263" s="229"/>
      <c r="O2263" s="230"/>
      <c r="P2263" s="193">
        <f t="shared" si="528"/>
        <v>0</v>
      </c>
      <c r="R2263" s="194"/>
      <c r="S2263" s="194"/>
      <c r="T2263" s="194"/>
      <c r="U2263" s="194"/>
    </row>
    <row r="2264" spans="1:21" s="156" customFormat="1" ht="19.5" customHeight="1" x14ac:dyDescent="0.25">
      <c r="B2264" s="174"/>
      <c r="C2264" s="175"/>
      <c r="D2264" s="176"/>
      <c r="E2264" s="176"/>
      <c r="F2264" s="176"/>
      <c r="G2264" s="177"/>
      <c r="H2264" s="178"/>
      <c r="I2264" s="179"/>
      <c r="J2264" s="180"/>
      <c r="K2264" s="180"/>
      <c r="L2264" s="181"/>
      <c r="M2264" s="182"/>
      <c r="N2264" s="182"/>
      <c r="O2264" s="183"/>
      <c r="P2264" s="193">
        <f t="shared" si="528"/>
        <v>0</v>
      </c>
      <c r="Q2264" s="170"/>
      <c r="R2264" s="194" t="str">
        <f>IF($Q2264=R$8,$K2264,"")</f>
        <v/>
      </c>
      <c r="S2264" s="194"/>
      <c r="T2264" s="194" t="str">
        <f>IF($Q2264=T$8,$K2264,"")</f>
        <v/>
      </c>
      <c r="U2264" s="194" t="str">
        <f>IF($Q2264=U$8,$K2264,"")</f>
        <v/>
      </c>
    </row>
    <row r="2265" spans="1:21" s="156" customFormat="1" ht="19.5" customHeight="1" x14ac:dyDescent="0.25">
      <c r="B2265" s="195" t="s">
        <v>1345</v>
      </c>
      <c r="C2265" s="196" t="s">
        <v>1346</v>
      </c>
      <c r="D2265" s="191"/>
      <c r="E2265" s="191"/>
      <c r="F2265" s="191"/>
      <c r="G2265" s="192"/>
      <c r="H2265" s="178"/>
      <c r="I2265" s="179"/>
      <c r="J2265" s="180"/>
      <c r="K2265" s="180"/>
      <c r="L2265" s="181"/>
      <c r="M2265" s="182"/>
      <c r="N2265" s="182"/>
      <c r="O2265" s="183"/>
      <c r="P2265" s="193">
        <f t="shared" si="528"/>
        <v>0</v>
      </c>
      <c r="Q2265" s="170"/>
      <c r="R2265" s="194"/>
      <c r="S2265" s="194"/>
      <c r="T2265" s="194"/>
      <c r="U2265" s="194"/>
    </row>
    <row r="2266" spans="1:21" s="251" customFormat="1" ht="19.5" customHeight="1" x14ac:dyDescent="0.25">
      <c r="A2266" s="241"/>
      <c r="B2266" s="254" t="s">
        <v>64</v>
      </c>
      <c r="C2266" s="199" t="s">
        <v>1042</v>
      </c>
      <c r="D2266" s="255"/>
      <c r="E2266" s="255"/>
      <c r="F2266" s="255"/>
      <c r="G2266" s="256"/>
      <c r="H2266" s="257"/>
      <c r="I2266" s="242"/>
      <c r="J2266" s="179"/>
      <c r="K2266" s="244"/>
      <c r="L2266" s="990"/>
      <c r="M2266" s="991"/>
      <c r="N2266" s="991"/>
      <c r="O2266" s="992"/>
      <c r="P2266" s="193">
        <f t="shared" si="528"/>
        <v>0</v>
      </c>
      <c r="Q2266" s="258"/>
      <c r="R2266" s="194" t="str">
        <f t="shared" ref="R2266:R2271" si="535">IF($Q2266=R$8,$K2266,"")</f>
        <v/>
      </c>
      <c r="S2266" s="194"/>
      <c r="T2266" s="194" t="str">
        <f t="shared" ref="T2266:U2271" si="536">IF($Q2266=T$8,$K2266,"")</f>
        <v/>
      </c>
      <c r="U2266" s="194" t="str">
        <f t="shared" si="536"/>
        <v/>
      </c>
    </row>
    <row r="2267" spans="1:21" s="156" customFormat="1" ht="19.5" customHeight="1" x14ac:dyDescent="0.25">
      <c r="B2267" s="174"/>
      <c r="C2267" s="175"/>
      <c r="D2267" s="176"/>
      <c r="E2267" s="176"/>
      <c r="F2267" s="176"/>
      <c r="G2267" s="466"/>
      <c r="H2267" s="178"/>
      <c r="I2267" s="179"/>
      <c r="J2267" s="180"/>
      <c r="K2267" s="467"/>
      <c r="L2267" s="468"/>
      <c r="M2267" s="469"/>
      <c r="N2267" s="469"/>
      <c r="O2267" s="470"/>
      <c r="P2267" s="193">
        <f t="shared" si="528"/>
        <v>0</v>
      </c>
      <c r="Q2267" s="170"/>
      <c r="R2267" s="194" t="str">
        <f t="shared" si="535"/>
        <v/>
      </c>
      <c r="S2267" s="194"/>
      <c r="T2267" s="194" t="str">
        <f t="shared" si="536"/>
        <v/>
      </c>
      <c r="U2267" s="194" t="str">
        <f t="shared" si="536"/>
        <v/>
      </c>
    </row>
    <row r="2268" spans="1:21" s="156" customFormat="1" ht="19.5" customHeight="1" x14ac:dyDescent="0.25">
      <c r="B2268" s="198" t="s">
        <v>64</v>
      </c>
      <c r="C2268" s="175" t="str">
        <f>$C$1195</f>
        <v>Testing</v>
      </c>
      <c r="D2268" s="176"/>
      <c r="E2268" s="176"/>
      <c r="F2268" s="176"/>
      <c r="G2268" s="177"/>
      <c r="H2268" s="471">
        <f>$H$1195</f>
        <v>0.01</v>
      </c>
      <c r="I2268" s="179"/>
      <c r="J2268" s="458">
        <f>SUBTOTAL(9,K2264:K2267)</f>
        <v>0</v>
      </c>
      <c r="K2268" s="459">
        <f>H2268*J2268</f>
        <v>0</v>
      </c>
      <c r="L2268" s="460"/>
      <c r="M2268" s="461"/>
      <c r="N2268" s="461"/>
      <c r="O2268" s="462"/>
      <c r="P2268" s="193">
        <f t="shared" si="528"/>
        <v>0</v>
      </c>
      <c r="Q2268" s="170"/>
      <c r="R2268" s="194" t="str">
        <f t="shared" si="535"/>
        <v/>
      </c>
      <c r="S2268" s="194"/>
      <c r="T2268" s="194" t="str">
        <f t="shared" si="536"/>
        <v/>
      </c>
      <c r="U2268" s="194" t="str">
        <f t="shared" si="536"/>
        <v/>
      </c>
    </row>
    <row r="2269" spans="1:21" s="156" customFormat="1" ht="19.5" customHeight="1" x14ac:dyDescent="0.25">
      <c r="B2269" s="198" t="s">
        <v>64</v>
      </c>
      <c r="C2269" s="175" t="str">
        <f>$C$1196</f>
        <v>Commissioning</v>
      </c>
      <c r="D2269" s="176"/>
      <c r="E2269" s="176"/>
      <c r="F2269" s="176"/>
      <c r="G2269" s="177"/>
      <c r="H2269" s="471">
        <f>$H$1196</f>
        <v>0.01</v>
      </c>
      <c r="I2269" s="179"/>
      <c r="J2269" s="458">
        <f>J2268</f>
        <v>0</v>
      </c>
      <c r="K2269" s="459">
        <f>H2269*J2269</f>
        <v>0</v>
      </c>
      <c r="L2269" s="460"/>
      <c r="M2269" s="461"/>
      <c r="N2269" s="461"/>
      <c r="O2269" s="462"/>
      <c r="P2269" s="193">
        <f t="shared" si="528"/>
        <v>0</v>
      </c>
      <c r="Q2269" s="170"/>
      <c r="R2269" s="194" t="str">
        <f t="shared" si="535"/>
        <v/>
      </c>
      <c r="S2269" s="194"/>
      <c r="T2269" s="194" t="str">
        <f t="shared" si="536"/>
        <v/>
      </c>
      <c r="U2269" s="194" t="str">
        <f t="shared" si="536"/>
        <v/>
      </c>
    </row>
    <row r="2270" spans="1:21" s="156" customFormat="1" ht="19.5" customHeight="1" x14ac:dyDescent="0.25">
      <c r="B2270" s="198" t="s">
        <v>64</v>
      </c>
      <c r="C2270" s="175" t="str">
        <f>$C$1197</f>
        <v>E.o. for sustainable solutions, offsite manufacture, and the like</v>
      </c>
      <c r="D2270" s="176"/>
      <c r="E2270" s="176"/>
      <c r="F2270" s="176"/>
      <c r="G2270" s="177"/>
      <c r="H2270" s="471">
        <f>$H$1197</f>
        <v>0.15</v>
      </c>
      <c r="I2270" s="179"/>
      <c r="J2270" s="458">
        <f>J2269</f>
        <v>0</v>
      </c>
      <c r="K2270" s="459">
        <f>H2270*J2270</f>
        <v>0</v>
      </c>
      <c r="L2270" s="460"/>
      <c r="M2270" s="461"/>
      <c r="N2270" s="461"/>
      <c r="O2270" s="462"/>
      <c r="P2270" s="193">
        <f t="shared" si="528"/>
        <v>0</v>
      </c>
      <c r="Q2270" s="170"/>
      <c r="R2270" s="194" t="str">
        <f t="shared" si="535"/>
        <v/>
      </c>
      <c r="S2270" s="194"/>
      <c r="T2270" s="194" t="str">
        <f t="shared" si="536"/>
        <v/>
      </c>
      <c r="U2270" s="194" t="str">
        <f t="shared" si="536"/>
        <v/>
      </c>
    </row>
    <row r="2271" spans="1:21" s="156" customFormat="1" ht="19.5" customHeight="1" x14ac:dyDescent="0.25">
      <c r="B2271" s="198" t="s">
        <v>64</v>
      </c>
      <c r="C2271" s="175" t="str">
        <f>$C$1198</f>
        <v>MEP Preliminaries &amp; OH&amp;P</v>
      </c>
      <c r="D2271" s="176"/>
      <c r="E2271" s="176"/>
      <c r="F2271" s="176"/>
      <c r="G2271" s="177"/>
      <c r="H2271" s="471">
        <f>$H$1198</f>
        <v>0</v>
      </c>
      <c r="I2271" s="179"/>
      <c r="J2271" s="458">
        <f>SUM(K2266:K2270)</f>
        <v>0</v>
      </c>
      <c r="K2271" s="459">
        <f>H2271*J2271</f>
        <v>0</v>
      </c>
      <c r="L2271" s="460"/>
      <c r="M2271" s="461"/>
      <c r="N2271" s="461"/>
      <c r="O2271" s="462"/>
      <c r="P2271" s="193">
        <f t="shared" si="528"/>
        <v>0</v>
      </c>
      <c r="Q2271" s="170"/>
      <c r="R2271" s="194" t="str">
        <f t="shared" si="535"/>
        <v/>
      </c>
      <c r="S2271" s="194"/>
      <c r="T2271" s="194" t="str">
        <f t="shared" si="536"/>
        <v/>
      </c>
      <c r="U2271" s="194" t="str">
        <f t="shared" si="536"/>
        <v/>
      </c>
    </row>
    <row r="2272" spans="1:21" s="156" customFormat="1" ht="19.5" customHeight="1" x14ac:dyDescent="0.25">
      <c r="A2272" s="197"/>
      <c r="B2272" s="221"/>
      <c r="C2272" s="222"/>
      <c r="D2272" s="223"/>
      <c r="E2272" s="223"/>
      <c r="F2272" s="223"/>
      <c r="G2272" s="224" t="str">
        <f>C2265</f>
        <v>Powered stairlifts</v>
      </c>
      <c r="H2272" s="225"/>
      <c r="I2272" s="225"/>
      <c r="J2272" s="226"/>
      <c r="K2272" s="227">
        <f>SUBTOTAL(9,K2265:K2271)</f>
        <v>0</v>
      </c>
      <c r="L2272" s="228"/>
      <c r="M2272" s="229"/>
      <c r="N2272" s="229"/>
      <c r="O2272" s="230"/>
      <c r="P2272" s="193">
        <f t="shared" si="528"/>
        <v>0</v>
      </c>
      <c r="R2272" s="194"/>
      <c r="S2272" s="194"/>
      <c r="T2272" s="194"/>
      <c r="U2272" s="194"/>
    </row>
    <row r="2273" spans="1:21" s="156" customFormat="1" ht="19.5" customHeight="1" x14ac:dyDescent="0.25">
      <c r="B2273" s="174"/>
      <c r="C2273" s="175"/>
      <c r="D2273" s="176"/>
      <c r="E2273" s="176"/>
      <c r="F2273" s="176"/>
      <c r="G2273" s="177"/>
      <c r="H2273" s="178"/>
      <c r="I2273" s="179"/>
      <c r="J2273" s="180"/>
      <c r="K2273" s="180"/>
      <c r="L2273" s="181"/>
      <c r="M2273" s="182"/>
      <c r="N2273" s="182"/>
      <c r="O2273" s="183"/>
      <c r="P2273" s="193">
        <f t="shared" si="528"/>
        <v>0</v>
      </c>
      <c r="Q2273" s="170"/>
      <c r="R2273" s="194" t="str">
        <f>IF($Q2273=R$8,$K2273,"")</f>
        <v/>
      </c>
      <c r="S2273" s="194"/>
      <c r="T2273" s="194" t="str">
        <f>IF($Q2273=T$8,$K2273,"")</f>
        <v/>
      </c>
      <c r="U2273" s="194" t="str">
        <f>IF($Q2273=U$8,$K2273,"")</f>
        <v/>
      </c>
    </row>
    <row r="2274" spans="1:21" s="156" customFormat="1" ht="19.5" customHeight="1" x14ac:dyDescent="0.25">
      <c r="B2274" s="195" t="s">
        <v>1347</v>
      </c>
      <c r="C2274" s="196" t="s">
        <v>1348</v>
      </c>
      <c r="D2274" s="191"/>
      <c r="E2274" s="191"/>
      <c r="F2274" s="191"/>
      <c r="G2274" s="192"/>
      <c r="H2274" s="178"/>
      <c r="I2274" s="179"/>
      <c r="J2274" s="180"/>
      <c r="K2274" s="180"/>
      <c r="L2274" s="181"/>
      <c r="M2274" s="182"/>
      <c r="N2274" s="182"/>
      <c r="O2274" s="183"/>
      <c r="P2274" s="193">
        <f t="shared" si="528"/>
        <v>0</v>
      </c>
      <c r="Q2274" s="170"/>
      <c r="R2274" s="194"/>
      <c r="S2274" s="194"/>
      <c r="T2274" s="194"/>
      <c r="U2274" s="194"/>
    </row>
    <row r="2275" spans="1:21" s="251" customFormat="1" ht="19.5" customHeight="1" x14ac:dyDescent="0.25">
      <c r="A2275" s="241"/>
      <c r="B2275" s="254" t="s">
        <v>64</v>
      </c>
      <c r="C2275" s="199" t="s">
        <v>1042</v>
      </c>
      <c r="D2275" s="255"/>
      <c r="E2275" s="255"/>
      <c r="F2275" s="255"/>
      <c r="G2275" s="256"/>
      <c r="H2275" s="257"/>
      <c r="I2275" s="242"/>
      <c r="J2275" s="179"/>
      <c r="K2275" s="244"/>
      <c r="L2275" s="990"/>
      <c r="M2275" s="991"/>
      <c r="N2275" s="991"/>
      <c r="O2275" s="992"/>
      <c r="P2275" s="193">
        <f t="shared" si="528"/>
        <v>0</v>
      </c>
      <c r="Q2275" s="258"/>
      <c r="R2275" s="194" t="str">
        <f t="shared" ref="R2275:R2280" si="537">IF($Q2275=R$8,$K2275,"")</f>
        <v/>
      </c>
      <c r="S2275" s="194"/>
      <c r="T2275" s="194" t="str">
        <f t="shared" ref="T2275:U2280" si="538">IF($Q2275=T$8,$K2275,"")</f>
        <v/>
      </c>
      <c r="U2275" s="194" t="str">
        <f t="shared" si="538"/>
        <v/>
      </c>
    </row>
    <row r="2276" spans="1:21" s="156" customFormat="1" ht="19.5" customHeight="1" x14ac:dyDescent="0.25">
      <c r="B2276" s="174"/>
      <c r="C2276" s="175"/>
      <c r="D2276" s="176"/>
      <c r="E2276" s="176"/>
      <c r="F2276" s="176"/>
      <c r="G2276" s="466"/>
      <c r="H2276" s="178"/>
      <c r="I2276" s="179"/>
      <c r="J2276" s="180"/>
      <c r="K2276" s="467"/>
      <c r="L2276" s="468"/>
      <c r="M2276" s="469"/>
      <c r="N2276" s="469"/>
      <c r="O2276" s="470"/>
      <c r="P2276" s="193">
        <f t="shared" si="528"/>
        <v>0</v>
      </c>
      <c r="Q2276" s="170"/>
      <c r="R2276" s="194" t="str">
        <f t="shared" si="537"/>
        <v/>
      </c>
      <c r="S2276" s="194"/>
      <c r="T2276" s="194" t="str">
        <f t="shared" si="538"/>
        <v/>
      </c>
      <c r="U2276" s="194" t="str">
        <f t="shared" si="538"/>
        <v/>
      </c>
    </row>
    <row r="2277" spans="1:21" s="156" customFormat="1" ht="19.5" customHeight="1" x14ac:dyDescent="0.25">
      <c r="B2277" s="198" t="s">
        <v>64</v>
      </c>
      <c r="C2277" s="175" t="str">
        <f>$C$1195</f>
        <v>Testing</v>
      </c>
      <c r="D2277" s="176"/>
      <c r="E2277" s="176"/>
      <c r="F2277" s="176"/>
      <c r="G2277" s="177"/>
      <c r="H2277" s="471">
        <f>$H$1195</f>
        <v>0.01</v>
      </c>
      <c r="I2277" s="179"/>
      <c r="J2277" s="458">
        <f>SUBTOTAL(9,K2273:K2276)</f>
        <v>0</v>
      </c>
      <c r="K2277" s="459">
        <f>H2277*J2277</f>
        <v>0</v>
      </c>
      <c r="L2277" s="460"/>
      <c r="M2277" s="461"/>
      <c r="N2277" s="461"/>
      <c r="O2277" s="462"/>
      <c r="P2277" s="193">
        <f t="shared" si="528"/>
        <v>0</v>
      </c>
      <c r="Q2277" s="170"/>
      <c r="R2277" s="194" t="str">
        <f t="shared" si="537"/>
        <v/>
      </c>
      <c r="S2277" s="194"/>
      <c r="T2277" s="194" t="str">
        <f t="shared" si="538"/>
        <v/>
      </c>
      <c r="U2277" s="194" t="str">
        <f t="shared" si="538"/>
        <v/>
      </c>
    </row>
    <row r="2278" spans="1:21" s="156" customFormat="1" ht="19.5" customHeight="1" x14ac:dyDescent="0.25">
      <c r="B2278" s="198" t="s">
        <v>64</v>
      </c>
      <c r="C2278" s="175" t="str">
        <f>$C$1196</f>
        <v>Commissioning</v>
      </c>
      <c r="D2278" s="176"/>
      <c r="E2278" s="176"/>
      <c r="F2278" s="176"/>
      <c r="G2278" s="177"/>
      <c r="H2278" s="471">
        <f>$H$1196</f>
        <v>0.01</v>
      </c>
      <c r="I2278" s="179"/>
      <c r="J2278" s="458">
        <f>J2277</f>
        <v>0</v>
      </c>
      <c r="K2278" s="459">
        <f>H2278*J2278</f>
        <v>0</v>
      </c>
      <c r="L2278" s="460"/>
      <c r="M2278" s="461"/>
      <c r="N2278" s="461"/>
      <c r="O2278" s="462"/>
      <c r="P2278" s="193">
        <f t="shared" si="528"/>
        <v>0</v>
      </c>
      <c r="Q2278" s="170"/>
      <c r="R2278" s="194" t="str">
        <f t="shared" si="537"/>
        <v/>
      </c>
      <c r="S2278" s="194"/>
      <c r="T2278" s="194" t="str">
        <f t="shared" si="538"/>
        <v/>
      </c>
      <c r="U2278" s="194" t="str">
        <f t="shared" si="538"/>
        <v/>
      </c>
    </row>
    <row r="2279" spans="1:21" s="156" customFormat="1" ht="19.5" customHeight="1" x14ac:dyDescent="0.25">
      <c r="B2279" s="198" t="s">
        <v>64</v>
      </c>
      <c r="C2279" s="175" t="str">
        <f>$C$1197</f>
        <v>E.o. for sustainable solutions, offsite manufacture, and the like</v>
      </c>
      <c r="D2279" s="176"/>
      <c r="E2279" s="176"/>
      <c r="F2279" s="176"/>
      <c r="G2279" s="177"/>
      <c r="H2279" s="471">
        <f>$H$1197</f>
        <v>0.15</v>
      </c>
      <c r="I2279" s="179"/>
      <c r="J2279" s="458">
        <f>J2278</f>
        <v>0</v>
      </c>
      <c r="K2279" s="459">
        <f>H2279*J2279</f>
        <v>0</v>
      </c>
      <c r="L2279" s="460"/>
      <c r="M2279" s="461"/>
      <c r="N2279" s="461"/>
      <c r="O2279" s="462"/>
      <c r="P2279" s="193">
        <f t="shared" si="528"/>
        <v>0</v>
      </c>
      <c r="Q2279" s="170"/>
      <c r="R2279" s="194" t="str">
        <f t="shared" si="537"/>
        <v/>
      </c>
      <c r="S2279" s="194"/>
      <c r="T2279" s="194" t="str">
        <f t="shared" si="538"/>
        <v/>
      </c>
      <c r="U2279" s="194" t="str">
        <f t="shared" si="538"/>
        <v/>
      </c>
    </row>
    <row r="2280" spans="1:21" s="156" customFormat="1" ht="19.5" customHeight="1" x14ac:dyDescent="0.25">
      <c r="B2280" s="198" t="s">
        <v>64</v>
      </c>
      <c r="C2280" s="175" t="str">
        <f>$C$1198</f>
        <v>MEP Preliminaries &amp; OH&amp;P</v>
      </c>
      <c r="D2280" s="176"/>
      <c r="E2280" s="176"/>
      <c r="F2280" s="176"/>
      <c r="G2280" s="177"/>
      <c r="H2280" s="471">
        <f>$H$1198</f>
        <v>0</v>
      </c>
      <c r="I2280" s="179"/>
      <c r="J2280" s="458">
        <f>SUM(K2275:K2279)</f>
        <v>0</v>
      </c>
      <c r="K2280" s="459">
        <f>H2280*J2280</f>
        <v>0</v>
      </c>
      <c r="L2280" s="460"/>
      <c r="M2280" s="461"/>
      <c r="N2280" s="461"/>
      <c r="O2280" s="462"/>
      <c r="P2280" s="193">
        <f t="shared" si="528"/>
        <v>0</v>
      </c>
      <c r="Q2280" s="170"/>
      <c r="R2280" s="194" t="str">
        <f t="shared" si="537"/>
        <v/>
      </c>
      <c r="S2280" s="194"/>
      <c r="T2280" s="194" t="str">
        <f t="shared" si="538"/>
        <v/>
      </c>
      <c r="U2280" s="194" t="str">
        <f t="shared" si="538"/>
        <v/>
      </c>
    </row>
    <row r="2281" spans="1:21" s="156" customFormat="1" ht="19.5" customHeight="1" x14ac:dyDescent="0.25">
      <c r="A2281" s="197"/>
      <c r="B2281" s="221"/>
      <c r="C2281" s="222"/>
      <c r="D2281" s="223"/>
      <c r="E2281" s="223"/>
      <c r="F2281" s="223"/>
      <c r="G2281" s="224" t="str">
        <f>C2274</f>
        <v>Conveyors</v>
      </c>
      <c r="H2281" s="225"/>
      <c r="I2281" s="225"/>
      <c r="J2281" s="226"/>
      <c r="K2281" s="227">
        <f>SUBTOTAL(9,K2274:K2280)</f>
        <v>0</v>
      </c>
      <c r="L2281" s="228"/>
      <c r="M2281" s="229"/>
      <c r="N2281" s="229"/>
      <c r="O2281" s="230"/>
      <c r="P2281" s="193">
        <f t="shared" si="528"/>
        <v>0</v>
      </c>
      <c r="R2281" s="194"/>
      <c r="S2281" s="194"/>
      <c r="T2281" s="194"/>
      <c r="U2281" s="194"/>
    </row>
    <row r="2282" spans="1:21" s="156" customFormat="1" ht="19.5" customHeight="1" x14ac:dyDescent="0.25">
      <c r="B2282" s="174"/>
      <c r="C2282" s="175"/>
      <c r="D2282" s="176"/>
      <c r="E2282" s="176"/>
      <c r="F2282" s="176"/>
      <c r="G2282" s="177"/>
      <c r="H2282" s="178"/>
      <c r="I2282" s="179"/>
      <c r="J2282" s="180"/>
      <c r="K2282" s="180"/>
      <c r="L2282" s="181"/>
      <c r="M2282" s="182"/>
      <c r="N2282" s="182"/>
      <c r="O2282" s="183"/>
      <c r="P2282" s="193">
        <f t="shared" si="528"/>
        <v>0</v>
      </c>
      <c r="Q2282" s="170"/>
      <c r="R2282" s="194" t="str">
        <f>IF($Q2282=R$8,$K2282,"")</f>
        <v/>
      </c>
      <c r="S2282" s="194"/>
      <c r="T2282" s="194" t="str">
        <f>IF($Q2282=T$8,$K2282,"")</f>
        <v/>
      </c>
      <c r="U2282" s="194" t="str">
        <f>IF($Q2282=U$8,$K2282,"")</f>
        <v/>
      </c>
    </row>
    <row r="2283" spans="1:21" s="156" customFormat="1" ht="19.5" customHeight="1" x14ac:dyDescent="0.25">
      <c r="B2283" s="195" t="s">
        <v>1349</v>
      </c>
      <c r="C2283" s="196" t="s">
        <v>1350</v>
      </c>
      <c r="D2283" s="191"/>
      <c r="E2283" s="191"/>
      <c r="F2283" s="191"/>
      <c r="G2283" s="192"/>
      <c r="H2283" s="178"/>
      <c r="I2283" s="179"/>
      <c r="J2283" s="180"/>
      <c r="K2283" s="180"/>
      <c r="L2283" s="181"/>
      <c r="M2283" s="182"/>
      <c r="N2283" s="182"/>
      <c r="O2283" s="183"/>
      <c r="P2283" s="193">
        <f t="shared" si="528"/>
        <v>0</v>
      </c>
      <c r="Q2283" s="170"/>
      <c r="R2283" s="194"/>
      <c r="S2283" s="194"/>
      <c r="T2283" s="194"/>
      <c r="U2283" s="194"/>
    </row>
    <row r="2284" spans="1:21" s="251" customFormat="1" ht="19.5" customHeight="1" x14ac:dyDescent="0.25">
      <c r="A2284" s="241"/>
      <c r="B2284" s="254" t="s">
        <v>64</v>
      </c>
      <c r="C2284" s="199" t="s">
        <v>1042</v>
      </c>
      <c r="D2284" s="255"/>
      <c r="E2284" s="255"/>
      <c r="F2284" s="255"/>
      <c r="G2284" s="256"/>
      <c r="H2284" s="257"/>
      <c r="I2284" s="242"/>
      <c r="J2284" s="179"/>
      <c r="K2284" s="244"/>
      <c r="L2284" s="990"/>
      <c r="M2284" s="991"/>
      <c r="N2284" s="991"/>
      <c r="O2284" s="992"/>
      <c r="P2284" s="193">
        <f t="shared" si="528"/>
        <v>0</v>
      </c>
      <c r="Q2284" s="258"/>
      <c r="R2284" s="194" t="str">
        <f t="shared" ref="R2284:R2289" si="539">IF($Q2284=R$8,$K2284,"")</f>
        <v/>
      </c>
      <c r="S2284" s="194"/>
      <c r="T2284" s="194" t="str">
        <f t="shared" ref="T2284:U2289" si="540">IF($Q2284=T$8,$K2284,"")</f>
        <v/>
      </c>
      <c r="U2284" s="194" t="str">
        <f t="shared" si="540"/>
        <v/>
      </c>
    </row>
    <row r="2285" spans="1:21" s="156" customFormat="1" ht="19.5" customHeight="1" x14ac:dyDescent="0.25">
      <c r="B2285" s="174"/>
      <c r="C2285" s="175"/>
      <c r="D2285" s="176"/>
      <c r="E2285" s="176"/>
      <c r="F2285" s="176"/>
      <c r="G2285" s="466"/>
      <c r="H2285" s="178"/>
      <c r="I2285" s="179"/>
      <c r="J2285" s="180"/>
      <c r="K2285" s="467"/>
      <c r="L2285" s="468"/>
      <c r="M2285" s="469"/>
      <c r="N2285" s="469"/>
      <c r="O2285" s="470"/>
      <c r="P2285" s="193">
        <f t="shared" si="528"/>
        <v>0</v>
      </c>
      <c r="Q2285" s="170"/>
      <c r="R2285" s="194" t="str">
        <f t="shared" si="539"/>
        <v/>
      </c>
      <c r="S2285" s="194"/>
      <c r="T2285" s="194" t="str">
        <f t="shared" si="540"/>
        <v/>
      </c>
      <c r="U2285" s="194" t="str">
        <f t="shared" si="540"/>
        <v/>
      </c>
    </row>
    <row r="2286" spans="1:21" s="156" customFormat="1" ht="19.5" customHeight="1" x14ac:dyDescent="0.25">
      <c r="B2286" s="198" t="s">
        <v>64</v>
      </c>
      <c r="C2286" s="175" t="str">
        <f>$C$1195</f>
        <v>Testing</v>
      </c>
      <c r="D2286" s="176"/>
      <c r="E2286" s="176"/>
      <c r="F2286" s="176"/>
      <c r="G2286" s="177"/>
      <c r="H2286" s="471">
        <f>$H$1195</f>
        <v>0.01</v>
      </c>
      <c r="I2286" s="179"/>
      <c r="J2286" s="458">
        <f>SUBTOTAL(9,K2282:K2285)</f>
        <v>0</v>
      </c>
      <c r="K2286" s="459">
        <f>H2286*J2286</f>
        <v>0</v>
      </c>
      <c r="L2286" s="460"/>
      <c r="M2286" s="461"/>
      <c r="N2286" s="461"/>
      <c r="O2286" s="462"/>
      <c r="P2286" s="193">
        <f t="shared" si="528"/>
        <v>0</v>
      </c>
      <c r="Q2286" s="170"/>
      <c r="R2286" s="194" t="str">
        <f t="shared" si="539"/>
        <v/>
      </c>
      <c r="S2286" s="194"/>
      <c r="T2286" s="194" t="str">
        <f t="shared" si="540"/>
        <v/>
      </c>
      <c r="U2286" s="194" t="str">
        <f t="shared" si="540"/>
        <v/>
      </c>
    </row>
    <row r="2287" spans="1:21" s="156" customFormat="1" ht="19.5" customHeight="1" x14ac:dyDescent="0.25">
      <c r="B2287" s="198" t="s">
        <v>64</v>
      </c>
      <c r="C2287" s="175" t="str">
        <f>$C$1196</f>
        <v>Commissioning</v>
      </c>
      <c r="D2287" s="176"/>
      <c r="E2287" s="176"/>
      <c r="F2287" s="176"/>
      <c r="G2287" s="177"/>
      <c r="H2287" s="471">
        <f>$H$1196</f>
        <v>0.01</v>
      </c>
      <c r="I2287" s="179"/>
      <c r="J2287" s="458">
        <f>J2286</f>
        <v>0</v>
      </c>
      <c r="K2287" s="459">
        <f>H2287*J2287</f>
        <v>0</v>
      </c>
      <c r="L2287" s="460"/>
      <c r="M2287" s="461"/>
      <c r="N2287" s="461"/>
      <c r="O2287" s="462"/>
      <c r="P2287" s="193">
        <f t="shared" si="528"/>
        <v>0</v>
      </c>
      <c r="Q2287" s="170"/>
      <c r="R2287" s="194" t="str">
        <f t="shared" si="539"/>
        <v/>
      </c>
      <c r="S2287" s="194"/>
      <c r="T2287" s="194" t="str">
        <f t="shared" si="540"/>
        <v/>
      </c>
      <c r="U2287" s="194" t="str">
        <f t="shared" si="540"/>
        <v/>
      </c>
    </row>
    <row r="2288" spans="1:21" s="156" customFormat="1" ht="19.5" customHeight="1" x14ac:dyDescent="0.25">
      <c r="B2288" s="198" t="s">
        <v>64</v>
      </c>
      <c r="C2288" s="175" t="str">
        <f>$C$1197</f>
        <v>E.o. for sustainable solutions, offsite manufacture, and the like</v>
      </c>
      <c r="D2288" s="176"/>
      <c r="E2288" s="176"/>
      <c r="F2288" s="176"/>
      <c r="G2288" s="177"/>
      <c r="H2288" s="471">
        <f>$H$1197</f>
        <v>0.15</v>
      </c>
      <c r="I2288" s="179"/>
      <c r="J2288" s="458">
        <f>J2287</f>
        <v>0</v>
      </c>
      <c r="K2288" s="459">
        <f>H2288*J2288</f>
        <v>0</v>
      </c>
      <c r="L2288" s="460"/>
      <c r="M2288" s="461"/>
      <c r="N2288" s="461"/>
      <c r="O2288" s="462"/>
      <c r="P2288" s="193">
        <f t="shared" si="528"/>
        <v>0</v>
      </c>
      <c r="Q2288" s="170"/>
      <c r="R2288" s="194" t="str">
        <f t="shared" si="539"/>
        <v/>
      </c>
      <c r="S2288" s="194"/>
      <c r="T2288" s="194" t="str">
        <f t="shared" si="540"/>
        <v/>
      </c>
      <c r="U2288" s="194" t="str">
        <f t="shared" si="540"/>
        <v/>
      </c>
    </row>
    <row r="2289" spans="1:21" s="156" customFormat="1" ht="19.5" customHeight="1" x14ac:dyDescent="0.25">
      <c r="B2289" s="198" t="s">
        <v>64</v>
      </c>
      <c r="C2289" s="175" t="str">
        <f>$C$1198</f>
        <v>MEP Preliminaries &amp; OH&amp;P</v>
      </c>
      <c r="D2289" s="176"/>
      <c r="E2289" s="176"/>
      <c r="F2289" s="176"/>
      <c r="G2289" s="177"/>
      <c r="H2289" s="471">
        <f>$H$1198</f>
        <v>0</v>
      </c>
      <c r="I2289" s="179"/>
      <c r="J2289" s="458">
        <f>SUM(K2284:K2288)</f>
        <v>0</v>
      </c>
      <c r="K2289" s="459">
        <f>H2289*J2289</f>
        <v>0</v>
      </c>
      <c r="L2289" s="460"/>
      <c r="M2289" s="461"/>
      <c r="N2289" s="461"/>
      <c r="O2289" s="462"/>
      <c r="P2289" s="193">
        <f t="shared" si="528"/>
        <v>0</v>
      </c>
      <c r="Q2289" s="170"/>
      <c r="R2289" s="194" t="str">
        <f t="shared" si="539"/>
        <v/>
      </c>
      <c r="S2289" s="194"/>
      <c r="T2289" s="194" t="str">
        <f t="shared" si="540"/>
        <v/>
      </c>
      <c r="U2289" s="194" t="str">
        <f t="shared" si="540"/>
        <v/>
      </c>
    </row>
    <row r="2290" spans="1:21" s="156" customFormat="1" ht="19.5" customHeight="1" x14ac:dyDescent="0.25">
      <c r="A2290" s="197"/>
      <c r="B2290" s="221"/>
      <c r="C2290" s="222"/>
      <c r="D2290" s="223"/>
      <c r="E2290" s="223"/>
      <c r="F2290" s="223"/>
      <c r="G2290" s="224" t="str">
        <f>C2283</f>
        <v>Dock levellers and scissor lifts</v>
      </c>
      <c r="H2290" s="225"/>
      <c r="I2290" s="225"/>
      <c r="J2290" s="226"/>
      <c r="K2290" s="227">
        <f>SUBTOTAL(9,K2283:K2289)</f>
        <v>0</v>
      </c>
      <c r="L2290" s="228"/>
      <c r="M2290" s="229"/>
      <c r="N2290" s="229"/>
      <c r="O2290" s="230"/>
      <c r="P2290" s="193">
        <f t="shared" si="528"/>
        <v>0</v>
      </c>
      <c r="R2290" s="194"/>
      <c r="S2290" s="194"/>
      <c r="T2290" s="194"/>
      <c r="U2290" s="194"/>
    </row>
    <row r="2291" spans="1:21" s="156" customFormat="1" ht="19.5" customHeight="1" x14ac:dyDescent="0.25">
      <c r="B2291" s="174"/>
      <c r="C2291" s="175"/>
      <c r="D2291" s="176"/>
      <c r="E2291" s="176"/>
      <c r="F2291" s="176"/>
      <c r="G2291" s="177"/>
      <c r="H2291" s="178"/>
      <c r="I2291" s="179"/>
      <c r="J2291" s="180"/>
      <c r="K2291" s="180"/>
      <c r="L2291" s="181"/>
      <c r="M2291" s="182"/>
      <c r="N2291" s="182"/>
      <c r="O2291" s="183"/>
      <c r="P2291" s="193">
        <f t="shared" si="528"/>
        <v>0</v>
      </c>
      <c r="Q2291" s="170"/>
      <c r="R2291" s="194" t="str">
        <f>IF($Q2291=R$8,$K2291,"")</f>
        <v/>
      </c>
      <c r="S2291" s="194"/>
      <c r="T2291" s="194" t="str">
        <f>IF($Q2291=T$8,$K2291,"")</f>
        <v/>
      </c>
      <c r="U2291" s="194" t="str">
        <f>IF($Q2291=U$8,$K2291,"")</f>
        <v/>
      </c>
    </row>
    <row r="2292" spans="1:21" s="156" customFormat="1" ht="19.5" customHeight="1" x14ac:dyDescent="0.25">
      <c r="B2292" s="195" t="s">
        <v>1351</v>
      </c>
      <c r="C2292" s="196" t="s">
        <v>1352</v>
      </c>
      <c r="D2292" s="191"/>
      <c r="E2292" s="191"/>
      <c r="F2292" s="191"/>
      <c r="G2292" s="192"/>
      <c r="H2292" s="178"/>
      <c r="I2292" s="179"/>
      <c r="J2292" s="180"/>
      <c r="K2292" s="180"/>
      <c r="L2292" s="181"/>
      <c r="M2292" s="182"/>
      <c r="N2292" s="182"/>
      <c r="O2292" s="183"/>
      <c r="P2292" s="193">
        <f t="shared" si="528"/>
        <v>0</v>
      </c>
      <c r="Q2292" s="170"/>
      <c r="R2292" s="194"/>
      <c r="S2292" s="194"/>
      <c r="T2292" s="194"/>
      <c r="U2292" s="194"/>
    </row>
    <row r="2293" spans="1:21" s="251" customFormat="1" ht="19.5" customHeight="1" x14ac:dyDescent="0.25">
      <c r="A2293" s="241"/>
      <c r="B2293" s="254" t="s">
        <v>64</v>
      </c>
      <c r="C2293" s="199" t="s">
        <v>1042</v>
      </c>
      <c r="D2293" s="255"/>
      <c r="E2293" s="255"/>
      <c r="F2293" s="255"/>
      <c r="G2293" s="256"/>
      <c r="H2293" s="257"/>
      <c r="I2293" s="242"/>
      <c r="J2293" s="179"/>
      <c r="K2293" s="244"/>
      <c r="L2293" s="990"/>
      <c r="M2293" s="991"/>
      <c r="N2293" s="991"/>
      <c r="O2293" s="992"/>
      <c r="P2293" s="193">
        <f t="shared" si="528"/>
        <v>0</v>
      </c>
      <c r="Q2293" s="258"/>
      <c r="R2293" s="194" t="str">
        <f t="shared" ref="R2293:R2298" si="541">IF($Q2293=R$8,$K2293,"")</f>
        <v/>
      </c>
      <c r="S2293" s="194"/>
      <c r="T2293" s="194" t="str">
        <f t="shared" ref="T2293:U2298" si="542">IF($Q2293=T$8,$K2293,"")</f>
        <v/>
      </c>
      <c r="U2293" s="194" t="str">
        <f t="shared" si="542"/>
        <v/>
      </c>
    </row>
    <row r="2294" spans="1:21" s="156" customFormat="1" ht="19.5" customHeight="1" x14ac:dyDescent="0.25">
      <c r="B2294" s="174"/>
      <c r="C2294" s="175"/>
      <c r="D2294" s="176"/>
      <c r="E2294" s="176"/>
      <c r="F2294" s="176"/>
      <c r="G2294" s="466"/>
      <c r="H2294" s="178"/>
      <c r="I2294" s="179"/>
      <c r="J2294" s="180"/>
      <c r="K2294" s="467"/>
      <c r="L2294" s="468"/>
      <c r="M2294" s="469"/>
      <c r="N2294" s="469"/>
      <c r="O2294" s="470"/>
      <c r="P2294" s="193">
        <f t="shared" si="528"/>
        <v>0</v>
      </c>
      <c r="Q2294" s="170"/>
      <c r="R2294" s="194" t="str">
        <f t="shared" si="541"/>
        <v/>
      </c>
      <c r="S2294" s="194"/>
      <c r="T2294" s="194" t="str">
        <f t="shared" si="542"/>
        <v/>
      </c>
      <c r="U2294" s="194" t="str">
        <f t="shared" si="542"/>
        <v/>
      </c>
    </row>
    <row r="2295" spans="1:21" s="156" customFormat="1" ht="19.5" customHeight="1" x14ac:dyDescent="0.25">
      <c r="B2295" s="198" t="s">
        <v>64</v>
      </c>
      <c r="C2295" s="175" t="str">
        <f>$C$1195</f>
        <v>Testing</v>
      </c>
      <c r="D2295" s="176"/>
      <c r="E2295" s="176"/>
      <c r="F2295" s="176"/>
      <c r="G2295" s="177"/>
      <c r="H2295" s="471">
        <f>$H$1195</f>
        <v>0.01</v>
      </c>
      <c r="I2295" s="179"/>
      <c r="J2295" s="458">
        <f>SUBTOTAL(9,K2291:K2294)</f>
        <v>0</v>
      </c>
      <c r="K2295" s="459">
        <f>H2295*J2295</f>
        <v>0</v>
      </c>
      <c r="L2295" s="460"/>
      <c r="M2295" s="461"/>
      <c r="N2295" s="461"/>
      <c r="O2295" s="462"/>
      <c r="P2295" s="193">
        <f t="shared" si="528"/>
        <v>0</v>
      </c>
      <c r="Q2295" s="170"/>
      <c r="R2295" s="194" t="str">
        <f t="shared" si="541"/>
        <v/>
      </c>
      <c r="S2295" s="194"/>
      <c r="T2295" s="194" t="str">
        <f t="shared" si="542"/>
        <v/>
      </c>
      <c r="U2295" s="194" t="str">
        <f t="shared" si="542"/>
        <v/>
      </c>
    </row>
    <row r="2296" spans="1:21" s="156" customFormat="1" ht="19.5" customHeight="1" x14ac:dyDescent="0.25">
      <c r="B2296" s="198" t="s">
        <v>64</v>
      </c>
      <c r="C2296" s="175" t="str">
        <f>$C$1196</f>
        <v>Commissioning</v>
      </c>
      <c r="D2296" s="176"/>
      <c r="E2296" s="176"/>
      <c r="F2296" s="176"/>
      <c r="G2296" s="177"/>
      <c r="H2296" s="471">
        <f>$H$1196</f>
        <v>0.01</v>
      </c>
      <c r="I2296" s="179"/>
      <c r="J2296" s="458">
        <f>J2295</f>
        <v>0</v>
      </c>
      <c r="K2296" s="459">
        <f>H2296*J2296</f>
        <v>0</v>
      </c>
      <c r="L2296" s="460"/>
      <c r="M2296" s="461"/>
      <c r="N2296" s="461"/>
      <c r="O2296" s="462"/>
      <c r="P2296" s="193">
        <f t="shared" si="528"/>
        <v>0</v>
      </c>
      <c r="Q2296" s="170"/>
      <c r="R2296" s="194" t="str">
        <f t="shared" si="541"/>
        <v/>
      </c>
      <c r="S2296" s="194"/>
      <c r="T2296" s="194" t="str">
        <f t="shared" si="542"/>
        <v/>
      </c>
      <c r="U2296" s="194" t="str">
        <f t="shared" si="542"/>
        <v/>
      </c>
    </row>
    <row r="2297" spans="1:21" s="156" customFormat="1" ht="19.5" customHeight="1" x14ac:dyDescent="0.25">
      <c r="B2297" s="198" t="s">
        <v>64</v>
      </c>
      <c r="C2297" s="175" t="str">
        <f>$C$1197</f>
        <v>E.o. for sustainable solutions, offsite manufacture, and the like</v>
      </c>
      <c r="D2297" s="176"/>
      <c r="E2297" s="176"/>
      <c r="F2297" s="176"/>
      <c r="G2297" s="177"/>
      <c r="H2297" s="471">
        <f>$H$1197</f>
        <v>0.15</v>
      </c>
      <c r="I2297" s="179"/>
      <c r="J2297" s="458">
        <f>J2296</f>
        <v>0</v>
      </c>
      <c r="K2297" s="459">
        <f>H2297*J2297</f>
        <v>0</v>
      </c>
      <c r="L2297" s="460"/>
      <c r="M2297" s="461"/>
      <c r="N2297" s="461"/>
      <c r="O2297" s="462"/>
      <c r="P2297" s="193">
        <f t="shared" si="528"/>
        <v>0</v>
      </c>
      <c r="Q2297" s="170"/>
      <c r="R2297" s="194" t="str">
        <f t="shared" si="541"/>
        <v/>
      </c>
      <c r="S2297" s="194"/>
      <c r="T2297" s="194" t="str">
        <f t="shared" si="542"/>
        <v/>
      </c>
      <c r="U2297" s="194" t="str">
        <f t="shared" si="542"/>
        <v/>
      </c>
    </row>
    <row r="2298" spans="1:21" s="156" customFormat="1" ht="19.5" customHeight="1" x14ac:dyDescent="0.25">
      <c r="B2298" s="198" t="s">
        <v>64</v>
      </c>
      <c r="C2298" s="175" t="str">
        <f>$C$1198</f>
        <v>MEP Preliminaries &amp; OH&amp;P</v>
      </c>
      <c r="D2298" s="176"/>
      <c r="E2298" s="176"/>
      <c r="F2298" s="176"/>
      <c r="G2298" s="177"/>
      <c r="H2298" s="471">
        <f>$H$1198</f>
        <v>0</v>
      </c>
      <c r="I2298" s="179"/>
      <c r="J2298" s="458">
        <f>SUM(K2293:K2297)</f>
        <v>0</v>
      </c>
      <c r="K2298" s="459">
        <f>H2298*J2298</f>
        <v>0</v>
      </c>
      <c r="L2298" s="460"/>
      <c r="M2298" s="461"/>
      <c r="N2298" s="461"/>
      <c r="O2298" s="462"/>
      <c r="P2298" s="193">
        <f t="shared" si="528"/>
        <v>0</v>
      </c>
      <c r="Q2298" s="170"/>
      <c r="R2298" s="194" t="str">
        <f t="shared" si="541"/>
        <v/>
      </c>
      <c r="S2298" s="194"/>
      <c r="T2298" s="194" t="str">
        <f t="shared" si="542"/>
        <v/>
      </c>
      <c r="U2298" s="194" t="str">
        <f t="shared" si="542"/>
        <v/>
      </c>
    </row>
    <row r="2299" spans="1:21" s="156" customFormat="1" ht="19.5" customHeight="1" x14ac:dyDescent="0.25">
      <c r="A2299" s="197"/>
      <c r="B2299" s="221"/>
      <c r="C2299" s="222"/>
      <c r="D2299" s="223"/>
      <c r="E2299" s="223"/>
      <c r="F2299" s="223"/>
      <c r="G2299" s="224" t="str">
        <f>C2292</f>
        <v>Cranes and enclosed hoists</v>
      </c>
      <c r="H2299" s="225"/>
      <c r="I2299" s="225"/>
      <c r="J2299" s="226"/>
      <c r="K2299" s="227">
        <f>SUBTOTAL(9,K2292:K2298)</f>
        <v>0</v>
      </c>
      <c r="L2299" s="228"/>
      <c r="M2299" s="229"/>
      <c r="N2299" s="229"/>
      <c r="O2299" s="230"/>
      <c r="P2299" s="193">
        <f t="shared" ref="P2299:P2362" si="543">K2299-SUM(R2299:U2299)</f>
        <v>0</v>
      </c>
      <c r="R2299" s="194"/>
      <c r="S2299" s="194"/>
      <c r="T2299" s="194"/>
      <c r="U2299" s="194"/>
    </row>
    <row r="2300" spans="1:21" s="156" customFormat="1" ht="19.5" customHeight="1" x14ac:dyDescent="0.25">
      <c r="B2300" s="174"/>
      <c r="C2300" s="175"/>
      <c r="D2300" s="176"/>
      <c r="E2300" s="176"/>
      <c r="F2300" s="176"/>
      <c r="G2300" s="177"/>
      <c r="H2300" s="178"/>
      <c r="I2300" s="179"/>
      <c r="J2300" s="180"/>
      <c r="K2300" s="180"/>
      <c r="L2300" s="181"/>
      <c r="M2300" s="182"/>
      <c r="N2300" s="182"/>
      <c r="O2300" s="183"/>
      <c r="P2300" s="193">
        <f t="shared" si="543"/>
        <v>0</v>
      </c>
      <c r="Q2300" s="170"/>
      <c r="R2300" s="194" t="str">
        <f>IF($Q2300=R$8,$K2300,"")</f>
        <v/>
      </c>
      <c r="S2300" s="194"/>
      <c r="T2300" s="194" t="str">
        <f>IF($Q2300=T$8,$K2300,"")</f>
        <v/>
      </c>
      <c r="U2300" s="194" t="str">
        <f>IF($Q2300=U$8,$K2300,"")</f>
        <v/>
      </c>
    </row>
    <row r="2301" spans="1:21" s="156" customFormat="1" ht="19.5" customHeight="1" x14ac:dyDescent="0.25">
      <c r="B2301" s="195" t="s">
        <v>1353</v>
      </c>
      <c r="C2301" s="196" t="s">
        <v>1354</v>
      </c>
      <c r="D2301" s="191"/>
      <c r="E2301" s="191"/>
      <c r="F2301" s="191"/>
      <c r="G2301" s="192"/>
      <c r="H2301" s="178"/>
      <c r="I2301" s="179"/>
      <c r="J2301" s="180"/>
      <c r="K2301" s="180"/>
      <c r="L2301" s="181"/>
      <c r="M2301" s="182"/>
      <c r="N2301" s="182"/>
      <c r="O2301" s="183"/>
      <c r="P2301" s="193">
        <f t="shared" si="543"/>
        <v>0</v>
      </c>
      <c r="Q2301" s="170"/>
      <c r="R2301" s="194"/>
      <c r="S2301" s="194"/>
      <c r="T2301" s="194"/>
      <c r="U2301" s="194"/>
    </row>
    <row r="2302" spans="1:21" s="251" customFormat="1" ht="19.5" customHeight="1" x14ac:dyDescent="0.25">
      <c r="A2302" s="241"/>
      <c r="B2302" s="254" t="s">
        <v>64</v>
      </c>
      <c r="C2302" s="199" t="s">
        <v>1042</v>
      </c>
      <c r="D2302" s="255"/>
      <c r="E2302" s="255"/>
      <c r="F2302" s="255"/>
      <c r="G2302" s="256"/>
      <c r="H2302" s="257"/>
      <c r="I2302" s="242"/>
      <c r="J2302" s="179"/>
      <c r="K2302" s="244"/>
      <c r="L2302" s="990"/>
      <c r="M2302" s="991"/>
      <c r="N2302" s="991"/>
      <c r="O2302" s="992"/>
      <c r="P2302" s="193">
        <f t="shared" si="543"/>
        <v>0</v>
      </c>
      <c r="Q2302" s="258"/>
      <c r="R2302" s="194" t="str">
        <f t="shared" ref="R2302:R2307" si="544">IF($Q2302=R$8,$K2302,"")</f>
        <v/>
      </c>
      <c r="S2302" s="194"/>
      <c r="T2302" s="194" t="str">
        <f t="shared" ref="T2302:U2307" si="545">IF($Q2302=T$8,$K2302,"")</f>
        <v/>
      </c>
      <c r="U2302" s="194" t="str">
        <f t="shared" si="545"/>
        <v/>
      </c>
    </row>
    <row r="2303" spans="1:21" s="156" customFormat="1" ht="19.5" customHeight="1" x14ac:dyDescent="0.25">
      <c r="B2303" s="174"/>
      <c r="C2303" s="175"/>
      <c r="D2303" s="176"/>
      <c r="E2303" s="176"/>
      <c r="F2303" s="176"/>
      <c r="G2303" s="466"/>
      <c r="H2303" s="178"/>
      <c r="I2303" s="179"/>
      <c r="J2303" s="180"/>
      <c r="K2303" s="467"/>
      <c r="L2303" s="468"/>
      <c r="M2303" s="469"/>
      <c r="N2303" s="469"/>
      <c r="O2303" s="470"/>
      <c r="P2303" s="193">
        <f t="shared" si="543"/>
        <v>0</v>
      </c>
      <c r="Q2303" s="170"/>
      <c r="R2303" s="194" t="str">
        <f t="shared" si="544"/>
        <v/>
      </c>
      <c r="S2303" s="194"/>
      <c r="T2303" s="194" t="str">
        <f t="shared" si="545"/>
        <v/>
      </c>
      <c r="U2303" s="194" t="str">
        <f t="shared" si="545"/>
        <v/>
      </c>
    </row>
    <row r="2304" spans="1:21" s="156" customFormat="1" ht="19.5" customHeight="1" x14ac:dyDescent="0.25">
      <c r="B2304" s="198" t="s">
        <v>64</v>
      </c>
      <c r="C2304" s="175" t="str">
        <f>$C$1195</f>
        <v>Testing</v>
      </c>
      <c r="D2304" s="176"/>
      <c r="E2304" s="176"/>
      <c r="F2304" s="176"/>
      <c r="G2304" s="177"/>
      <c r="H2304" s="471">
        <f>$H$1195</f>
        <v>0.01</v>
      </c>
      <c r="I2304" s="179"/>
      <c r="J2304" s="458">
        <f>SUBTOTAL(9,K2300:K2303)</f>
        <v>0</v>
      </c>
      <c r="K2304" s="459">
        <f>H2304*J2304</f>
        <v>0</v>
      </c>
      <c r="L2304" s="460"/>
      <c r="M2304" s="461"/>
      <c r="N2304" s="461"/>
      <c r="O2304" s="462"/>
      <c r="P2304" s="193">
        <f t="shared" si="543"/>
        <v>0</v>
      </c>
      <c r="Q2304" s="170"/>
      <c r="R2304" s="194" t="str">
        <f t="shared" si="544"/>
        <v/>
      </c>
      <c r="S2304" s="194"/>
      <c r="T2304" s="194" t="str">
        <f t="shared" si="545"/>
        <v/>
      </c>
      <c r="U2304" s="194" t="str">
        <f t="shared" si="545"/>
        <v/>
      </c>
    </row>
    <row r="2305" spans="1:21" s="156" customFormat="1" ht="19.5" customHeight="1" x14ac:dyDescent="0.25">
      <c r="B2305" s="198" t="s">
        <v>64</v>
      </c>
      <c r="C2305" s="175" t="str">
        <f>$C$1196</f>
        <v>Commissioning</v>
      </c>
      <c r="D2305" s="176"/>
      <c r="E2305" s="176"/>
      <c r="F2305" s="176"/>
      <c r="G2305" s="177"/>
      <c r="H2305" s="471">
        <f>$H$1196</f>
        <v>0.01</v>
      </c>
      <c r="I2305" s="179"/>
      <c r="J2305" s="458">
        <f>J2304</f>
        <v>0</v>
      </c>
      <c r="K2305" s="459">
        <f>H2305*J2305</f>
        <v>0</v>
      </c>
      <c r="L2305" s="460"/>
      <c r="M2305" s="461"/>
      <c r="N2305" s="461"/>
      <c r="O2305" s="462"/>
      <c r="P2305" s="193">
        <f t="shared" si="543"/>
        <v>0</v>
      </c>
      <c r="Q2305" s="170"/>
      <c r="R2305" s="194" t="str">
        <f t="shared" si="544"/>
        <v/>
      </c>
      <c r="S2305" s="194"/>
      <c r="T2305" s="194" t="str">
        <f t="shared" si="545"/>
        <v/>
      </c>
      <c r="U2305" s="194" t="str">
        <f t="shared" si="545"/>
        <v/>
      </c>
    </row>
    <row r="2306" spans="1:21" s="156" customFormat="1" ht="19.5" customHeight="1" x14ac:dyDescent="0.25">
      <c r="B2306" s="198" t="s">
        <v>64</v>
      </c>
      <c r="C2306" s="175" t="str">
        <f>$C$1197</f>
        <v>E.o. for sustainable solutions, offsite manufacture, and the like</v>
      </c>
      <c r="D2306" s="176"/>
      <c r="E2306" s="176"/>
      <c r="F2306" s="176"/>
      <c r="G2306" s="177"/>
      <c r="H2306" s="471">
        <f>$H$1197</f>
        <v>0.15</v>
      </c>
      <c r="I2306" s="179"/>
      <c r="J2306" s="458">
        <f>J2305</f>
        <v>0</v>
      </c>
      <c r="K2306" s="459">
        <f>H2306*J2306</f>
        <v>0</v>
      </c>
      <c r="L2306" s="460"/>
      <c r="M2306" s="461"/>
      <c r="N2306" s="461"/>
      <c r="O2306" s="462"/>
      <c r="P2306" s="193">
        <f t="shared" si="543"/>
        <v>0</v>
      </c>
      <c r="Q2306" s="170"/>
      <c r="R2306" s="194" t="str">
        <f t="shared" si="544"/>
        <v/>
      </c>
      <c r="S2306" s="194"/>
      <c r="T2306" s="194" t="str">
        <f t="shared" si="545"/>
        <v/>
      </c>
      <c r="U2306" s="194" t="str">
        <f t="shared" si="545"/>
        <v/>
      </c>
    </row>
    <row r="2307" spans="1:21" s="156" customFormat="1" ht="19.5" customHeight="1" x14ac:dyDescent="0.25">
      <c r="B2307" s="198" t="s">
        <v>64</v>
      </c>
      <c r="C2307" s="175" t="str">
        <f>$C$1198</f>
        <v>MEP Preliminaries &amp; OH&amp;P</v>
      </c>
      <c r="D2307" s="176"/>
      <c r="E2307" s="176"/>
      <c r="F2307" s="176"/>
      <c r="G2307" s="177"/>
      <c r="H2307" s="471">
        <f>$H$1198</f>
        <v>0</v>
      </c>
      <c r="I2307" s="179"/>
      <c r="J2307" s="458">
        <f>SUM(K2302:K2306)</f>
        <v>0</v>
      </c>
      <c r="K2307" s="459">
        <f>H2307*J2307</f>
        <v>0</v>
      </c>
      <c r="L2307" s="460"/>
      <c r="M2307" s="461"/>
      <c r="N2307" s="461"/>
      <c r="O2307" s="462"/>
      <c r="P2307" s="193">
        <f t="shared" si="543"/>
        <v>0</v>
      </c>
      <c r="Q2307" s="170"/>
      <c r="R2307" s="194" t="str">
        <f t="shared" si="544"/>
        <v/>
      </c>
      <c r="S2307" s="194"/>
      <c r="T2307" s="194" t="str">
        <f t="shared" si="545"/>
        <v/>
      </c>
      <c r="U2307" s="194" t="str">
        <f t="shared" si="545"/>
        <v/>
      </c>
    </row>
    <row r="2308" spans="1:21" s="156" customFormat="1" ht="19.5" customHeight="1" x14ac:dyDescent="0.25">
      <c r="A2308" s="197"/>
      <c r="B2308" s="221"/>
      <c r="C2308" s="222"/>
      <c r="D2308" s="223"/>
      <c r="E2308" s="223"/>
      <c r="F2308" s="223"/>
      <c r="G2308" s="224" t="str">
        <f>C2301</f>
        <v>Car lifts, car stacking systems, turntables and the like</v>
      </c>
      <c r="H2308" s="225"/>
      <c r="I2308" s="225"/>
      <c r="J2308" s="226"/>
      <c r="K2308" s="227">
        <f>SUBTOTAL(9,K2301:K2307)</f>
        <v>0</v>
      </c>
      <c r="L2308" s="228"/>
      <c r="M2308" s="229"/>
      <c r="N2308" s="229"/>
      <c r="O2308" s="230"/>
      <c r="P2308" s="193">
        <f t="shared" si="543"/>
        <v>0</v>
      </c>
      <c r="R2308" s="194"/>
      <c r="S2308" s="194"/>
      <c r="T2308" s="194"/>
      <c r="U2308" s="194"/>
    </row>
    <row r="2309" spans="1:21" s="156" customFormat="1" ht="19.5" customHeight="1" x14ac:dyDescent="0.25">
      <c r="B2309" s="174"/>
      <c r="C2309" s="175"/>
      <c r="D2309" s="176"/>
      <c r="E2309" s="176"/>
      <c r="F2309" s="176"/>
      <c r="G2309" s="177"/>
      <c r="H2309" s="178"/>
      <c r="I2309" s="179"/>
      <c r="J2309" s="180"/>
      <c r="K2309" s="180"/>
      <c r="L2309" s="181"/>
      <c r="M2309" s="182"/>
      <c r="N2309" s="182"/>
      <c r="O2309" s="183"/>
      <c r="P2309" s="193">
        <f t="shared" si="543"/>
        <v>0</v>
      </c>
      <c r="Q2309" s="170"/>
      <c r="R2309" s="371"/>
      <c r="S2309" s="371"/>
      <c r="T2309" s="371"/>
      <c r="U2309" s="371"/>
    </row>
    <row r="2310" spans="1:21" s="156" customFormat="1" ht="19.5" customHeight="1" x14ac:dyDescent="0.25">
      <c r="B2310" s="195" t="s">
        <v>1355</v>
      </c>
      <c r="C2310" s="196" t="s">
        <v>1356</v>
      </c>
      <c r="D2310" s="191"/>
      <c r="E2310" s="191"/>
      <c r="F2310" s="191"/>
      <c r="G2310" s="192"/>
      <c r="H2310" s="178"/>
      <c r="I2310" s="179"/>
      <c r="J2310" s="180"/>
      <c r="K2310" s="180"/>
      <c r="L2310" s="181"/>
      <c r="M2310" s="182"/>
      <c r="N2310" s="182"/>
      <c r="O2310" s="183"/>
      <c r="P2310" s="193">
        <f t="shared" si="543"/>
        <v>0</v>
      </c>
      <c r="Q2310" s="170"/>
      <c r="R2310" s="194"/>
      <c r="S2310" s="194"/>
      <c r="T2310" s="194"/>
      <c r="U2310" s="194"/>
    </row>
    <row r="2311" spans="1:21" s="251" customFormat="1" ht="19.5" customHeight="1" x14ac:dyDescent="0.25">
      <c r="A2311" s="241"/>
      <c r="B2311" s="254" t="s">
        <v>64</v>
      </c>
      <c r="C2311" s="199" t="s">
        <v>1042</v>
      </c>
      <c r="D2311" s="255"/>
      <c r="E2311" s="255"/>
      <c r="F2311" s="255"/>
      <c r="G2311" s="256"/>
      <c r="H2311" s="257"/>
      <c r="I2311" s="242"/>
      <c r="J2311" s="179"/>
      <c r="K2311" s="244"/>
      <c r="L2311" s="990"/>
      <c r="M2311" s="991"/>
      <c r="N2311" s="991"/>
      <c r="O2311" s="992"/>
      <c r="P2311" s="193">
        <f t="shared" si="543"/>
        <v>0</v>
      </c>
      <c r="Q2311" s="258"/>
      <c r="R2311" s="194" t="str">
        <f t="shared" ref="R2311:R2316" si="546">IF($Q2311=R$8,$K2311,"")</f>
        <v/>
      </c>
      <c r="S2311" s="194"/>
      <c r="T2311" s="194" t="str">
        <f t="shared" ref="T2311:U2316" si="547">IF($Q2311=T$8,$K2311,"")</f>
        <v/>
      </c>
      <c r="U2311" s="194" t="str">
        <f t="shared" si="547"/>
        <v/>
      </c>
    </row>
    <row r="2312" spans="1:21" s="156" customFormat="1" ht="19.5" customHeight="1" x14ac:dyDescent="0.25">
      <c r="B2312" s="174"/>
      <c r="C2312" s="175"/>
      <c r="D2312" s="176"/>
      <c r="E2312" s="176"/>
      <c r="F2312" s="176"/>
      <c r="G2312" s="466"/>
      <c r="H2312" s="178"/>
      <c r="I2312" s="179"/>
      <c r="J2312" s="180"/>
      <c r="K2312" s="467"/>
      <c r="L2312" s="468"/>
      <c r="M2312" s="469"/>
      <c r="N2312" s="469"/>
      <c r="O2312" s="470"/>
      <c r="P2312" s="193">
        <f t="shared" si="543"/>
        <v>0</v>
      </c>
      <c r="Q2312" s="170"/>
      <c r="R2312" s="194" t="str">
        <f t="shared" si="546"/>
        <v/>
      </c>
      <c r="S2312" s="194"/>
      <c r="T2312" s="194" t="str">
        <f t="shared" si="547"/>
        <v/>
      </c>
      <c r="U2312" s="194" t="str">
        <f t="shared" si="547"/>
        <v/>
      </c>
    </row>
    <row r="2313" spans="1:21" s="156" customFormat="1" ht="19.5" customHeight="1" x14ac:dyDescent="0.25">
      <c r="B2313" s="198" t="s">
        <v>64</v>
      </c>
      <c r="C2313" s="175" t="str">
        <f>$C$1195</f>
        <v>Testing</v>
      </c>
      <c r="D2313" s="176"/>
      <c r="E2313" s="176"/>
      <c r="F2313" s="176"/>
      <c r="G2313" s="177"/>
      <c r="H2313" s="471">
        <f>$H$1195</f>
        <v>0.01</v>
      </c>
      <c r="I2313" s="179"/>
      <c r="J2313" s="458">
        <f>SUBTOTAL(9,K2309:K2312)</f>
        <v>0</v>
      </c>
      <c r="K2313" s="459">
        <f>H2313*J2313</f>
        <v>0</v>
      </c>
      <c r="L2313" s="460"/>
      <c r="M2313" s="461"/>
      <c r="N2313" s="461"/>
      <c r="O2313" s="462"/>
      <c r="P2313" s="193">
        <f t="shared" si="543"/>
        <v>0</v>
      </c>
      <c r="Q2313" s="170"/>
      <c r="R2313" s="194" t="str">
        <f t="shared" si="546"/>
        <v/>
      </c>
      <c r="S2313" s="194"/>
      <c r="T2313" s="194" t="str">
        <f t="shared" si="547"/>
        <v/>
      </c>
      <c r="U2313" s="194" t="str">
        <f t="shared" si="547"/>
        <v/>
      </c>
    </row>
    <row r="2314" spans="1:21" s="156" customFormat="1" ht="19.5" customHeight="1" x14ac:dyDescent="0.25">
      <c r="B2314" s="198" t="s">
        <v>64</v>
      </c>
      <c r="C2314" s="175" t="str">
        <f>$C$1196</f>
        <v>Commissioning</v>
      </c>
      <c r="D2314" s="176"/>
      <c r="E2314" s="176"/>
      <c r="F2314" s="176"/>
      <c r="G2314" s="177"/>
      <c r="H2314" s="471">
        <f>$H$1196</f>
        <v>0.01</v>
      </c>
      <c r="I2314" s="179"/>
      <c r="J2314" s="458">
        <f>J2313</f>
        <v>0</v>
      </c>
      <c r="K2314" s="459">
        <f>H2314*J2314</f>
        <v>0</v>
      </c>
      <c r="L2314" s="460"/>
      <c r="M2314" s="461"/>
      <c r="N2314" s="461"/>
      <c r="O2314" s="462"/>
      <c r="P2314" s="193">
        <f t="shared" si="543"/>
        <v>0</v>
      </c>
      <c r="Q2314" s="170"/>
      <c r="R2314" s="194" t="str">
        <f t="shared" si="546"/>
        <v/>
      </c>
      <c r="S2314" s="194"/>
      <c r="T2314" s="194" t="str">
        <f t="shared" si="547"/>
        <v/>
      </c>
      <c r="U2314" s="194" t="str">
        <f t="shared" si="547"/>
        <v/>
      </c>
    </row>
    <row r="2315" spans="1:21" s="156" customFormat="1" ht="19.5" customHeight="1" x14ac:dyDescent="0.25">
      <c r="B2315" s="198" t="s">
        <v>64</v>
      </c>
      <c r="C2315" s="175" t="str">
        <f>$C$1197</f>
        <v>E.o. for sustainable solutions, offsite manufacture, and the like</v>
      </c>
      <c r="D2315" s="176"/>
      <c r="E2315" s="176"/>
      <c r="F2315" s="176"/>
      <c r="G2315" s="177"/>
      <c r="H2315" s="471">
        <f>$H$1197</f>
        <v>0.15</v>
      </c>
      <c r="I2315" s="179"/>
      <c r="J2315" s="458">
        <f>J2314</f>
        <v>0</v>
      </c>
      <c r="K2315" s="459">
        <f>H2315*J2315</f>
        <v>0</v>
      </c>
      <c r="L2315" s="460"/>
      <c r="M2315" s="461"/>
      <c r="N2315" s="461"/>
      <c r="O2315" s="462"/>
      <c r="P2315" s="193">
        <f t="shared" si="543"/>
        <v>0</v>
      </c>
      <c r="Q2315" s="170"/>
      <c r="R2315" s="194" t="str">
        <f t="shared" si="546"/>
        <v/>
      </c>
      <c r="S2315" s="194"/>
      <c r="T2315" s="194" t="str">
        <f t="shared" si="547"/>
        <v/>
      </c>
      <c r="U2315" s="194" t="str">
        <f t="shared" si="547"/>
        <v/>
      </c>
    </row>
    <row r="2316" spans="1:21" s="156" customFormat="1" ht="19.5" customHeight="1" x14ac:dyDescent="0.25">
      <c r="B2316" s="198" t="s">
        <v>64</v>
      </c>
      <c r="C2316" s="175" t="str">
        <f>$C$1198</f>
        <v>MEP Preliminaries &amp; OH&amp;P</v>
      </c>
      <c r="D2316" s="176"/>
      <c r="E2316" s="176"/>
      <c r="F2316" s="176"/>
      <c r="G2316" s="177"/>
      <c r="H2316" s="471">
        <f>$H$1198</f>
        <v>0</v>
      </c>
      <c r="I2316" s="179"/>
      <c r="J2316" s="458">
        <f>SUM(K2311:K2315)</f>
        <v>0</v>
      </c>
      <c r="K2316" s="459">
        <f>H2316*J2316</f>
        <v>0</v>
      </c>
      <c r="L2316" s="460"/>
      <c r="M2316" s="461"/>
      <c r="N2316" s="461"/>
      <c r="O2316" s="462"/>
      <c r="P2316" s="193">
        <f t="shared" si="543"/>
        <v>0</v>
      </c>
      <c r="Q2316" s="170"/>
      <c r="R2316" s="194" t="str">
        <f t="shared" si="546"/>
        <v/>
      </c>
      <c r="S2316" s="194"/>
      <c r="T2316" s="194" t="str">
        <f t="shared" si="547"/>
        <v/>
      </c>
      <c r="U2316" s="194" t="str">
        <f t="shared" si="547"/>
        <v/>
      </c>
    </row>
    <row r="2317" spans="1:21" s="156" customFormat="1" ht="19.5" customHeight="1" x14ac:dyDescent="0.25">
      <c r="A2317" s="197"/>
      <c r="B2317" s="221"/>
      <c r="C2317" s="222"/>
      <c r="D2317" s="223"/>
      <c r="E2317" s="223"/>
      <c r="F2317" s="223"/>
      <c r="G2317" s="224" t="str">
        <f>C2310</f>
        <v>Document handling systems</v>
      </c>
      <c r="H2317" s="225"/>
      <c r="I2317" s="225"/>
      <c r="J2317" s="226"/>
      <c r="K2317" s="227">
        <f>SUBTOTAL(9,K2310:K2316)</f>
        <v>0</v>
      </c>
      <c r="L2317" s="228"/>
      <c r="M2317" s="229"/>
      <c r="N2317" s="229"/>
      <c r="O2317" s="230"/>
      <c r="P2317" s="193">
        <f t="shared" si="543"/>
        <v>0</v>
      </c>
      <c r="R2317" s="194"/>
      <c r="S2317" s="194"/>
      <c r="T2317" s="194"/>
      <c r="U2317" s="194"/>
    </row>
    <row r="2318" spans="1:21" s="156" customFormat="1" ht="19.5" customHeight="1" x14ac:dyDescent="0.25">
      <c r="B2318" s="174"/>
      <c r="C2318" s="175"/>
      <c r="D2318" s="176"/>
      <c r="E2318" s="176"/>
      <c r="F2318" s="176"/>
      <c r="G2318" s="177"/>
      <c r="H2318" s="178"/>
      <c r="I2318" s="179"/>
      <c r="J2318" s="180"/>
      <c r="K2318" s="180"/>
      <c r="L2318" s="181"/>
      <c r="M2318" s="182"/>
      <c r="N2318" s="182"/>
      <c r="O2318" s="183"/>
      <c r="P2318" s="193">
        <f t="shared" si="543"/>
        <v>0</v>
      </c>
      <c r="Q2318" s="170"/>
      <c r="R2318" s="371"/>
      <c r="S2318" s="371"/>
      <c r="T2318" s="371"/>
      <c r="U2318" s="371"/>
    </row>
    <row r="2319" spans="1:21" s="156" customFormat="1" ht="19.5" customHeight="1" x14ac:dyDescent="0.25">
      <c r="B2319" s="195" t="s">
        <v>1357</v>
      </c>
      <c r="C2319" s="196" t="s">
        <v>1358</v>
      </c>
      <c r="D2319" s="191"/>
      <c r="E2319" s="191"/>
      <c r="F2319" s="191"/>
      <c r="G2319" s="192"/>
      <c r="H2319" s="178"/>
      <c r="I2319" s="179"/>
      <c r="J2319" s="180"/>
      <c r="K2319" s="180"/>
      <c r="L2319" s="181"/>
      <c r="M2319" s="182"/>
      <c r="N2319" s="182"/>
      <c r="O2319" s="183"/>
      <c r="P2319" s="193">
        <f t="shared" si="543"/>
        <v>0</v>
      </c>
      <c r="Q2319" s="170"/>
      <c r="R2319" s="194"/>
      <c r="S2319" s="194"/>
      <c r="T2319" s="194"/>
      <c r="U2319" s="194"/>
    </row>
    <row r="2320" spans="1:21" s="251" customFormat="1" ht="19.5" customHeight="1" x14ac:dyDescent="0.25">
      <c r="A2320" s="241"/>
      <c r="B2320" s="254" t="s">
        <v>64</v>
      </c>
      <c r="C2320" s="199" t="s">
        <v>1042</v>
      </c>
      <c r="D2320" s="255"/>
      <c r="E2320" s="255"/>
      <c r="F2320" s="255"/>
      <c r="G2320" s="256"/>
      <c r="H2320" s="257"/>
      <c r="I2320" s="242"/>
      <c r="J2320" s="179"/>
      <c r="K2320" s="244"/>
      <c r="L2320" s="990"/>
      <c r="M2320" s="991"/>
      <c r="N2320" s="991"/>
      <c r="O2320" s="992"/>
      <c r="P2320" s="193">
        <f t="shared" si="543"/>
        <v>0</v>
      </c>
      <c r="Q2320" s="258"/>
      <c r="R2320" s="194" t="str">
        <f t="shared" ref="R2320:R2325" si="548">IF($Q2320=R$8,$K2320,"")</f>
        <v/>
      </c>
      <c r="S2320" s="194"/>
      <c r="T2320" s="194" t="str">
        <f t="shared" ref="T2320:U2325" si="549">IF($Q2320=T$8,$K2320,"")</f>
        <v/>
      </c>
      <c r="U2320" s="194" t="str">
        <f t="shared" si="549"/>
        <v/>
      </c>
    </row>
    <row r="2321" spans="1:21" s="156" customFormat="1" ht="19.5" customHeight="1" x14ac:dyDescent="0.25">
      <c r="B2321" s="174"/>
      <c r="C2321" s="175"/>
      <c r="D2321" s="176"/>
      <c r="E2321" s="176"/>
      <c r="F2321" s="176"/>
      <c r="G2321" s="466"/>
      <c r="H2321" s="178"/>
      <c r="I2321" s="179"/>
      <c r="J2321" s="180"/>
      <c r="K2321" s="467"/>
      <c r="L2321" s="468"/>
      <c r="M2321" s="469"/>
      <c r="N2321" s="469"/>
      <c r="O2321" s="470"/>
      <c r="P2321" s="193">
        <f t="shared" si="543"/>
        <v>0</v>
      </c>
      <c r="Q2321" s="170"/>
      <c r="R2321" s="194" t="str">
        <f t="shared" si="548"/>
        <v/>
      </c>
      <c r="S2321" s="194"/>
      <c r="T2321" s="194" t="str">
        <f t="shared" si="549"/>
        <v/>
      </c>
      <c r="U2321" s="194" t="str">
        <f t="shared" si="549"/>
        <v/>
      </c>
    </row>
    <row r="2322" spans="1:21" s="156" customFormat="1" ht="19.5" customHeight="1" x14ac:dyDescent="0.25">
      <c r="B2322" s="198" t="s">
        <v>64</v>
      </c>
      <c r="C2322" s="175" t="str">
        <f>$C$1195</f>
        <v>Testing</v>
      </c>
      <c r="D2322" s="176"/>
      <c r="E2322" s="176"/>
      <c r="F2322" s="176"/>
      <c r="G2322" s="177"/>
      <c r="H2322" s="471">
        <f>$H$1195</f>
        <v>0.01</v>
      </c>
      <c r="I2322" s="179"/>
      <c r="J2322" s="458">
        <f>SUBTOTAL(9,K2318:K2321)</f>
        <v>0</v>
      </c>
      <c r="K2322" s="459">
        <f>H2322*J2322</f>
        <v>0</v>
      </c>
      <c r="L2322" s="460"/>
      <c r="M2322" s="461"/>
      <c r="N2322" s="461"/>
      <c r="O2322" s="462"/>
      <c r="P2322" s="193">
        <f t="shared" si="543"/>
        <v>0</v>
      </c>
      <c r="Q2322" s="170"/>
      <c r="R2322" s="194" t="str">
        <f t="shared" si="548"/>
        <v/>
      </c>
      <c r="S2322" s="194"/>
      <c r="T2322" s="194" t="str">
        <f t="shared" si="549"/>
        <v/>
      </c>
      <c r="U2322" s="194" t="str">
        <f t="shared" si="549"/>
        <v/>
      </c>
    </row>
    <row r="2323" spans="1:21" s="156" customFormat="1" ht="19.5" customHeight="1" x14ac:dyDescent="0.25">
      <c r="B2323" s="198" t="s">
        <v>64</v>
      </c>
      <c r="C2323" s="175" t="str">
        <f>$C$1196</f>
        <v>Commissioning</v>
      </c>
      <c r="D2323" s="176"/>
      <c r="E2323" s="176"/>
      <c r="F2323" s="176"/>
      <c r="G2323" s="177"/>
      <c r="H2323" s="471">
        <f>$H$1196</f>
        <v>0.01</v>
      </c>
      <c r="I2323" s="179"/>
      <c r="J2323" s="458">
        <f>J2322</f>
        <v>0</v>
      </c>
      <c r="K2323" s="459">
        <f>H2323*J2323</f>
        <v>0</v>
      </c>
      <c r="L2323" s="460"/>
      <c r="M2323" s="461"/>
      <c r="N2323" s="461"/>
      <c r="O2323" s="462"/>
      <c r="P2323" s="193">
        <f t="shared" si="543"/>
        <v>0</v>
      </c>
      <c r="Q2323" s="170"/>
      <c r="R2323" s="194" t="str">
        <f t="shared" si="548"/>
        <v/>
      </c>
      <c r="S2323" s="194"/>
      <c r="T2323" s="194" t="str">
        <f t="shared" si="549"/>
        <v/>
      </c>
      <c r="U2323" s="194" t="str">
        <f t="shared" si="549"/>
        <v/>
      </c>
    </row>
    <row r="2324" spans="1:21" s="156" customFormat="1" ht="19.5" customHeight="1" x14ac:dyDescent="0.25">
      <c r="B2324" s="198" t="s">
        <v>64</v>
      </c>
      <c r="C2324" s="175" t="str">
        <f>$C$1197</f>
        <v>E.o. for sustainable solutions, offsite manufacture, and the like</v>
      </c>
      <c r="D2324" s="176"/>
      <c r="E2324" s="176"/>
      <c r="F2324" s="176"/>
      <c r="G2324" s="177"/>
      <c r="H2324" s="471">
        <f>$H$1197</f>
        <v>0.15</v>
      </c>
      <c r="I2324" s="179"/>
      <c r="J2324" s="458">
        <f>J2323</f>
        <v>0</v>
      </c>
      <c r="K2324" s="459">
        <f>H2324*J2324</f>
        <v>0</v>
      </c>
      <c r="L2324" s="460"/>
      <c r="M2324" s="461"/>
      <c r="N2324" s="461"/>
      <c r="O2324" s="462"/>
      <c r="P2324" s="193">
        <f t="shared" si="543"/>
        <v>0</v>
      </c>
      <c r="Q2324" s="170"/>
      <c r="R2324" s="194" t="str">
        <f t="shared" si="548"/>
        <v/>
      </c>
      <c r="S2324" s="194"/>
      <c r="T2324" s="194" t="str">
        <f t="shared" si="549"/>
        <v/>
      </c>
      <c r="U2324" s="194" t="str">
        <f t="shared" si="549"/>
        <v/>
      </c>
    </row>
    <row r="2325" spans="1:21" s="156" customFormat="1" ht="19.5" customHeight="1" x14ac:dyDescent="0.25">
      <c r="B2325" s="198" t="s">
        <v>64</v>
      </c>
      <c r="C2325" s="175" t="str">
        <f>$C$1198</f>
        <v>MEP Preliminaries &amp; OH&amp;P</v>
      </c>
      <c r="D2325" s="176"/>
      <c r="E2325" s="176"/>
      <c r="F2325" s="176"/>
      <c r="G2325" s="177"/>
      <c r="H2325" s="471">
        <f>$H$1198</f>
        <v>0</v>
      </c>
      <c r="I2325" s="179"/>
      <c r="J2325" s="458">
        <f>SUM(K2320:K2324)</f>
        <v>0</v>
      </c>
      <c r="K2325" s="459">
        <f>H2325*J2325</f>
        <v>0</v>
      </c>
      <c r="L2325" s="460"/>
      <c r="M2325" s="461"/>
      <c r="N2325" s="461"/>
      <c r="O2325" s="462"/>
      <c r="P2325" s="193">
        <f t="shared" si="543"/>
        <v>0</v>
      </c>
      <c r="Q2325" s="170"/>
      <c r="R2325" s="194" t="str">
        <f t="shared" si="548"/>
        <v/>
      </c>
      <c r="S2325" s="194"/>
      <c r="T2325" s="194" t="str">
        <f t="shared" si="549"/>
        <v/>
      </c>
      <c r="U2325" s="194" t="str">
        <f t="shared" si="549"/>
        <v/>
      </c>
    </row>
    <row r="2326" spans="1:21" s="156" customFormat="1" ht="19.5" customHeight="1" x14ac:dyDescent="0.25">
      <c r="A2326" s="197"/>
      <c r="B2326" s="221"/>
      <c r="C2326" s="222"/>
      <c r="D2326" s="223"/>
      <c r="E2326" s="223"/>
      <c r="F2326" s="223"/>
      <c r="G2326" s="224" t="str">
        <f>C2319</f>
        <v>Lift and conveyor systems</v>
      </c>
      <c r="H2326" s="225"/>
      <c r="I2326" s="225"/>
      <c r="J2326" s="226"/>
      <c r="K2326" s="227">
        <f>SUBTOTAL(9,K2319:K2325)</f>
        <v>0</v>
      </c>
      <c r="L2326" s="228"/>
      <c r="M2326" s="229"/>
      <c r="N2326" s="229"/>
      <c r="O2326" s="230"/>
      <c r="P2326" s="193">
        <f t="shared" si="543"/>
        <v>0</v>
      </c>
      <c r="R2326" s="194"/>
      <c r="S2326" s="194"/>
      <c r="T2326" s="194"/>
      <c r="U2326" s="194"/>
    </row>
    <row r="2327" spans="1:21" s="156" customFormat="1" ht="19.5" customHeight="1" x14ac:dyDescent="0.25">
      <c r="B2327" s="174"/>
      <c r="C2327" s="175"/>
      <c r="D2327" s="176"/>
      <c r="E2327" s="176"/>
      <c r="F2327" s="176"/>
      <c r="G2327" s="177"/>
      <c r="H2327" s="178"/>
      <c r="I2327" s="179"/>
      <c r="J2327" s="180"/>
      <c r="K2327" s="180"/>
      <c r="L2327" s="181"/>
      <c r="M2327" s="182"/>
      <c r="N2327" s="182"/>
      <c r="O2327" s="183"/>
      <c r="P2327" s="193">
        <f t="shared" si="543"/>
        <v>0</v>
      </c>
      <c r="Q2327" s="170"/>
      <c r="R2327" s="194" t="str">
        <f>IF($Q2327=R$8,$K2327,"")</f>
        <v/>
      </c>
      <c r="S2327" s="194"/>
      <c r="T2327" s="194" t="str">
        <f>IF($Q2327=T$8,$K2327,"")</f>
        <v/>
      </c>
      <c r="U2327" s="194" t="str">
        <f>IF($Q2327=U$8,$K2327,"")</f>
        <v/>
      </c>
    </row>
    <row r="2328" spans="1:21" s="156" customFormat="1" ht="19.5" customHeight="1" x14ac:dyDescent="0.25">
      <c r="B2328" s="231"/>
      <c r="C2328" s="232"/>
      <c r="D2328" s="233"/>
      <c r="E2328" s="233"/>
      <c r="F2328" s="233"/>
      <c r="G2328" s="234" t="str">
        <f>C2225</f>
        <v>Lift and Conveyor Installations</v>
      </c>
      <c r="H2328" s="235"/>
      <c r="I2328" s="236"/>
      <c r="J2328" s="236"/>
      <c r="K2328" s="237">
        <f>SUBTOTAL(9,K2225:K2327)</f>
        <v>4036096.3499999996</v>
      </c>
      <c r="L2328" s="238"/>
      <c r="M2328" s="239"/>
      <c r="N2328" s="239"/>
      <c r="O2328" s="240"/>
      <c r="P2328" s="193">
        <f t="shared" si="543"/>
        <v>0</v>
      </c>
      <c r="Q2328" s="237">
        <f>SUBTOTAL(9,Q2225:Q2327)</f>
        <v>0</v>
      </c>
      <c r="R2328" s="237">
        <f>SUBTOTAL(9,R2225:R2327)</f>
        <v>1336485.1499999999</v>
      </c>
      <c r="S2328" s="237">
        <f>SUBTOTAL(9,S2225:S2327)</f>
        <v>1867823.1</v>
      </c>
      <c r="T2328" s="237">
        <f>SUBTOTAL(9,T2225:T2327)</f>
        <v>831788.10000000009</v>
      </c>
      <c r="U2328" s="237">
        <f>SUBTOTAL(9,U2225:U2327)</f>
        <v>0</v>
      </c>
    </row>
    <row r="2329" spans="1:21" s="156" customFormat="1" ht="19.5" customHeight="1" x14ac:dyDescent="0.25">
      <c r="B2329" s="174"/>
      <c r="C2329" s="175"/>
      <c r="D2329" s="176"/>
      <c r="E2329" s="176"/>
      <c r="F2329" s="176"/>
      <c r="G2329" s="177"/>
      <c r="H2329" s="178"/>
      <c r="I2329" s="179"/>
      <c r="J2329" s="474"/>
      <c r="K2329" s="467"/>
      <c r="L2329" s="468"/>
      <c r="M2329" s="469"/>
      <c r="N2329" s="469"/>
      <c r="O2329" s="470"/>
      <c r="P2329" s="193">
        <f t="shared" si="543"/>
        <v>0</v>
      </c>
      <c r="Q2329" s="170"/>
      <c r="R2329" s="194" t="str">
        <f>IF($Q2329=R$8,$K2329,"")</f>
        <v/>
      </c>
      <c r="S2329" s="194"/>
      <c r="T2329" s="194" t="str">
        <f>IF($Q2329=T$8,$K2329,"")</f>
        <v/>
      </c>
      <c r="U2329" s="194" t="str">
        <f>IF($Q2329=U$8,$K2329,"")</f>
        <v/>
      </c>
    </row>
    <row r="2330" spans="1:21" s="156" customFormat="1" ht="19.5" customHeight="1" x14ac:dyDescent="0.25">
      <c r="B2330" s="189" t="s">
        <v>1359</v>
      </c>
      <c r="C2330" s="190" t="s">
        <v>1360</v>
      </c>
      <c r="D2330" s="191"/>
      <c r="E2330" s="191"/>
      <c r="F2330" s="191"/>
      <c r="G2330" s="192"/>
      <c r="H2330" s="178"/>
      <c r="I2330" s="179"/>
      <c r="J2330" s="180"/>
      <c r="K2330" s="180"/>
      <c r="L2330" s="181"/>
      <c r="M2330" s="182"/>
      <c r="N2330" s="182"/>
      <c r="O2330" s="183"/>
      <c r="P2330" s="193">
        <f t="shared" si="543"/>
        <v>0</v>
      </c>
      <c r="Q2330" s="170"/>
      <c r="R2330" s="194" t="str">
        <f>IF($Q2330=R$8,$K2330,"")</f>
        <v/>
      </c>
      <c r="S2330" s="194"/>
      <c r="T2330" s="194" t="str">
        <f>IF($Q2330=T$8,$K2330,"")</f>
        <v/>
      </c>
      <c r="U2330" s="194" t="str">
        <f>IF($Q2330=U$8,$K2330,"")</f>
        <v/>
      </c>
    </row>
    <row r="2331" spans="1:21" s="156" customFormat="1" ht="19.5" customHeight="1" x14ac:dyDescent="0.25">
      <c r="B2331" s="195" t="s">
        <v>1361</v>
      </c>
      <c r="C2331" s="196" t="s">
        <v>1362</v>
      </c>
      <c r="D2331" s="191"/>
      <c r="E2331" s="191"/>
      <c r="F2331" s="191"/>
      <c r="G2331" s="192"/>
      <c r="H2331" s="178"/>
      <c r="I2331" s="179"/>
      <c r="J2331" s="180"/>
      <c r="K2331" s="180"/>
      <c r="L2331" s="181"/>
      <c r="M2331" s="182"/>
      <c r="N2331" s="182"/>
      <c r="O2331" s="183"/>
      <c r="P2331" s="193">
        <f t="shared" si="543"/>
        <v>0</v>
      </c>
      <c r="Q2331" s="170"/>
      <c r="R2331" s="194"/>
      <c r="S2331" s="194"/>
      <c r="T2331" s="194"/>
      <c r="U2331" s="194"/>
    </row>
    <row r="2332" spans="1:21" s="251" customFormat="1" ht="19.5" customHeight="1" x14ac:dyDescent="0.25">
      <c r="A2332" s="241"/>
      <c r="B2332" s="254" t="s">
        <v>64</v>
      </c>
      <c r="C2332" s="199" t="s">
        <v>1042</v>
      </c>
      <c r="D2332" s="255"/>
      <c r="E2332" s="255"/>
      <c r="F2332" s="255"/>
      <c r="G2332" s="256"/>
      <c r="H2332" s="257"/>
      <c r="I2332" s="242"/>
      <c r="J2332" s="179"/>
      <c r="K2332" s="244"/>
      <c r="L2332" s="990"/>
      <c r="M2332" s="991"/>
      <c r="N2332" s="991"/>
      <c r="O2332" s="992"/>
      <c r="P2332" s="193">
        <f t="shared" si="543"/>
        <v>0</v>
      </c>
      <c r="Q2332" s="258"/>
      <c r="R2332" s="194" t="str">
        <f t="shared" ref="R2332:R2337" si="550">IF($Q2332=R$8,$K2332,"")</f>
        <v/>
      </c>
      <c r="S2332" s="194"/>
      <c r="T2332" s="194" t="str">
        <f t="shared" ref="T2332:U2337" si="551">IF($Q2332=T$8,$K2332,"")</f>
        <v/>
      </c>
      <c r="U2332" s="194" t="str">
        <f t="shared" si="551"/>
        <v/>
      </c>
    </row>
    <row r="2333" spans="1:21" s="156" customFormat="1" ht="19.5" customHeight="1" x14ac:dyDescent="0.25">
      <c r="B2333" s="174"/>
      <c r="C2333" s="175"/>
      <c r="D2333" s="176"/>
      <c r="E2333" s="176"/>
      <c r="F2333" s="176"/>
      <c r="G2333" s="466"/>
      <c r="H2333" s="178"/>
      <c r="I2333" s="179"/>
      <c r="J2333" s="180"/>
      <c r="K2333" s="467"/>
      <c r="L2333" s="468"/>
      <c r="M2333" s="469"/>
      <c r="N2333" s="469"/>
      <c r="O2333" s="470"/>
      <c r="P2333" s="193">
        <f t="shared" si="543"/>
        <v>0</v>
      </c>
      <c r="Q2333" s="170"/>
      <c r="R2333" s="194" t="str">
        <f t="shared" si="550"/>
        <v/>
      </c>
      <c r="S2333" s="194"/>
      <c r="T2333" s="194" t="str">
        <f t="shared" si="551"/>
        <v/>
      </c>
      <c r="U2333" s="194" t="str">
        <f t="shared" si="551"/>
        <v/>
      </c>
    </row>
    <row r="2334" spans="1:21" s="156" customFormat="1" ht="19.5" customHeight="1" x14ac:dyDescent="0.25">
      <c r="B2334" s="198" t="s">
        <v>64</v>
      </c>
      <c r="C2334" s="175" t="str">
        <f>$C$1195</f>
        <v>Testing</v>
      </c>
      <c r="D2334" s="176"/>
      <c r="E2334" s="176"/>
      <c r="F2334" s="176"/>
      <c r="G2334" s="177"/>
      <c r="H2334" s="471">
        <f>$H$1195</f>
        <v>0.01</v>
      </c>
      <c r="I2334" s="179"/>
      <c r="J2334" s="458">
        <f>SUBTOTAL(9,K2330:K2333)</f>
        <v>0</v>
      </c>
      <c r="K2334" s="459">
        <f>H2334*J2334</f>
        <v>0</v>
      </c>
      <c r="L2334" s="460"/>
      <c r="M2334" s="461"/>
      <c r="N2334" s="461"/>
      <c r="O2334" s="462"/>
      <c r="P2334" s="193">
        <f t="shared" si="543"/>
        <v>0</v>
      </c>
      <c r="Q2334" s="170"/>
      <c r="R2334" s="194" t="str">
        <f t="shared" si="550"/>
        <v/>
      </c>
      <c r="S2334" s="194"/>
      <c r="T2334" s="194" t="str">
        <f t="shared" si="551"/>
        <v/>
      </c>
      <c r="U2334" s="194" t="str">
        <f t="shared" si="551"/>
        <v/>
      </c>
    </row>
    <row r="2335" spans="1:21" s="156" customFormat="1" ht="19.5" customHeight="1" x14ac:dyDescent="0.25">
      <c r="B2335" s="198" t="s">
        <v>64</v>
      </c>
      <c r="C2335" s="175" t="str">
        <f>$C$1196</f>
        <v>Commissioning</v>
      </c>
      <c r="D2335" s="176"/>
      <c r="E2335" s="176"/>
      <c r="F2335" s="176"/>
      <c r="G2335" s="177"/>
      <c r="H2335" s="471">
        <f>$H$1196</f>
        <v>0.01</v>
      </c>
      <c r="I2335" s="179"/>
      <c r="J2335" s="458">
        <f>J2334</f>
        <v>0</v>
      </c>
      <c r="K2335" s="459">
        <f>H2335*J2335</f>
        <v>0</v>
      </c>
      <c r="L2335" s="460"/>
      <c r="M2335" s="461"/>
      <c r="N2335" s="461"/>
      <c r="O2335" s="462"/>
      <c r="P2335" s="193">
        <f t="shared" si="543"/>
        <v>0</v>
      </c>
      <c r="Q2335" s="170"/>
      <c r="R2335" s="194" t="str">
        <f t="shared" si="550"/>
        <v/>
      </c>
      <c r="S2335" s="194"/>
      <c r="T2335" s="194" t="str">
        <f t="shared" si="551"/>
        <v/>
      </c>
      <c r="U2335" s="194" t="str">
        <f t="shared" si="551"/>
        <v/>
      </c>
    </row>
    <row r="2336" spans="1:21" s="156" customFormat="1" ht="19.5" customHeight="1" x14ac:dyDescent="0.25">
      <c r="B2336" s="198" t="s">
        <v>64</v>
      </c>
      <c r="C2336" s="175" t="str">
        <f>$C$1197</f>
        <v>E.o. for sustainable solutions, offsite manufacture, and the like</v>
      </c>
      <c r="D2336" s="176"/>
      <c r="E2336" s="176"/>
      <c r="F2336" s="176"/>
      <c r="G2336" s="177"/>
      <c r="H2336" s="471">
        <f>$H$1197</f>
        <v>0.15</v>
      </c>
      <c r="I2336" s="179"/>
      <c r="J2336" s="458">
        <f>J2335</f>
        <v>0</v>
      </c>
      <c r="K2336" s="459">
        <f>H2336*J2336</f>
        <v>0</v>
      </c>
      <c r="L2336" s="460"/>
      <c r="M2336" s="461"/>
      <c r="N2336" s="461"/>
      <c r="O2336" s="462"/>
      <c r="P2336" s="193">
        <f t="shared" si="543"/>
        <v>0</v>
      </c>
      <c r="Q2336" s="170"/>
      <c r="R2336" s="194" t="str">
        <f t="shared" si="550"/>
        <v/>
      </c>
      <c r="S2336" s="194"/>
      <c r="T2336" s="194" t="str">
        <f t="shared" si="551"/>
        <v/>
      </c>
      <c r="U2336" s="194" t="str">
        <f t="shared" si="551"/>
        <v/>
      </c>
    </row>
    <row r="2337" spans="1:21" s="156" customFormat="1" ht="19.5" customHeight="1" x14ac:dyDescent="0.25">
      <c r="B2337" s="198" t="s">
        <v>64</v>
      </c>
      <c r="C2337" s="175" t="str">
        <f>$C$1198</f>
        <v>MEP Preliminaries &amp; OH&amp;P</v>
      </c>
      <c r="D2337" s="176"/>
      <c r="E2337" s="176"/>
      <c r="F2337" s="176"/>
      <c r="G2337" s="177"/>
      <c r="H2337" s="471">
        <f>$H$1198</f>
        <v>0</v>
      </c>
      <c r="I2337" s="179"/>
      <c r="J2337" s="458">
        <f>SUM(K2332:K2336)</f>
        <v>0</v>
      </c>
      <c r="K2337" s="459">
        <f>H2337*J2337</f>
        <v>0</v>
      </c>
      <c r="L2337" s="460"/>
      <c r="M2337" s="461"/>
      <c r="N2337" s="461"/>
      <c r="O2337" s="462"/>
      <c r="P2337" s="193">
        <f t="shared" si="543"/>
        <v>0</v>
      </c>
      <c r="Q2337" s="170"/>
      <c r="R2337" s="194" t="str">
        <f t="shared" si="550"/>
        <v/>
      </c>
      <c r="S2337" s="194"/>
      <c r="T2337" s="194" t="str">
        <f t="shared" si="551"/>
        <v/>
      </c>
      <c r="U2337" s="194" t="str">
        <f t="shared" si="551"/>
        <v/>
      </c>
    </row>
    <row r="2338" spans="1:21" s="156" customFormat="1" ht="19.5" customHeight="1" x14ac:dyDescent="0.25">
      <c r="A2338" s="197"/>
      <c r="B2338" s="221"/>
      <c r="C2338" s="222"/>
      <c r="D2338" s="223"/>
      <c r="E2338" s="223"/>
      <c r="F2338" s="223"/>
      <c r="G2338" s="224" t="str">
        <f>C2331</f>
        <v>Fire Fighting Systems</v>
      </c>
      <c r="H2338" s="225"/>
      <c r="I2338" s="225"/>
      <c r="J2338" s="226"/>
      <c r="K2338" s="227">
        <f>SUBTOTAL(9,K2331:K2337)</f>
        <v>0</v>
      </c>
      <c r="L2338" s="228"/>
      <c r="M2338" s="229"/>
      <c r="N2338" s="229"/>
      <c r="O2338" s="230"/>
      <c r="P2338" s="193">
        <f t="shared" si="543"/>
        <v>0</v>
      </c>
      <c r="R2338" s="194"/>
      <c r="S2338" s="194"/>
      <c r="T2338" s="194"/>
      <c r="U2338" s="194"/>
    </row>
    <row r="2339" spans="1:21" s="156" customFormat="1" ht="19.5" customHeight="1" x14ac:dyDescent="0.25">
      <c r="B2339" s="174"/>
      <c r="C2339" s="175"/>
      <c r="D2339" s="176"/>
      <c r="E2339" s="176"/>
      <c r="F2339" s="176"/>
      <c r="G2339" s="177"/>
      <c r="H2339" s="178"/>
      <c r="I2339" s="179"/>
      <c r="J2339" s="180"/>
      <c r="K2339" s="180"/>
      <c r="L2339" s="181"/>
      <c r="M2339" s="182"/>
      <c r="N2339" s="182"/>
      <c r="O2339" s="183"/>
      <c r="P2339" s="193">
        <f t="shared" si="543"/>
        <v>0</v>
      </c>
      <c r="Q2339" s="170"/>
      <c r="R2339" s="194" t="str">
        <f>IF($Q2339=R$8,$K2339,"")</f>
        <v/>
      </c>
      <c r="S2339" s="194"/>
      <c r="T2339" s="194" t="str">
        <f>IF($Q2339=T$8,$K2339,"")</f>
        <v/>
      </c>
      <c r="U2339" s="194" t="str">
        <f>IF($Q2339=U$8,$K2339,"")</f>
        <v/>
      </c>
    </row>
    <row r="2340" spans="1:21" s="156" customFormat="1" ht="19.5" customHeight="1" x14ac:dyDescent="0.25">
      <c r="B2340" s="195" t="s">
        <v>1363</v>
      </c>
      <c r="C2340" s="196" t="s">
        <v>1364</v>
      </c>
      <c r="D2340" s="191"/>
      <c r="E2340" s="191"/>
      <c r="F2340" s="191"/>
      <c r="G2340" s="192"/>
      <c r="H2340" s="178"/>
      <c r="I2340" s="179"/>
      <c r="J2340" s="180"/>
      <c r="K2340" s="180"/>
      <c r="L2340" s="181"/>
      <c r="M2340" s="182"/>
      <c r="N2340" s="182"/>
      <c r="O2340" s="183"/>
      <c r="P2340" s="193">
        <f t="shared" si="543"/>
        <v>0</v>
      </c>
      <c r="Q2340" s="170"/>
      <c r="R2340" s="194"/>
      <c r="S2340" s="194"/>
      <c r="T2340" s="194"/>
      <c r="U2340" s="194"/>
    </row>
    <row r="2341" spans="1:21" s="156" customFormat="1" ht="19.5" customHeight="1" x14ac:dyDescent="0.25">
      <c r="B2341" s="279"/>
      <c r="C2341" s="196" t="s">
        <v>538</v>
      </c>
      <c r="D2341" s="191"/>
      <c r="E2341" s="191"/>
      <c r="F2341" s="191"/>
      <c r="G2341" s="192"/>
      <c r="H2341" s="178"/>
      <c r="I2341" s="179"/>
      <c r="J2341" s="180"/>
      <c r="K2341" s="180"/>
      <c r="L2341" s="205"/>
      <c r="M2341" s="206"/>
      <c r="N2341" s="182"/>
      <c r="O2341" s="183"/>
      <c r="P2341" s="193">
        <f t="shared" si="543"/>
        <v>0</v>
      </c>
      <c r="Q2341" s="156" t="s">
        <v>363</v>
      </c>
      <c r="R2341" s="194">
        <f t="shared" ref="R2341:U2372" si="552">IF($Q2341=R$8,$K2341,"")</f>
        <v>0</v>
      </c>
      <c r="S2341" s="194" t="str">
        <f t="shared" si="552"/>
        <v/>
      </c>
      <c r="T2341" s="194" t="str">
        <f t="shared" si="552"/>
        <v/>
      </c>
      <c r="U2341" s="194" t="str">
        <f t="shared" si="552"/>
        <v/>
      </c>
    </row>
    <row r="2342" spans="1:21" s="251" customFormat="1" ht="19.5" customHeight="1" x14ac:dyDescent="0.25">
      <c r="A2342" s="241"/>
      <c r="B2342" s="254"/>
      <c r="C2342" s="456" t="s">
        <v>1365</v>
      </c>
      <c r="D2342" s="255"/>
      <c r="E2342" s="255"/>
      <c r="F2342" s="255"/>
      <c r="G2342" s="192"/>
      <c r="H2342" s="257"/>
      <c r="I2342" s="242"/>
      <c r="J2342" s="179" t="s">
        <v>984</v>
      </c>
      <c r="K2342" s="244"/>
      <c r="L2342" s="245"/>
      <c r="M2342" s="246"/>
      <c r="N2342" s="246"/>
      <c r="O2342" s="247"/>
      <c r="P2342" s="193">
        <f t="shared" si="543"/>
        <v>0</v>
      </c>
      <c r="Q2342" s="156" t="s">
        <v>363</v>
      </c>
      <c r="R2342" s="194">
        <f t="shared" si="552"/>
        <v>0</v>
      </c>
      <c r="S2342" s="194" t="str">
        <f t="shared" si="552"/>
        <v/>
      </c>
      <c r="T2342" s="194" t="str">
        <f t="shared" si="552"/>
        <v/>
      </c>
      <c r="U2342" s="194" t="str">
        <f t="shared" si="552"/>
        <v/>
      </c>
    </row>
    <row r="2343" spans="1:21" s="251" customFormat="1" ht="19.5" customHeight="1" x14ac:dyDescent="0.25">
      <c r="A2343" s="241"/>
      <c r="B2343" s="254"/>
      <c r="C2343" s="199" t="s">
        <v>1251</v>
      </c>
      <c r="D2343" s="255"/>
      <c r="E2343" s="255"/>
      <c r="F2343" s="255"/>
      <c r="G2343" s="192"/>
      <c r="H2343" s="257"/>
      <c r="I2343" s="242"/>
      <c r="J2343" s="179" t="s">
        <v>984</v>
      </c>
      <c r="K2343" s="244"/>
      <c r="L2343" s="245"/>
      <c r="M2343" s="246"/>
      <c r="N2343" s="246"/>
      <c r="O2343" s="247"/>
      <c r="P2343" s="193">
        <f t="shared" si="543"/>
        <v>0</v>
      </c>
      <c r="Q2343" s="156" t="s">
        <v>363</v>
      </c>
      <c r="R2343" s="194">
        <f t="shared" si="552"/>
        <v>0</v>
      </c>
      <c r="S2343" s="194" t="str">
        <f t="shared" si="552"/>
        <v/>
      </c>
      <c r="T2343" s="194" t="str">
        <f t="shared" si="552"/>
        <v/>
      </c>
      <c r="U2343" s="194" t="str">
        <f t="shared" si="552"/>
        <v/>
      </c>
    </row>
    <row r="2344" spans="1:21" s="251" customFormat="1" ht="19.5" customHeight="1" x14ac:dyDescent="0.25">
      <c r="A2344" s="241"/>
      <c r="B2344" s="254"/>
      <c r="C2344" s="199" t="s">
        <v>1366</v>
      </c>
      <c r="D2344" s="255"/>
      <c r="E2344" s="255"/>
      <c r="F2344" s="255"/>
      <c r="G2344" s="192"/>
      <c r="H2344" s="257">
        <v>22041</v>
      </c>
      <c r="I2344" s="242" t="s">
        <v>66</v>
      </c>
      <c r="J2344" s="179">
        <v>25.3</v>
      </c>
      <c r="K2344" s="180">
        <f>H2344*J2344</f>
        <v>557637.30000000005</v>
      </c>
      <c r="L2344" s="245"/>
      <c r="M2344" s="246"/>
      <c r="N2344" s="246"/>
      <c r="O2344" s="247"/>
      <c r="P2344" s="193">
        <f t="shared" si="543"/>
        <v>0</v>
      </c>
      <c r="Q2344" s="156" t="s">
        <v>363</v>
      </c>
      <c r="R2344" s="194">
        <f t="shared" si="552"/>
        <v>557637.30000000005</v>
      </c>
      <c r="S2344" s="194" t="str">
        <f t="shared" si="552"/>
        <v/>
      </c>
      <c r="T2344" s="194" t="str">
        <f t="shared" si="552"/>
        <v/>
      </c>
      <c r="U2344" s="194" t="str">
        <f t="shared" si="552"/>
        <v/>
      </c>
    </row>
    <row r="2345" spans="1:21" s="251" customFormat="1" ht="19.5" customHeight="1" x14ac:dyDescent="0.25">
      <c r="A2345" s="241"/>
      <c r="B2345" s="254"/>
      <c r="C2345" s="199" t="s">
        <v>1367</v>
      </c>
      <c r="D2345" s="255"/>
      <c r="E2345" s="255"/>
      <c r="F2345" s="255"/>
      <c r="G2345" s="192"/>
      <c r="H2345" s="257"/>
      <c r="I2345" s="242"/>
      <c r="J2345" s="179" t="s">
        <v>984</v>
      </c>
      <c r="K2345" s="244"/>
      <c r="L2345" s="245"/>
      <c r="M2345" s="246"/>
      <c r="N2345" s="246"/>
      <c r="O2345" s="247"/>
      <c r="P2345" s="193">
        <f t="shared" si="543"/>
        <v>0</v>
      </c>
      <c r="Q2345" s="156" t="s">
        <v>363</v>
      </c>
      <c r="R2345" s="194">
        <f t="shared" si="552"/>
        <v>0</v>
      </c>
      <c r="S2345" s="194" t="str">
        <f t="shared" si="552"/>
        <v/>
      </c>
      <c r="T2345" s="194" t="str">
        <f t="shared" si="552"/>
        <v/>
      </c>
      <c r="U2345" s="194" t="str">
        <f t="shared" si="552"/>
        <v/>
      </c>
    </row>
    <row r="2346" spans="1:21" s="251" customFormat="1" ht="19.5" customHeight="1" x14ac:dyDescent="0.25">
      <c r="A2346" s="241"/>
      <c r="B2346" s="254"/>
      <c r="C2346" s="199" t="s">
        <v>1368</v>
      </c>
      <c r="D2346" s="255"/>
      <c r="E2346" s="255"/>
      <c r="F2346" s="255"/>
      <c r="G2346" s="192"/>
      <c r="H2346" s="257"/>
      <c r="I2346" s="242"/>
      <c r="J2346" s="179" t="s">
        <v>984</v>
      </c>
      <c r="K2346" s="244"/>
      <c r="L2346" s="245"/>
      <c r="M2346" s="246"/>
      <c r="N2346" s="246"/>
      <c r="O2346" s="247"/>
      <c r="P2346" s="193">
        <f t="shared" si="543"/>
        <v>0</v>
      </c>
      <c r="Q2346" s="156" t="s">
        <v>363</v>
      </c>
      <c r="R2346" s="194">
        <f t="shared" si="552"/>
        <v>0</v>
      </c>
      <c r="S2346" s="194" t="str">
        <f t="shared" si="552"/>
        <v/>
      </c>
      <c r="T2346" s="194" t="str">
        <f t="shared" si="552"/>
        <v/>
      </c>
      <c r="U2346" s="194" t="str">
        <f t="shared" si="552"/>
        <v/>
      </c>
    </row>
    <row r="2347" spans="1:21" s="251" customFormat="1" ht="19.5" customHeight="1" x14ac:dyDescent="0.25">
      <c r="A2347" s="241"/>
      <c r="B2347" s="254"/>
      <c r="C2347" s="199" t="s">
        <v>1369</v>
      </c>
      <c r="D2347" s="255"/>
      <c r="E2347" s="255"/>
      <c r="F2347" s="255"/>
      <c r="G2347" s="192"/>
      <c r="H2347" s="257"/>
      <c r="I2347" s="242"/>
      <c r="J2347" s="179" t="s">
        <v>984</v>
      </c>
      <c r="K2347" s="244"/>
      <c r="L2347" s="245"/>
      <c r="M2347" s="246"/>
      <c r="N2347" s="246"/>
      <c r="O2347" s="247"/>
      <c r="P2347" s="193">
        <f t="shared" si="543"/>
        <v>0</v>
      </c>
      <c r="Q2347" s="156" t="s">
        <v>363</v>
      </c>
      <c r="R2347" s="194">
        <f t="shared" si="552"/>
        <v>0</v>
      </c>
      <c r="S2347" s="194" t="str">
        <f t="shared" si="552"/>
        <v/>
      </c>
      <c r="T2347" s="194" t="str">
        <f t="shared" si="552"/>
        <v/>
      </c>
      <c r="U2347" s="194" t="str">
        <f t="shared" si="552"/>
        <v/>
      </c>
    </row>
    <row r="2348" spans="1:21" s="251" customFormat="1" ht="19.5" customHeight="1" x14ac:dyDescent="0.25">
      <c r="A2348" s="241"/>
      <c r="B2348" s="254"/>
      <c r="C2348" s="199" t="s">
        <v>1370</v>
      </c>
      <c r="D2348" s="255"/>
      <c r="E2348" s="255"/>
      <c r="F2348" s="255"/>
      <c r="G2348" s="192"/>
      <c r="H2348" s="257"/>
      <c r="I2348" s="242"/>
      <c r="J2348" s="179" t="s">
        <v>984</v>
      </c>
      <c r="K2348" s="244"/>
      <c r="L2348" s="245"/>
      <c r="M2348" s="246"/>
      <c r="N2348" s="246"/>
      <c r="O2348" s="247"/>
      <c r="P2348" s="193">
        <f t="shared" si="543"/>
        <v>0</v>
      </c>
      <c r="Q2348" s="156" t="s">
        <v>363</v>
      </c>
      <c r="R2348" s="194">
        <f t="shared" si="552"/>
        <v>0</v>
      </c>
      <c r="S2348" s="194" t="str">
        <f t="shared" si="552"/>
        <v/>
      </c>
      <c r="T2348" s="194" t="str">
        <f t="shared" si="552"/>
        <v/>
      </c>
      <c r="U2348" s="194" t="str">
        <f t="shared" si="552"/>
        <v/>
      </c>
    </row>
    <row r="2349" spans="1:21" s="251" customFormat="1" ht="19.5" customHeight="1" x14ac:dyDescent="0.25">
      <c r="A2349" s="241"/>
      <c r="B2349" s="254"/>
      <c r="C2349" s="199" t="s">
        <v>1371</v>
      </c>
      <c r="D2349" s="255"/>
      <c r="E2349" s="255"/>
      <c r="F2349" s="255"/>
      <c r="G2349" s="192"/>
      <c r="H2349" s="257"/>
      <c r="I2349" s="242"/>
      <c r="J2349" s="179" t="s">
        <v>984</v>
      </c>
      <c r="K2349" s="244"/>
      <c r="L2349" s="245"/>
      <c r="M2349" s="246"/>
      <c r="N2349" s="246"/>
      <c r="O2349" s="247"/>
      <c r="P2349" s="193">
        <f t="shared" si="543"/>
        <v>0</v>
      </c>
      <c r="Q2349" s="156" t="s">
        <v>363</v>
      </c>
      <c r="R2349" s="194">
        <f t="shared" si="552"/>
        <v>0</v>
      </c>
      <c r="S2349" s="194" t="str">
        <f t="shared" si="552"/>
        <v/>
      </c>
      <c r="T2349" s="194" t="str">
        <f t="shared" si="552"/>
        <v/>
      </c>
      <c r="U2349" s="194" t="str">
        <f t="shared" si="552"/>
        <v/>
      </c>
    </row>
    <row r="2350" spans="1:21" s="251" customFormat="1" ht="19.5" customHeight="1" x14ac:dyDescent="0.25">
      <c r="A2350" s="241"/>
      <c r="B2350" s="254"/>
      <c r="C2350" s="199" t="s">
        <v>1372</v>
      </c>
      <c r="D2350" s="255"/>
      <c r="E2350" s="255"/>
      <c r="F2350" s="255"/>
      <c r="G2350" s="192"/>
      <c r="H2350" s="257"/>
      <c r="I2350" s="242"/>
      <c r="J2350" s="179" t="s">
        <v>984</v>
      </c>
      <c r="K2350" s="244"/>
      <c r="L2350" s="245"/>
      <c r="M2350" s="246"/>
      <c r="N2350" s="246"/>
      <c r="O2350" s="247"/>
      <c r="P2350" s="193">
        <f t="shared" si="543"/>
        <v>0</v>
      </c>
      <c r="Q2350" s="156" t="s">
        <v>363</v>
      </c>
      <c r="R2350" s="194">
        <f t="shared" si="552"/>
        <v>0</v>
      </c>
      <c r="S2350" s="194" t="str">
        <f t="shared" si="552"/>
        <v/>
      </c>
      <c r="T2350" s="194" t="str">
        <f t="shared" si="552"/>
        <v/>
      </c>
      <c r="U2350" s="194" t="str">
        <f t="shared" si="552"/>
        <v/>
      </c>
    </row>
    <row r="2351" spans="1:21" s="251" customFormat="1" ht="19.5" customHeight="1" x14ac:dyDescent="0.25">
      <c r="A2351" s="241"/>
      <c r="B2351" s="254"/>
      <c r="C2351" s="199" t="s">
        <v>1373</v>
      </c>
      <c r="D2351" s="255"/>
      <c r="E2351" s="255"/>
      <c r="F2351" s="255"/>
      <c r="G2351" s="192"/>
      <c r="H2351" s="257"/>
      <c r="I2351" s="242"/>
      <c r="J2351" s="179" t="s">
        <v>984</v>
      </c>
      <c r="K2351" s="244"/>
      <c r="L2351" s="245"/>
      <c r="M2351" s="246"/>
      <c r="N2351" s="246"/>
      <c r="O2351" s="247"/>
      <c r="P2351" s="193">
        <f t="shared" si="543"/>
        <v>0</v>
      </c>
      <c r="Q2351" s="156" t="s">
        <v>363</v>
      </c>
      <c r="R2351" s="194">
        <f t="shared" si="552"/>
        <v>0</v>
      </c>
      <c r="S2351" s="194" t="str">
        <f t="shared" si="552"/>
        <v/>
      </c>
      <c r="T2351" s="194" t="str">
        <f t="shared" si="552"/>
        <v/>
      </c>
      <c r="U2351" s="194" t="str">
        <f t="shared" si="552"/>
        <v/>
      </c>
    </row>
    <row r="2352" spans="1:21" s="251" customFormat="1" ht="19.5" customHeight="1" x14ac:dyDescent="0.25">
      <c r="A2352" s="241"/>
      <c r="B2352" s="254"/>
      <c r="C2352" s="199" t="s">
        <v>1374</v>
      </c>
      <c r="D2352" s="255"/>
      <c r="E2352" s="255"/>
      <c r="F2352" s="255"/>
      <c r="G2352" s="192"/>
      <c r="H2352" s="257"/>
      <c r="I2352" s="242"/>
      <c r="J2352" s="179" t="s">
        <v>984</v>
      </c>
      <c r="K2352" s="244"/>
      <c r="L2352" s="245"/>
      <c r="M2352" s="246"/>
      <c r="N2352" s="246"/>
      <c r="O2352" s="247"/>
      <c r="P2352" s="193">
        <f t="shared" si="543"/>
        <v>0</v>
      </c>
      <c r="Q2352" s="156" t="s">
        <v>363</v>
      </c>
      <c r="R2352" s="194">
        <f t="shared" si="552"/>
        <v>0</v>
      </c>
      <c r="S2352" s="194" t="str">
        <f t="shared" si="552"/>
        <v/>
      </c>
      <c r="T2352" s="194" t="str">
        <f t="shared" si="552"/>
        <v/>
      </c>
      <c r="U2352" s="194" t="str">
        <f t="shared" si="552"/>
        <v/>
      </c>
    </row>
    <row r="2353" spans="1:21" s="251" customFormat="1" ht="19.5" customHeight="1" x14ac:dyDescent="0.25">
      <c r="A2353" s="241"/>
      <c r="B2353" s="254"/>
      <c r="C2353" s="199" t="s">
        <v>1375</v>
      </c>
      <c r="D2353" s="255"/>
      <c r="E2353" s="255"/>
      <c r="F2353" s="255"/>
      <c r="G2353" s="192"/>
      <c r="H2353" s="257"/>
      <c r="I2353" s="242"/>
      <c r="J2353" s="179" t="s">
        <v>984</v>
      </c>
      <c r="K2353" s="244"/>
      <c r="L2353" s="245"/>
      <c r="M2353" s="246"/>
      <c r="N2353" s="246"/>
      <c r="O2353" s="247"/>
      <c r="P2353" s="193">
        <f t="shared" si="543"/>
        <v>0</v>
      </c>
      <c r="Q2353" s="156" t="s">
        <v>363</v>
      </c>
      <c r="R2353" s="194">
        <f t="shared" si="552"/>
        <v>0</v>
      </c>
      <c r="S2353" s="194" t="str">
        <f t="shared" si="552"/>
        <v/>
      </c>
      <c r="T2353" s="194" t="str">
        <f t="shared" si="552"/>
        <v/>
      </c>
      <c r="U2353" s="194" t="str">
        <f t="shared" si="552"/>
        <v/>
      </c>
    </row>
    <row r="2354" spans="1:21" s="251" customFormat="1" ht="19.5" customHeight="1" x14ac:dyDescent="0.25">
      <c r="A2354" s="241"/>
      <c r="B2354" s="254"/>
      <c r="C2354" s="199" t="s">
        <v>1376</v>
      </c>
      <c r="D2354" s="255"/>
      <c r="E2354" s="255"/>
      <c r="F2354" s="255"/>
      <c r="G2354" s="192"/>
      <c r="H2354" s="257"/>
      <c r="I2354" s="242"/>
      <c r="J2354" s="179" t="s">
        <v>984</v>
      </c>
      <c r="K2354" s="244"/>
      <c r="L2354" s="245"/>
      <c r="M2354" s="246"/>
      <c r="N2354" s="246"/>
      <c r="O2354" s="247"/>
      <c r="P2354" s="193">
        <f t="shared" si="543"/>
        <v>0</v>
      </c>
      <c r="Q2354" s="156" t="s">
        <v>363</v>
      </c>
      <c r="R2354" s="194">
        <f t="shared" si="552"/>
        <v>0</v>
      </c>
      <c r="S2354" s="194" t="str">
        <f t="shared" si="552"/>
        <v/>
      </c>
      <c r="T2354" s="194" t="str">
        <f t="shared" si="552"/>
        <v/>
      </c>
      <c r="U2354" s="194" t="str">
        <f t="shared" si="552"/>
        <v/>
      </c>
    </row>
    <row r="2355" spans="1:21" s="251" customFormat="1" ht="19.5" customHeight="1" x14ac:dyDescent="0.25">
      <c r="A2355" s="241"/>
      <c r="B2355" s="254"/>
      <c r="C2355" s="199"/>
      <c r="D2355" s="255"/>
      <c r="E2355" s="255"/>
      <c r="F2355" s="255"/>
      <c r="G2355" s="192"/>
      <c r="H2355" s="257"/>
      <c r="I2355" s="242"/>
      <c r="J2355" s="179" t="s">
        <v>984</v>
      </c>
      <c r="K2355" s="244"/>
      <c r="L2355" s="245"/>
      <c r="M2355" s="246"/>
      <c r="N2355" s="246"/>
      <c r="O2355" s="247"/>
      <c r="P2355" s="193">
        <f t="shared" si="543"/>
        <v>0</v>
      </c>
      <c r="Q2355" s="156" t="s">
        <v>363</v>
      </c>
      <c r="R2355" s="194">
        <f t="shared" si="552"/>
        <v>0</v>
      </c>
      <c r="S2355" s="194" t="str">
        <f t="shared" si="552"/>
        <v/>
      </c>
      <c r="T2355" s="194" t="str">
        <f t="shared" si="552"/>
        <v/>
      </c>
      <c r="U2355" s="194" t="str">
        <f t="shared" si="552"/>
        <v/>
      </c>
    </row>
    <row r="2356" spans="1:21" s="251" customFormat="1" ht="19.5" customHeight="1" x14ac:dyDescent="0.25">
      <c r="A2356" s="241"/>
      <c r="B2356" s="254"/>
      <c r="C2356" s="456" t="s">
        <v>1377</v>
      </c>
      <c r="D2356" s="255"/>
      <c r="E2356" s="255"/>
      <c r="F2356" s="255"/>
      <c r="G2356" s="192"/>
      <c r="H2356" s="257"/>
      <c r="I2356" s="242"/>
      <c r="J2356" s="179" t="s">
        <v>984</v>
      </c>
      <c r="K2356" s="244"/>
      <c r="L2356" s="245"/>
      <c r="M2356" s="246"/>
      <c r="N2356" s="246"/>
      <c r="O2356" s="247"/>
      <c r="P2356" s="193">
        <f t="shared" si="543"/>
        <v>0</v>
      </c>
      <c r="Q2356" s="156" t="s">
        <v>363</v>
      </c>
      <c r="R2356" s="194">
        <f t="shared" si="552"/>
        <v>0</v>
      </c>
      <c r="S2356" s="194" t="str">
        <f t="shared" si="552"/>
        <v/>
      </c>
      <c r="T2356" s="194" t="str">
        <f t="shared" si="552"/>
        <v/>
      </c>
      <c r="U2356" s="194" t="str">
        <f t="shared" si="552"/>
        <v/>
      </c>
    </row>
    <row r="2357" spans="1:21" s="251" customFormat="1" ht="19.5" customHeight="1" x14ac:dyDescent="0.25">
      <c r="A2357" s="241"/>
      <c r="B2357" s="254"/>
      <c r="C2357" s="199" t="s">
        <v>1251</v>
      </c>
      <c r="D2357" s="255"/>
      <c r="E2357" s="255"/>
      <c r="F2357" s="255"/>
      <c r="G2357" s="192"/>
      <c r="H2357" s="257"/>
      <c r="I2357" s="242"/>
      <c r="J2357" s="179" t="s">
        <v>984</v>
      </c>
      <c r="K2357" s="244"/>
      <c r="L2357" s="245"/>
      <c r="M2357" s="246"/>
      <c r="N2357" s="246"/>
      <c r="O2357" s="247"/>
      <c r="P2357" s="193">
        <f t="shared" si="543"/>
        <v>0</v>
      </c>
      <c r="Q2357" s="156" t="s">
        <v>363</v>
      </c>
      <c r="R2357" s="194">
        <f t="shared" si="552"/>
        <v>0</v>
      </c>
      <c r="S2357" s="194" t="str">
        <f t="shared" si="552"/>
        <v/>
      </c>
      <c r="T2357" s="194" t="str">
        <f t="shared" si="552"/>
        <v/>
      </c>
      <c r="U2357" s="194" t="str">
        <f t="shared" si="552"/>
        <v/>
      </c>
    </row>
    <row r="2358" spans="1:21" s="251" customFormat="1" ht="19.5" customHeight="1" x14ac:dyDescent="0.25">
      <c r="A2358" s="241"/>
      <c r="B2358" s="254"/>
      <c r="C2358" s="199" t="s">
        <v>1378</v>
      </c>
      <c r="D2358" s="255"/>
      <c r="E2358" s="255"/>
      <c r="F2358" s="255"/>
      <c r="G2358" s="192"/>
      <c r="H2358" s="257">
        <v>1</v>
      </c>
      <c r="I2358" s="242" t="s">
        <v>1056</v>
      </c>
      <c r="J2358" s="179">
        <v>31625</v>
      </c>
      <c r="K2358" s="180">
        <f>H2358*J2358</f>
        <v>31625</v>
      </c>
      <c r="L2358" s="245"/>
      <c r="M2358" s="246"/>
      <c r="N2358" s="246"/>
      <c r="O2358" s="247"/>
      <c r="P2358" s="193">
        <f t="shared" si="543"/>
        <v>0</v>
      </c>
      <c r="Q2358" s="156" t="s">
        <v>363</v>
      </c>
      <c r="R2358" s="194">
        <f t="shared" si="552"/>
        <v>31625</v>
      </c>
      <c r="S2358" s="194" t="str">
        <f t="shared" si="552"/>
        <v/>
      </c>
      <c r="T2358" s="194" t="str">
        <f t="shared" si="552"/>
        <v/>
      </c>
      <c r="U2358" s="194" t="str">
        <f t="shared" si="552"/>
        <v/>
      </c>
    </row>
    <row r="2359" spans="1:21" s="251" customFormat="1" ht="19.5" customHeight="1" x14ac:dyDescent="0.25">
      <c r="A2359" s="241"/>
      <c r="B2359" s="254"/>
      <c r="C2359" s="199" t="s">
        <v>1379</v>
      </c>
      <c r="D2359" s="255"/>
      <c r="E2359" s="255"/>
      <c r="F2359" s="255"/>
      <c r="G2359" s="192"/>
      <c r="H2359" s="257"/>
      <c r="I2359" s="242"/>
      <c r="J2359" s="179" t="s">
        <v>984</v>
      </c>
      <c r="K2359" s="244"/>
      <c r="L2359" s="245"/>
      <c r="M2359" s="246"/>
      <c r="N2359" s="246"/>
      <c r="O2359" s="247"/>
      <c r="P2359" s="193">
        <f t="shared" si="543"/>
        <v>0</v>
      </c>
      <c r="Q2359" s="156" t="s">
        <v>363</v>
      </c>
      <c r="R2359" s="194">
        <f t="shared" si="552"/>
        <v>0</v>
      </c>
      <c r="S2359" s="194" t="str">
        <f t="shared" si="552"/>
        <v/>
      </c>
      <c r="T2359" s="194" t="str">
        <f t="shared" si="552"/>
        <v/>
      </c>
      <c r="U2359" s="194" t="str">
        <f t="shared" si="552"/>
        <v/>
      </c>
    </row>
    <row r="2360" spans="1:21" s="251" customFormat="1" ht="19.5" customHeight="1" x14ac:dyDescent="0.25">
      <c r="A2360" s="241"/>
      <c r="B2360" s="254"/>
      <c r="C2360" s="199"/>
      <c r="D2360" s="255"/>
      <c r="E2360" s="255"/>
      <c r="F2360" s="255"/>
      <c r="G2360" s="192"/>
      <c r="H2360" s="257"/>
      <c r="I2360" s="242"/>
      <c r="J2360" s="179" t="s">
        <v>984</v>
      </c>
      <c r="K2360" s="244"/>
      <c r="L2360" s="245"/>
      <c r="M2360" s="246"/>
      <c r="N2360" s="246"/>
      <c r="O2360" s="247"/>
      <c r="P2360" s="193">
        <f t="shared" si="543"/>
        <v>0</v>
      </c>
      <c r="Q2360" s="156" t="s">
        <v>363</v>
      </c>
      <c r="R2360" s="194">
        <f t="shared" si="552"/>
        <v>0</v>
      </c>
      <c r="S2360" s="194" t="str">
        <f t="shared" si="552"/>
        <v/>
      </c>
      <c r="T2360" s="194" t="str">
        <f t="shared" si="552"/>
        <v/>
      </c>
      <c r="U2360" s="194" t="str">
        <f t="shared" si="552"/>
        <v/>
      </c>
    </row>
    <row r="2361" spans="1:21" s="251" customFormat="1" ht="19.5" customHeight="1" x14ac:dyDescent="0.25">
      <c r="A2361" s="241"/>
      <c r="B2361" s="254"/>
      <c r="C2361" s="456" t="s">
        <v>1380</v>
      </c>
      <c r="D2361" s="255"/>
      <c r="E2361" s="255"/>
      <c r="F2361" s="255"/>
      <c r="G2361" s="192"/>
      <c r="H2361" s="257"/>
      <c r="I2361" s="242"/>
      <c r="J2361" s="179" t="s">
        <v>984</v>
      </c>
      <c r="K2361" s="244"/>
      <c r="L2361" s="245"/>
      <c r="M2361" s="246"/>
      <c r="N2361" s="246"/>
      <c r="O2361" s="247"/>
      <c r="P2361" s="193">
        <f t="shared" si="543"/>
        <v>0</v>
      </c>
      <c r="Q2361" s="156" t="s">
        <v>363</v>
      </c>
      <c r="R2361" s="194">
        <f t="shared" si="552"/>
        <v>0</v>
      </c>
      <c r="S2361" s="194" t="str">
        <f t="shared" si="552"/>
        <v/>
      </c>
      <c r="T2361" s="194" t="str">
        <f t="shared" si="552"/>
        <v/>
      </c>
      <c r="U2361" s="194" t="str">
        <f t="shared" si="552"/>
        <v/>
      </c>
    </row>
    <row r="2362" spans="1:21" s="251" customFormat="1" ht="19.5" customHeight="1" x14ac:dyDescent="0.25">
      <c r="A2362" s="241"/>
      <c r="B2362" s="254"/>
      <c r="C2362" s="199" t="s">
        <v>1381</v>
      </c>
      <c r="D2362" s="255"/>
      <c r="E2362" s="255"/>
      <c r="F2362" s="255"/>
      <c r="G2362" s="192"/>
      <c r="H2362" s="257"/>
      <c r="I2362" s="242"/>
      <c r="J2362" s="179" t="s">
        <v>984</v>
      </c>
      <c r="K2362" s="244"/>
      <c r="L2362" s="245"/>
      <c r="M2362" s="246"/>
      <c r="N2362" s="246"/>
      <c r="O2362" s="247"/>
      <c r="P2362" s="193">
        <f t="shared" si="543"/>
        <v>0</v>
      </c>
      <c r="Q2362" s="156" t="s">
        <v>363</v>
      </c>
      <c r="R2362" s="194">
        <f t="shared" si="552"/>
        <v>0</v>
      </c>
      <c r="S2362" s="194" t="str">
        <f t="shared" si="552"/>
        <v/>
      </c>
      <c r="T2362" s="194" t="str">
        <f t="shared" si="552"/>
        <v/>
      </c>
      <c r="U2362" s="194" t="str">
        <f t="shared" si="552"/>
        <v/>
      </c>
    </row>
    <row r="2363" spans="1:21" s="251" customFormat="1" ht="19.5" customHeight="1" x14ac:dyDescent="0.25">
      <c r="A2363" s="241"/>
      <c r="B2363" s="254"/>
      <c r="C2363" s="199"/>
      <c r="D2363" s="255"/>
      <c r="E2363" s="255"/>
      <c r="F2363" s="255"/>
      <c r="G2363" s="192"/>
      <c r="H2363" s="257"/>
      <c r="I2363" s="242"/>
      <c r="J2363" s="179" t="s">
        <v>984</v>
      </c>
      <c r="K2363" s="244"/>
      <c r="L2363" s="245"/>
      <c r="M2363" s="246"/>
      <c r="N2363" s="246"/>
      <c r="O2363" s="247"/>
      <c r="P2363" s="193">
        <f t="shared" ref="P2363:P2426" si="553">K2363-SUM(R2363:U2363)</f>
        <v>0</v>
      </c>
      <c r="Q2363" s="156" t="s">
        <v>363</v>
      </c>
      <c r="R2363" s="194">
        <f t="shared" si="552"/>
        <v>0</v>
      </c>
      <c r="S2363" s="194" t="str">
        <f t="shared" si="552"/>
        <v/>
      </c>
      <c r="T2363" s="194" t="str">
        <f t="shared" si="552"/>
        <v/>
      </c>
      <c r="U2363" s="194" t="str">
        <f t="shared" si="552"/>
        <v/>
      </c>
    </row>
    <row r="2364" spans="1:21" s="251" customFormat="1" ht="19.5" customHeight="1" x14ac:dyDescent="0.25">
      <c r="A2364" s="241"/>
      <c r="B2364" s="254"/>
      <c r="C2364" s="199" t="s">
        <v>1382</v>
      </c>
      <c r="D2364" s="255"/>
      <c r="E2364" s="255"/>
      <c r="F2364" s="255"/>
      <c r="G2364" s="192"/>
      <c r="H2364" s="257">
        <v>1</v>
      </c>
      <c r="I2364" s="242" t="s">
        <v>1056</v>
      </c>
      <c r="J2364" s="179">
        <v>189750</v>
      </c>
      <c r="K2364" s="180">
        <f>H2364*J2364</f>
        <v>189750</v>
      </c>
      <c r="L2364" s="245"/>
      <c r="M2364" s="246"/>
      <c r="N2364" s="246"/>
      <c r="O2364" s="247"/>
      <c r="P2364" s="193">
        <f t="shared" si="553"/>
        <v>0</v>
      </c>
      <c r="Q2364" s="156" t="s">
        <v>363</v>
      </c>
      <c r="R2364" s="194">
        <f t="shared" si="552"/>
        <v>189750</v>
      </c>
      <c r="S2364" s="194" t="str">
        <f t="shared" si="552"/>
        <v/>
      </c>
      <c r="T2364" s="194" t="str">
        <f t="shared" si="552"/>
        <v/>
      </c>
      <c r="U2364" s="194" t="str">
        <f t="shared" si="552"/>
        <v/>
      </c>
    </row>
    <row r="2365" spans="1:21" s="251" customFormat="1" ht="19.5" customHeight="1" x14ac:dyDescent="0.25">
      <c r="A2365" s="241"/>
      <c r="B2365" s="254"/>
      <c r="C2365" s="199"/>
      <c r="D2365" s="255"/>
      <c r="E2365" s="255"/>
      <c r="F2365" s="255"/>
      <c r="G2365" s="192"/>
      <c r="H2365" s="257"/>
      <c r="I2365" s="242"/>
      <c r="J2365" s="179" t="s">
        <v>984</v>
      </c>
      <c r="K2365" s="244"/>
      <c r="L2365" s="245"/>
      <c r="M2365" s="246"/>
      <c r="N2365" s="246"/>
      <c r="O2365" s="247"/>
      <c r="P2365" s="193">
        <f t="shared" si="553"/>
        <v>0</v>
      </c>
      <c r="Q2365" s="156" t="s">
        <v>363</v>
      </c>
      <c r="R2365" s="194">
        <f t="shared" si="552"/>
        <v>0</v>
      </c>
      <c r="S2365" s="194" t="str">
        <f t="shared" si="552"/>
        <v/>
      </c>
      <c r="T2365" s="194" t="str">
        <f t="shared" si="552"/>
        <v/>
      </c>
      <c r="U2365" s="194" t="str">
        <f t="shared" si="552"/>
        <v/>
      </c>
    </row>
    <row r="2366" spans="1:21" s="251" customFormat="1" ht="19.5" customHeight="1" x14ac:dyDescent="0.25">
      <c r="A2366" s="241"/>
      <c r="B2366" s="254"/>
      <c r="C2366" s="199" t="s">
        <v>1383</v>
      </c>
      <c r="D2366" s="255"/>
      <c r="E2366" s="255"/>
      <c r="F2366" s="255"/>
      <c r="G2366" s="192"/>
      <c r="H2366" s="257">
        <v>6</v>
      </c>
      <c r="I2366" s="242" t="s">
        <v>366</v>
      </c>
      <c r="J2366" s="179">
        <v>37950</v>
      </c>
      <c r="K2366" s="180">
        <f t="shared" ref="K2366:K2367" si="554">H2366*J2366</f>
        <v>227700</v>
      </c>
      <c r="L2366" s="245"/>
      <c r="M2366" s="246"/>
      <c r="N2366" s="246"/>
      <c r="O2366" s="247"/>
      <c r="P2366" s="193">
        <f t="shared" si="553"/>
        <v>0</v>
      </c>
      <c r="Q2366" s="156" t="s">
        <v>363</v>
      </c>
      <c r="R2366" s="194">
        <f t="shared" si="552"/>
        <v>227700</v>
      </c>
      <c r="S2366" s="194" t="str">
        <f t="shared" si="552"/>
        <v/>
      </c>
      <c r="T2366" s="194" t="str">
        <f t="shared" si="552"/>
        <v/>
      </c>
      <c r="U2366" s="194" t="str">
        <f t="shared" si="552"/>
        <v/>
      </c>
    </row>
    <row r="2367" spans="1:21" s="251" customFormat="1" ht="19.5" customHeight="1" x14ac:dyDescent="0.25">
      <c r="A2367" s="241"/>
      <c r="B2367" s="254"/>
      <c r="C2367" s="199" t="s">
        <v>1384</v>
      </c>
      <c r="D2367" s="255"/>
      <c r="E2367" s="255"/>
      <c r="F2367" s="255"/>
      <c r="G2367" s="192"/>
      <c r="H2367" s="257">
        <v>6</v>
      </c>
      <c r="I2367" s="242" t="s">
        <v>366</v>
      </c>
      <c r="J2367" s="179">
        <v>31625</v>
      </c>
      <c r="K2367" s="180">
        <f t="shared" si="554"/>
        <v>189750</v>
      </c>
      <c r="L2367" s="245"/>
      <c r="M2367" s="246"/>
      <c r="N2367" s="246"/>
      <c r="O2367" s="247"/>
      <c r="P2367" s="193">
        <f t="shared" si="553"/>
        <v>0</v>
      </c>
      <c r="Q2367" s="156" t="s">
        <v>363</v>
      </c>
      <c r="R2367" s="194">
        <f t="shared" si="552"/>
        <v>189750</v>
      </c>
      <c r="S2367" s="194" t="str">
        <f t="shared" si="552"/>
        <v/>
      </c>
      <c r="T2367" s="194" t="str">
        <f t="shared" si="552"/>
        <v/>
      </c>
      <c r="U2367" s="194" t="str">
        <f t="shared" si="552"/>
        <v/>
      </c>
    </row>
    <row r="2368" spans="1:21" s="251" customFormat="1" ht="19.5" customHeight="1" x14ac:dyDescent="0.25">
      <c r="A2368" s="241"/>
      <c r="B2368" s="254"/>
      <c r="C2368" s="199"/>
      <c r="D2368" s="255"/>
      <c r="E2368" s="255"/>
      <c r="F2368" s="255"/>
      <c r="G2368" s="192"/>
      <c r="H2368" s="257"/>
      <c r="I2368" s="242"/>
      <c r="J2368" s="179" t="s">
        <v>984</v>
      </c>
      <c r="K2368" s="244"/>
      <c r="L2368" s="245"/>
      <c r="M2368" s="246"/>
      <c r="N2368" s="246"/>
      <c r="O2368" s="247"/>
      <c r="P2368" s="193">
        <f t="shared" si="553"/>
        <v>0</v>
      </c>
      <c r="Q2368" s="156" t="s">
        <v>363</v>
      </c>
      <c r="R2368" s="194">
        <f t="shared" si="552"/>
        <v>0</v>
      </c>
      <c r="S2368" s="194" t="str">
        <f t="shared" si="552"/>
        <v/>
      </c>
      <c r="T2368" s="194" t="str">
        <f t="shared" si="552"/>
        <v/>
      </c>
      <c r="U2368" s="194" t="str">
        <f t="shared" si="552"/>
        <v/>
      </c>
    </row>
    <row r="2369" spans="1:21" s="251" customFormat="1" ht="19.5" customHeight="1" x14ac:dyDescent="0.25">
      <c r="A2369" s="241"/>
      <c r="B2369" s="254"/>
      <c r="C2369" s="199" t="s">
        <v>1385</v>
      </c>
      <c r="D2369" s="255"/>
      <c r="E2369" s="255"/>
      <c r="F2369" s="255"/>
      <c r="G2369" s="192"/>
      <c r="H2369" s="257">
        <v>16</v>
      </c>
      <c r="I2369" s="242" t="s">
        <v>366</v>
      </c>
      <c r="J2369" s="179">
        <v>10120</v>
      </c>
      <c r="K2369" s="180">
        <f t="shared" ref="K2369:K2370" si="555">H2369*J2369</f>
        <v>161920</v>
      </c>
      <c r="L2369" s="245"/>
      <c r="M2369" s="246"/>
      <c r="N2369" s="246"/>
      <c r="O2369" s="247"/>
      <c r="P2369" s="193">
        <f t="shared" si="553"/>
        <v>0</v>
      </c>
      <c r="Q2369" s="156" t="s">
        <v>363</v>
      </c>
      <c r="R2369" s="194">
        <f t="shared" si="552"/>
        <v>161920</v>
      </c>
      <c r="S2369" s="194" t="str">
        <f t="shared" si="552"/>
        <v/>
      </c>
      <c r="T2369" s="194" t="str">
        <f t="shared" si="552"/>
        <v/>
      </c>
      <c r="U2369" s="194" t="str">
        <f t="shared" si="552"/>
        <v/>
      </c>
    </row>
    <row r="2370" spans="1:21" s="251" customFormat="1" ht="19.5" customHeight="1" x14ac:dyDescent="0.25">
      <c r="A2370" s="241"/>
      <c r="B2370" s="254"/>
      <c r="C2370" s="199" t="s">
        <v>1386</v>
      </c>
      <c r="D2370" s="255"/>
      <c r="E2370" s="255"/>
      <c r="F2370" s="255"/>
      <c r="G2370" s="192"/>
      <c r="H2370" s="257">
        <v>1</v>
      </c>
      <c r="I2370" s="242" t="s">
        <v>1056</v>
      </c>
      <c r="J2370" s="179">
        <v>12650</v>
      </c>
      <c r="K2370" s="180">
        <f t="shared" si="555"/>
        <v>12650</v>
      </c>
      <c r="L2370" s="245"/>
      <c r="M2370" s="246"/>
      <c r="N2370" s="246"/>
      <c r="O2370" s="247"/>
      <c r="P2370" s="193">
        <f t="shared" si="553"/>
        <v>0</v>
      </c>
      <c r="Q2370" s="156" t="s">
        <v>363</v>
      </c>
      <c r="R2370" s="194">
        <f t="shared" si="552"/>
        <v>12650</v>
      </c>
      <c r="S2370" s="194" t="str">
        <f t="shared" si="552"/>
        <v/>
      </c>
      <c r="T2370" s="194" t="str">
        <f t="shared" si="552"/>
        <v/>
      </c>
      <c r="U2370" s="194" t="str">
        <f t="shared" si="552"/>
        <v/>
      </c>
    </row>
    <row r="2371" spans="1:21" s="251" customFormat="1" ht="19.5" customHeight="1" x14ac:dyDescent="0.25">
      <c r="A2371" s="241"/>
      <c r="B2371" s="254"/>
      <c r="C2371" s="199"/>
      <c r="D2371" s="255"/>
      <c r="E2371" s="255"/>
      <c r="F2371" s="255"/>
      <c r="G2371" s="192"/>
      <c r="H2371" s="257"/>
      <c r="I2371" s="242"/>
      <c r="J2371" s="179" t="s">
        <v>984</v>
      </c>
      <c r="K2371" s="244"/>
      <c r="L2371" s="245"/>
      <c r="M2371" s="246"/>
      <c r="N2371" s="246"/>
      <c r="O2371" s="247"/>
      <c r="P2371" s="193">
        <f t="shared" si="553"/>
        <v>0</v>
      </c>
      <c r="Q2371" s="156" t="s">
        <v>363</v>
      </c>
      <c r="R2371" s="194">
        <f t="shared" si="552"/>
        <v>0</v>
      </c>
      <c r="S2371" s="194" t="str">
        <f t="shared" si="552"/>
        <v/>
      </c>
      <c r="T2371" s="194" t="str">
        <f t="shared" si="552"/>
        <v/>
      </c>
      <c r="U2371" s="194" t="str">
        <f t="shared" si="552"/>
        <v/>
      </c>
    </row>
    <row r="2372" spans="1:21" s="251" customFormat="1" ht="19.5" customHeight="1" x14ac:dyDescent="0.25">
      <c r="A2372" s="241"/>
      <c r="B2372" s="254"/>
      <c r="C2372" s="456" t="s">
        <v>1387</v>
      </c>
      <c r="D2372" s="255"/>
      <c r="E2372" s="255"/>
      <c r="F2372" s="255"/>
      <c r="G2372" s="192"/>
      <c r="H2372" s="257"/>
      <c r="I2372" s="242"/>
      <c r="J2372" s="179" t="s">
        <v>984</v>
      </c>
      <c r="K2372" s="244"/>
      <c r="L2372" s="245"/>
      <c r="M2372" s="246"/>
      <c r="N2372" s="246"/>
      <c r="O2372" s="247"/>
      <c r="P2372" s="193">
        <f t="shared" si="553"/>
        <v>0</v>
      </c>
      <c r="Q2372" s="156" t="s">
        <v>363</v>
      </c>
      <c r="R2372" s="194">
        <f t="shared" si="552"/>
        <v>0</v>
      </c>
      <c r="S2372" s="194" t="str">
        <f t="shared" si="552"/>
        <v/>
      </c>
      <c r="T2372" s="194" t="str">
        <f t="shared" si="552"/>
        <v/>
      </c>
      <c r="U2372" s="194" t="str">
        <f t="shared" si="552"/>
        <v/>
      </c>
    </row>
    <row r="2373" spans="1:21" s="251" customFormat="1" ht="19.5" customHeight="1" x14ac:dyDescent="0.25">
      <c r="A2373" s="241"/>
      <c r="B2373" s="254"/>
      <c r="C2373" s="199" t="s">
        <v>1388</v>
      </c>
      <c r="D2373" s="255"/>
      <c r="E2373" s="255"/>
      <c r="F2373" s="255"/>
      <c r="G2373" s="192"/>
      <c r="H2373" s="257"/>
      <c r="I2373" s="242"/>
      <c r="J2373" s="179" t="s">
        <v>984</v>
      </c>
      <c r="K2373" s="244"/>
      <c r="L2373" s="245"/>
      <c r="M2373" s="246"/>
      <c r="N2373" s="246"/>
      <c r="O2373" s="247"/>
      <c r="P2373" s="193">
        <f t="shared" si="553"/>
        <v>0</v>
      </c>
      <c r="Q2373" s="156" t="s">
        <v>363</v>
      </c>
      <c r="R2373" s="194">
        <f t="shared" ref="R2373:U2404" si="556">IF($Q2373=R$8,$K2373,"")</f>
        <v>0</v>
      </c>
      <c r="S2373" s="194" t="str">
        <f t="shared" si="556"/>
        <v/>
      </c>
      <c r="T2373" s="194" t="str">
        <f t="shared" si="556"/>
        <v/>
      </c>
      <c r="U2373" s="194" t="str">
        <f t="shared" si="556"/>
        <v/>
      </c>
    </row>
    <row r="2374" spans="1:21" s="251" customFormat="1" ht="19.5" customHeight="1" x14ac:dyDescent="0.25">
      <c r="A2374" s="241"/>
      <c r="B2374" s="254"/>
      <c r="C2374" s="199"/>
      <c r="D2374" s="255"/>
      <c r="E2374" s="255"/>
      <c r="F2374" s="255"/>
      <c r="G2374" s="192"/>
      <c r="H2374" s="257"/>
      <c r="I2374" s="242"/>
      <c r="J2374" s="179" t="s">
        <v>984</v>
      </c>
      <c r="K2374" s="244"/>
      <c r="L2374" s="245"/>
      <c r="M2374" s="246"/>
      <c r="N2374" s="246"/>
      <c r="O2374" s="247"/>
      <c r="P2374" s="193">
        <f t="shared" si="553"/>
        <v>0</v>
      </c>
      <c r="Q2374" s="156" t="s">
        <v>363</v>
      </c>
      <c r="R2374" s="194">
        <f t="shared" si="556"/>
        <v>0</v>
      </c>
      <c r="S2374" s="194" t="str">
        <f t="shared" si="556"/>
        <v/>
      </c>
      <c r="T2374" s="194" t="str">
        <f t="shared" si="556"/>
        <v/>
      </c>
      <c r="U2374" s="194" t="str">
        <f t="shared" si="556"/>
        <v/>
      </c>
    </row>
    <row r="2375" spans="1:21" s="251" customFormat="1" ht="19.5" customHeight="1" x14ac:dyDescent="0.25">
      <c r="A2375" s="241"/>
      <c r="B2375" s="254"/>
      <c r="C2375" s="199" t="s">
        <v>1389</v>
      </c>
      <c r="D2375" s="255"/>
      <c r="E2375" s="255"/>
      <c r="F2375" s="255"/>
      <c r="G2375" s="192"/>
      <c r="H2375" s="257">
        <v>1</v>
      </c>
      <c r="I2375" s="242" t="s">
        <v>1056</v>
      </c>
      <c r="J2375" s="179">
        <v>88550</v>
      </c>
      <c r="K2375" s="180">
        <f t="shared" ref="K2375:K2378" si="557">H2375*J2375</f>
        <v>88550</v>
      </c>
      <c r="L2375" s="245"/>
      <c r="M2375" s="246"/>
      <c r="N2375" s="246"/>
      <c r="O2375" s="247"/>
      <c r="P2375" s="193">
        <f t="shared" si="553"/>
        <v>0</v>
      </c>
      <c r="Q2375" s="156" t="s">
        <v>363</v>
      </c>
      <c r="R2375" s="194">
        <f t="shared" si="556"/>
        <v>88550</v>
      </c>
      <c r="S2375" s="194" t="str">
        <f t="shared" si="556"/>
        <v/>
      </c>
      <c r="T2375" s="194" t="str">
        <f t="shared" si="556"/>
        <v/>
      </c>
      <c r="U2375" s="194" t="str">
        <f t="shared" si="556"/>
        <v/>
      </c>
    </row>
    <row r="2376" spans="1:21" s="251" customFormat="1" ht="19.5" customHeight="1" x14ac:dyDescent="0.25">
      <c r="A2376" s="241"/>
      <c r="B2376" s="254"/>
      <c r="C2376" s="199" t="s">
        <v>1390</v>
      </c>
      <c r="D2376" s="255"/>
      <c r="E2376" s="255"/>
      <c r="F2376" s="255"/>
      <c r="G2376" s="192"/>
      <c r="H2376" s="257">
        <v>1</v>
      </c>
      <c r="I2376" s="242" t="s">
        <v>1056</v>
      </c>
      <c r="J2376" s="179">
        <v>63250</v>
      </c>
      <c r="K2376" s="180">
        <f t="shared" si="557"/>
        <v>63250</v>
      </c>
      <c r="L2376" s="245"/>
      <c r="M2376" s="246"/>
      <c r="N2376" s="246"/>
      <c r="O2376" s="247"/>
      <c r="P2376" s="193">
        <f t="shared" si="553"/>
        <v>0</v>
      </c>
      <c r="Q2376" s="156" t="s">
        <v>363</v>
      </c>
      <c r="R2376" s="194">
        <f t="shared" si="556"/>
        <v>63250</v>
      </c>
      <c r="S2376" s="194" t="str">
        <f t="shared" si="556"/>
        <v/>
      </c>
      <c r="T2376" s="194" t="str">
        <f t="shared" si="556"/>
        <v/>
      </c>
      <c r="U2376" s="194" t="str">
        <f t="shared" si="556"/>
        <v/>
      </c>
    </row>
    <row r="2377" spans="1:21" s="251" customFormat="1" ht="19.5" customHeight="1" x14ac:dyDescent="0.25">
      <c r="A2377" s="241"/>
      <c r="B2377" s="254"/>
      <c r="C2377" s="199" t="s">
        <v>1391</v>
      </c>
      <c r="D2377" s="255"/>
      <c r="E2377" s="255"/>
      <c r="F2377" s="255"/>
      <c r="G2377" s="192"/>
      <c r="H2377" s="257">
        <v>18858</v>
      </c>
      <c r="I2377" s="242" t="s">
        <v>66</v>
      </c>
      <c r="J2377" s="179">
        <v>75.900000000000006</v>
      </c>
      <c r="K2377" s="180">
        <f t="shared" si="557"/>
        <v>1431322.2000000002</v>
      </c>
      <c r="L2377" s="245"/>
      <c r="M2377" s="246"/>
      <c r="N2377" s="246"/>
      <c r="O2377" s="247"/>
      <c r="P2377" s="193">
        <f t="shared" si="553"/>
        <v>0</v>
      </c>
      <c r="Q2377" s="156" t="s">
        <v>363</v>
      </c>
      <c r="R2377" s="194">
        <f t="shared" si="556"/>
        <v>1431322.2000000002</v>
      </c>
      <c r="S2377" s="194" t="str">
        <f t="shared" si="556"/>
        <v/>
      </c>
      <c r="T2377" s="194" t="str">
        <f t="shared" si="556"/>
        <v/>
      </c>
      <c r="U2377" s="194" t="str">
        <f t="shared" si="556"/>
        <v/>
      </c>
    </row>
    <row r="2378" spans="1:21" s="251" customFormat="1" ht="19.5" customHeight="1" x14ac:dyDescent="0.25">
      <c r="A2378" s="241"/>
      <c r="B2378" s="254"/>
      <c r="C2378" s="199" t="s">
        <v>1036</v>
      </c>
      <c r="D2378" s="255"/>
      <c r="E2378" s="255"/>
      <c r="F2378" s="255"/>
      <c r="G2378" s="192"/>
      <c r="H2378" s="257">
        <v>1</v>
      </c>
      <c r="I2378" s="242" t="s">
        <v>1056</v>
      </c>
      <c r="J2378" s="179">
        <v>25300</v>
      </c>
      <c r="K2378" s="180">
        <f t="shared" si="557"/>
        <v>25300</v>
      </c>
      <c r="L2378" s="245"/>
      <c r="M2378" s="246"/>
      <c r="N2378" s="246"/>
      <c r="O2378" s="247"/>
      <c r="P2378" s="193">
        <f t="shared" si="553"/>
        <v>0</v>
      </c>
      <c r="Q2378" s="156" t="s">
        <v>363</v>
      </c>
      <c r="R2378" s="194">
        <f t="shared" si="556"/>
        <v>25300</v>
      </c>
      <c r="S2378" s="194" t="str">
        <f t="shared" si="556"/>
        <v/>
      </c>
      <c r="T2378" s="194" t="str">
        <f t="shared" si="556"/>
        <v/>
      </c>
      <c r="U2378" s="194" t="str">
        <f t="shared" si="556"/>
        <v/>
      </c>
    </row>
    <row r="2379" spans="1:21" s="251" customFormat="1" ht="19.5" customHeight="1" x14ac:dyDescent="0.25">
      <c r="A2379" s="241"/>
      <c r="B2379" s="254"/>
      <c r="C2379" s="199"/>
      <c r="D2379" s="255"/>
      <c r="E2379" s="255"/>
      <c r="F2379" s="255"/>
      <c r="G2379" s="192"/>
      <c r="H2379" s="257"/>
      <c r="I2379" s="242"/>
      <c r="J2379" s="179" t="s">
        <v>984</v>
      </c>
      <c r="K2379" s="244"/>
      <c r="L2379" s="245"/>
      <c r="M2379" s="246"/>
      <c r="N2379" s="246"/>
      <c r="O2379" s="247"/>
      <c r="P2379" s="193">
        <f t="shared" si="553"/>
        <v>0</v>
      </c>
      <c r="Q2379" s="156" t="s">
        <v>363</v>
      </c>
      <c r="R2379" s="194">
        <f t="shared" si="556"/>
        <v>0</v>
      </c>
      <c r="S2379" s="194" t="str">
        <f t="shared" si="556"/>
        <v/>
      </c>
      <c r="T2379" s="194" t="str">
        <f t="shared" si="556"/>
        <v/>
      </c>
      <c r="U2379" s="194" t="str">
        <f t="shared" si="556"/>
        <v/>
      </c>
    </row>
    <row r="2380" spans="1:21" s="251" customFormat="1" ht="19.5" customHeight="1" x14ac:dyDescent="0.25">
      <c r="A2380" s="241"/>
      <c r="B2380" s="254"/>
      <c r="C2380" s="456" t="s">
        <v>1392</v>
      </c>
      <c r="D2380" s="255"/>
      <c r="E2380" s="255"/>
      <c r="F2380" s="255"/>
      <c r="G2380" s="192"/>
      <c r="H2380" s="257"/>
      <c r="I2380" s="242"/>
      <c r="J2380" s="179" t="s">
        <v>984</v>
      </c>
      <c r="K2380" s="244"/>
      <c r="L2380" s="245"/>
      <c r="M2380" s="246"/>
      <c r="N2380" s="246"/>
      <c r="O2380" s="247"/>
      <c r="P2380" s="193">
        <f t="shared" si="553"/>
        <v>0</v>
      </c>
      <c r="Q2380" s="156" t="s">
        <v>363</v>
      </c>
      <c r="R2380" s="194">
        <f t="shared" si="556"/>
        <v>0</v>
      </c>
      <c r="S2380" s="194" t="str">
        <f t="shared" si="556"/>
        <v/>
      </c>
      <c r="T2380" s="194" t="str">
        <f t="shared" si="556"/>
        <v/>
      </c>
      <c r="U2380" s="194" t="str">
        <f t="shared" si="556"/>
        <v/>
      </c>
    </row>
    <row r="2381" spans="1:21" s="251" customFormat="1" ht="19.5" customHeight="1" x14ac:dyDescent="0.25">
      <c r="A2381" s="241"/>
      <c r="B2381" s="254"/>
      <c r="C2381" s="199" t="s">
        <v>1393</v>
      </c>
      <c r="D2381" s="255"/>
      <c r="E2381" s="255"/>
      <c r="F2381" s="255"/>
      <c r="G2381" s="192"/>
      <c r="H2381" s="257"/>
      <c r="I2381" s="242"/>
      <c r="J2381" s="179" t="s">
        <v>984</v>
      </c>
      <c r="K2381" s="244"/>
      <c r="L2381" s="245"/>
      <c r="M2381" s="246"/>
      <c r="N2381" s="246"/>
      <c r="O2381" s="247"/>
      <c r="P2381" s="193">
        <f t="shared" si="553"/>
        <v>0</v>
      </c>
      <c r="Q2381" s="156" t="s">
        <v>363</v>
      </c>
      <c r="R2381" s="194">
        <f t="shared" si="556"/>
        <v>0</v>
      </c>
      <c r="S2381" s="194" t="str">
        <f t="shared" si="556"/>
        <v/>
      </c>
      <c r="T2381" s="194" t="str">
        <f t="shared" si="556"/>
        <v/>
      </c>
      <c r="U2381" s="194" t="str">
        <f t="shared" si="556"/>
        <v/>
      </c>
    </row>
    <row r="2382" spans="1:21" s="251" customFormat="1" ht="19.5" customHeight="1" x14ac:dyDescent="0.25">
      <c r="A2382" s="241"/>
      <c r="B2382" s="254"/>
      <c r="C2382" s="199"/>
      <c r="D2382" s="255"/>
      <c r="E2382" s="255"/>
      <c r="F2382" s="255"/>
      <c r="G2382" s="192"/>
      <c r="H2382" s="257"/>
      <c r="I2382" s="242"/>
      <c r="J2382" s="179" t="s">
        <v>984</v>
      </c>
      <c r="K2382" s="244"/>
      <c r="L2382" s="245"/>
      <c r="M2382" s="246"/>
      <c r="N2382" s="246"/>
      <c r="O2382" s="247"/>
      <c r="P2382" s="193">
        <f t="shared" si="553"/>
        <v>0</v>
      </c>
      <c r="Q2382" s="156" t="s">
        <v>363</v>
      </c>
      <c r="R2382" s="194">
        <f t="shared" si="556"/>
        <v>0</v>
      </c>
      <c r="S2382" s="194" t="str">
        <f t="shared" si="556"/>
        <v/>
      </c>
      <c r="T2382" s="194" t="str">
        <f t="shared" si="556"/>
        <v/>
      </c>
      <c r="U2382" s="194" t="str">
        <f t="shared" si="556"/>
        <v/>
      </c>
    </row>
    <row r="2383" spans="1:21" s="251" customFormat="1" ht="19.5" customHeight="1" x14ac:dyDescent="0.25">
      <c r="A2383" s="241"/>
      <c r="B2383" s="254"/>
      <c r="C2383" s="199" t="s">
        <v>1394</v>
      </c>
      <c r="D2383" s="255"/>
      <c r="E2383" s="255"/>
      <c r="F2383" s="255"/>
      <c r="G2383" s="192"/>
      <c r="H2383" s="257">
        <v>1</v>
      </c>
      <c r="I2383" s="242" t="s">
        <v>1056</v>
      </c>
      <c r="J2383" s="179">
        <v>37950</v>
      </c>
      <c r="K2383" s="180">
        <f>H2383*J2383</f>
        <v>37950</v>
      </c>
      <c r="L2383" s="245"/>
      <c r="M2383" s="246"/>
      <c r="N2383" s="246"/>
      <c r="O2383" s="247"/>
      <c r="P2383" s="193">
        <f t="shared" si="553"/>
        <v>0</v>
      </c>
      <c r="Q2383" s="156" t="s">
        <v>363</v>
      </c>
      <c r="R2383" s="194">
        <f t="shared" si="556"/>
        <v>37950</v>
      </c>
      <c r="S2383" s="194" t="str">
        <f t="shared" si="556"/>
        <v/>
      </c>
      <c r="T2383" s="194" t="str">
        <f t="shared" si="556"/>
        <v/>
      </c>
      <c r="U2383" s="194" t="str">
        <f t="shared" si="556"/>
        <v/>
      </c>
    </row>
    <row r="2384" spans="1:21" s="251" customFormat="1" ht="19.5" customHeight="1" x14ac:dyDescent="0.25">
      <c r="A2384" s="241"/>
      <c r="B2384" s="254"/>
      <c r="C2384" s="199"/>
      <c r="D2384" s="255"/>
      <c r="E2384" s="255"/>
      <c r="F2384" s="255"/>
      <c r="G2384" s="192"/>
      <c r="H2384" s="257"/>
      <c r="I2384" s="242"/>
      <c r="J2384" s="179"/>
      <c r="K2384" s="244"/>
      <c r="L2384" s="245"/>
      <c r="M2384" s="246"/>
      <c r="N2384" s="246"/>
      <c r="O2384" s="247"/>
      <c r="P2384" s="193">
        <f t="shared" si="553"/>
        <v>0</v>
      </c>
      <c r="Q2384" s="156" t="s">
        <v>363</v>
      </c>
      <c r="R2384" s="194">
        <f t="shared" si="556"/>
        <v>0</v>
      </c>
      <c r="S2384" s="194" t="str">
        <f t="shared" si="556"/>
        <v/>
      </c>
      <c r="T2384" s="194" t="str">
        <f t="shared" si="556"/>
        <v/>
      </c>
      <c r="U2384" s="194" t="str">
        <f t="shared" si="556"/>
        <v/>
      </c>
    </row>
    <row r="2385" spans="1:21" s="156" customFormat="1" ht="19.5" customHeight="1" x14ac:dyDescent="0.25">
      <c r="B2385" s="279"/>
      <c r="C2385" s="196" t="s">
        <v>466</v>
      </c>
      <c r="D2385" s="191"/>
      <c r="E2385" s="191"/>
      <c r="F2385" s="191"/>
      <c r="G2385" s="192"/>
      <c r="H2385" s="178"/>
      <c r="I2385" s="179"/>
      <c r="J2385" s="180"/>
      <c r="K2385" s="180"/>
      <c r="L2385" s="205"/>
      <c r="M2385" s="206"/>
      <c r="N2385" s="182"/>
      <c r="O2385" s="183"/>
      <c r="P2385" s="193">
        <f t="shared" si="553"/>
        <v>0</v>
      </c>
      <c r="Q2385" s="156" t="s">
        <v>363</v>
      </c>
      <c r="R2385" s="194">
        <f t="shared" si="556"/>
        <v>0</v>
      </c>
      <c r="S2385" s="194" t="str">
        <f t="shared" si="556"/>
        <v/>
      </c>
      <c r="T2385" s="194" t="str">
        <f t="shared" si="556"/>
        <v/>
      </c>
      <c r="U2385" s="194" t="str">
        <f t="shared" si="556"/>
        <v/>
      </c>
    </row>
    <row r="2386" spans="1:21" s="251" customFormat="1" ht="19.5" customHeight="1" x14ac:dyDescent="0.25">
      <c r="A2386" s="241"/>
      <c r="B2386" s="254"/>
      <c r="C2386" s="456" t="s">
        <v>1380</v>
      </c>
      <c r="D2386" s="255"/>
      <c r="E2386" s="255"/>
      <c r="F2386" s="255"/>
      <c r="G2386" s="192"/>
      <c r="H2386" s="257"/>
      <c r="I2386" s="242"/>
      <c r="J2386" s="179" t="s">
        <v>984</v>
      </c>
      <c r="K2386" s="244"/>
      <c r="L2386" s="245"/>
      <c r="M2386" s="246"/>
      <c r="N2386" s="246"/>
      <c r="O2386" s="247"/>
      <c r="P2386" s="193">
        <f t="shared" si="553"/>
        <v>0</v>
      </c>
      <c r="Q2386" s="156" t="s">
        <v>364</v>
      </c>
      <c r="R2386" s="194" t="str">
        <f t="shared" si="556"/>
        <v/>
      </c>
      <c r="S2386" s="194">
        <f t="shared" si="556"/>
        <v>0</v>
      </c>
      <c r="T2386" s="194" t="str">
        <f t="shared" si="556"/>
        <v/>
      </c>
      <c r="U2386" s="194" t="str">
        <f t="shared" si="556"/>
        <v/>
      </c>
    </row>
    <row r="2387" spans="1:21" s="251" customFormat="1" ht="19.5" customHeight="1" x14ac:dyDescent="0.25">
      <c r="A2387" s="241"/>
      <c r="B2387" s="254"/>
      <c r="C2387" s="199" t="s">
        <v>1381</v>
      </c>
      <c r="D2387" s="255"/>
      <c r="E2387" s="255"/>
      <c r="F2387" s="255"/>
      <c r="G2387" s="192"/>
      <c r="H2387" s="257"/>
      <c r="I2387" s="242"/>
      <c r="J2387" s="179" t="s">
        <v>984</v>
      </c>
      <c r="K2387" s="244"/>
      <c r="L2387" s="245"/>
      <c r="M2387" s="246"/>
      <c r="N2387" s="246"/>
      <c r="O2387" s="247"/>
      <c r="P2387" s="193">
        <f t="shared" si="553"/>
        <v>0</v>
      </c>
      <c r="Q2387" s="156" t="s">
        <v>364</v>
      </c>
      <c r="R2387" s="194" t="str">
        <f t="shared" si="556"/>
        <v/>
      </c>
      <c r="S2387" s="194">
        <f t="shared" si="556"/>
        <v>0</v>
      </c>
      <c r="T2387" s="194" t="str">
        <f t="shared" si="556"/>
        <v/>
      </c>
      <c r="U2387" s="194" t="str">
        <f t="shared" si="556"/>
        <v/>
      </c>
    </row>
    <row r="2388" spans="1:21" s="251" customFormat="1" ht="19.5" customHeight="1" x14ac:dyDescent="0.25">
      <c r="A2388" s="241"/>
      <c r="B2388" s="254"/>
      <c r="C2388" s="199"/>
      <c r="D2388" s="255"/>
      <c r="E2388" s="255"/>
      <c r="F2388" s="255"/>
      <c r="G2388" s="192"/>
      <c r="H2388" s="257"/>
      <c r="I2388" s="242"/>
      <c r="J2388" s="179" t="s">
        <v>984</v>
      </c>
      <c r="K2388" s="244"/>
      <c r="L2388" s="245"/>
      <c r="M2388" s="246"/>
      <c r="N2388" s="246"/>
      <c r="O2388" s="247"/>
      <c r="P2388" s="193">
        <f t="shared" si="553"/>
        <v>0</v>
      </c>
      <c r="Q2388" s="156" t="s">
        <v>364</v>
      </c>
      <c r="R2388" s="194" t="str">
        <f t="shared" si="556"/>
        <v/>
      </c>
      <c r="S2388" s="194">
        <f t="shared" si="556"/>
        <v>0</v>
      </c>
      <c r="T2388" s="194" t="str">
        <f t="shared" si="556"/>
        <v/>
      </c>
      <c r="U2388" s="194" t="str">
        <f t="shared" si="556"/>
        <v/>
      </c>
    </row>
    <row r="2389" spans="1:21" s="251" customFormat="1" ht="19.5" customHeight="1" x14ac:dyDescent="0.25">
      <c r="A2389" s="241"/>
      <c r="B2389" s="254"/>
      <c r="C2389" s="199" t="s">
        <v>1382</v>
      </c>
      <c r="D2389" s="255"/>
      <c r="E2389" s="255"/>
      <c r="F2389" s="255"/>
      <c r="G2389" s="192"/>
      <c r="H2389" s="257">
        <v>1</v>
      </c>
      <c r="I2389" s="242" t="s">
        <v>1056</v>
      </c>
      <c r="J2389" s="179">
        <v>63250</v>
      </c>
      <c r="K2389" s="180">
        <f>H2389*J2389</f>
        <v>63250</v>
      </c>
      <c r="L2389" s="245"/>
      <c r="M2389" s="246"/>
      <c r="N2389" s="246"/>
      <c r="O2389" s="247"/>
      <c r="P2389" s="193">
        <f t="shared" si="553"/>
        <v>0</v>
      </c>
      <c r="Q2389" s="156" t="s">
        <v>364</v>
      </c>
      <c r="R2389" s="194" t="str">
        <f t="shared" si="556"/>
        <v/>
      </c>
      <c r="S2389" s="194">
        <f t="shared" si="556"/>
        <v>63250</v>
      </c>
      <c r="T2389" s="194" t="str">
        <f t="shared" si="556"/>
        <v/>
      </c>
      <c r="U2389" s="194" t="str">
        <f t="shared" si="556"/>
        <v/>
      </c>
    </row>
    <row r="2390" spans="1:21" s="251" customFormat="1" ht="19.5" customHeight="1" x14ac:dyDescent="0.25">
      <c r="A2390" s="241"/>
      <c r="B2390" s="254"/>
      <c r="C2390" s="199"/>
      <c r="D2390" s="255"/>
      <c r="E2390" s="255"/>
      <c r="F2390" s="255"/>
      <c r="G2390" s="192"/>
      <c r="H2390" s="257"/>
      <c r="I2390" s="242"/>
      <c r="J2390" s="179" t="s">
        <v>984</v>
      </c>
      <c r="K2390" s="244"/>
      <c r="L2390" s="245"/>
      <c r="M2390" s="246"/>
      <c r="N2390" s="246"/>
      <c r="O2390" s="247"/>
      <c r="P2390" s="193">
        <f t="shared" si="553"/>
        <v>0</v>
      </c>
      <c r="Q2390" s="156" t="s">
        <v>364</v>
      </c>
      <c r="R2390" s="194" t="str">
        <f t="shared" si="556"/>
        <v/>
      </c>
      <c r="S2390" s="194">
        <f t="shared" si="556"/>
        <v>0</v>
      </c>
      <c r="T2390" s="194" t="str">
        <f t="shared" si="556"/>
        <v/>
      </c>
      <c r="U2390" s="194" t="str">
        <f t="shared" si="556"/>
        <v/>
      </c>
    </row>
    <row r="2391" spans="1:21" s="251" customFormat="1" ht="19.5" customHeight="1" x14ac:dyDescent="0.25">
      <c r="A2391" s="241"/>
      <c r="B2391" s="254"/>
      <c r="C2391" s="456" t="s">
        <v>1387</v>
      </c>
      <c r="D2391" s="255"/>
      <c r="E2391" s="255"/>
      <c r="F2391" s="255"/>
      <c r="G2391" s="192"/>
      <c r="H2391" s="257"/>
      <c r="I2391" s="242"/>
      <c r="J2391" s="179" t="s">
        <v>984</v>
      </c>
      <c r="K2391" s="244"/>
      <c r="L2391" s="245"/>
      <c r="M2391" s="246"/>
      <c r="N2391" s="246"/>
      <c r="O2391" s="247"/>
      <c r="P2391" s="193">
        <f t="shared" si="553"/>
        <v>0</v>
      </c>
      <c r="Q2391" s="156" t="s">
        <v>364</v>
      </c>
      <c r="R2391" s="194" t="str">
        <f t="shared" si="556"/>
        <v/>
      </c>
      <c r="S2391" s="194">
        <f t="shared" si="556"/>
        <v>0</v>
      </c>
      <c r="T2391" s="194" t="str">
        <f t="shared" si="556"/>
        <v/>
      </c>
      <c r="U2391" s="194" t="str">
        <f t="shared" si="556"/>
        <v/>
      </c>
    </row>
    <row r="2392" spans="1:21" s="251" customFormat="1" ht="19.5" customHeight="1" x14ac:dyDescent="0.25">
      <c r="A2392" s="241"/>
      <c r="B2392" s="254"/>
      <c r="C2392" s="199" t="s">
        <v>1388</v>
      </c>
      <c r="D2392" s="255"/>
      <c r="E2392" s="255"/>
      <c r="F2392" s="255"/>
      <c r="G2392" s="192"/>
      <c r="H2392" s="257"/>
      <c r="I2392" s="242"/>
      <c r="J2392" s="179" t="s">
        <v>984</v>
      </c>
      <c r="K2392" s="244"/>
      <c r="L2392" s="245"/>
      <c r="M2392" s="246"/>
      <c r="N2392" s="246"/>
      <c r="O2392" s="247"/>
      <c r="P2392" s="193">
        <f t="shared" si="553"/>
        <v>0</v>
      </c>
      <c r="Q2392" s="156" t="s">
        <v>364</v>
      </c>
      <c r="R2392" s="194" t="str">
        <f t="shared" si="556"/>
        <v/>
      </c>
      <c r="S2392" s="194">
        <f t="shared" si="556"/>
        <v>0</v>
      </c>
      <c r="T2392" s="194" t="str">
        <f t="shared" si="556"/>
        <v/>
      </c>
      <c r="U2392" s="194" t="str">
        <f t="shared" si="556"/>
        <v/>
      </c>
    </row>
    <row r="2393" spans="1:21" s="251" customFormat="1" ht="19.5" customHeight="1" x14ac:dyDescent="0.25">
      <c r="A2393" s="241"/>
      <c r="B2393" s="254"/>
      <c r="C2393" s="199"/>
      <c r="D2393" s="255"/>
      <c r="E2393" s="255"/>
      <c r="F2393" s="255"/>
      <c r="G2393" s="192"/>
      <c r="H2393" s="257"/>
      <c r="I2393" s="242"/>
      <c r="J2393" s="179" t="s">
        <v>984</v>
      </c>
      <c r="K2393" s="244"/>
      <c r="L2393" s="245"/>
      <c r="M2393" s="246"/>
      <c r="N2393" s="246"/>
      <c r="O2393" s="247"/>
      <c r="P2393" s="193">
        <f t="shared" si="553"/>
        <v>0</v>
      </c>
      <c r="Q2393" s="156" t="s">
        <v>364</v>
      </c>
      <c r="R2393" s="194" t="str">
        <f t="shared" si="556"/>
        <v/>
      </c>
      <c r="S2393" s="194">
        <f t="shared" si="556"/>
        <v>0</v>
      </c>
      <c r="T2393" s="194" t="str">
        <f t="shared" si="556"/>
        <v/>
      </c>
      <c r="U2393" s="194" t="str">
        <f t="shared" si="556"/>
        <v/>
      </c>
    </row>
    <row r="2394" spans="1:21" s="251" customFormat="1" ht="19.5" customHeight="1" x14ac:dyDescent="0.25">
      <c r="A2394" s="241"/>
      <c r="B2394" s="254"/>
      <c r="C2394" s="199" t="s">
        <v>1395</v>
      </c>
      <c r="D2394" s="255"/>
      <c r="E2394" s="255"/>
      <c r="F2394" s="255"/>
      <c r="G2394" s="192"/>
      <c r="H2394" s="257"/>
      <c r="I2394" s="242"/>
      <c r="J2394" s="179" t="s">
        <v>984</v>
      </c>
      <c r="K2394" s="244"/>
      <c r="L2394" s="245"/>
      <c r="M2394" s="246"/>
      <c r="N2394" s="246"/>
      <c r="O2394" s="247"/>
      <c r="P2394" s="193">
        <f t="shared" si="553"/>
        <v>0</v>
      </c>
      <c r="Q2394" s="156" t="s">
        <v>364</v>
      </c>
      <c r="R2394" s="194" t="str">
        <f t="shared" si="556"/>
        <v/>
      </c>
      <c r="S2394" s="194">
        <f t="shared" si="556"/>
        <v>0</v>
      </c>
      <c r="T2394" s="194" t="str">
        <f t="shared" si="556"/>
        <v/>
      </c>
      <c r="U2394" s="194" t="str">
        <f t="shared" si="556"/>
        <v/>
      </c>
    </row>
    <row r="2395" spans="1:21" s="251" customFormat="1" ht="19.5" customHeight="1" x14ac:dyDescent="0.25">
      <c r="A2395" s="241"/>
      <c r="B2395" s="254"/>
      <c r="C2395" s="199" t="s">
        <v>1396</v>
      </c>
      <c r="D2395" s="255"/>
      <c r="E2395" s="255"/>
      <c r="F2395" s="255"/>
      <c r="G2395" s="192"/>
      <c r="H2395" s="257"/>
      <c r="I2395" s="242"/>
      <c r="J2395" s="179" t="s">
        <v>984</v>
      </c>
      <c r="K2395" s="244"/>
      <c r="L2395" s="245"/>
      <c r="M2395" s="246"/>
      <c r="N2395" s="246"/>
      <c r="O2395" s="247"/>
      <c r="P2395" s="193">
        <f t="shared" si="553"/>
        <v>0</v>
      </c>
      <c r="Q2395" s="156" t="s">
        <v>364</v>
      </c>
      <c r="R2395" s="194" t="str">
        <f t="shared" si="556"/>
        <v/>
      </c>
      <c r="S2395" s="194">
        <f t="shared" si="556"/>
        <v>0</v>
      </c>
      <c r="T2395" s="194" t="str">
        <f t="shared" si="556"/>
        <v/>
      </c>
      <c r="U2395" s="194" t="str">
        <f t="shared" si="556"/>
        <v/>
      </c>
    </row>
    <row r="2396" spans="1:21" s="251" customFormat="1" ht="19.5" customHeight="1" x14ac:dyDescent="0.25">
      <c r="A2396" s="241"/>
      <c r="B2396" s="254"/>
      <c r="C2396" s="199" t="s">
        <v>1391</v>
      </c>
      <c r="D2396" s="255"/>
      <c r="E2396" s="255"/>
      <c r="F2396" s="255"/>
      <c r="G2396" s="192"/>
      <c r="H2396" s="257">
        <v>3183</v>
      </c>
      <c r="I2396" s="242" t="s">
        <v>66</v>
      </c>
      <c r="J2396" s="179">
        <v>75.900000000000006</v>
      </c>
      <c r="K2396" s="180">
        <f t="shared" ref="K2396:K2397" si="558">H2396*J2396</f>
        <v>241589.7</v>
      </c>
      <c r="L2396" s="245"/>
      <c r="M2396" s="246"/>
      <c r="N2396" s="246"/>
      <c r="O2396" s="247"/>
      <c r="P2396" s="193">
        <f t="shared" si="553"/>
        <v>0</v>
      </c>
      <c r="Q2396" s="156" t="s">
        <v>364</v>
      </c>
      <c r="R2396" s="194" t="str">
        <f t="shared" si="556"/>
        <v/>
      </c>
      <c r="S2396" s="194">
        <f t="shared" si="556"/>
        <v>241589.7</v>
      </c>
      <c r="T2396" s="194" t="str">
        <f t="shared" si="556"/>
        <v/>
      </c>
      <c r="U2396" s="194" t="str">
        <f t="shared" si="556"/>
        <v/>
      </c>
    </row>
    <row r="2397" spans="1:21" s="251" customFormat="1" ht="19.5" customHeight="1" x14ac:dyDescent="0.25">
      <c r="A2397" s="241"/>
      <c r="B2397" s="254"/>
      <c r="C2397" s="199" t="s">
        <v>1036</v>
      </c>
      <c r="D2397" s="255"/>
      <c r="E2397" s="255"/>
      <c r="F2397" s="255"/>
      <c r="G2397" s="192"/>
      <c r="H2397" s="257">
        <v>1</v>
      </c>
      <c r="I2397" s="242" t="s">
        <v>1056</v>
      </c>
      <c r="J2397" s="179">
        <v>9487.5</v>
      </c>
      <c r="K2397" s="180">
        <f t="shared" si="558"/>
        <v>9487.5</v>
      </c>
      <c r="L2397" s="245"/>
      <c r="M2397" s="246"/>
      <c r="N2397" s="246"/>
      <c r="O2397" s="247"/>
      <c r="P2397" s="193">
        <f t="shared" si="553"/>
        <v>0</v>
      </c>
      <c r="Q2397" s="156" t="s">
        <v>364</v>
      </c>
      <c r="R2397" s="194" t="str">
        <f t="shared" si="556"/>
        <v/>
      </c>
      <c r="S2397" s="194">
        <f t="shared" si="556"/>
        <v>9487.5</v>
      </c>
      <c r="T2397" s="194" t="str">
        <f t="shared" si="556"/>
        <v/>
      </c>
      <c r="U2397" s="194" t="str">
        <f t="shared" si="556"/>
        <v/>
      </c>
    </row>
    <row r="2398" spans="1:21" s="251" customFormat="1" ht="19.5" customHeight="1" x14ac:dyDescent="0.25">
      <c r="A2398" s="241"/>
      <c r="B2398" s="254"/>
      <c r="C2398" s="199"/>
      <c r="D2398" s="255"/>
      <c r="E2398" s="255"/>
      <c r="F2398" s="255"/>
      <c r="G2398" s="192"/>
      <c r="H2398" s="257"/>
      <c r="I2398" s="242"/>
      <c r="J2398" s="179" t="s">
        <v>984</v>
      </c>
      <c r="K2398" s="244"/>
      <c r="L2398" s="245"/>
      <c r="M2398" s="246"/>
      <c r="N2398" s="246"/>
      <c r="O2398" s="247"/>
      <c r="P2398" s="193">
        <f t="shared" si="553"/>
        <v>0</v>
      </c>
      <c r="Q2398" s="156" t="s">
        <v>364</v>
      </c>
      <c r="R2398" s="194" t="str">
        <f t="shared" si="556"/>
        <v/>
      </c>
      <c r="S2398" s="194">
        <f t="shared" si="556"/>
        <v>0</v>
      </c>
      <c r="T2398" s="194" t="str">
        <f t="shared" si="556"/>
        <v/>
      </c>
      <c r="U2398" s="194" t="str">
        <f t="shared" si="556"/>
        <v/>
      </c>
    </row>
    <row r="2399" spans="1:21" s="251" customFormat="1" ht="19.5" customHeight="1" x14ac:dyDescent="0.25">
      <c r="A2399" s="241"/>
      <c r="B2399" s="254"/>
      <c r="C2399" s="456" t="s">
        <v>1392</v>
      </c>
      <c r="D2399" s="255"/>
      <c r="E2399" s="255"/>
      <c r="F2399" s="255"/>
      <c r="G2399" s="192"/>
      <c r="H2399" s="257"/>
      <c r="I2399" s="242"/>
      <c r="J2399" s="179" t="s">
        <v>984</v>
      </c>
      <c r="K2399" s="244"/>
      <c r="L2399" s="245"/>
      <c r="M2399" s="246"/>
      <c r="N2399" s="246"/>
      <c r="O2399" s="247"/>
      <c r="P2399" s="193">
        <f t="shared" si="553"/>
        <v>0</v>
      </c>
      <c r="Q2399" s="156" t="s">
        <v>364</v>
      </c>
      <c r="R2399" s="194" t="str">
        <f t="shared" si="556"/>
        <v/>
      </c>
      <c r="S2399" s="194">
        <f t="shared" si="556"/>
        <v>0</v>
      </c>
      <c r="T2399" s="194" t="str">
        <f t="shared" si="556"/>
        <v/>
      </c>
      <c r="U2399" s="194" t="str">
        <f t="shared" si="556"/>
        <v/>
      </c>
    </row>
    <row r="2400" spans="1:21" s="251" customFormat="1" ht="19.5" customHeight="1" x14ac:dyDescent="0.25">
      <c r="A2400" s="241"/>
      <c r="B2400" s="254"/>
      <c r="C2400" s="199" t="s">
        <v>1393</v>
      </c>
      <c r="D2400" s="255"/>
      <c r="E2400" s="255"/>
      <c r="F2400" s="255"/>
      <c r="G2400" s="192"/>
      <c r="H2400" s="257"/>
      <c r="I2400" s="242"/>
      <c r="J2400" s="179" t="s">
        <v>984</v>
      </c>
      <c r="K2400" s="244"/>
      <c r="L2400" s="245"/>
      <c r="M2400" s="246"/>
      <c r="N2400" s="246"/>
      <c r="O2400" s="247"/>
      <c r="P2400" s="193">
        <f t="shared" si="553"/>
        <v>0</v>
      </c>
      <c r="Q2400" s="156" t="s">
        <v>364</v>
      </c>
      <c r="R2400" s="194" t="str">
        <f t="shared" si="556"/>
        <v/>
      </c>
      <c r="S2400" s="194">
        <f t="shared" si="556"/>
        <v>0</v>
      </c>
      <c r="T2400" s="194" t="str">
        <f t="shared" si="556"/>
        <v/>
      </c>
      <c r="U2400" s="194" t="str">
        <f t="shared" si="556"/>
        <v/>
      </c>
    </row>
    <row r="2401" spans="1:21" s="251" customFormat="1" ht="19.5" customHeight="1" x14ac:dyDescent="0.25">
      <c r="A2401" s="241"/>
      <c r="B2401" s="254"/>
      <c r="C2401" s="199"/>
      <c r="D2401" s="255"/>
      <c r="E2401" s="255"/>
      <c r="F2401" s="255"/>
      <c r="G2401" s="192"/>
      <c r="H2401" s="257"/>
      <c r="I2401" s="242"/>
      <c r="J2401" s="179" t="s">
        <v>984</v>
      </c>
      <c r="K2401" s="244"/>
      <c r="L2401" s="245"/>
      <c r="M2401" s="246"/>
      <c r="N2401" s="246"/>
      <c r="O2401" s="247"/>
      <c r="P2401" s="193">
        <f t="shared" si="553"/>
        <v>0</v>
      </c>
      <c r="Q2401" s="156" t="s">
        <v>364</v>
      </c>
      <c r="R2401" s="194" t="str">
        <f t="shared" si="556"/>
        <v/>
      </c>
      <c r="S2401" s="194">
        <f t="shared" si="556"/>
        <v>0</v>
      </c>
      <c r="T2401" s="194" t="str">
        <f t="shared" si="556"/>
        <v/>
      </c>
      <c r="U2401" s="194" t="str">
        <f t="shared" si="556"/>
        <v/>
      </c>
    </row>
    <row r="2402" spans="1:21" s="251" customFormat="1" ht="19.5" customHeight="1" x14ac:dyDescent="0.25">
      <c r="A2402" s="241"/>
      <c r="B2402" s="254"/>
      <c r="C2402" s="199" t="s">
        <v>1126</v>
      </c>
      <c r="D2402" s="255"/>
      <c r="E2402" s="255"/>
      <c r="F2402" s="255"/>
      <c r="G2402" s="192"/>
      <c r="H2402" s="257"/>
      <c r="I2402" s="242"/>
      <c r="J2402" s="179" t="s">
        <v>984</v>
      </c>
      <c r="K2402" s="244"/>
      <c r="L2402" s="245"/>
      <c r="M2402" s="246"/>
      <c r="N2402" s="246"/>
      <c r="O2402" s="247"/>
      <c r="P2402" s="193">
        <f t="shared" si="553"/>
        <v>0</v>
      </c>
      <c r="Q2402" s="156" t="s">
        <v>364</v>
      </c>
      <c r="R2402" s="194" t="str">
        <f t="shared" si="556"/>
        <v/>
      </c>
      <c r="S2402" s="194">
        <f t="shared" si="556"/>
        <v>0</v>
      </c>
      <c r="T2402" s="194" t="str">
        <f t="shared" si="556"/>
        <v/>
      </c>
      <c r="U2402" s="194" t="str">
        <f t="shared" si="556"/>
        <v/>
      </c>
    </row>
    <row r="2403" spans="1:21" s="156" customFormat="1" ht="19.5" customHeight="1" x14ac:dyDescent="0.25">
      <c r="B2403" s="279"/>
      <c r="C2403" s="175"/>
      <c r="D2403" s="191"/>
      <c r="E2403" s="191"/>
      <c r="F2403" s="191"/>
      <c r="G2403" s="192"/>
      <c r="H2403" s="178"/>
      <c r="I2403" s="179"/>
      <c r="J2403" s="180"/>
      <c r="K2403" s="180"/>
      <c r="L2403" s="205"/>
      <c r="M2403" s="206"/>
      <c r="N2403" s="182"/>
      <c r="O2403" s="183"/>
      <c r="P2403" s="193">
        <f t="shared" si="553"/>
        <v>0</v>
      </c>
      <c r="Q2403" s="156" t="s">
        <v>364</v>
      </c>
      <c r="R2403" s="194" t="str">
        <f t="shared" si="556"/>
        <v/>
      </c>
      <c r="S2403" s="194">
        <f t="shared" si="556"/>
        <v>0</v>
      </c>
      <c r="T2403" s="194" t="str">
        <f t="shared" si="556"/>
        <v/>
      </c>
      <c r="U2403" s="194" t="str">
        <f t="shared" si="556"/>
        <v/>
      </c>
    </row>
    <row r="2404" spans="1:21" s="156" customFormat="1" ht="19.5" customHeight="1" x14ac:dyDescent="0.25">
      <c r="B2404" s="279"/>
      <c r="C2404" s="196" t="s">
        <v>356</v>
      </c>
      <c r="D2404" s="191"/>
      <c r="E2404" s="191"/>
      <c r="F2404" s="191"/>
      <c r="G2404" s="192"/>
      <c r="H2404" s="178"/>
      <c r="I2404" s="179"/>
      <c r="J2404" s="180"/>
      <c r="K2404" s="180"/>
      <c r="L2404" s="205"/>
      <c r="M2404" s="206"/>
      <c r="N2404" s="182"/>
      <c r="O2404" s="183"/>
      <c r="P2404" s="193">
        <f t="shared" si="553"/>
        <v>0</v>
      </c>
      <c r="Q2404" s="170"/>
      <c r="R2404" s="194" t="str">
        <f t="shared" si="556"/>
        <v/>
      </c>
      <c r="S2404" s="194"/>
      <c r="T2404" s="194" t="str">
        <f t="shared" si="556"/>
        <v/>
      </c>
      <c r="U2404" s="194" t="str">
        <f t="shared" si="556"/>
        <v/>
      </c>
    </row>
    <row r="2405" spans="1:21" s="251" customFormat="1" ht="19.5" customHeight="1" x14ac:dyDescent="0.25">
      <c r="A2405" s="241"/>
      <c r="B2405" s="254"/>
      <c r="C2405" s="456" t="s">
        <v>1365</v>
      </c>
      <c r="D2405" s="255"/>
      <c r="E2405" s="255"/>
      <c r="F2405" s="255"/>
      <c r="G2405" s="192"/>
      <c r="H2405" s="257"/>
      <c r="I2405" s="242"/>
      <c r="J2405" s="179" t="s">
        <v>984</v>
      </c>
      <c r="K2405" s="244"/>
      <c r="L2405" s="245"/>
      <c r="M2405" s="246"/>
      <c r="N2405" s="246"/>
      <c r="O2405" s="247"/>
      <c r="P2405" s="193">
        <f t="shared" si="553"/>
        <v>0</v>
      </c>
      <c r="Q2405" s="156" t="s">
        <v>356</v>
      </c>
      <c r="R2405" s="194" t="str">
        <f t="shared" ref="R2405:R2446" si="559">IF($Q2405=R$8,$K2405,"")</f>
        <v/>
      </c>
      <c r="S2405" s="194"/>
      <c r="T2405" s="194">
        <f t="shared" ref="T2405:T2446" si="560">IF($Q2405=T$8,$K2405,"")</f>
        <v>0</v>
      </c>
      <c r="U2405" s="194"/>
    </row>
    <row r="2406" spans="1:21" s="251" customFormat="1" ht="19.5" customHeight="1" x14ac:dyDescent="0.25">
      <c r="A2406" s="241"/>
      <c r="B2406" s="254"/>
      <c r="C2406" s="199" t="s">
        <v>1366</v>
      </c>
      <c r="D2406" s="255"/>
      <c r="E2406" s="255"/>
      <c r="F2406" s="255"/>
      <c r="G2406" s="192"/>
      <c r="H2406" s="257">
        <v>5572</v>
      </c>
      <c r="I2406" s="242" t="s">
        <v>66</v>
      </c>
      <c r="J2406" s="179">
        <v>39.22</v>
      </c>
      <c r="K2406" s="180">
        <f t="shared" ref="K2406" si="561">H2406*J2406</f>
        <v>218533.84</v>
      </c>
      <c r="L2406" s="245"/>
      <c r="M2406" s="246"/>
      <c r="N2406" s="246"/>
      <c r="O2406" s="247"/>
      <c r="P2406" s="193">
        <f t="shared" si="553"/>
        <v>0</v>
      </c>
      <c r="Q2406" s="156" t="s">
        <v>356</v>
      </c>
      <c r="R2406" s="194" t="str">
        <f t="shared" si="559"/>
        <v/>
      </c>
      <c r="S2406" s="194"/>
      <c r="T2406" s="194">
        <f t="shared" si="560"/>
        <v>218533.84</v>
      </c>
      <c r="U2406" s="194"/>
    </row>
    <row r="2407" spans="1:21" s="251" customFormat="1" ht="19.5" customHeight="1" x14ac:dyDescent="0.25">
      <c r="A2407" s="241"/>
      <c r="B2407" s="254"/>
      <c r="C2407" s="199" t="s">
        <v>1397</v>
      </c>
      <c r="D2407" s="255"/>
      <c r="E2407" s="255"/>
      <c r="F2407" s="255"/>
      <c r="G2407" s="192"/>
      <c r="H2407" s="257"/>
      <c r="I2407" s="242"/>
      <c r="J2407" s="179" t="s">
        <v>984</v>
      </c>
      <c r="K2407" s="244"/>
      <c r="L2407" s="245"/>
      <c r="M2407" s="246"/>
      <c r="N2407" s="246"/>
      <c r="O2407" s="247"/>
      <c r="P2407" s="193">
        <f t="shared" si="553"/>
        <v>0</v>
      </c>
      <c r="Q2407" s="156" t="s">
        <v>356</v>
      </c>
      <c r="R2407" s="194" t="str">
        <f t="shared" si="559"/>
        <v/>
      </c>
      <c r="S2407" s="194"/>
      <c r="T2407" s="194">
        <f t="shared" si="560"/>
        <v>0</v>
      </c>
      <c r="U2407" s="194"/>
    </row>
    <row r="2408" spans="1:21" s="251" customFormat="1" ht="19.5" customHeight="1" x14ac:dyDescent="0.25">
      <c r="A2408" s="241"/>
      <c r="B2408" s="254"/>
      <c r="C2408" s="199" t="s">
        <v>1368</v>
      </c>
      <c r="D2408" s="255"/>
      <c r="E2408" s="255"/>
      <c r="F2408" s="255"/>
      <c r="G2408" s="192"/>
      <c r="H2408" s="257"/>
      <c r="I2408" s="242"/>
      <c r="J2408" s="179" t="s">
        <v>984</v>
      </c>
      <c r="K2408" s="244"/>
      <c r="L2408" s="245"/>
      <c r="M2408" s="246"/>
      <c r="N2408" s="246"/>
      <c r="O2408" s="247"/>
      <c r="P2408" s="193">
        <f t="shared" si="553"/>
        <v>0</v>
      </c>
      <c r="Q2408" s="156" t="s">
        <v>356</v>
      </c>
      <c r="R2408" s="194" t="str">
        <f t="shared" si="559"/>
        <v/>
      </c>
      <c r="S2408" s="194"/>
      <c r="T2408" s="194">
        <f t="shared" si="560"/>
        <v>0</v>
      </c>
      <c r="U2408" s="194"/>
    </row>
    <row r="2409" spans="1:21" s="251" customFormat="1" ht="19.5" customHeight="1" x14ac:dyDescent="0.25">
      <c r="A2409" s="241"/>
      <c r="B2409" s="254"/>
      <c r="C2409" s="199" t="s">
        <v>1369</v>
      </c>
      <c r="D2409" s="255"/>
      <c r="E2409" s="255"/>
      <c r="F2409" s="255"/>
      <c r="G2409" s="192"/>
      <c r="H2409" s="257"/>
      <c r="I2409" s="242"/>
      <c r="J2409" s="179" t="s">
        <v>984</v>
      </c>
      <c r="K2409" s="244"/>
      <c r="L2409" s="245"/>
      <c r="M2409" s="246"/>
      <c r="N2409" s="246"/>
      <c r="O2409" s="247"/>
      <c r="P2409" s="193">
        <f t="shared" si="553"/>
        <v>0</v>
      </c>
      <c r="Q2409" s="156" t="s">
        <v>356</v>
      </c>
      <c r="R2409" s="194" t="str">
        <f t="shared" si="559"/>
        <v/>
      </c>
      <c r="S2409" s="194"/>
      <c r="T2409" s="194">
        <f t="shared" si="560"/>
        <v>0</v>
      </c>
      <c r="U2409" s="194"/>
    </row>
    <row r="2410" spans="1:21" s="251" customFormat="1" ht="19.5" customHeight="1" x14ac:dyDescent="0.25">
      <c r="A2410" s="241"/>
      <c r="B2410" s="254"/>
      <c r="C2410" s="199" t="s">
        <v>1398</v>
      </c>
      <c r="D2410" s="255"/>
      <c r="E2410" s="255"/>
      <c r="F2410" s="255"/>
      <c r="G2410" s="192"/>
      <c r="H2410" s="257"/>
      <c r="I2410" s="242"/>
      <c r="J2410" s="179" t="s">
        <v>984</v>
      </c>
      <c r="K2410" s="244"/>
      <c r="L2410" s="245"/>
      <c r="M2410" s="246"/>
      <c r="N2410" s="246"/>
      <c r="O2410" s="247"/>
      <c r="P2410" s="193">
        <f t="shared" si="553"/>
        <v>0</v>
      </c>
      <c r="Q2410" s="156" t="s">
        <v>356</v>
      </c>
      <c r="R2410" s="194" t="str">
        <f t="shared" si="559"/>
        <v/>
      </c>
      <c r="S2410" s="194"/>
      <c r="T2410" s="194">
        <f t="shared" si="560"/>
        <v>0</v>
      </c>
      <c r="U2410" s="194"/>
    </row>
    <row r="2411" spans="1:21" s="251" customFormat="1" ht="19.5" customHeight="1" x14ac:dyDescent="0.25">
      <c r="A2411" s="241"/>
      <c r="B2411" s="254"/>
      <c r="C2411" s="199" t="s">
        <v>1371</v>
      </c>
      <c r="D2411" s="255"/>
      <c r="E2411" s="255"/>
      <c r="F2411" s="255"/>
      <c r="G2411" s="192"/>
      <c r="H2411" s="257"/>
      <c r="I2411" s="242"/>
      <c r="J2411" s="179" t="s">
        <v>984</v>
      </c>
      <c r="K2411" s="244"/>
      <c r="L2411" s="245"/>
      <c r="M2411" s="246"/>
      <c r="N2411" s="246"/>
      <c r="O2411" s="247"/>
      <c r="P2411" s="193">
        <f t="shared" si="553"/>
        <v>0</v>
      </c>
      <c r="Q2411" s="156" t="s">
        <v>356</v>
      </c>
      <c r="R2411" s="194" t="str">
        <f t="shared" si="559"/>
        <v/>
      </c>
      <c r="S2411" s="194"/>
      <c r="T2411" s="194">
        <f t="shared" si="560"/>
        <v>0</v>
      </c>
      <c r="U2411" s="194"/>
    </row>
    <row r="2412" spans="1:21" s="251" customFormat="1" ht="19.5" customHeight="1" x14ac:dyDescent="0.25">
      <c r="A2412" s="241"/>
      <c r="B2412" s="254"/>
      <c r="C2412" s="199" t="s">
        <v>1399</v>
      </c>
      <c r="D2412" s="255"/>
      <c r="E2412" s="255"/>
      <c r="F2412" s="255"/>
      <c r="G2412" s="192"/>
      <c r="H2412" s="257"/>
      <c r="I2412" s="242"/>
      <c r="J2412" s="179" t="s">
        <v>984</v>
      </c>
      <c r="K2412" s="244"/>
      <c r="L2412" s="245"/>
      <c r="M2412" s="246"/>
      <c r="N2412" s="246"/>
      <c r="O2412" s="247"/>
      <c r="P2412" s="193">
        <f t="shared" si="553"/>
        <v>0</v>
      </c>
      <c r="Q2412" s="156" t="s">
        <v>356</v>
      </c>
      <c r="R2412" s="194" t="str">
        <f t="shared" si="559"/>
        <v/>
      </c>
      <c r="S2412" s="194"/>
      <c r="T2412" s="194">
        <f t="shared" si="560"/>
        <v>0</v>
      </c>
      <c r="U2412" s="194"/>
    </row>
    <row r="2413" spans="1:21" s="251" customFormat="1" ht="19.5" customHeight="1" x14ac:dyDescent="0.25">
      <c r="A2413" s="241"/>
      <c r="B2413" s="254"/>
      <c r="C2413" s="199" t="s">
        <v>1373</v>
      </c>
      <c r="D2413" s="255"/>
      <c r="E2413" s="255"/>
      <c r="F2413" s="255"/>
      <c r="G2413" s="192"/>
      <c r="H2413" s="257"/>
      <c r="I2413" s="242"/>
      <c r="J2413" s="179" t="s">
        <v>984</v>
      </c>
      <c r="K2413" s="244"/>
      <c r="L2413" s="245"/>
      <c r="M2413" s="246"/>
      <c r="N2413" s="246"/>
      <c r="O2413" s="247"/>
      <c r="P2413" s="193">
        <f t="shared" si="553"/>
        <v>0</v>
      </c>
      <c r="Q2413" s="156" t="s">
        <v>356</v>
      </c>
      <c r="R2413" s="194" t="str">
        <f t="shared" si="559"/>
        <v/>
      </c>
      <c r="S2413" s="194"/>
      <c r="T2413" s="194">
        <f t="shared" si="560"/>
        <v>0</v>
      </c>
      <c r="U2413" s="194"/>
    </row>
    <row r="2414" spans="1:21" s="251" customFormat="1" ht="19.5" customHeight="1" x14ac:dyDescent="0.25">
      <c r="A2414" s="241"/>
      <c r="B2414" s="254"/>
      <c r="C2414" s="199" t="s">
        <v>1400</v>
      </c>
      <c r="D2414" s="255"/>
      <c r="E2414" s="255"/>
      <c r="F2414" s="255"/>
      <c r="G2414" s="192"/>
      <c r="H2414" s="257"/>
      <c r="I2414" s="242"/>
      <c r="J2414" s="179" t="s">
        <v>984</v>
      </c>
      <c r="K2414" s="244"/>
      <c r="L2414" s="245"/>
      <c r="M2414" s="246"/>
      <c r="N2414" s="246"/>
      <c r="O2414" s="247"/>
      <c r="P2414" s="193">
        <f t="shared" si="553"/>
        <v>0</v>
      </c>
      <c r="Q2414" s="156" t="s">
        <v>356</v>
      </c>
      <c r="R2414" s="194" t="str">
        <f t="shared" si="559"/>
        <v/>
      </c>
      <c r="S2414" s="194"/>
      <c r="T2414" s="194">
        <f t="shared" si="560"/>
        <v>0</v>
      </c>
      <c r="U2414" s="194"/>
    </row>
    <row r="2415" spans="1:21" s="251" customFormat="1" ht="19.5" customHeight="1" x14ac:dyDescent="0.25">
      <c r="A2415" s="241"/>
      <c r="B2415" s="254"/>
      <c r="C2415" s="199" t="s">
        <v>1401</v>
      </c>
      <c r="D2415" s="255"/>
      <c r="E2415" s="255"/>
      <c r="F2415" s="255"/>
      <c r="G2415" s="192"/>
      <c r="H2415" s="257"/>
      <c r="I2415" s="242"/>
      <c r="J2415" s="179" t="s">
        <v>984</v>
      </c>
      <c r="K2415" s="244"/>
      <c r="L2415" s="245"/>
      <c r="M2415" s="246"/>
      <c r="N2415" s="246"/>
      <c r="O2415" s="247"/>
      <c r="P2415" s="193">
        <f t="shared" si="553"/>
        <v>0</v>
      </c>
      <c r="Q2415" s="156" t="s">
        <v>356</v>
      </c>
      <c r="R2415" s="194" t="str">
        <f t="shared" si="559"/>
        <v/>
      </c>
      <c r="S2415" s="194"/>
      <c r="T2415" s="194">
        <f t="shared" si="560"/>
        <v>0</v>
      </c>
      <c r="U2415" s="194"/>
    </row>
    <row r="2416" spans="1:21" s="251" customFormat="1" ht="19.5" customHeight="1" x14ac:dyDescent="0.25">
      <c r="A2416" s="241"/>
      <c r="B2416" s="254"/>
      <c r="C2416" s="199" t="s">
        <v>1376</v>
      </c>
      <c r="D2416" s="255"/>
      <c r="E2416" s="255"/>
      <c r="F2416" s="255"/>
      <c r="G2416" s="192"/>
      <c r="H2416" s="257"/>
      <c r="I2416" s="242"/>
      <c r="J2416" s="179" t="s">
        <v>984</v>
      </c>
      <c r="K2416" s="244"/>
      <c r="L2416" s="245"/>
      <c r="M2416" s="246"/>
      <c r="N2416" s="246"/>
      <c r="O2416" s="247"/>
      <c r="P2416" s="193">
        <f t="shared" si="553"/>
        <v>0</v>
      </c>
      <c r="Q2416" s="156" t="s">
        <v>356</v>
      </c>
      <c r="R2416" s="194" t="str">
        <f t="shared" si="559"/>
        <v/>
      </c>
      <c r="S2416" s="194"/>
      <c r="T2416" s="194">
        <f t="shared" si="560"/>
        <v>0</v>
      </c>
      <c r="U2416" s="194"/>
    </row>
    <row r="2417" spans="1:21" s="251" customFormat="1" ht="19.5" customHeight="1" x14ac:dyDescent="0.25">
      <c r="A2417" s="241"/>
      <c r="B2417" s="254"/>
      <c r="C2417" s="199"/>
      <c r="D2417" s="255"/>
      <c r="E2417" s="255"/>
      <c r="F2417" s="255"/>
      <c r="G2417" s="192"/>
      <c r="H2417" s="257"/>
      <c r="I2417" s="242"/>
      <c r="J2417" s="179" t="s">
        <v>984</v>
      </c>
      <c r="K2417" s="244"/>
      <c r="L2417" s="245"/>
      <c r="M2417" s="246"/>
      <c r="N2417" s="246"/>
      <c r="O2417" s="247"/>
      <c r="P2417" s="193">
        <f t="shared" si="553"/>
        <v>0</v>
      </c>
      <c r="Q2417" s="156" t="s">
        <v>356</v>
      </c>
      <c r="R2417" s="194" t="str">
        <f t="shared" si="559"/>
        <v/>
      </c>
      <c r="S2417" s="194"/>
      <c r="T2417" s="194">
        <f t="shared" si="560"/>
        <v>0</v>
      </c>
      <c r="U2417" s="194"/>
    </row>
    <row r="2418" spans="1:21" s="251" customFormat="1" ht="19.5" customHeight="1" x14ac:dyDescent="0.25">
      <c r="A2418" s="241"/>
      <c r="B2418" s="254"/>
      <c r="C2418" s="456" t="s">
        <v>1377</v>
      </c>
      <c r="D2418" s="255"/>
      <c r="E2418" s="255"/>
      <c r="F2418" s="255"/>
      <c r="G2418" s="192"/>
      <c r="H2418" s="257"/>
      <c r="I2418" s="242"/>
      <c r="J2418" s="179" t="s">
        <v>984</v>
      </c>
      <c r="K2418" s="244"/>
      <c r="L2418" s="245"/>
      <c r="M2418" s="246"/>
      <c r="N2418" s="246"/>
      <c r="O2418" s="247"/>
      <c r="P2418" s="193">
        <f t="shared" si="553"/>
        <v>0</v>
      </c>
      <c r="Q2418" s="156" t="s">
        <v>356</v>
      </c>
      <c r="R2418" s="194" t="str">
        <f t="shared" si="559"/>
        <v/>
      </c>
      <c r="S2418" s="194"/>
      <c r="T2418" s="194">
        <f t="shared" si="560"/>
        <v>0</v>
      </c>
      <c r="U2418" s="194"/>
    </row>
    <row r="2419" spans="1:21" s="251" customFormat="1" ht="19.5" customHeight="1" x14ac:dyDescent="0.25">
      <c r="A2419" s="241"/>
      <c r="B2419" s="254"/>
      <c r="C2419" s="199" t="s">
        <v>356</v>
      </c>
      <c r="D2419" s="255"/>
      <c r="E2419" s="255"/>
      <c r="F2419" s="255"/>
      <c r="G2419" s="192"/>
      <c r="H2419" s="257"/>
      <c r="I2419" s="242"/>
      <c r="J2419" s="179" t="s">
        <v>984</v>
      </c>
      <c r="K2419" s="244"/>
      <c r="L2419" s="245"/>
      <c r="M2419" s="246"/>
      <c r="N2419" s="246"/>
      <c r="O2419" s="247"/>
      <c r="P2419" s="193">
        <f t="shared" si="553"/>
        <v>0</v>
      </c>
      <c r="Q2419" s="156" t="s">
        <v>356</v>
      </c>
      <c r="R2419" s="194" t="str">
        <f t="shared" si="559"/>
        <v/>
      </c>
      <c r="S2419" s="194"/>
      <c r="T2419" s="194">
        <f t="shared" si="560"/>
        <v>0</v>
      </c>
      <c r="U2419" s="194"/>
    </row>
    <row r="2420" spans="1:21" s="251" customFormat="1" ht="19.5" customHeight="1" x14ac:dyDescent="0.25">
      <c r="A2420" s="241"/>
      <c r="B2420" s="254"/>
      <c r="C2420" s="199" t="s">
        <v>1378</v>
      </c>
      <c r="D2420" s="255"/>
      <c r="E2420" s="255"/>
      <c r="F2420" s="255"/>
      <c r="G2420" s="192"/>
      <c r="H2420" s="257">
        <v>1</v>
      </c>
      <c r="I2420" s="242" t="s">
        <v>1056</v>
      </c>
      <c r="J2420" s="179">
        <v>31625</v>
      </c>
      <c r="K2420" s="180">
        <f t="shared" ref="K2420" si="562">H2420*J2420</f>
        <v>31625</v>
      </c>
      <c r="L2420" s="245"/>
      <c r="M2420" s="246"/>
      <c r="N2420" s="246"/>
      <c r="O2420" s="247"/>
      <c r="P2420" s="193">
        <f t="shared" si="553"/>
        <v>0</v>
      </c>
      <c r="Q2420" s="156" t="s">
        <v>356</v>
      </c>
      <c r="R2420" s="194" t="str">
        <f t="shared" si="559"/>
        <v/>
      </c>
      <c r="S2420" s="194"/>
      <c r="T2420" s="194">
        <f t="shared" si="560"/>
        <v>31625</v>
      </c>
      <c r="U2420" s="194"/>
    </row>
    <row r="2421" spans="1:21" s="251" customFormat="1" ht="19.5" customHeight="1" x14ac:dyDescent="0.25">
      <c r="A2421" s="241"/>
      <c r="B2421" s="254"/>
      <c r="C2421" s="199" t="s">
        <v>1379</v>
      </c>
      <c r="D2421" s="255"/>
      <c r="E2421" s="255"/>
      <c r="F2421" s="255"/>
      <c r="G2421" s="192"/>
      <c r="H2421" s="257"/>
      <c r="I2421" s="242"/>
      <c r="J2421" s="179" t="s">
        <v>984</v>
      </c>
      <c r="K2421" s="244"/>
      <c r="L2421" s="245"/>
      <c r="M2421" s="246"/>
      <c r="N2421" s="246"/>
      <c r="O2421" s="247"/>
      <c r="P2421" s="193">
        <f t="shared" si="553"/>
        <v>0</v>
      </c>
      <c r="Q2421" s="156" t="s">
        <v>356</v>
      </c>
      <c r="R2421" s="194" t="str">
        <f t="shared" si="559"/>
        <v/>
      </c>
      <c r="S2421" s="194"/>
      <c r="T2421" s="194">
        <f t="shared" si="560"/>
        <v>0</v>
      </c>
      <c r="U2421" s="194"/>
    </row>
    <row r="2422" spans="1:21" s="251" customFormat="1" ht="19.5" customHeight="1" x14ac:dyDescent="0.25">
      <c r="A2422" s="241"/>
      <c r="B2422" s="254"/>
      <c r="C2422" s="199"/>
      <c r="D2422" s="255"/>
      <c r="E2422" s="255"/>
      <c r="F2422" s="255"/>
      <c r="G2422" s="192"/>
      <c r="H2422" s="257"/>
      <c r="I2422" s="242"/>
      <c r="J2422" s="179" t="s">
        <v>984</v>
      </c>
      <c r="K2422" s="244"/>
      <c r="L2422" s="245"/>
      <c r="M2422" s="246"/>
      <c r="N2422" s="246"/>
      <c r="O2422" s="247"/>
      <c r="P2422" s="193">
        <f t="shared" si="553"/>
        <v>0</v>
      </c>
      <c r="Q2422" s="156" t="s">
        <v>356</v>
      </c>
      <c r="R2422" s="194" t="str">
        <f t="shared" si="559"/>
        <v/>
      </c>
      <c r="S2422" s="194"/>
      <c r="T2422" s="194">
        <f t="shared" si="560"/>
        <v>0</v>
      </c>
      <c r="U2422" s="194"/>
    </row>
    <row r="2423" spans="1:21" s="251" customFormat="1" ht="19.5" customHeight="1" x14ac:dyDescent="0.25">
      <c r="A2423" s="241"/>
      <c r="B2423" s="254"/>
      <c r="C2423" s="199"/>
      <c r="D2423" s="255"/>
      <c r="E2423" s="255"/>
      <c r="F2423" s="255"/>
      <c r="G2423" s="192"/>
      <c r="H2423" s="257"/>
      <c r="I2423" s="242"/>
      <c r="J2423" s="179" t="s">
        <v>984</v>
      </c>
      <c r="K2423" s="244"/>
      <c r="L2423" s="245"/>
      <c r="M2423" s="246"/>
      <c r="N2423" s="246"/>
      <c r="O2423" s="247"/>
      <c r="P2423" s="193">
        <f t="shared" si="553"/>
        <v>0</v>
      </c>
      <c r="Q2423" s="156" t="s">
        <v>356</v>
      </c>
      <c r="R2423" s="194" t="str">
        <f t="shared" si="559"/>
        <v/>
      </c>
      <c r="S2423" s="194"/>
      <c r="T2423" s="194">
        <f t="shared" si="560"/>
        <v>0</v>
      </c>
      <c r="U2423" s="194"/>
    </row>
    <row r="2424" spans="1:21" s="251" customFormat="1" ht="19.5" customHeight="1" x14ac:dyDescent="0.25">
      <c r="A2424" s="241"/>
      <c r="B2424" s="254"/>
      <c r="C2424" s="456" t="s">
        <v>1380</v>
      </c>
      <c r="D2424" s="255"/>
      <c r="E2424" s="255"/>
      <c r="F2424" s="255"/>
      <c r="G2424" s="192"/>
      <c r="H2424" s="257"/>
      <c r="I2424" s="242"/>
      <c r="J2424" s="179" t="s">
        <v>984</v>
      </c>
      <c r="K2424" s="244"/>
      <c r="L2424" s="245"/>
      <c r="M2424" s="246"/>
      <c r="N2424" s="246"/>
      <c r="O2424" s="247"/>
      <c r="P2424" s="193">
        <f t="shared" si="553"/>
        <v>0</v>
      </c>
      <c r="Q2424" s="156" t="s">
        <v>356</v>
      </c>
      <c r="R2424" s="194" t="str">
        <f t="shared" si="559"/>
        <v/>
      </c>
      <c r="S2424" s="194"/>
      <c r="T2424" s="194">
        <f t="shared" si="560"/>
        <v>0</v>
      </c>
      <c r="U2424" s="194"/>
    </row>
    <row r="2425" spans="1:21" s="251" customFormat="1" ht="19.5" customHeight="1" x14ac:dyDescent="0.25">
      <c r="A2425" s="241"/>
      <c r="B2425" s="254"/>
      <c r="C2425" s="199" t="s">
        <v>1381</v>
      </c>
      <c r="D2425" s="255"/>
      <c r="E2425" s="255"/>
      <c r="F2425" s="255"/>
      <c r="G2425" s="192"/>
      <c r="H2425" s="257"/>
      <c r="I2425" s="242"/>
      <c r="J2425" s="179" t="s">
        <v>984</v>
      </c>
      <c r="K2425" s="244"/>
      <c r="L2425" s="245"/>
      <c r="M2425" s="246"/>
      <c r="N2425" s="246"/>
      <c r="O2425" s="247"/>
      <c r="P2425" s="193">
        <f t="shared" si="553"/>
        <v>0</v>
      </c>
      <c r="Q2425" s="156" t="s">
        <v>356</v>
      </c>
      <c r="R2425" s="194" t="str">
        <f t="shared" si="559"/>
        <v/>
      </c>
      <c r="S2425" s="194"/>
      <c r="T2425" s="194">
        <f t="shared" si="560"/>
        <v>0</v>
      </c>
      <c r="U2425" s="194"/>
    </row>
    <row r="2426" spans="1:21" s="251" customFormat="1" ht="19.5" customHeight="1" x14ac:dyDescent="0.25">
      <c r="A2426" s="241"/>
      <c r="B2426" s="254"/>
      <c r="C2426" s="199"/>
      <c r="D2426" s="255"/>
      <c r="E2426" s="255"/>
      <c r="F2426" s="255"/>
      <c r="G2426" s="192"/>
      <c r="H2426" s="257"/>
      <c r="I2426" s="242"/>
      <c r="J2426" s="179" t="s">
        <v>984</v>
      </c>
      <c r="K2426" s="244"/>
      <c r="L2426" s="245"/>
      <c r="M2426" s="246"/>
      <c r="N2426" s="246"/>
      <c r="O2426" s="247"/>
      <c r="P2426" s="193">
        <f t="shared" si="553"/>
        <v>0</v>
      </c>
      <c r="Q2426" s="156" t="s">
        <v>356</v>
      </c>
      <c r="R2426" s="194" t="str">
        <f t="shared" si="559"/>
        <v/>
      </c>
      <c r="S2426" s="194"/>
      <c r="T2426" s="194">
        <f t="shared" si="560"/>
        <v>0</v>
      </c>
      <c r="U2426" s="194"/>
    </row>
    <row r="2427" spans="1:21" s="251" customFormat="1" ht="19.5" customHeight="1" x14ac:dyDescent="0.25">
      <c r="A2427" s="241"/>
      <c r="B2427" s="254"/>
      <c r="C2427" s="199" t="s">
        <v>1382</v>
      </c>
      <c r="D2427" s="255"/>
      <c r="E2427" s="255"/>
      <c r="F2427" s="255"/>
      <c r="G2427" s="192"/>
      <c r="H2427" s="257">
        <v>1</v>
      </c>
      <c r="I2427" s="242" t="s">
        <v>1056</v>
      </c>
      <c r="J2427" s="179">
        <v>126500</v>
      </c>
      <c r="K2427" s="180">
        <f t="shared" ref="K2427" si="563">H2427*J2427</f>
        <v>126500</v>
      </c>
      <c r="L2427" s="245"/>
      <c r="M2427" s="246"/>
      <c r="N2427" s="246"/>
      <c r="O2427" s="247"/>
      <c r="P2427" s="193">
        <f t="shared" ref="P2427:P2490" si="564">K2427-SUM(R2427:U2427)</f>
        <v>0</v>
      </c>
      <c r="Q2427" s="156" t="s">
        <v>356</v>
      </c>
      <c r="R2427" s="194" t="str">
        <f t="shared" si="559"/>
        <v/>
      </c>
      <c r="S2427" s="194"/>
      <c r="T2427" s="194">
        <f t="shared" si="560"/>
        <v>126500</v>
      </c>
      <c r="U2427" s="194"/>
    </row>
    <row r="2428" spans="1:21" s="251" customFormat="1" ht="19.5" customHeight="1" x14ac:dyDescent="0.25">
      <c r="A2428" s="241"/>
      <c r="B2428" s="254"/>
      <c r="C2428" s="199"/>
      <c r="D2428" s="255"/>
      <c r="E2428" s="255"/>
      <c r="F2428" s="255"/>
      <c r="G2428" s="192"/>
      <c r="H2428" s="257"/>
      <c r="I2428" s="242"/>
      <c r="J2428" s="179" t="s">
        <v>984</v>
      </c>
      <c r="K2428" s="244"/>
      <c r="L2428" s="245"/>
      <c r="M2428" s="246"/>
      <c r="N2428" s="246"/>
      <c r="O2428" s="247"/>
      <c r="P2428" s="193">
        <f t="shared" si="564"/>
        <v>0</v>
      </c>
      <c r="Q2428" s="156" t="s">
        <v>356</v>
      </c>
      <c r="R2428" s="194" t="str">
        <f t="shared" si="559"/>
        <v/>
      </c>
      <c r="S2428" s="194"/>
      <c r="T2428" s="194">
        <f t="shared" si="560"/>
        <v>0</v>
      </c>
      <c r="U2428" s="194"/>
    </row>
    <row r="2429" spans="1:21" s="251" customFormat="1" ht="19.5" customHeight="1" x14ac:dyDescent="0.25">
      <c r="A2429" s="241"/>
      <c r="B2429" s="254"/>
      <c r="C2429" s="456" t="s">
        <v>1402</v>
      </c>
      <c r="D2429" s="255"/>
      <c r="E2429" s="255"/>
      <c r="F2429" s="255"/>
      <c r="G2429" s="192"/>
      <c r="H2429" s="257"/>
      <c r="I2429" s="242"/>
      <c r="J2429" s="179" t="s">
        <v>984</v>
      </c>
      <c r="K2429" s="244"/>
      <c r="L2429" s="245"/>
      <c r="M2429" s="246"/>
      <c r="N2429" s="246"/>
      <c r="O2429" s="247"/>
      <c r="P2429" s="193">
        <f t="shared" si="564"/>
        <v>0</v>
      </c>
      <c r="Q2429" s="156" t="s">
        <v>356</v>
      </c>
      <c r="R2429" s="194" t="str">
        <f t="shared" si="559"/>
        <v/>
      </c>
      <c r="S2429" s="194"/>
      <c r="T2429" s="194">
        <f t="shared" si="560"/>
        <v>0</v>
      </c>
      <c r="U2429" s="194"/>
    </row>
    <row r="2430" spans="1:21" s="251" customFormat="1" ht="19.5" customHeight="1" x14ac:dyDescent="0.25">
      <c r="A2430" s="241"/>
      <c r="B2430" s="254"/>
      <c r="C2430" s="199" t="s">
        <v>1403</v>
      </c>
      <c r="D2430" s="255"/>
      <c r="E2430" s="255"/>
      <c r="F2430" s="255"/>
      <c r="G2430" s="192"/>
      <c r="H2430" s="257"/>
      <c r="I2430" s="242"/>
      <c r="J2430" s="179" t="s">
        <v>984</v>
      </c>
      <c r="K2430" s="244"/>
      <c r="L2430" s="245"/>
      <c r="M2430" s="246"/>
      <c r="N2430" s="246"/>
      <c r="O2430" s="247"/>
      <c r="P2430" s="193">
        <f t="shared" si="564"/>
        <v>0</v>
      </c>
      <c r="Q2430" s="156" t="s">
        <v>356</v>
      </c>
      <c r="R2430" s="194" t="str">
        <f t="shared" si="559"/>
        <v/>
      </c>
      <c r="S2430" s="194"/>
      <c r="T2430" s="194">
        <f t="shared" si="560"/>
        <v>0</v>
      </c>
      <c r="U2430" s="194"/>
    </row>
    <row r="2431" spans="1:21" s="251" customFormat="1" ht="19.5" customHeight="1" x14ac:dyDescent="0.25">
      <c r="A2431" s="241"/>
      <c r="B2431" s="254"/>
      <c r="C2431" s="199"/>
      <c r="D2431" s="255"/>
      <c r="E2431" s="255"/>
      <c r="F2431" s="255"/>
      <c r="G2431" s="192"/>
      <c r="H2431" s="257"/>
      <c r="I2431" s="242"/>
      <c r="J2431" s="179" t="s">
        <v>984</v>
      </c>
      <c r="K2431" s="244"/>
      <c r="L2431" s="245"/>
      <c r="M2431" s="246"/>
      <c r="N2431" s="246"/>
      <c r="O2431" s="247"/>
      <c r="P2431" s="193">
        <f t="shared" si="564"/>
        <v>0</v>
      </c>
      <c r="Q2431" s="156" t="s">
        <v>356</v>
      </c>
      <c r="R2431" s="194" t="str">
        <f t="shared" si="559"/>
        <v/>
      </c>
      <c r="S2431" s="194"/>
      <c r="T2431" s="194">
        <f t="shared" si="560"/>
        <v>0</v>
      </c>
      <c r="U2431" s="194"/>
    </row>
    <row r="2432" spans="1:21" s="251" customFormat="1" ht="19.5" customHeight="1" x14ac:dyDescent="0.25">
      <c r="A2432" s="241"/>
      <c r="B2432" s="254"/>
      <c r="C2432" s="199" t="s">
        <v>1404</v>
      </c>
      <c r="D2432" s="255"/>
      <c r="E2432" s="255"/>
      <c r="F2432" s="255"/>
      <c r="G2432" s="192"/>
      <c r="H2432" s="257">
        <v>1</v>
      </c>
      <c r="I2432" s="242" t="s">
        <v>1056</v>
      </c>
      <c r="J2432" s="179">
        <v>12650</v>
      </c>
      <c r="K2432" s="180">
        <f t="shared" ref="K2432:K2433" si="565">H2432*J2432</f>
        <v>12650</v>
      </c>
      <c r="L2432" s="245"/>
      <c r="M2432" s="246"/>
      <c r="N2432" s="246"/>
      <c r="O2432" s="247"/>
      <c r="P2432" s="193">
        <f t="shared" si="564"/>
        <v>0</v>
      </c>
      <c r="Q2432" s="156" t="s">
        <v>356</v>
      </c>
      <c r="R2432" s="194" t="str">
        <f t="shared" si="559"/>
        <v/>
      </c>
      <c r="S2432" s="194"/>
      <c r="T2432" s="194">
        <f t="shared" si="560"/>
        <v>12650</v>
      </c>
      <c r="U2432" s="194"/>
    </row>
    <row r="2433" spans="1:21" s="251" customFormat="1" ht="19.5" customHeight="1" x14ac:dyDescent="0.25">
      <c r="A2433" s="241"/>
      <c r="B2433" s="254"/>
      <c r="C2433" s="199" t="s">
        <v>1405</v>
      </c>
      <c r="D2433" s="255"/>
      <c r="E2433" s="255"/>
      <c r="F2433" s="255"/>
      <c r="G2433" s="192"/>
      <c r="H2433" s="257">
        <v>1</v>
      </c>
      <c r="I2433" s="242" t="s">
        <v>1056</v>
      </c>
      <c r="J2433" s="179">
        <v>6325</v>
      </c>
      <c r="K2433" s="180">
        <f t="shared" si="565"/>
        <v>6325</v>
      </c>
      <c r="L2433" s="245"/>
      <c r="M2433" s="246"/>
      <c r="N2433" s="246"/>
      <c r="O2433" s="247"/>
      <c r="P2433" s="193">
        <f t="shared" si="564"/>
        <v>0</v>
      </c>
      <c r="Q2433" s="156" t="s">
        <v>356</v>
      </c>
      <c r="R2433" s="194" t="str">
        <f t="shared" si="559"/>
        <v/>
      </c>
      <c r="S2433" s="194"/>
      <c r="T2433" s="194">
        <f t="shared" si="560"/>
        <v>6325</v>
      </c>
      <c r="U2433" s="194"/>
    </row>
    <row r="2434" spans="1:21" s="251" customFormat="1" ht="19.5" customHeight="1" x14ac:dyDescent="0.25">
      <c r="A2434" s="241"/>
      <c r="B2434" s="254"/>
      <c r="C2434" s="199"/>
      <c r="D2434" s="255"/>
      <c r="E2434" s="255"/>
      <c r="F2434" s="255"/>
      <c r="G2434" s="192"/>
      <c r="H2434" s="257"/>
      <c r="I2434" s="242"/>
      <c r="J2434" s="179" t="s">
        <v>984</v>
      </c>
      <c r="K2434" s="244"/>
      <c r="L2434" s="245"/>
      <c r="M2434" s="246"/>
      <c r="N2434" s="246"/>
      <c r="O2434" s="247"/>
      <c r="P2434" s="193">
        <f t="shared" si="564"/>
        <v>0</v>
      </c>
      <c r="Q2434" s="156" t="s">
        <v>356</v>
      </c>
      <c r="R2434" s="194" t="str">
        <f t="shared" si="559"/>
        <v/>
      </c>
      <c r="S2434" s="194"/>
      <c r="T2434" s="194">
        <f t="shared" si="560"/>
        <v>0</v>
      </c>
      <c r="U2434" s="194"/>
    </row>
    <row r="2435" spans="1:21" s="251" customFormat="1" ht="19.5" customHeight="1" x14ac:dyDescent="0.25">
      <c r="A2435" s="241"/>
      <c r="B2435" s="254"/>
      <c r="C2435" s="456" t="s">
        <v>1387</v>
      </c>
      <c r="D2435" s="255"/>
      <c r="E2435" s="255"/>
      <c r="F2435" s="255"/>
      <c r="G2435" s="192"/>
      <c r="H2435" s="257"/>
      <c r="I2435" s="242"/>
      <c r="J2435" s="179" t="s">
        <v>984</v>
      </c>
      <c r="K2435" s="244"/>
      <c r="L2435" s="245"/>
      <c r="M2435" s="246"/>
      <c r="N2435" s="246"/>
      <c r="O2435" s="247"/>
      <c r="P2435" s="193">
        <f t="shared" si="564"/>
        <v>0</v>
      </c>
      <c r="Q2435" s="156" t="s">
        <v>356</v>
      </c>
      <c r="R2435" s="194" t="str">
        <f t="shared" si="559"/>
        <v/>
      </c>
      <c r="S2435" s="194"/>
      <c r="T2435" s="194">
        <f t="shared" si="560"/>
        <v>0</v>
      </c>
      <c r="U2435" s="194"/>
    </row>
    <row r="2436" spans="1:21" s="251" customFormat="1" ht="19.5" customHeight="1" x14ac:dyDescent="0.25">
      <c r="A2436" s="241"/>
      <c r="B2436" s="254"/>
      <c r="C2436" s="199" t="s">
        <v>1388</v>
      </c>
      <c r="D2436" s="255"/>
      <c r="E2436" s="255"/>
      <c r="F2436" s="255"/>
      <c r="G2436" s="192"/>
      <c r="H2436" s="257"/>
      <c r="I2436" s="242"/>
      <c r="J2436" s="179" t="s">
        <v>984</v>
      </c>
      <c r="K2436" s="244"/>
      <c r="L2436" s="245"/>
      <c r="M2436" s="246"/>
      <c r="N2436" s="246"/>
      <c r="O2436" s="247"/>
      <c r="P2436" s="193">
        <f t="shared" si="564"/>
        <v>0</v>
      </c>
      <c r="Q2436" s="156" t="s">
        <v>356</v>
      </c>
      <c r="R2436" s="194" t="str">
        <f t="shared" si="559"/>
        <v/>
      </c>
      <c r="S2436" s="194"/>
      <c r="T2436" s="194">
        <f t="shared" si="560"/>
        <v>0</v>
      </c>
      <c r="U2436" s="194"/>
    </row>
    <row r="2437" spans="1:21" s="251" customFormat="1" ht="19.5" customHeight="1" x14ac:dyDescent="0.25">
      <c r="A2437" s="241"/>
      <c r="B2437" s="254"/>
      <c r="C2437" s="199"/>
      <c r="D2437" s="255"/>
      <c r="E2437" s="255"/>
      <c r="F2437" s="255"/>
      <c r="G2437" s="192"/>
      <c r="H2437" s="257"/>
      <c r="I2437" s="242"/>
      <c r="J2437" s="179" t="s">
        <v>984</v>
      </c>
      <c r="K2437" s="244"/>
      <c r="L2437" s="245"/>
      <c r="M2437" s="246"/>
      <c r="N2437" s="246"/>
      <c r="O2437" s="247"/>
      <c r="P2437" s="193">
        <f t="shared" si="564"/>
        <v>0</v>
      </c>
      <c r="Q2437" s="156" t="s">
        <v>356</v>
      </c>
      <c r="R2437" s="194" t="str">
        <f t="shared" si="559"/>
        <v/>
      </c>
      <c r="S2437" s="194"/>
      <c r="T2437" s="194">
        <f t="shared" si="560"/>
        <v>0</v>
      </c>
      <c r="U2437" s="194"/>
    </row>
    <row r="2438" spans="1:21" s="251" customFormat="1" ht="19.5" customHeight="1" x14ac:dyDescent="0.25">
      <c r="A2438" s="241"/>
      <c r="B2438" s="254"/>
      <c r="C2438" s="199" t="s">
        <v>1389</v>
      </c>
      <c r="D2438" s="255"/>
      <c r="E2438" s="255"/>
      <c r="F2438" s="255"/>
      <c r="G2438" s="192"/>
      <c r="H2438" s="257">
        <v>1</v>
      </c>
      <c r="I2438" s="242" t="s">
        <v>1056</v>
      </c>
      <c r="J2438" s="179">
        <v>63250</v>
      </c>
      <c r="K2438" s="180">
        <f t="shared" ref="K2438:K2441" si="566">H2438*J2438</f>
        <v>63250</v>
      </c>
      <c r="L2438" s="245"/>
      <c r="M2438" s="246"/>
      <c r="N2438" s="246"/>
      <c r="O2438" s="247"/>
      <c r="P2438" s="193">
        <f t="shared" si="564"/>
        <v>0</v>
      </c>
      <c r="Q2438" s="156" t="s">
        <v>356</v>
      </c>
      <c r="R2438" s="194" t="str">
        <f t="shared" si="559"/>
        <v/>
      </c>
      <c r="S2438" s="194"/>
      <c r="T2438" s="194">
        <f t="shared" si="560"/>
        <v>63250</v>
      </c>
      <c r="U2438" s="194"/>
    </row>
    <row r="2439" spans="1:21" s="251" customFormat="1" ht="19.5" customHeight="1" x14ac:dyDescent="0.25">
      <c r="A2439" s="241"/>
      <c r="B2439" s="254"/>
      <c r="C2439" s="199" t="s">
        <v>1390</v>
      </c>
      <c r="D2439" s="255"/>
      <c r="E2439" s="255"/>
      <c r="F2439" s="255"/>
      <c r="G2439" s="192"/>
      <c r="H2439" s="257">
        <v>1</v>
      </c>
      <c r="I2439" s="242" t="s">
        <v>1056</v>
      </c>
      <c r="J2439" s="179">
        <v>50600</v>
      </c>
      <c r="K2439" s="180">
        <f t="shared" si="566"/>
        <v>50600</v>
      </c>
      <c r="L2439" s="245"/>
      <c r="M2439" s="246"/>
      <c r="N2439" s="246"/>
      <c r="O2439" s="247"/>
      <c r="P2439" s="193">
        <f t="shared" si="564"/>
        <v>0</v>
      </c>
      <c r="Q2439" s="156" t="s">
        <v>356</v>
      </c>
      <c r="R2439" s="194" t="str">
        <f t="shared" si="559"/>
        <v/>
      </c>
      <c r="S2439" s="194"/>
      <c r="T2439" s="194">
        <f t="shared" si="560"/>
        <v>50600</v>
      </c>
      <c r="U2439" s="194"/>
    </row>
    <row r="2440" spans="1:21" s="251" customFormat="1" ht="19.5" customHeight="1" x14ac:dyDescent="0.25">
      <c r="A2440" s="241"/>
      <c r="B2440" s="254"/>
      <c r="C2440" s="199" t="s">
        <v>1391</v>
      </c>
      <c r="D2440" s="255"/>
      <c r="E2440" s="255"/>
      <c r="F2440" s="255"/>
      <c r="G2440" s="192"/>
      <c r="H2440" s="257">
        <v>5572</v>
      </c>
      <c r="I2440" s="242" t="s">
        <v>66</v>
      </c>
      <c r="J2440" s="179">
        <v>75.900000000000006</v>
      </c>
      <c r="K2440" s="180">
        <f t="shared" si="566"/>
        <v>422914.80000000005</v>
      </c>
      <c r="L2440" s="245"/>
      <c r="M2440" s="246"/>
      <c r="N2440" s="246"/>
      <c r="O2440" s="247"/>
      <c r="P2440" s="193">
        <f t="shared" si="564"/>
        <v>0</v>
      </c>
      <c r="Q2440" s="156" t="s">
        <v>356</v>
      </c>
      <c r="R2440" s="194" t="str">
        <f t="shared" si="559"/>
        <v/>
      </c>
      <c r="S2440" s="194"/>
      <c r="T2440" s="194">
        <f t="shared" si="560"/>
        <v>422914.80000000005</v>
      </c>
      <c r="U2440" s="194"/>
    </row>
    <row r="2441" spans="1:21" s="251" customFormat="1" ht="19.5" customHeight="1" x14ac:dyDescent="0.25">
      <c r="A2441" s="241"/>
      <c r="B2441" s="254"/>
      <c r="C2441" s="199" t="s">
        <v>1036</v>
      </c>
      <c r="D2441" s="255"/>
      <c r="E2441" s="255"/>
      <c r="F2441" s="255"/>
      <c r="G2441" s="192"/>
      <c r="H2441" s="257">
        <v>1</v>
      </c>
      <c r="I2441" s="242" t="s">
        <v>1056</v>
      </c>
      <c r="J2441" s="179">
        <v>18975</v>
      </c>
      <c r="K2441" s="180">
        <f t="shared" si="566"/>
        <v>18975</v>
      </c>
      <c r="L2441" s="245"/>
      <c r="M2441" s="246"/>
      <c r="N2441" s="246"/>
      <c r="O2441" s="247"/>
      <c r="P2441" s="193">
        <f t="shared" si="564"/>
        <v>0</v>
      </c>
      <c r="Q2441" s="156" t="s">
        <v>356</v>
      </c>
      <c r="R2441" s="194" t="str">
        <f t="shared" si="559"/>
        <v/>
      </c>
      <c r="S2441" s="194"/>
      <c r="T2441" s="194">
        <f t="shared" si="560"/>
        <v>18975</v>
      </c>
      <c r="U2441" s="194"/>
    </row>
    <row r="2442" spans="1:21" s="251" customFormat="1" ht="19.5" customHeight="1" x14ac:dyDescent="0.25">
      <c r="A2442" s="241"/>
      <c r="B2442" s="254"/>
      <c r="C2442" s="199"/>
      <c r="D2442" s="255"/>
      <c r="E2442" s="255"/>
      <c r="F2442" s="255"/>
      <c r="G2442" s="192"/>
      <c r="H2442" s="257"/>
      <c r="I2442" s="242"/>
      <c r="J2442" s="179" t="s">
        <v>984</v>
      </c>
      <c r="K2442" s="244"/>
      <c r="L2442" s="245"/>
      <c r="M2442" s="246"/>
      <c r="N2442" s="246"/>
      <c r="O2442" s="247"/>
      <c r="P2442" s="193">
        <f t="shared" si="564"/>
        <v>0</v>
      </c>
      <c r="Q2442" s="156" t="s">
        <v>356</v>
      </c>
      <c r="R2442" s="194" t="str">
        <f t="shared" si="559"/>
        <v/>
      </c>
      <c r="S2442" s="194"/>
      <c r="T2442" s="194">
        <f t="shared" si="560"/>
        <v>0</v>
      </c>
      <c r="U2442" s="194"/>
    </row>
    <row r="2443" spans="1:21" s="251" customFormat="1" ht="19.5" customHeight="1" x14ac:dyDescent="0.25">
      <c r="A2443" s="241"/>
      <c r="B2443" s="254"/>
      <c r="C2443" s="456" t="s">
        <v>1392</v>
      </c>
      <c r="D2443" s="255"/>
      <c r="E2443" s="255"/>
      <c r="F2443" s="255"/>
      <c r="G2443" s="192"/>
      <c r="H2443" s="257"/>
      <c r="I2443" s="242"/>
      <c r="J2443" s="179" t="s">
        <v>984</v>
      </c>
      <c r="K2443" s="244"/>
      <c r="L2443" s="245"/>
      <c r="M2443" s="246"/>
      <c r="N2443" s="246"/>
      <c r="O2443" s="247"/>
      <c r="P2443" s="193">
        <f t="shared" si="564"/>
        <v>0</v>
      </c>
      <c r="Q2443" s="156" t="s">
        <v>356</v>
      </c>
      <c r="R2443" s="194" t="str">
        <f t="shared" si="559"/>
        <v/>
      </c>
      <c r="S2443" s="194"/>
      <c r="T2443" s="194">
        <f t="shared" si="560"/>
        <v>0</v>
      </c>
      <c r="U2443" s="194"/>
    </row>
    <row r="2444" spans="1:21" s="251" customFormat="1" ht="19.5" customHeight="1" x14ac:dyDescent="0.25">
      <c r="A2444" s="241"/>
      <c r="B2444" s="254"/>
      <c r="C2444" s="199" t="s">
        <v>1393</v>
      </c>
      <c r="D2444" s="255"/>
      <c r="E2444" s="255"/>
      <c r="F2444" s="255"/>
      <c r="G2444" s="192"/>
      <c r="H2444" s="257"/>
      <c r="I2444" s="242"/>
      <c r="J2444" s="179" t="s">
        <v>984</v>
      </c>
      <c r="K2444" s="244"/>
      <c r="L2444" s="245"/>
      <c r="M2444" s="246"/>
      <c r="N2444" s="246"/>
      <c r="O2444" s="247"/>
      <c r="P2444" s="193">
        <f t="shared" si="564"/>
        <v>0</v>
      </c>
      <c r="Q2444" s="156" t="s">
        <v>356</v>
      </c>
      <c r="R2444" s="194" t="str">
        <f t="shared" si="559"/>
        <v/>
      </c>
      <c r="S2444" s="194"/>
      <c r="T2444" s="194">
        <f t="shared" si="560"/>
        <v>0</v>
      </c>
      <c r="U2444" s="194"/>
    </row>
    <row r="2445" spans="1:21" s="251" customFormat="1" ht="19.5" customHeight="1" x14ac:dyDescent="0.25">
      <c r="A2445" s="241"/>
      <c r="B2445" s="254"/>
      <c r="C2445" s="199"/>
      <c r="D2445" s="255"/>
      <c r="E2445" s="255"/>
      <c r="F2445" s="255"/>
      <c r="G2445" s="192"/>
      <c r="H2445" s="257"/>
      <c r="I2445" s="242"/>
      <c r="J2445" s="179" t="s">
        <v>984</v>
      </c>
      <c r="K2445" s="244"/>
      <c r="L2445" s="245"/>
      <c r="M2445" s="246"/>
      <c r="N2445" s="246"/>
      <c r="O2445" s="247"/>
      <c r="P2445" s="193">
        <f t="shared" si="564"/>
        <v>0</v>
      </c>
      <c r="Q2445" s="156" t="s">
        <v>356</v>
      </c>
      <c r="R2445" s="194" t="str">
        <f t="shared" si="559"/>
        <v/>
      </c>
      <c r="S2445" s="194"/>
      <c r="T2445" s="194">
        <f t="shared" si="560"/>
        <v>0</v>
      </c>
      <c r="U2445" s="194"/>
    </row>
    <row r="2446" spans="1:21" s="251" customFormat="1" ht="19.5" customHeight="1" x14ac:dyDescent="0.25">
      <c r="A2446" s="241"/>
      <c r="B2446" s="254"/>
      <c r="C2446" s="199" t="s">
        <v>1394</v>
      </c>
      <c r="D2446" s="255"/>
      <c r="E2446" s="255"/>
      <c r="F2446" s="255"/>
      <c r="G2446" s="192"/>
      <c r="H2446" s="257">
        <v>1</v>
      </c>
      <c r="I2446" s="242" t="s">
        <v>1056</v>
      </c>
      <c r="J2446" s="179">
        <v>25300</v>
      </c>
      <c r="K2446" s="180">
        <f t="shared" ref="K2446" si="567">H2446*J2446</f>
        <v>25300</v>
      </c>
      <c r="L2446" s="245"/>
      <c r="M2446" s="246"/>
      <c r="N2446" s="246"/>
      <c r="O2446" s="247"/>
      <c r="P2446" s="193">
        <f t="shared" si="564"/>
        <v>0</v>
      </c>
      <c r="Q2446" s="156" t="s">
        <v>356</v>
      </c>
      <c r="R2446" s="194" t="str">
        <f t="shared" si="559"/>
        <v/>
      </c>
      <c r="S2446" s="194"/>
      <c r="T2446" s="194">
        <f t="shared" si="560"/>
        <v>25300</v>
      </c>
      <c r="U2446" s="194"/>
    </row>
    <row r="2447" spans="1:21" s="251" customFormat="1" ht="19.5" customHeight="1" x14ac:dyDescent="0.25">
      <c r="A2447" s="241"/>
      <c r="B2447" s="254"/>
      <c r="C2447" s="199"/>
      <c r="D2447" s="255"/>
      <c r="E2447" s="255"/>
      <c r="F2447" s="255"/>
      <c r="G2447" s="192"/>
      <c r="H2447" s="257"/>
      <c r="I2447" s="242"/>
      <c r="J2447" s="179" t="s">
        <v>984</v>
      </c>
      <c r="K2447" s="244"/>
      <c r="L2447" s="245"/>
      <c r="M2447" s="246"/>
      <c r="N2447" s="246"/>
      <c r="O2447" s="247"/>
      <c r="P2447" s="193">
        <f t="shared" si="564"/>
        <v>-4308405.34</v>
      </c>
      <c r="Q2447" s="248"/>
      <c r="R2447" s="194">
        <f>SUBTOTAL(9,R2341:R2446)</f>
        <v>3017404.5</v>
      </c>
      <c r="S2447" s="194">
        <f>SUBTOTAL(9,S2341:S2446)</f>
        <v>314327.2</v>
      </c>
      <c r="T2447" s="194">
        <f>SUBTOTAL(9,T2341:T2446)</f>
        <v>976673.64</v>
      </c>
      <c r="U2447" s="194"/>
    </row>
    <row r="2448" spans="1:21" s="156" customFormat="1" ht="19.5" customHeight="1" x14ac:dyDescent="0.25">
      <c r="B2448" s="198" t="s">
        <v>64</v>
      </c>
      <c r="C2448" s="175" t="str">
        <f>$C$1195</f>
        <v>Testing</v>
      </c>
      <c r="D2448" s="176"/>
      <c r="E2448" s="176"/>
      <c r="F2448" s="176"/>
      <c r="G2448" s="192"/>
      <c r="H2448" s="471">
        <f>$H$1195</f>
        <v>0.01</v>
      </c>
      <c r="I2448" s="179"/>
      <c r="J2448" s="458">
        <f>SUBTOTAL(9,K2339:K2447)</f>
        <v>4308405.34</v>
      </c>
      <c r="K2448" s="459">
        <f>H2448*J2448</f>
        <v>43084.053399999997</v>
      </c>
      <c r="L2448" s="460"/>
      <c r="M2448" s="461"/>
      <c r="N2448" s="461"/>
      <c r="O2448" s="462"/>
      <c r="P2448" s="193">
        <f t="shared" si="564"/>
        <v>0</v>
      </c>
      <c r="Q2448" s="170"/>
      <c r="R2448" s="194">
        <f>R2447*$H2448</f>
        <v>30174.045000000002</v>
      </c>
      <c r="S2448" s="194">
        <f>S2447*$H2448</f>
        <v>3143.2720000000004</v>
      </c>
      <c r="T2448" s="194">
        <f>T2447*$H2448</f>
        <v>9766.7363999999998</v>
      </c>
      <c r="U2448" s="194" t="str">
        <f t="shared" ref="U2448:U2451" si="568">IF($Q2448=U$8,$K2448,"")</f>
        <v/>
      </c>
    </row>
    <row r="2449" spans="1:21" s="156" customFormat="1" ht="19.5" customHeight="1" x14ac:dyDescent="0.25">
      <c r="B2449" s="198" t="s">
        <v>64</v>
      </c>
      <c r="C2449" s="175" t="str">
        <f>$C$1196</f>
        <v>Commissioning</v>
      </c>
      <c r="D2449" s="176"/>
      <c r="E2449" s="176"/>
      <c r="F2449" s="176"/>
      <c r="G2449" s="177"/>
      <c r="H2449" s="471">
        <f>$H$1196</f>
        <v>0.01</v>
      </c>
      <c r="I2449" s="179"/>
      <c r="J2449" s="458">
        <f>J2448</f>
        <v>4308405.34</v>
      </c>
      <c r="K2449" s="459">
        <f>H2449*J2449</f>
        <v>43084.053399999997</v>
      </c>
      <c r="L2449" s="460"/>
      <c r="M2449" s="461"/>
      <c r="N2449" s="461"/>
      <c r="O2449" s="462"/>
      <c r="P2449" s="193">
        <f t="shared" si="564"/>
        <v>0</v>
      </c>
      <c r="Q2449" s="170"/>
      <c r="R2449" s="194">
        <f>R2447*$H2449</f>
        <v>30174.045000000002</v>
      </c>
      <c r="S2449" s="194">
        <f>S2447*$H2449</f>
        <v>3143.2720000000004</v>
      </c>
      <c r="T2449" s="194">
        <f>T2447*$H2449</f>
        <v>9766.7363999999998</v>
      </c>
      <c r="U2449" s="194" t="str">
        <f t="shared" si="568"/>
        <v/>
      </c>
    </row>
    <row r="2450" spans="1:21" s="156" customFormat="1" ht="19.5" customHeight="1" x14ac:dyDescent="0.25">
      <c r="B2450" s="198" t="s">
        <v>64</v>
      </c>
      <c r="C2450" s="175" t="str">
        <f>$C$1197</f>
        <v>E.o. for sustainable solutions, offsite manufacture, and the like</v>
      </c>
      <c r="D2450" s="176"/>
      <c r="E2450" s="176"/>
      <c r="F2450" s="176"/>
      <c r="G2450" s="177"/>
      <c r="H2450" s="471">
        <f>$H$1197</f>
        <v>0.15</v>
      </c>
      <c r="I2450" s="179"/>
      <c r="J2450" s="458">
        <f>J2449</f>
        <v>4308405.34</v>
      </c>
      <c r="K2450" s="459">
        <f>H2450*J2450</f>
        <v>646260.80099999998</v>
      </c>
      <c r="L2450" s="460"/>
      <c r="M2450" s="461"/>
      <c r="N2450" s="461"/>
      <c r="O2450" s="462"/>
      <c r="P2450" s="193">
        <f t="shared" si="564"/>
        <v>0</v>
      </c>
      <c r="Q2450" s="170"/>
      <c r="R2450" s="194">
        <f>R2447*$H2450</f>
        <v>452610.67499999999</v>
      </c>
      <c r="S2450" s="194">
        <f>S2447*$H2450</f>
        <v>47149.08</v>
      </c>
      <c r="T2450" s="194">
        <f>T2447*$H2450</f>
        <v>146501.046</v>
      </c>
      <c r="U2450" s="194" t="str">
        <f t="shared" si="568"/>
        <v/>
      </c>
    </row>
    <row r="2451" spans="1:21" s="156" customFormat="1" ht="19.5" customHeight="1" x14ac:dyDescent="0.25">
      <c r="B2451" s="198" t="s">
        <v>64</v>
      </c>
      <c r="C2451" s="175" t="str">
        <f>$C$1198</f>
        <v>MEP Preliminaries &amp; OH&amp;P</v>
      </c>
      <c r="D2451" s="176"/>
      <c r="E2451" s="176"/>
      <c r="F2451" s="176"/>
      <c r="G2451" s="177"/>
      <c r="H2451" s="471">
        <f>$H$1198</f>
        <v>0</v>
      </c>
      <c r="I2451" s="179"/>
      <c r="J2451" s="458">
        <f>SUM(K2341:K2450)</f>
        <v>5040834.2477999991</v>
      </c>
      <c r="K2451" s="459">
        <f>H2451*J2451</f>
        <v>0</v>
      </c>
      <c r="L2451" s="460"/>
      <c r="M2451" s="461"/>
      <c r="N2451" s="461"/>
      <c r="O2451" s="462"/>
      <c r="P2451" s="193">
        <f t="shared" si="564"/>
        <v>0</v>
      </c>
      <c r="Q2451" s="170"/>
      <c r="R2451" s="194">
        <f>SUM(R2447:R2450)*$H2451</f>
        <v>0</v>
      </c>
      <c r="S2451" s="194">
        <f>SUM(S2447:S2450)*$H2451</f>
        <v>0</v>
      </c>
      <c r="T2451" s="194">
        <f>SUM(T2447:T2450)*$H2451</f>
        <v>0</v>
      </c>
      <c r="U2451" s="194" t="str">
        <f t="shared" si="568"/>
        <v/>
      </c>
    </row>
    <row r="2452" spans="1:21" s="156" customFormat="1" ht="19.5" customHeight="1" x14ac:dyDescent="0.25">
      <c r="A2452" s="197"/>
      <c r="B2452" s="221"/>
      <c r="C2452" s="222"/>
      <c r="D2452" s="223"/>
      <c r="E2452" s="223"/>
      <c r="F2452" s="223"/>
      <c r="G2452" s="224" t="str">
        <f>C2340</f>
        <v>Fire suppression systems</v>
      </c>
      <c r="H2452" s="225"/>
      <c r="I2452" s="225"/>
      <c r="J2452" s="226"/>
      <c r="K2452" s="227">
        <f>SUBTOTAL(9,K2340:K2451)</f>
        <v>5040834.2477999991</v>
      </c>
      <c r="L2452" s="228"/>
      <c r="M2452" s="229"/>
      <c r="N2452" s="229"/>
      <c r="O2452" s="230"/>
      <c r="P2452" s="193">
        <f t="shared" si="564"/>
        <v>5040834.2477999991</v>
      </c>
      <c r="R2452" s="194"/>
      <c r="S2452" s="194"/>
      <c r="T2452" s="194"/>
      <c r="U2452" s="194"/>
    </row>
    <row r="2453" spans="1:21" s="156" customFormat="1" ht="19.5" customHeight="1" x14ac:dyDescent="0.25">
      <c r="B2453" s="174"/>
      <c r="C2453" s="175"/>
      <c r="D2453" s="176"/>
      <c r="E2453" s="176"/>
      <c r="F2453" s="176"/>
      <c r="G2453" s="177"/>
      <c r="H2453" s="178"/>
      <c r="I2453" s="179"/>
      <c r="J2453" s="180"/>
      <c r="K2453" s="180"/>
      <c r="L2453" s="181"/>
      <c r="M2453" s="182"/>
      <c r="N2453" s="182"/>
      <c r="O2453" s="183"/>
      <c r="P2453" s="193">
        <f t="shared" si="564"/>
        <v>0</v>
      </c>
      <c r="Q2453" s="170"/>
      <c r="R2453" s="194" t="str">
        <f t="shared" ref="R2453:S2479" si="569">IF($Q2453=R$8,$K2453,"")</f>
        <v/>
      </c>
      <c r="S2453" s="194"/>
      <c r="T2453" s="194" t="str">
        <f t="shared" ref="T2453:U2472" si="570">IF($Q2453=T$8,$K2453,"")</f>
        <v/>
      </c>
      <c r="U2453" s="194" t="str">
        <f t="shared" si="570"/>
        <v/>
      </c>
    </row>
    <row r="2454" spans="1:21" s="156" customFormat="1" ht="19.5" customHeight="1" x14ac:dyDescent="0.25">
      <c r="B2454" s="195" t="s">
        <v>1406</v>
      </c>
      <c r="C2454" s="196" t="s">
        <v>1407</v>
      </c>
      <c r="D2454" s="191"/>
      <c r="E2454" s="191"/>
      <c r="F2454" s="191"/>
      <c r="G2454" s="192"/>
      <c r="H2454" s="178"/>
      <c r="I2454" s="179"/>
      <c r="J2454" s="180"/>
      <c r="K2454" s="180"/>
      <c r="L2454" s="181"/>
      <c r="M2454" s="182"/>
      <c r="N2454" s="182"/>
      <c r="O2454" s="183"/>
      <c r="P2454" s="193">
        <f t="shared" si="564"/>
        <v>0</v>
      </c>
      <c r="Q2454" s="156" t="s">
        <v>363</v>
      </c>
      <c r="R2454" s="194">
        <f t="shared" si="569"/>
        <v>0</v>
      </c>
      <c r="S2454" s="194" t="str">
        <f t="shared" si="569"/>
        <v/>
      </c>
      <c r="T2454" s="194" t="str">
        <f t="shared" si="570"/>
        <v/>
      </c>
      <c r="U2454" s="194" t="str">
        <f t="shared" si="570"/>
        <v/>
      </c>
    </row>
    <row r="2455" spans="1:21" s="156" customFormat="1" ht="19.5" customHeight="1" x14ac:dyDescent="0.25">
      <c r="B2455" s="279"/>
      <c r="C2455" s="196" t="s">
        <v>538</v>
      </c>
      <c r="D2455" s="191"/>
      <c r="E2455" s="191"/>
      <c r="F2455" s="191"/>
      <c r="G2455" s="192"/>
      <c r="H2455" s="178"/>
      <c r="I2455" s="179"/>
      <c r="J2455" s="180"/>
      <c r="K2455" s="180"/>
      <c r="L2455" s="205"/>
      <c r="M2455" s="206"/>
      <c r="N2455" s="182"/>
      <c r="O2455" s="183"/>
      <c r="P2455" s="193">
        <f t="shared" si="564"/>
        <v>0</v>
      </c>
      <c r="Q2455" s="156" t="s">
        <v>363</v>
      </c>
      <c r="R2455" s="194">
        <f t="shared" si="569"/>
        <v>0</v>
      </c>
      <c r="S2455" s="194" t="str">
        <f t="shared" si="569"/>
        <v/>
      </c>
      <c r="T2455" s="194" t="str">
        <f t="shared" si="570"/>
        <v/>
      </c>
      <c r="U2455" s="194" t="str">
        <f t="shared" si="570"/>
        <v/>
      </c>
    </row>
    <row r="2456" spans="1:21" s="156" customFormat="1" ht="19.5" customHeight="1" x14ac:dyDescent="0.25">
      <c r="B2456" s="279"/>
      <c r="C2456" s="196" t="s">
        <v>1408</v>
      </c>
      <c r="D2456" s="191"/>
      <c r="E2456" s="191"/>
      <c r="F2456" s="191"/>
      <c r="G2456" s="192"/>
      <c r="H2456" s="178"/>
      <c r="I2456" s="179"/>
      <c r="J2456" s="180" t="s">
        <v>984</v>
      </c>
      <c r="K2456" s="180"/>
      <c r="L2456" s="205"/>
      <c r="M2456" s="206"/>
      <c r="N2456" s="182"/>
      <c r="O2456" s="183"/>
      <c r="P2456" s="193">
        <f t="shared" si="564"/>
        <v>0</v>
      </c>
      <c r="Q2456" s="156" t="s">
        <v>363</v>
      </c>
      <c r="R2456" s="194">
        <f t="shared" si="569"/>
        <v>0</v>
      </c>
      <c r="S2456" s="194" t="str">
        <f t="shared" si="569"/>
        <v/>
      </c>
      <c r="T2456" s="194" t="str">
        <f t="shared" si="570"/>
        <v/>
      </c>
      <c r="U2456" s="194" t="str">
        <f t="shared" si="570"/>
        <v/>
      </c>
    </row>
    <row r="2457" spans="1:21" s="156" customFormat="1" ht="19.5" customHeight="1" x14ac:dyDescent="0.25">
      <c r="B2457" s="279"/>
      <c r="C2457" s="175" t="s">
        <v>1409</v>
      </c>
      <c r="D2457" s="191"/>
      <c r="E2457" s="191"/>
      <c r="F2457" s="191"/>
      <c r="G2457" s="192"/>
      <c r="H2457" s="178"/>
      <c r="I2457" s="179"/>
      <c r="J2457" s="180" t="s">
        <v>984</v>
      </c>
      <c r="K2457" s="180"/>
      <c r="L2457" s="205"/>
      <c r="M2457" s="206"/>
      <c r="N2457" s="182"/>
      <c r="O2457" s="183"/>
      <c r="P2457" s="193">
        <f t="shared" si="564"/>
        <v>0</v>
      </c>
      <c r="Q2457" s="156" t="s">
        <v>363</v>
      </c>
      <c r="R2457" s="194">
        <f t="shared" si="569"/>
        <v>0</v>
      </c>
      <c r="S2457" s="194" t="str">
        <f t="shared" si="569"/>
        <v/>
      </c>
      <c r="T2457" s="194" t="str">
        <f t="shared" si="570"/>
        <v/>
      </c>
      <c r="U2457" s="194" t="str">
        <f t="shared" si="570"/>
        <v/>
      </c>
    </row>
    <row r="2458" spans="1:21" s="156" customFormat="1" ht="19.5" customHeight="1" x14ac:dyDescent="0.25">
      <c r="B2458" s="279"/>
      <c r="C2458" s="175" t="s">
        <v>1410</v>
      </c>
      <c r="D2458" s="191"/>
      <c r="E2458" s="191"/>
      <c r="F2458" s="191"/>
      <c r="G2458" s="192"/>
      <c r="H2458" s="178"/>
      <c r="I2458" s="179"/>
      <c r="J2458" s="180" t="s">
        <v>984</v>
      </c>
      <c r="K2458" s="180"/>
      <c r="L2458" s="205"/>
      <c r="M2458" s="206"/>
      <c r="N2458" s="182"/>
      <c r="O2458" s="183"/>
      <c r="P2458" s="193">
        <f t="shared" si="564"/>
        <v>0</v>
      </c>
      <c r="Q2458" s="156" t="s">
        <v>363</v>
      </c>
      <c r="R2458" s="194">
        <f t="shared" si="569"/>
        <v>0</v>
      </c>
      <c r="S2458" s="194" t="str">
        <f t="shared" si="569"/>
        <v/>
      </c>
      <c r="T2458" s="194" t="str">
        <f t="shared" si="570"/>
        <v/>
      </c>
      <c r="U2458" s="194" t="str">
        <f t="shared" si="570"/>
        <v/>
      </c>
    </row>
    <row r="2459" spans="1:21" s="156" customFormat="1" ht="19.5" customHeight="1" x14ac:dyDescent="0.25">
      <c r="B2459" s="279"/>
      <c r="C2459" s="196"/>
      <c r="D2459" s="191"/>
      <c r="E2459" s="191"/>
      <c r="F2459" s="191"/>
      <c r="G2459" s="192"/>
      <c r="H2459" s="178"/>
      <c r="I2459" s="179"/>
      <c r="J2459" s="180" t="s">
        <v>984</v>
      </c>
      <c r="K2459" s="180"/>
      <c r="L2459" s="205"/>
      <c r="M2459" s="206"/>
      <c r="N2459" s="182"/>
      <c r="O2459" s="183"/>
      <c r="P2459" s="193">
        <f t="shared" si="564"/>
        <v>0</v>
      </c>
      <c r="Q2459" s="156" t="s">
        <v>363</v>
      </c>
      <c r="R2459" s="194">
        <f t="shared" si="569"/>
        <v>0</v>
      </c>
      <c r="S2459" s="194" t="str">
        <f t="shared" si="569"/>
        <v/>
      </c>
      <c r="T2459" s="194" t="str">
        <f t="shared" si="570"/>
        <v/>
      </c>
      <c r="U2459" s="194" t="str">
        <f t="shared" si="570"/>
        <v/>
      </c>
    </row>
    <row r="2460" spans="1:21" s="156" customFormat="1" ht="19.5" customHeight="1" x14ac:dyDescent="0.25">
      <c r="B2460" s="279"/>
      <c r="C2460" s="196" t="s">
        <v>1251</v>
      </c>
      <c r="D2460" s="191"/>
      <c r="E2460" s="191"/>
      <c r="F2460" s="191"/>
      <c r="G2460" s="192"/>
      <c r="H2460" s="178"/>
      <c r="I2460" s="179"/>
      <c r="J2460" s="180" t="s">
        <v>984</v>
      </c>
      <c r="K2460" s="180"/>
      <c r="L2460" s="205"/>
      <c r="M2460" s="206"/>
      <c r="N2460" s="182"/>
      <c r="O2460" s="183"/>
      <c r="P2460" s="193">
        <f t="shared" si="564"/>
        <v>0</v>
      </c>
      <c r="Q2460" s="156" t="s">
        <v>363</v>
      </c>
      <c r="R2460" s="194">
        <f t="shared" si="569"/>
        <v>0</v>
      </c>
      <c r="S2460" s="194" t="str">
        <f t="shared" si="569"/>
        <v/>
      </c>
      <c r="T2460" s="194" t="str">
        <f t="shared" si="570"/>
        <v/>
      </c>
      <c r="U2460" s="194" t="str">
        <f t="shared" si="570"/>
        <v/>
      </c>
    </row>
    <row r="2461" spans="1:21" s="156" customFormat="1" ht="19.5" customHeight="1" x14ac:dyDescent="0.25">
      <c r="B2461" s="279"/>
      <c r="C2461" s="175" t="s">
        <v>1409</v>
      </c>
      <c r="D2461" s="191"/>
      <c r="E2461" s="191"/>
      <c r="F2461" s="191"/>
      <c r="G2461" s="192"/>
      <c r="H2461" s="178"/>
      <c r="I2461" s="179"/>
      <c r="J2461" s="180" t="s">
        <v>984</v>
      </c>
      <c r="K2461" s="180"/>
      <c r="L2461" s="205"/>
      <c r="M2461" s="206"/>
      <c r="N2461" s="182"/>
      <c r="O2461" s="183"/>
      <c r="P2461" s="193">
        <f t="shared" si="564"/>
        <v>0</v>
      </c>
      <c r="Q2461" s="156" t="s">
        <v>363</v>
      </c>
      <c r="R2461" s="194">
        <f t="shared" si="569"/>
        <v>0</v>
      </c>
      <c r="S2461" s="194" t="str">
        <f t="shared" si="569"/>
        <v/>
      </c>
      <c r="T2461" s="194" t="str">
        <f t="shared" si="570"/>
        <v/>
      </c>
      <c r="U2461" s="194" t="str">
        <f t="shared" si="570"/>
        <v/>
      </c>
    </row>
    <row r="2462" spans="1:21" s="156" customFormat="1" ht="19.5" customHeight="1" x14ac:dyDescent="0.25">
      <c r="B2462" s="279"/>
      <c r="C2462" s="175" t="s">
        <v>1410</v>
      </c>
      <c r="D2462" s="191"/>
      <c r="E2462" s="191"/>
      <c r="F2462" s="191"/>
      <c r="G2462" s="192"/>
      <c r="H2462" s="178">
        <v>22041</v>
      </c>
      <c r="I2462" s="179" t="s">
        <v>66</v>
      </c>
      <c r="J2462" s="180">
        <v>3.8</v>
      </c>
      <c r="K2462" s="180">
        <f>H2462*J2462</f>
        <v>83755.8</v>
      </c>
      <c r="L2462" s="205"/>
      <c r="M2462" s="206"/>
      <c r="N2462" s="182"/>
      <c r="O2462" s="183"/>
      <c r="P2462" s="193">
        <f t="shared" si="564"/>
        <v>0</v>
      </c>
      <c r="Q2462" s="156" t="s">
        <v>363</v>
      </c>
      <c r="R2462" s="194">
        <f t="shared" si="569"/>
        <v>83755.8</v>
      </c>
      <c r="S2462" s="194" t="str">
        <f t="shared" si="569"/>
        <v/>
      </c>
      <c r="T2462" s="194" t="str">
        <f t="shared" si="570"/>
        <v/>
      </c>
      <c r="U2462" s="194" t="str">
        <f t="shared" si="570"/>
        <v/>
      </c>
    </row>
    <row r="2463" spans="1:21" s="156" customFormat="1" ht="19.5" customHeight="1" x14ac:dyDescent="0.25">
      <c r="B2463" s="279"/>
      <c r="C2463" s="175"/>
      <c r="D2463" s="191"/>
      <c r="E2463" s="191"/>
      <c r="F2463" s="191"/>
      <c r="G2463" s="192"/>
      <c r="H2463" s="178"/>
      <c r="I2463" s="179"/>
      <c r="J2463" s="180"/>
      <c r="K2463" s="180"/>
      <c r="L2463" s="205"/>
      <c r="M2463" s="206"/>
      <c r="N2463" s="182"/>
      <c r="O2463" s="183"/>
      <c r="P2463" s="193">
        <f t="shared" si="564"/>
        <v>0</v>
      </c>
      <c r="Q2463" s="156" t="s">
        <v>363</v>
      </c>
      <c r="R2463" s="194">
        <f t="shared" si="569"/>
        <v>0</v>
      </c>
      <c r="S2463" s="194" t="str">
        <f t="shared" si="569"/>
        <v/>
      </c>
      <c r="T2463" s="194" t="str">
        <f t="shared" si="570"/>
        <v/>
      </c>
      <c r="U2463" s="194" t="str">
        <f t="shared" si="570"/>
        <v/>
      </c>
    </row>
    <row r="2464" spans="1:21" s="156" customFormat="1" ht="19.5" customHeight="1" x14ac:dyDescent="0.25">
      <c r="B2464" s="279"/>
      <c r="C2464" s="196" t="s">
        <v>466</v>
      </c>
      <c r="D2464" s="191"/>
      <c r="E2464" s="191"/>
      <c r="F2464" s="191"/>
      <c r="G2464" s="192"/>
      <c r="H2464" s="178"/>
      <c r="I2464" s="179"/>
      <c r="J2464" s="180"/>
      <c r="K2464" s="180"/>
      <c r="L2464" s="205"/>
      <c r="M2464" s="206"/>
      <c r="N2464" s="182"/>
      <c r="O2464" s="183"/>
      <c r="P2464" s="193">
        <f t="shared" si="564"/>
        <v>0</v>
      </c>
      <c r="Q2464" s="156" t="s">
        <v>364</v>
      </c>
      <c r="R2464" s="194" t="str">
        <f t="shared" si="569"/>
        <v/>
      </c>
      <c r="S2464" s="194">
        <f t="shared" si="569"/>
        <v>0</v>
      </c>
      <c r="T2464" s="194" t="str">
        <f t="shared" si="570"/>
        <v/>
      </c>
      <c r="U2464" s="194" t="str">
        <f t="shared" si="570"/>
        <v/>
      </c>
    </row>
    <row r="2465" spans="2:21" s="156" customFormat="1" ht="19.5" customHeight="1" x14ac:dyDescent="0.25">
      <c r="B2465" s="174"/>
      <c r="C2465" s="196" t="s">
        <v>1408</v>
      </c>
      <c r="D2465" s="176"/>
      <c r="E2465" s="176"/>
      <c r="F2465" s="176"/>
      <c r="G2465" s="192"/>
      <c r="H2465" s="178"/>
      <c r="I2465" s="179"/>
      <c r="J2465" s="180"/>
      <c r="K2465" s="467"/>
      <c r="L2465" s="468"/>
      <c r="M2465" s="469"/>
      <c r="N2465" s="469"/>
      <c r="O2465" s="470"/>
      <c r="P2465" s="193">
        <f t="shared" si="564"/>
        <v>0</v>
      </c>
      <c r="Q2465" s="156" t="s">
        <v>364</v>
      </c>
      <c r="R2465" s="194" t="str">
        <f t="shared" si="569"/>
        <v/>
      </c>
      <c r="S2465" s="194">
        <f t="shared" si="569"/>
        <v>0</v>
      </c>
      <c r="T2465" s="194" t="str">
        <f t="shared" si="570"/>
        <v/>
      </c>
      <c r="U2465" s="194" t="str">
        <f t="shared" si="570"/>
        <v/>
      </c>
    </row>
    <row r="2466" spans="2:21" s="156" customFormat="1" ht="19.5" customHeight="1" x14ac:dyDescent="0.25">
      <c r="B2466" s="174"/>
      <c r="C2466" s="175" t="s">
        <v>1409</v>
      </c>
      <c r="D2466" s="176"/>
      <c r="E2466" s="176"/>
      <c r="F2466" s="176"/>
      <c r="G2466" s="192"/>
      <c r="H2466" s="178"/>
      <c r="I2466" s="179"/>
      <c r="J2466" s="180"/>
      <c r="K2466" s="467"/>
      <c r="L2466" s="468"/>
      <c r="M2466" s="469"/>
      <c r="N2466" s="469"/>
      <c r="O2466" s="470"/>
      <c r="P2466" s="193">
        <f t="shared" si="564"/>
        <v>0</v>
      </c>
      <c r="Q2466" s="156" t="s">
        <v>364</v>
      </c>
      <c r="R2466" s="194" t="str">
        <f t="shared" si="569"/>
        <v/>
      </c>
      <c r="S2466" s="194">
        <f t="shared" si="569"/>
        <v>0</v>
      </c>
      <c r="T2466" s="194" t="str">
        <f t="shared" si="570"/>
        <v/>
      </c>
      <c r="U2466" s="194" t="str">
        <f t="shared" si="570"/>
        <v/>
      </c>
    </row>
    <row r="2467" spans="2:21" s="156" customFormat="1" ht="19.5" customHeight="1" x14ac:dyDescent="0.25">
      <c r="B2467" s="174"/>
      <c r="C2467" s="175" t="s">
        <v>1410</v>
      </c>
      <c r="D2467" s="176"/>
      <c r="E2467" s="176"/>
      <c r="F2467" s="176"/>
      <c r="G2467" s="192"/>
      <c r="H2467" s="178"/>
      <c r="I2467" s="179"/>
      <c r="J2467" s="180"/>
      <c r="K2467" s="467"/>
      <c r="L2467" s="468"/>
      <c r="M2467" s="469"/>
      <c r="N2467" s="469"/>
      <c r="O2467" s="470"/>
      <c r="P2467" s="193">
        <f t="shared" si="564"/>
        <v>0</v>
      </c>
      <c r="Q2467" s="156" t="s">
        <v>364</v>
      </c>
      <c r="R2467" s="194" t="str">
        <f t="shared" si="569"/>
        <v/>
      </c>
      <c r="S2467" s="194">
        <f t="shared" si="569"/>
        <v>0</v>
      </c>
      <c r="T2467" s="194" t="str">
        <f t="shared" si="570"/>
        <v/>
      </c>
      <c r="U2467" s="194" t="str">
        <f t="shared" si="570"/>
        <v/>
      </c>
    </row>
    <row r="2468" spans="2:21" s="156" customFormat="1" ht="19.5" customHeight="1" x14ac:dyDescent="0.25">
      <c r="B2468" s="174"/>
      <c r="C2468" s="175"/>
      <c r="D2468" s="176"/>
      <c r="E2468" s="176"/>
      <c r="F2468" s="176"/>
      <c r="G2468" s="192"/>
      <c r="H2468" s="178"/>
      <c r="I2468" s="179"/>
      <c r="J2468" s="180"/>
      <c r="K2468" s="467"/>
      <c r="L2468" s="468"/>
      <c r="M2468" s="469"/>
      <c r="N2468" s="469"/>
      <c r="O2468" s="470"/>
      <c r="P2468" s="193">
        <f t="shared" si="564"/>
        <v>0</v>
      </c>
      <c r="Q2468" s="156" t="s">
        <v>364</v>
      </c>
      <c r="R2468" s="194" t="str">
        <f t="shared" si="569"/>
        <v/>
      </c>
      <c r="S2468" s="194">
        <f t="shared" si="569"/>
        <v>0</v>
      </c>
      <c r="T2468" s="194" t="str">
        <f t="shared" si="570"/>
        <v/>
      </c>
      <c r="U2468" s="194" t="str">
        <f t="shared" si="570"/>
        <v/>
      </c>
    </row>
    <row r="2469" spans="2:21" s="156" customFormat="1" ht="19.5" customHeight="1" x14ac:dyDescent="0.25">
      <c r="B2469" s="174"/>
      <c r="C2469" s="175" t="s">
        <v>1152</v>
      </c>
      <c r="D2469" s="176"/>
      <c r="E2469" s="176"/>
      <c r="F2469" s="176"/>
      <c r="G2469" s="192"/>
      <c r="H2469" s="178">
        <f>X2</f>
        <v>3183</v>
      </c>
      <c r="I2469" s="179" t="s">
        <v>66</v>
      </c>
      <c r="J2469" s="180">
        <v>3.8</v>
      </c>
      <c r="K2469" s="180">
        <f>H2469*J2469</f>
        <v>12095.4</v>
      </c>
      <c r="L2469" s="468"/>
      <c r="M2469" s="469"/>
      <c r="N2469" s="469"/>
      <c r="O2469" s="470"/>
      <c r="P2469" s="193">
        <f t="shared" si="564"/>
        <v>0</v>
      </c>
      <c r="Q2469" s="156" t="s">
        <v>364</v>
      </c>
      <c r="R2469" s="194" t="str">
        <f t="shared" si="569"/>
        <v/>
      </c>
      <c r="S2469" s="194">
        <f t="shared" si="569"/>
        <v>12095.4</v>
      </c>
      <c r="T2469" s="194" t="str">
        <f t="shared" si="570"/>
        <v/>
      </c>
      <c r="U2469" s="194" t="str">
        <f t="shared" si="570"/>
        <v/>
      </c>
    </row>
    <row r="2470" spans="2:21" s="156" customFormat="1" ht="19.5" customHeight="1" x14ac:dyDescent="0.25">
      <c r="B2470" s="174"/>
      <c r="C2470" s="175"/>
      <c r="D2470" s="176"/>
      <c r="E2470" s="176"/>
      <c r="F2470" s="176"/>
      <c r="G2470" s="192"/>
      <c r="H2470" s="178"/>
      <c r="I2470" s="179"/>
      <c r="J2470" s="180"/>
      <c r="K2470" s="467"/>
      <c r="L2470" s="468"/>
      <c r="M2470" s="469"/>
      <c r="N2470" s="469"/>
      <c r="O2470" s="470"/>
      <c r="P2470" s="193">
        <f t="shared" si="564"/>
        <v>0</v>
      </c>
      <c r="Q2470" s="156" t="s">
        <v>364</v>
      </c>
      <c r="R2470" s="194" t="str">
        <f t="shared" si="569"/>
        <v/>
      </c>
      <c r="S2470" s="194">
        <f t="shared" si="569"/>
        <v>0</v>
      </c>
      <c r="T2470" s="194" t="str">
        <f t="shared" si="570"/>
        <v/>
      </c>
      <c r="U2470" s="194" t="str">
        <f t="shared" si="570"/>
        <v/>
      </c>
    </row>
    <row r="2471" spans="2:21" s="156" customFormat="1" ht="19.5" customHeight="1" x14ac:dyDescent="0.25">
      <c r="B2471" s="279"/>
      <c r="C2471" s="196" t="s">
        <v>356</v>
      </c>
      <c r="D2471" s="191"/>
      <c r="E2471" s="191"/>
      <c r="F2471" s="191"/>
      <c r="G2471" s="192"/>
      <c r="H2471" s="178"/>
      <c r="I2471" s="179"/>
      <c r="J2471" s="180"/>
      <c r="K2471" s="180"/>
      <c r="L2471" s="205"/>
      <c r="M2471" s="206"/>
      <c r="N2471" s="182"/>
      <c r="O2471" s="183"/>
      <c r="P2471" s="193">
        <f t="shared" si="564"/>
        <v>0</v>
      </c>
      <c r="Q2471" s="156" t="s">
        <v>364</v>
      </c>
      <c r="R2471" s="194" t="str">
        <f t="shared" si="569"/>
        <v/>
      </c>
      <c r="S2471" s="194">
        <f t="shared" si="569"/>
        <v>0</v>
      </c>
      <c r="T2471" s="194" t="str">
        <f t="shared" si="570"/>
        <v/>
      </c>
      <c r="U2471" s="194" t="str">
        <f t="shared" si="570"/>
        <v/>
      </c>
    </row>
    <row r="2472" spans="2:21" s="156" customFormat="1" ht="19.5" customHeight="1" x14ac:dyDescent="0.25">
      <c r="B2472" s="174"/>
      <c r="C2472" s="196" t="s">
        <v>1408</v>
      </c>
      <c r="D2472" s="176"/>
      <c r="E2472" s="176"/>
      <c r="F2472" s="176"/>
      <c r="G2472" s="192"/>
      <c r="H2472" s="178"/>
      <c r="I2472" s="179"/>
      <c r="J2472" s="180"/>
      <c r="K2472" s="467"/>
      <c r="L2472" s="468"/>
      <c r="M2472" s="469"/>
      <c r="N2472" s="469"/>
      <c r="O2472" s="470"/>
      <c r="P2472" s="193">
        <f t="shared" si="564"/>
        <v>0</v>
      </c>
      <c r="Q2472" s="156" t="s">
        <v>364</v>
      </c>
      <c r="R2472" s="194" t="str">
        <f t="shared" si="569"/>
        <v/>
      </c>
      <c r="S2472" s="194">
        <f t="shared" si="569"/>
        <v>0</v>
      </c>
      <c r="T2472" s="194" t="str">
        <f t="shared" si="570"/>
        <v/>
      </c>
      <c r="U2472" s="194" t="str">
        <f t="shared" si="570"/>
        <v/>
      </c>
    </row>
    <row r="2473" spans="2:21" s="156" customFormat="1" ht="19.5" customHeight="1" x14ac:dyDescent="0.25">
      <c r="B2473" s="174"/>
      <c r="C2473" s="175" t="s">
        <v>1409</v>
      </c>
      <c r="D2473" s="176"/>
      <c r="E2473" s="176"/>
      <c r="F2473" s="176"/>
      <c r="G2473" s="192"/>
      <c r="H2473" s="178"/>
      <c r="I2473" s="179"/>
      <c r="J2473" s="180"/>
      <c r="K2473" s="467"/>
      <c r="L2473" s="468"/>
      <c r="M2473" s="469"/>
      <c r="N2473" s="469"/>
      <c r="O2473" s="470"/>
      <c r="P2473" s="193">
        <f t="shared" si="564"/>
        <v>0</v>
      </c>
      <c r="Q2473" s="156" t="s">
        <v>356</v>
      </c>
      <c r="R2473" s="194" t="str">
        <f t="shared" si="569"/>
        <v/>
      </c>
      <c r="S2473" s="194"/>
      <c r="T2473" s="194">
        <f t="shared" ref="T2473:T2480" si="571">IF($Q2473=T$8,$K2473,"")</f>
        <v>0</v>
      </c>
      <c r="U2473" s="194"/>
    </row>
    <row r="2474" spans="2:21" s="156" customFormat="1" ht="19.5" customHeight="1" x14ac:dyDescent="0.25">
      <c r="B2474" s="174"/>
      <c r="C2474" s="175" t="s">
        <v>1410</v>
      </c>
      <c r="D2474" s="176"/>
      <c r="E2474" s="176"/>
      <c r="F2474" s="176"/>
      <c r="G2474" s="192"/>
      <c r="H2474" s="178">
        <v>5572</v>
      </c>
      <c r="I2474" s="179" t="s">
        <v>66</v>
      </c>
      <c r="J2474" s="180">
        <v>3.8</v>
      </c>
      <c r="K2474" s="180">
        <f>H2474*J2474</f>
        <v>21173.599999999999</v>
      </c>
      <c r="L2474" s="468"/>
      <c r="M2474" s="469"/>
      <c r="N2474" s="469"/>
      <c r="O2474" s="470"/>
      <c r="P2474" s="193">
        <f t="shared" si="564"/>
        <v>0</v>
      </c>
      <c r="Q2474" s="156" t="s">
        <v>356</v>
      </c>
      <c r="R2474" s="194" t="str">
        <f t="shared" si="569"/>
        <v/>
      </c>
      <c r="S2474" s="194"/>
      <c r="T2474" s="194">
        <f t="shared" si="571"/>
        <v>21173.599999999999</v>
      </c>
      <c r="U2474" s="194"/>
    </row>
    <row r="2475" spans="2:21" s="156" customFormat="1" ht="19.5" customHeight="1" x14ac:dyDescent="0.25">
      <c r="B2475" s="174"/>
      <c r="C2475" s="175"/>
      <c r="D2475" s="176"/>
      <c r="E2475" s="176"/>
      <c r="F2475" s="176"/>
      <c r="G2475" s="192"/>
      <c r="H2475" s="178"/>
      <c r="I2475" s="179"/>
      <c r="J2475" s="180"/>
      <c r="K2475" s="467"/>
      <c r="L2475" s="468"/>
      <c r="M2475" s="469"/>
      <c r="N2475" s="469"/>
      <c r="O2475" s="470"/>
      <c r="P2475" s="193">
        <f t="shared" si="564"/>
        <v>0</v>
      </c>
      <c r="Q2475" s="156" t="s">
        <v>356</v>
      </c>
      <c r="R2475" s="194" t="str">
        <f t="shared" si="569"/>
        <v/>
      </c>
      <c r="S2475" s="194"/>
      <c r="T2475" s="194">
        <f t="shared" si="571"/>
        <v>0</v>
      </c>
      <c r="U2475" s="194"/>
    </row>
    <row r="2476" spans="2:21" s="156" customFormat="1" ht="19.5" customHeight="1" x14ac:dyDescent="0.25">
      <c r="B2476" s="279"/>
      <c r="C2476" s="196" t="s">
        <v>662</v>
      </c>
      <c r="D2476" s="191"/>
      <c r="E2476" s="191"/>
      <c r="F2476" s="191"/>
      <c r="G2476" s="192"/>
      <c r="H2476" s="178"/>
      <c r="I2476" s="179"/>
      <c r="J2476" s="180"/>
      <c r="K2476" s="180"/>
      <c r="L2476" s="205"/>
      <c r="M2476" s="206"/>
      <c r="N2476" s="182"/>
      <c r="O2476" s="183"/>
      <c r="P2476" s="193">
        <f t="shared" si="564"/>
        <v>0</v>
      </c>
      <c r="Q2476" s="156" t="s">
        <v>356</v>
      </c>
      <c r="R2476" s="194" t="str">
        <f t="shared" si="569"/>
        <v/>
      </c>
      <c r="S2476" s="194"/>
      <c r="T2476" s="194">
        <f t="shared" si="571"/>
        <v>0</v>
      </c>
      <c r="U2476" s="194"/>
    </row>
    <row r="2477" spans="2:21" s="156" customFormat="1" ht="19.5" customHeight="1" x14ac:dyDescent="0.25">
      <c r="B2477" s="174"/>
      <c r="C2477" s="196" t="s">
        <v>1408</v>
      </c>
      <c r="D2477" s="176"/>
      <c r="E2477" s="176"/>
      <c r="F2477" s="176"/>
      <c r="G2477" s="192"/>
      <c r="H2477" s="178"/>
      <c r="I2477" s="179"/>
      <c r="J2477" s="180"/>
      <c r="K2477" s="467"/>
      <c r="L2477" s="468"/>
      <c r="M2477" s="469"/>
      <c r="N2477" s="469"/>
      <c r="O2477" s="470"/>
      <c r="P2477" s="193">
        <f t="shared" si="564"/>
        <v>0</v>
      </c>
      <c r="R2477" s="194" t="str">
        <f t="shared" si="569"/>
        <v/>
      </c>
      <c r="S2477" s="194"/>
      <c r="T2477" s="194" t="str">
        <f t="shared" si="571"/>
        <v/>
      </c>
      <c r="U2477" s="194"/>
    </row>
    <row r="2478" spans="2:21" s="156" customFormat="1" ht="19.5" customHeight="1" x14ac:dyDescent="0.25">
      <c r="B2478" s="174"/>
      <c r="C2478" s="175" t="s">
        <v>1409</v>
      </c>
      <c r="D2478" s="176"/>
      <c r="E2478" s="176"/>
      <c r="F2478" s="176"/>
      <c r="G2478" s="192"/>
      <c r="H2478" s="178"/>
      <c r="I2478" s="179"/>
      <c r="J2478" s="180"/>
      <c r="K2478" s="467"/>
      <c r="L2478" s="468"/>
      <c r="M2478" s="469"/>
      <c r="N2478" s="469"/>
      <c r="O2478" s="470"/>
      <c r="P2478" s="193">
        <f t="shared" si="564"/>
        <v>0</v>
      </c>
      <c r="R2478" s="194" t="str">
        <f t="shared" si="569"/>
        <v/>
      </c>
      <c r="S2478" s="194"/>
      <c r="T2478" s="194" t="str">
        <f t="shared" si="571"/>
        <v/>
      </c>
      <c r="U2478" s="194"/>
    </row>
    <row r="2479" spans="2:21" s="156" customFormat="1" ht="19.5" customHeight="1" x14ac:dyDescent="0.25">
      <c r="B2479" s="174"/>
      <c r="C2479" s="175" t="s">
        <v>1410</v>
      </c>
      <c r="D2479" s="176"/>
      <c r="E2479" s="176"/>
      <c r="F2479" s="176"/>
      <c r="G2479" s="192"/>
      <c r="H2479" s="178">
        <v>562</v>
      </c>
      <c r="I2479" s="179" t="s">
        <v>66</v>
      </c>
      <c r="J2479" s="180">
        <v>37.950000000000003</v>
      </c>
      <c r="K2479" s="180">
        <f>H2479*J2479</f>
        <v>21327.9</v>
      </c>
      <c r="L2479" s="468"/>
      <c r="M2479" s="469"/>
      <c r="N2479" s="469"/>
      <c r="O2479" s="470"/>
      <c r="P2479" s="193">
        <f t="shared" si="564"/>
        <v>0</v>
      </c>
      <c r="Q2479" s="156" t="s">
        <v>365</v>
      </c>
      <c r="R2479" s="194" t="str">
        <f t="shared" si="569"/>
        <v/>
      </c>
      <c r="S2479" s="194"/>
      <c r="T2479" s="194" t="str">
        <f t="shared" si="571"/>
        <v/>
      </c>
      <c r="U2479" s="194">
        <f>IF($Q2479=U$8,$K2479,"")</f>
        <v>21327.9</v>
      </c>
    </row>
    <row r="2480" spans="2:21" s="156" customFormat="1" ht="19.5" customHeight="1" x14ac:dyDescent="0.25">
      <c r="B2480" s="174"/>
      <c r="C2480" s="175"/>
      <c r="D2480" s="176"/>
      <c r="E2480" s="176"/>
      <c r="F2480" s="176"/>
      <c r="G2480" s="192"/>
      <c r="H2480" s="178"/>
      <c r="I2480" s="179"/>
      <c r="J2480" s="180"/>
      <c r="K2480" s="467"/>
      <c r="L2480" s="468"/>
      <c r="M2480" s="469"/>
      <c r="N2480" s="469"/>
      <c r="O2480" s="470"/>
      <c r="P2480" s="193">
        <f t="shared" si="564"/>
        <v>0</v>
      </c>
      <c r="Q2480" s="170"/>
      <c r="R2480" s="194"/>
      <c r="S2480" s="194"/>
      <c r="T2480" s="194" t="str">
        <f t="shared" si="571"/>
        <v/>
      </c>
      <c r="U2480" s="194"/>
    </row>
    <row r="2481" spans="1:21" s="156" customFormat="1" ht="19.5" customHeight="1" x14ac:dyDescent="0.25">
      <c r="B2481" s="174"/>
      <c r="C2481" s="175"/>
      <c r="D2481" s="176"/>
      <c r="E2481" s="176"/>
      <c r="F2481" s="176"/>
      <c r="G2481" s="192"/>
      <c r="H2481" s="178"/>
      <c r="I2481" s="179"/>
      <c r="J2481" s="180"/>
      <c r="K2481" s="467"/>
      <c r="L2481" s="468"/>
      <c r="M2481" s="469"/>
      <c r="N2481" s="469"/>
      <c r="O2481" s="470"/>
      <c r="P2481" s="193">
        <f t="shared" si="564"/>
        <v>-138352.69999999998</v>
      </c>
      <c r="Q2481" s="170"/>
      <c r="R2481" s="194">
        <f>SUBTOTAL(9,R2455:R2480)</f>
        <v>83755.8</v>
      </c>
      <c r="S2481" s="194">
        <f>SUBTOTAL(9,S2455:S2480)</f>
        <v>12095.4</v>
      </c>
      <c r="T2481" s="194">
        <f>SUBTOTAL(9,T2455:T2480)</f>
        <v>21173.599999999999</v>
      </c>
      <c r="U2481" s="194">
        <f>SUBTOTAL(9,U2455:U2480)</f>
        <v>21327.9</v>
      </c>
    </row>
    <row r="2482" spans="1:21" s="156" customFormat="1" ht="19.5" customHeight="1" x14ac:dyDescent="0.25">
      <c r="B2482" s="198" t="s">
        <v>64</v>
      </c>
      <c r="C2482" s="175" t="str">
        <f>$C$1195</f>
        <v>Testing</v>
      </c>
      <c r="D2482" s="176"/>
      <c r="E2482" s="176"/>
      <c r="F2482" s="176"/>
      <c r="G2482" s="177"/>
      <c r="H2482" s="471">
        <f>$H$1195</f>
        <v>0.01</v>
      </c>
      <c r="I2482" s="179"/>
      <c r="J2482" s="458">
        <f>SUBTOTAL(9,K2453:K2481)</f>
        <v>138352.69999999998</v>
      </c>
      <c r="K2482" s="459">
        <f>H2482*J2482</f>
        <v>1383.5269999999998</v>
      </c>
      <c r="L2482" s="460"/>
      <c r="M2482" s="461"/>
      <c r="N2482" s="461"/>
      <c r="O2482" s="462"/>
      <c r="P2482" s="193">
        <f t="shared" si="564"/>
        <v>0</v>
      </c>
      <c r="Q2482" s="170"/>
      <c r="R2482" s="194">
        <f>R2481*$H2482</f>
        <v>837.55799999999999</v>
      </c>
      <c r="S2482" s="194">
        <f>S2481*$H2482</f>
        <v>120.95399999999999</v>
      </c>
      <c r="T2482" s="194">
        <f>T2481*$H2482</f>
        <v>211.73599999999999</v>
      </c>
      <c r="U2482" s="194">
        <f>U2481*$H2482</f>
        <v>213.27900000000002</v>
      </c>
    </row>
    <row r="2483" spans="1:21" s="156" customFormat="1" ht="19.5" customHeight="1" x14ac:dyDescent="0.25">
      <c r="B2483" s="198" t="s">
        <v>64</v>
      </c>
      <c r="C2483" s="175" t="str">
        <f>$C$1196</f>
        <v>Commissioning</v>
      </c>
      <c r="D2483" s="176"/>
      <c r="E2483" s="176"/>
      <c r="F2483" s="176"/>
      <c r="G2483" s="177"/>
      <c r="H2483" s="471">
        <f>$H$1196</f>
        <v>0.01</v>
      </c>
      <c r="I2483" s="179"/>
      <c r="J2483" s="458">
        <f>J2482</f>
        <v>138352.69999999998</v>
      </c>
      <c r="K2483" s="459">
        <f>H2483*J2483</f>
        <v>1383.5269999999998</v>
      </c>
      <c r="L2483" s="460"/>
      <c r="M2483" s="461"/>
      <c r="N2483" s="461"/>
      <c r="O2483" s="462"/>
      <c r="P2483" s="193">
        <f t="shared" si="564"/>
        <v>0</v>
      </c>
      <c r="Q2483" s="170"/>
      <c r="R2483" s="194">
        <f>R2481*$H2483</f>
        <v>837.55799999999999</v>
      </c>
      <c r="S2483" s="194">
        <f>S2481*$H2483</f>
        <v>120.95399999999999</v>
      </c>
      <c r="T2483" s="194">
        <f>T2481*$H2483</f>
        <v>211.73599999999999</v>
      </c>
      <c r="U2483" s="194">
        <f>U2481*$H2483</f>
        <v>213.27900000000002</v>
      </c>
    </row>
    <row r="2484" spans="1:21" s="156" customFormat="1" ht="19.5" customHeight="1" x14ac:dyDescent="0.25">
      <c r="B2484" s="198" t="s">
        <v>64</v>
      </c>
      <c r="C2484" s="175" t="str">
        <f>$C$1197</f>
        <v>E.o. for sustainable solutions, offsite manufacture, and the like</v>
      </c>
      <c r="D2484" s="176"/>
      <c r="E2484" s="176"/>
      <c r="F2484" s="176"/>
      <c r="G2484" s="177"/>
      <c r="H2484" s="471">
        <f>$H$1197</f>
        <v>0.15</v>
      </c>
      <c r="I2484" s="179"/>
      <c r="J2484" s="458">
        <f>J2483</f>
        <v>138352.69999999998</v>
      </c>
      <c r="K2484" s="459">
        <f>H2484*J2484</f>
        <v>20752.904999999995</v>
      </c>
      <c r="L2484" s="460"/>
      <c r="M2484" s="461"/>
      <c r="N2484" s="461"/>
      <c r="O2484" s="462"/>
      <c r="P2484" s="193">
        <f t="shared" si="564"/>
        <v>0</v>
      </c>
      <c r="Q2484" s="170"/>
      <c r="R2484" s="194">
        <f>R2481*$H2484</f>
        <v>12563.37</v>
      </c>
      <c r="S2484" s="194">
        <f>S2481*$H2484</f>
        <v>1814.31</v>
      </c>
      <c r="T2484" s="194">
        <f>T2481*$H2484</f>
        <v>3176.0399999999995</v>
      </c>
      <c r="U2484" s="194">
        <f>U2481*$H2484</f>
        <v>3199.1849999999999</v>
      </c>
    </row>
    <row r="2485" spans="1:21" s="156" customFormat="1" ht="19.5" customHeight="1" x14ac:dyDescent="0.25">
      <c r="B2485" s="198" t="s">
        <v>64</v>
      </c>
      <c r="C2485" s="175" t="str">
        <f>$C$1198</f>
        <v>MEP Preliminaries &amp; OH&amp;P</v>
      </c>
      <c r="D2485" s="176"/>
      <c r="E2485" s="176"/>
      <c r="F2485" s="176"/>
      <c r="G2485" s="177"/>
      <c r="H2485" s="471">
        <f>$H$1198</f>
        <v>0</v>
      </c>
      <c r="I2485" s="179"/>
      <c r="J2485" s="458">
        <f>SUM(K2465:K2484)</f>
        <v>78116.858999999997</v>
      </c>
      <c r="K2485" s="459">
        <f>H2485*J2485</f>
        <v>0</v>
      </c>
      <c r="L2485" s="460"/>
      <c r="M2485" s="461"/>
      <c r="N2485" s="461"/>
      <c r="O2485" s="462"/>
      <c r="P2485" s="193">
        <f t="shared" si="564"/>
        <v>0</v>
      </c>
      <c r="Q2485" s="170"/>
      <c r="R2485" s="194">
        <f>SUM(R2481:R2484)*$H2485</f>
        <v>0</v>
      </c>
      <c r="S2485" s="194">
        <f>SUM(S2481:S2484)*$H2485</f>
        <v>0</v>
      </c>
      <c r="T2485" s="194">
        <f>SUM(T2481:T2484)*$H2485</f>
        <v>0</v>
      </c>
      <c r="U2485" s="194">
        <f>SUM(U2481:U2484)*$H2485</f>
        <v>0</v>
      </c>
    </row>
    <row r="2486" spans="1:21" s="156" customFormat="1" ht="19.5" customHeight="1" x14ac:dyDescent="0.25">
      <c r="A2486" s="197"/>
      <c r="B2486" s="221"/>
      <c r="C2486" s="222"/>
      <c r="D2486" s="223"/>
      <c r="E2486" s="223"/>
      <c r="F2486" s="223"/>
      <c r="G2486" s="224" t="str">
        <f>C2454</f>
        <v>Lightning Protection</v>
      </c>
      <c r="H2486" s="225"/>
      <c r="I2486" s="225"/>
      <c r="J2486" s="226"/>
      <c r="K2486" s="227">
        <f>SUBTOTAL(9,K2454:K2485)</f>
        <v>161872.65899999999</v>
      </c>
      <c r="L2486" s="228"/>
      <c r="M2486" s="229"/>
      <c r="N2486" s="229"/>
      <c r="O2486" s="230"/>
      <c r="P2486" s="193">
        <f t="shared" si="564"/>
        <v>161872.65899999999</v>
      </c>
      <c r="R2486" s="194"/>
      <c r="S2486" s="194"/>
      <c r="T2486" s="194"/>
      <c r="U2486" s="194"/>
    </row>
    <row r="2487" spans="1:21" s="156" customFormat="1" ht="19.5" customHeight="1" x14ac:dyDescent="0.25">
      <c r="B2487" s="174"/>
      <c r="C2487" s="175"/>
      <c r="D2487" s="176"/>
      <c r="E2487" s="176"/>
      <c r="F2487" s="176"/>
      <c r="G2487" s="177"/>
      <c r="H2487" s="178"/>
      <c r="I2487" s="179"/>
      <c r="J2487" s="180"/>
      <c r="K2487" s="180"/>
      <c r="L2487" s="181"/>
      <c r="M2487" s="182"/>
      <c r="N2487" s="182"/>
      <c r="O2487" s="183"/>
      <c r="P2487" s="193">
        <f t="shared" si="564"/>
        <v>0</v>
      </c>
      <c r="Q2487" s="170"/>
      <c r="R2487" s="194" t="str">
        <f>IF($Q2487=R$8,$K2487,"")</f>
        <v/>
      </c>
      <c r="S2487" s="194"/>
      <c r="T2487" s="194" t="str">
        <f>IF($Q2487=T$8,$K2487,"")</f>
        <v/>
      </c>
      <c r="U2487" s="194" t="str">
        <f>IF($Q2487=U$8,$K2487,"")</f>
        <v/>
      </c>
    </row>
    <row r="2488" spans="1:21" s="156" customFormat="1" ht="19.5" customHeight="1" x14ac:dyDescent="0.25">
      <c r="B2488" s="231"/>
      <c r="C2488" s="232"/>
      <c r="D2488" s="233"/>
      <c r="E2488" s="233"/>
      <c r="F2488" s="233"/>
      <c r="G2488" s="234" t="str">
        <f>C2330</f>
        <v>Fire and Lightning Protection</v>
      </c>
      <c r="H2488" s="235"/>
      <c r="I2488" s="236"/>
      <c r="J2488" s="236"/>
      <c r="K2488" s="237">
        <f>SUBTOTAL(9,K2331:K2487)</f>
        <v>5202706.9067999991</v>
      </c>
      <c r="L2488" s="238"/>
      <c r="M2488" s="239"/>
      <c r="N2488" s="239"/>
      <c r="O2488" s="240"/>
      <c r="P2488" s="193">
        <f t="shared" si="564"/>
        <v>0</v>
      </c>
      <c r="Q2488" s="237">
        <f t="shared" ref="Q2488" si="572">SUBTOTAL(9,Q2487:Q2487)</f>
        <v>0</v>
      </c>
      <c r="R2488" s="237">
        <f>SUBTOTAL(9,R2330:R2487)</f>
        <v>3628357.551</v>
      </c>
      <c r="S2488" s="237">
        <f>SUBTOTAL(9,S2330:S2487)</f>
        <v>381914.4420000001</v>
      </c>
      <c r="T2488" s="237">
        <f>SUBTOTAL(9,T2330:T2487)</f>
        <v>1167481.2708000003</v>
      </c>
      <c r="U2488" s="237">
        <f>SUBTOTAL(9,U2330:U2487)</f>
        <v>24953.643</v>
      </c>
    </row>
    <row r="2489" spans="1:21" s="156" customFormat="1" ht="19.5" customHeight="1" x14ac:dyDescent="0.25">
      <c r="B2489" s="174"/>
      <c r="C2489" s="175"/>
      <c r="D2489" s="176"/>
      <c r="E2489" s="176"/>
      <c r="F2489" s="176"/>
      <c r="G2489" s="177"/>
      <c r="H2489" s="178"/>
      <c r="I2489" s="179"/>
      <c r="J2489" s="474"/>
      <c r="K2489" s="467"/>
      <c r="L2489" s="468"/>
      <c r="M2489" s="469"/>
      <c r="N2489" s="469"/>
      <c r="O2489" s="470"/>
      <c r="P2489" s="193">
        <f t="shared" si="564"/>
        <v>0</v>
      </c>
      <c r="Q2489" s="170"/>
      <c r="R2489" s="194" t="str">
        <f>IF($Q2489=R$8,$K2489,"")</f>
        <v/>
      </c>
      <c r="S2489" s="194"/>
      <c r="T2489" s="194" t="str">
        <f>IF($Q2489=T$8,$K2489,"")</f>
        <v/>
      </c>
      <c r="U2489" s="194" t="str">
        <f>IF($Q2489=U$8,$K2489,"")</f>
        <v/>
      </c>
    </row>
    <row r="2490" spans="1:21" s="156" customFormat="1" ht="19.5" customHeight="1" x14ac:dyDescent="0.25">
      <c r="B2490" s="189" t="s">
        <v>1411</v>
      </c>
      <c r="C2490" s="190" t="s">
        <v>1412</v>
      </c>
      <c r="D2490" s="191"/>
      <c r="E2490" s="191"/>
      <c r="F2490" s="191"/>
      <c r="G2490" s="192"/>
      <c r="H2490" s="178"/>
      <c r="I2490" s="179"/>
      <c r="J2490" s="180"/>
      <c r="K2490" s="180"/>
      <c r="L2490" s="181"/>
      <c r="M2490" s="182"/>
      <c r="N2490" s="182"/>
      <c r="O2490" s="183"/>
      <c r="P2490" s="193">
        <f t="shared" si="564"/>
        <v>0</v>
      </c>
      <c r="Q2490" s="170"/>
      <c r="R2490" s="194" t="str">
        <f>IF($Q2490=R$8,$K2490,"")</f>
        <v/>
      </c>
      <c r="S2490" s="194"/>
      <c r="T2490" s="194" t="str">
        <f>IF($Q2490=T$8,$K2490,"")</f>
        <v/>
      </c>
      <c r="U2490" s="194" t="str">
        <f>IF($Q2490=U$8,$K2490,"")</f>
        <v/>
      </c>
    </row>
    <row r="2491" spans="1:21" s="156" customFormat="1" ht="19.5" customHeight="1" x14ac:dyDescent="0.25">
      <c r="B2491" s="195" t="s">
        <v>1413</v>
      </c>
      <c r="C2491" s="196" t="s">
        <v>1414</v>
      </c>
      <c r="D2491" s="191"/>
      <c r="E2491" s="191"/>
      <c r="F2491" s="191"/>
      <c r="G2491" s="192"/>
      <c r="H2491" s="178"/>
      <c r="I2491" s="179"/>
      <c r="J2491" s="180"/>
      <c r="K2491" s="180"/>
      <c r="L2491" s="181"/>
      <c r="M2491" s="182"/>
      <c r="N2491" s="182"/>
      <c r="O2491" s="183"/>
      <c r="P2491" s="193">
        <f t="shared" ref="P2491:P2554" si="573">K2491-SUM(R2491:U2491)</f>
        <v>0</v>
      </c>
      <c r="Q2491" s="170"/>
      <c r="R2491" s="194"/>
      <c r="S2491" s="194"/>
      <c r="T2491" s="194"/>
      <c r="U2491" s="194"/>
    </row>
    <row r="2492" spans="1:21" s="156" customFormat="1" ht="19.5" customHeight="1" x14ac:dyDescent="0.25">
      <c r="B2492" s="279"/>
      <c r="C2492" s="196" t="s">
        <v>538</v>
      </c>
      <c r="D2492" s="191"/>
      <c r="E2492" s="191"/>
      <c r="F2492" s="191"/>
      <c r="G2492" s="192"/>
      <c r="H2492" s="178"/>
      <c r="I2492" s="179"/>
      <c r="J2492" s="180"/>
      <c r="K2492" s="180"/>
      <c r="L2492" s="205"/>
      <c r="M2492" s="206"/>
      <c r="N2492" s="182"/>
      <c r="O2492" s="183"/>
      <c r="P2492" s="193">
        <f t="shared" si="573"/>
        <v>0</v>
      </c>
      <c r="Q2492" s="156" t="s">
        <v>363</v>
      </c>
      <c r="R2492" s="194">
        <f t="shared" ref="R2492:U2523" si="574">IF($Q2492=R$8,$K2492,"")</f>
        <v>0</v>
      </c>
      <c r="S2492" s="194" t="str">
        <f t="shared" si="574"/>
        <v/>
      </c>
      <c r="T2492" s="194" t="str">
        <f t="shared" si="574"/>
        <v/>
      </c>
      <c r="U2492" s="194" t="str">
        <f t="shared" si="574"/>
        <v/>
      </c>
    </row>
    <row r="2493" spans="1:21" s="251" customFormat="1" ht="19.5" customHeight="1" x14ac:dyDescent="0.25">
      <c r="A2493" s="241"/>
      <c r="B2493" s="254" t="s">
        <v>64</v>
      </c>
      <c r="C2493" s="456" t="s">
        <v>1415</v>
      </c>
      <c r="D2493" s="255"/>
      <c r="E2493" s="255"/>
      <c r="F2493" s="255"/>
      <c r="G2493" s="256"/>
      <c r="H2493" s="257"/>
      <c r="I2493" s="242"/>
      <c r="J2493" s="179" t="s">
        <v>984</v>
      </c>
      <c r="K2493" s="244"/>
      <c r="L2493" s="990"/>
      <c r="M2493" s="991"/>
      <c r="N2493" s="991"/>
      <c r="O2493" s="992"/>
      <c r="P2493" s="193">
        <f t="shared" si="573"/>
        <v>0</v>
      </c>
      <c r="Q2493" s="156" t="s">
        <v>363</v>
      </c>
      <c r="R2493" s="194">
        <f t="shared" si="574"/>
        <v>0</v>
      </c>
      <c r="S2493" s="194" t="str">
        <f t="shared" si="574"/>
        <v/>
      </c>
      <c r="T2493" s="194" t="str">
        <f t="shared" si="574"/>
        <v/>
      </c>
      <c r="U2493" s="194" t="str">
        <f t="shared" si="574"/>
        <v/>
      </c>
    </row>
    <row r="2494" spans="1:21" s="251" customFormat="1" ht="19.5" customHeight="1" x14ac:dyDescent="0.25">
      <c r="A2494" s="241"/>
      <c r="B2494" s="254"/>
      <c r="C2494" s="199" t="s">
        <v>1416</v>
      </c>
      <c r="D2494" s="255"/>
      <c r="E2494" s="255"/>
      <c r="F2494" s="255"/>
      <c r="G2494" s="256"/>
      <c r="H2494" s="257"/>
      <c r="I2494" s="242"/>
      <c r="J2494" s="179" t="s">
        <v>984</v>
      </c>
      <c r="K2494" s="244"/>
      <c r="L2494" s="245"/>
      <c r="M2494" s="246"/>
      <c r="N2494" s="246"/>
      <c r="O2494" s="247"/>
      <c r="P2494" s="193">
        <f t="shared" si="573"/>
        <v>0</v>
      </c>
      <c r="Q2494" s="156" t="s">
        <v>363</v>
      </c>
      <c r="R2494" s="194">
        <f t="shared" si="574"/>
        <v>0</v>
      </c>
      <c r="S2494" s="194" t="str">
        <f t="shared" si="574"/>
        <v/>
      </c>
      <c r="T2494" s="194" t="str">
        <f t="shared" si="574"/>
        <v/>
      </c>
      <c r="U2494" s="194" t="str">
        <f t="shared" si="574"/>
        <v/>
      </c>
    </row>
    <row r="2495" spans="1:21" s="251" customFormat="1" ht="19.5" customHeight="1" x14ac:dyDescent="0.25">
      <c r="A2495" s="241"/>
      <c r="B2495" s="254"/>
      <c r="C2495" s="199" t="s">
        <v>1417</v>
      </c>
      <c r="D2495" s="255"/>
      <c r="E2495" s="255"/>
      <c r="F2495" s="255"/>
      <c r="G2495" s="256"/>
      <c r="H2495" s="257"/>
      <c r="I2495" s="242"/>
      <c r="J2495" s="179" t="s">
        <v>984</v>
      </c>
      <c r="K2495" s="244"/>
      <c r="L2495" s="245"/>
      <c r="M2495" s="246"/>
      <c r="N2495" s="246"/>
      <c r="O2495" s="247"/>
      <c r="P2495" s="193">
        <f t="shared" si="573"/>
        <v>0</v>
      </c>
      <c r="Q2495" s="156" t="s">
        <v>363</v>
      </c>
      <c r="R2495" s="194">
        <f t="shared" si="574"/>
        <v>0</v>
      </c>
      <c r="S2495" s="194" t="str">
        <f t="shared" si="574"/>
        <v/>
      </c>
      <c r="T2495" s="194" t="str">
        <f t="shared" si="574"/>
        <v/>
      </c>
      <c r="U2495" s="194" t="str">
        <f t="shared" si="574"/>
        <v/>
      </c>
    </row>
    <row r="2496" spans="1:21" s="251" customFormat="1" ht="19.5" customHeight="1" x14ac:dyDescent="0.25">
      <c r="A2496" s="241"/>
      <c r="B2496" s="254"/>
      <c r="C2496" s="199"/>
      <c r="D2496" s="255"/>
      <c r="E2496" s="255"/>
      <c r="F2496" s="255"/>
      <c r="G2496" s="256"/>
      <c r="H2496" s="257"/>
      <c r="I2496" s="242"/>
      <c r="J2496" s="179" t="s">
        <v>984</v>
      </c>
      <c r="K2496" s="244"/>
      <c r="L2496" s="245"/>
      <c r="M2496" s="246"/>
      <c r="N2496" s="246"/>
      <c r="O2496" s="247"/>
      <c r="P2496" s="193">
        <f t="shared" si="573"/>
        <v>0</v>
      </c>
      <c r="Q2496" s="156" t="s">
        <v>363</v>
      </c>
      <c r="R2496" s="194">
        <f t="shared" si="574"/>
        <v>0</v>
      </c>
      <c r="S2496" s="194" t="str">
        <f t="shared" si="574"/>
        <v/>
      </c>
      <c r="T2496" s="194" t="str">
        <f t="shared" si="574"/>
        <v/>
      </c>
      <c r="U2496" s="194" t="str">
        <f t="shared" si="574"/>
        <v/>
      </c>
    </row>
    <row r="2497" spans="1:21" s="251" customFormat="1" ht="19.5" customHeight="1" x14ac:dyDescent="0.25">
      <c r="A2497" s="241"/>
      <c r="B2497" s="254"/>
      <c r="C2497" s="199" t="s">
        <v>1418</v>
      </c>
      <c r="D2497" s="255"/>
      <c r="E2497" s="255"/>
      <c r="F2497" s="255"/>
      <c r="G2497" s="256"/>
      <c r="H2497" s="257"/>
      <c r="I2497" s="242"/>
      <c r="J2497" s="179" t="s">
        <v>984</v>
      </c>
      <c r="K2497" s="244"/>
      <c r="L2497" s="245"/>
      <c r="M2497" s="246"/>
      <c r="N2497" s="246"/>
      <c r="O2497" s="247"/>
      <c r="P2497" s="193">
        <f t="shared" si="573"/>
        <v>0</v>
      </c>
      <c r="Q2497" s="156" t="s">
        <v>363</v>
      </c>
      <c r="R2497" s="194">
        <f t="shared" si="574"/>
        <v>0</v>
      </c>
      <c r="S2497" s="194" t="str">
        <f t="shared" si="574"/>
        <v/>
      </c>
      <c r="T2497" s="194" t="str">
        <f t="shared" si="574"/>
        <v/>
      </c>
      <c r="U2497" s="194" t="str">
        <f t="shared" si="574"/>
        <v/>
      </c>
    </row>
    <row r="2498" spans="1:21" s="251" customFormat="1" ht="19.5" customHeight="1" x14ac:dyDescent="0.25">
      <c r="A2498" s="241"/>
      <c r="B2498" s="254"/>
      <c r="C2498" s="199" t="s">
        <v>1417</v>
      </c>
      <c r="D2498" s="255"/>
      <c r="E2498" s="255"/>
      <c r="F2498" s="255"/>
      <c r="G2498" s="256"/>
      <c r="H2498" s="257">
        <v>22041</v>
      </c>
      <c r="I2498" s="242" t="s">
        <v>5</v>
      </c>
      <c r="J2498" s="179">
        <v>82.23</v>
      </c>
      <c r="K2498" s="180">
        <f>H2498*J2498</f>
        <v>1812431.4300000002</v>
      </c>
      <c r="L2498" s="245"/>
      <c r="M2498" s="246"/>
      <c r="N2498" s="246"/>
      <c r="O2498" s="247"/>
      <c r="P2498" s="193">
        <f t="shared" si="573"/>
        <v>0</v>
      </c>
      <c r="Q2498" s="156" t="s">
        <v>363</v>
      </c>
      <c r="R2498" s="194">
        <f t="shared" si="574"/>
        <v>1812431.4300000002</v>
      </c>
      <c r="S2498" s="194" t="str">
        <f t="shared" si="574"/>
        <v/>
      </c>
      <c r="T2498" s="194" t="str">
        <f t="shared" si="574"/>
        <v/>
      </c>
      <c r="U2498" s="194" t="str">
        <f t="shared" si="574"/>
        <v/>
      </c>
    </row>
    <row r="2499" spans="1:21" s="251" customFormat="1" ht="19.5" customHeight="1" x14ac:dyDescent="0.25">
      <c r="A2499" s="241"/>
      <c r="B2499" s="254"/>
      <c r="C2499" s="199"/>
      <c r="D2499" s="255"/>
      <c r="E2499" s="255"/>
      <c r="F2499" s="255"/>
      <c r="G2499" s="256"/>
      <c r="H2499" s="257"/>
      <c r="I2499" s="242"/>
      <c r="J2499" s="179" t="s">
        <v>984</v>
      </c>
      <c r="K2499" s="244"/>
      <c r="L2499" s="245"/>
      <c r="M2499" s="246"/>
      <c r="N2499" s="246"/>
      <c r="O2499" s="247"/>
      <c r="P2499" s="193">
        <f t="shared" si="573"/>
        <v>0</v>
      </c>
      <c r="Q2499" s="156" t="s">
        <v>363</v>
      </c>
      <c r="R2499" s="194">
        <f t="shared" si="574"/>
        <v>0</v>
      </c>
      <c r="S2499" s="194" t="str">
        <f t="shared" si="574"/>
        <v/>
      </c>
      <c r="T2499" s="194" t="str">
        <f t="shared" si="574"/>
        <v/>
      </c>
      <c r="U2499" s="194" t="str">
        <f t="shared" si="574"/>
        <v/>
      </c>
    </row>
    <row r="2500" spans="1:21" s="251" customFormat="1" ht="19.5" customHeight="1" x14ac:dyDescent="0.25">
      <c r="A2500" s="241"/>
      <c r="B2500" s="254"/>
      <c r="C2500" s="199"/>
      <c r="D2500" s="255"/>
      <c r="E2500" s="255"/>
      <c r="F2500" s="255"/>
      <c r="G2500" s="256"/>
      <c r="H2500" s="257"/>
      <c r="I2500" s="242"/>
      <c r="J2500" s="179" t="s">
        <v>984</v>
      </c>
      <c r="K2500" s="244"/>
      <c r="L2500" s="245"/>
      <c r="M2500" s="246"/>
      <c r="N2500" s="246"/>
      <c r="O2500" s="247"/>
      <c r="P2500" s="193">
        <f t="shared" si="573"/>
        <v>0</v>
      </c>
      <c r="Q2500" s="156" t="s">
        <v>363</v>
      </c>
      <c r="R2500" s="194">
        <f t="shared" si="574"/>
        <v>0</v>
      </c>
      <c r="S2500" s="194" t="str">
        <f t="shared" si="574"/>
        <v/>
      </c>
      <c r="T2500" s="194" t="str">
        <f t="shared" si="574"/>
        <v/>
      </c>
      <c r="U2500" s="194" t="str">
        <f t="shared" si="574"/>
        <v/>
      </c>
    </row>
    <row r="2501" spans="1:21" s="251" customFormat="1" ht="19.5" customHeight="1" x14ac:dyDescent="0.25">
      <c r="A2501" s="241"/>
      <c r="B2501" s="254"/>
      <c r="C2501" s="456" t="s">
        <v>1419</v>
      </c>
      <c r="D2501" s="255"/>
      <c r="E2501" s="255"/>
      <c r="F2501" s="255"/>
      <c r="G2501" s="256"/>
      <c r="H2501" s="257"/>
      <c r="I2501" s="242"/>
      <c r="J2501" s="179" t="s">
        <v>984</v>
      </c>
      <c r="K2501" s="244"/>
      <c r="L2501" s="245"/>
      <c r="M2501" s="246"/>
      <c r="N2501" s="246"/>
      <c r="O2501" s="247"/>
      <c r="P2501" s="193">
        <f t="shared" si="573"/>
        <v>0</v>
      </c>
      <c r="Q2501" s="156" t="s">
        <v>363</v>
      </c>
      <c r="R2501" s="194">
        <f t="shared" si="574"/>
        <v>0</v>
      </c>
      <c r="S2501" s="194" t="str">
        <f t="shared" si="574"/>
        <v/>
      </c>
      <c r="T2501" s="194" t="str">
        <f t="shared" si="574"/>
        <v/>
      </c>
      <c r="U2501" s="194" t="str">
        <f t="shared" si="574"/>
        <v/>
      </c>
    </row>
    <row r="2502" spans="1:21" s="251" customFormat="1" ht="19.5" customHeight="1" x14ac:dyDescent="0.25">
      <c r="A2502" s="241"/>
      <c r="B2502" s="254"/>
      <c r="C2502" s="199" t="s">
        <v>1420</v>
      </c>
      <c r="D2502" s="255"/>
      <c r="E2502" s="255"/>
      <c r="F2502" s="255"/>
      <c r="G2502" s="256"/>
      <c r="H2502" s="257"/>
      <c r="I2502" s="242"/>
      <c r="J2502" s="179" t="s">
        <v>984</v>
      </c>
      <c r="K2502" s="244"/>
      <c r="L2502" s="245"/>
      <c r="M2502" s="246"/>
      <c r="N2502" s="246"/>
      <c r="O2502" s="247"/>
      <c r="P2502" s="193">
        <f t="shared" si="573"/>
        <v>0</v>
      </c>
      <c r="Q2502" s="156" t="s">
        <v>363</v>
      </c>
      <c r="R2502" s="194">
        <f t="shared" si="574"/>
        <v>0</v>
      </c>
      <c r="S2502" s="194" t="str">
        <f t="shared" si="574"/>
        <v/>
      </c>
      <c r="T2502" s="194" t="str">
        <f t="shared" si="574"/>
        <v/>
      </c>
      <c r="U2502" s="194" t="str">
        <f t="shared" si="574"/>
        <v/>
      </c>
    </row>
    <row r="2503" spans="1:21" s="251" customFormat="1" ht="19.5" customHeight="1" x14ac:dyDescent="0.25">
      <c r="A2503" s="241"/>
      <c r="B2503" s="254"/>
      <c r="C2503" s="199" t="s">
        <v>1421</v>
      </c>
      <c r="D2503" s="255"/>
      <c r="E2503" s="255"/>
      <c r="F2503" s="255"/>
      <c r="G2503" s="256"/>
      <c r="H2503" s="257">
        <v>22041</v>
      </c>
      <c r="I2503" s="242" t="s">
        <v>5</v>
      </c>
      <c r="J2503" s="179">
        <v>29.1</v>
      </c>
      <c r="K2503" s="180">
        <f>H2503*J2503</f>
        <v>641393.1</v>
      </c>
      <c r="L2503" s="245"/>
      <c r="M2503" s="246"/>
      <c r="N2503" s="246"/>
      <c r="O2503" s="247"/>
      <c r="P2503" s="193">
        <f t="shared" si="573"/>
        <v>0</v>
      </c>
      <c r="Q2503" s="156" t="s">
        <v>363</v>
      </c>
      <c r="R2503" s="194">
        <f t="shared" si="574"/>
        <v>641393.1</v>
      </c>
      <c r="S2503" s="194" t="str">
        <f t="shared" si="574"/>
        <v/>
      </c>
      <c r="T2503" s="194" t="str">
        <f t="shared" si="574"/>
        <v/>
      </c>
      <c r="U2503" s="194" t="str">
        <f t="shared" si="574"/>
        <v/>
      </c>
    </row>
    <row r="2504" spans="1:21" s="251" customFormat="1" ht="19.5" customHeight="1" x14ac:dyDescent="0.25">
      <c r="A2504" s="241"/>
      <c r="B2504" s="254"/>
      <c r="C2504" s="199"/>
      <c r="D2504" s="255"/>
      <c r="E2504" s="255"/>
      <c r="F2504" s="255"/>
      <c r="G2504" s="256"/>
      <c r="H2504" s="257"/>
      <c r="I2504" s="242"/>
      <c r="J2504" s="179" t="s">
        <v>984</v>
      </c>
      <c r="K2504" s="244"/>
      <c r="L2504" s="245"/>
      <c r="M2504" s="246"/>
      <c r="N2504" s="246"/>
      <c r="O2504" s="247"/>
      <c r="P2504" s="193">
        <f t="shared" si="573"/>
        <v>0</v>
      </c>
      <c r="Q2504" s="156" t="s">
        <v>363</v>
      </c>
      <c r="R2504" s="194">
        <f t="shared" si="574"/>
        <v>0</v>
      </c>
      <c r="S2504" s="194" t="str">
        <f t="shared" si="574"/>
        <v/>
      </c>
      <c r="T2504" s="194" t="str">
        <f t="shared" si="574"/>
        <v/>
      </c>
      <c r="U2504" s="194" t="str">
        <f t="shared" si="574"/>
        <v/>
      </c>
    </row>
    <row r="2505" spans="1:21" s="251" customFormat="1" ht="19.5" customHeight="1" x14ac:dyDescent="0.25">
      <c r="A2505" s="241"/>
      <c r="B2505" s="254"/>
      <c r="C2505" s="456" t="s">
        <v>1422</v>
      </c>
      <c r="D2505" s="255"/>
      <c r="E2505" s="255"/>
      <c r="F2505" s="255"/>
      <c r="G2505" s="256"/>
      <c r="H2505" s="257"/>
      <c r="I2505" s="242"/>
      <c r="J2505" s="179" t="s">
        <v>984</v>
      </c>
      <c r="K2505" s="244"/>
      <c r="L2505" s="245"/>
      <c r="M2505" s="246"/>
      <c r="N2505" s="246"/>
      <c r="O2505" s="247"/>
      <c r="P2505" s="193">
        <f t="shared" si="573"/>
        <v>0</v>
      </c>
      <c r="Q2505" s="156" t="s">
        <v>363</v>
      </c>
      <c r="R2505" s="194">
        <f t="shared" si="574"/>
        <v>0</v>
      </c>
      <c r="S2505" s="194" t="str">
        <f t="shared" si="574"/>
        <v/>
      </c>
      <c r="T2505" s="194" t="str">
        <f t="shared" si="574"/>
        <v/>
      </c>
      <c r="U2505" s="194" t="str">
        <f t="shared" si="574"/>
        <v/>
      </c>
    </row>
    <row r="2506" spans="1:21" s="251" customFormat="1" ht="19.5" customHeight="1" x14ac:dyDescent="0.25">
      <c r="A2506" s="241"/>
      <c r="B2506" s="254"/>
      <c r="C2506" s="199" t="s">
        <v>1423</v>
      </c>
      <c r="D2506" s="255"/>
      <c r="E2506" s="255"/>
      <c r="F2506" s="255"/>
      <c r="G2506" s="256"/>
      <c r="H2506" s="257"/>
      <c r="I2506" s="242"/>
      <c r="J2506" s="179" t="s">
        <v>984</v>
      </c>
      <c r="K2506" s="244"/>
      <c r="L2506" s="245"/>
      <c r="M2506" s="246"/>
      <c r="N2506" s="246"/>
      <c r="O2506" s="247"/>
      <c r="P2506" s="193">
        <f t="shared" si="573"/>
        <v>0</v>
      </c>
      <c r="Q2506" s="156" t="s">
        <v>363</v>
      </c>
      <c r="R2506" s="194">
        <f t="shared" si="574"/>
        <v>0</v>
      </c>
      <c r="S2506" s="194" t="str">
        <f t="shared" si="574"/>
        <v/>
      </c>
      <c r="T2506" s="194" t="str">
        <f t="shared" si="574"/>
        <v/>
      </c>
      <c r="U2506" s="194" t="str">
        <f t="shared" si="574"/>
        <v/>
      </c>
    </row>
    <row r="2507" spans="1:21" s="251" customFormat="1" ht="19.5" customHeight="1" x14ac:dyDescent="0.25">
      <c r="A2507" s="241"/>
      <c r="B2507" s="254"/>
      <c r="C2507" s="199" t="s">
        <v>1424</v>
      </c>
      <c r="D2507" s="255"/>
      <c r="E2507" s="255"/>
      <c r="F2507" s="255"/>
      <c r="G2507" s="256"/>
      <c r="H2507" s="257">
        <v>22041</v>
      </c>
      <c r="I2507" s="242" t="s">
        <v>5</v>
      </c>
      <c r="J2507" s="179">
        <v>18.98</v>
      </c>
      <c r="K2507" s="180">
        <f>H2507*J2507</f>
        <v>418338.18</v>
      </c>
      <c r="L2507" s="245"/>
      <c r="M2507" s="246"/>
      <c r="N2507" s="246"/>
      <c r="O2507" s="247"/>
      <c r="P2507" s="193">
        <f t="shared" si="573"/>
        <v>0</v>
      </c>
      <c r="Q2507" s="156" t="s">
        <v>363</v>
      </c>
      <c r="R2507" s="194">
        <f t="shared" si="574"/>
        <v>418338.18</v>
      </c>
      <c r="S2507" s="194" t="str">
        <f t="shared" si="574"/>
        <v/>
      </c>
      <c r="T2507" s="194" t="str">
        <f t="shared" si="574"/>
        <v/>
      </c>
      <c r="U2507" s="194" t="str">
        <f t="shared" si="574"/>
        <v/>
      </c>
    </row>
    <row r="2508" spans="1:21" s="251" customFormat="1" ht="19.5" customHeight="1" x14ac:dyDescent="0.25">
      <c r="A2508" s="241"/>
      <c r="B2508" s="254"/>
      <c r="C2508" s="199"/>
      <c r="D2508" s="255"/>
      <c r="E2508" s="255"/>
      <c r="F2508" s="255"/>
      <c r="G2508" s="256"/>
      <c r="H2508" s="257"/>
      <c r="I2508" s="242"/>
      <c r="J2508" s="179" t="s">
        <v>984</v>
      </c>
      <c r="K2508" s="244"/>
      <c r="L2508" s="245"/>
      <c r="M2508" s="246"/>
      <c r="N2508" s="246"/>
      <c r="O2508" s="247"/>
      <c r="P2508" s="193">
        <f t="shared" si="573"/>
        <v>0</v>
      </c>
      <c r="Q2508" s="156" t="s">
        <v>363</v>
      </c>
      <c r="R2508" s="194">
        <f t="shared" si="574"/>
        <v>0</v>
      </c>
      <c r="S2508" s="194" t="str">
        <f t="shared" si="574"/>
        <v/>
      </c>
      <c r="T2508" s="194" t="str">
        <f t="shared" si="574"/>
        <v/>
      </c>
      <c r="U2508" s="194" t="str">
        <f t="shared" si="574"/>
        <v/>
      </c>
    </row>
    <row r="2509" spans="1:21" s="251" customFormat="1" ht="19.5" customHeight="1" x14ac:dyDescent="0.25">
      <c r="A2509" s="241"/>
      <c r="B2509" s="254"/>
      <c r="C2509" s="456" t="s">
        <v>1425</v>
      </c>
      <c r="D2509" s="255"/>
      <c r="E2509" s="255"/>
      <c r="F2509" s="255"/>
      <c r="G2509" s="256"/>
      <c r="H2509" s="257"/>
      <c r="I2509" s="242"/>
      <c r="J2509" s="179" t="s">
        <v>984</v>
      </c>
      <c r="K2509" s="244"/>
      <c r="L2509" s="245"/>
      <c r="M2509" s="246"/>
      <c r="N2509" s="246"/>
      <c r="O2509" s="247"/>
      <c r="P2509" s="193">
        <f t="shared" si="573"/>
        <v>0</v>
      </c>
      <c r="Q2509" s="156" t="s">
        <v>363</v>
      </c>
      <c r="R2509" s="194">
        <f t="shared" si="574"/>
        <v>0</v>
      </c>
      <c r="S2509" s="194" t="str">
        <f t="shared" si="574"/>
        <v/>
      </c>
      <c r="T2509" s="194" t="str">
        <f t="shared" si="574"/>
        <v/>
      </c>
      <c r="U2509" s="194" t="str">
        <f t="shared" si="574"/>
        <v/>
      </c>
    </row>
    <row r="2510" spans="1:21" s="251" customFormat="1" ht="19.5" customHeight="1" x14ac:dyDescent="0.25">
      <c r="A2510" s="241"/>
      <c r="B2510" s="254"/>
      <c r="C2510" s="199" t="s">
        <v>1426</v>
      </c>
      <c r="D2510" s="255"/>
      <c r="E2510" s="255"/>
      <c r="F2510" s="255"/>
      <c r="G2510" s="256"/>
      <c r="H2510" s="257">
        <v>12045</v>
      </c>
      <c r="I2510" s="242" t="s">
        <v>5</v>
      </c>
      <c r="J2510" s="179">
        <v>151.80000000000001</v>
      </c>
      <c r="K2510" s="180">
        <f>H2510*J2510</f>
        <v>1828431.0000000002</v>
      </c>
      <c r="L2510" s="245"/>
      <c r="M2510" s="246"/>
      <c r="N2510" s="246"/>
      <c r="O2510" s="247"/>
      <c r="P2510" s="193">
        <f t="shared" si="573"/>
        <v>0</v>
      </c>
      <c r="Q2510" s="156" t="s">
        <v>363</v>
      </c>
      <c r="R2510" s="194">
        <f t="shared" si="574"/>
        <v>1828431.0000000002</v>
      </c>
      <c r="S2510" s="194" t="str">
        <f t="shared" si="574"/>
        <v/>
      </c>
      <c r="T2510" s="194" t="str">
        <f t="shared" si="574"/>
        <v/>
      </c>
      <c r="U2510" s="194" t="str">
        <f t="shared" si="574"/>
        <v/>
      </c>
    </row>
    <row r="2511" spans="1:21" s="251" customFormat="1" ht="19.5" customHeight="1" x14ac:dyDescent="0.25">
      <c r="A2511" s="241"/>
      <c r="B2511" s="254"/>
      <c r="C2511" s="199" t="s">
        <v>1427</v>
      </c>
      <c r="D2511" s="255"/>
      <c r="E2511" s="255"/>
      <c r="F2511" s="255"/>
      <c r="G2511" s="256"/>
      <c r="H2511" s="257"/>
      <c r="I2511" s="242"/>
      <c r="J2511" s="179" t="s">
        <v>984</v>
      </c>
      <c r="K2511" s="244"/>
      <c r="L2511" s="245"/>
      <c r="M2511" s="246"/>
      <c r="N2511" s="246"/>
      <c r="O2511" s="247"/>
      <c r="P2511" s="193">
        <f t="shared" si="573"/>
        <v>0</v>
      </c>
      <c r="Q2511" s="156" t="s">
        <v>363</v>
      </c>
      <c r="R2511" s="194">
        <f t="shared" si="574"/>
        <v>0</v>
      </c>
      <c r="S2511" s="194" t="str">
        <f t="shared" si="574"/>
        <v/>
      </c>
      <c r="T2511" s="194" t="str">
        <f t="shared" si="574"/>
        <v/>
      </c>
      <c r="U2511" s="194" t="str">
        <f t="shared" si="574"/>
        <v/>
      </c>
    </row>
    <row r="2512" spans="1:21" s="251" customFormat="1" ht="19.5" customHeight="1" x14ac:dyDescent="0.25">
      <c r="A2512" s="241"/>
      <c r="B2512" s="254"/>
      <c r="C2512" s="199"/>
      <c r="D2512" s="255"/>
      <c r="E2512" s="255"/>
      <c r="F2512" s="255"/>
      <c r="G2512" s="256"/>
      <c r="H2512" s="257"/>
      <c r="I2512" s="242"/>
      <c r="J2512" s="179" t="s">
        <v>984</v>
      </c>
      <c r="K2512" s="244"/>
      <c r="L2512" s="245"/>
      <c r="M2512" s="246"/>
      <c r="N2512" s="246"/>
      <c r="O2512" s="247"/>
      <c r="P2512" s="193">
        <f t="shared" si="573"/>
        <v>0</v>
      </c>
      <c r="Q2512" s="156" t="s">
        <v>363</v>
      </c>
      <c r="R2512" s="194">
        <f t="shared" si="574"/>
        <v>0</v>
      </c>
      <c r="S2512" s="194" t="str">
        <f t="shared" si="574"/>
        <v/>
      </c>
      <c r="T2512" s="194" t="str">
        <f t="shared" si="574"/>
        <v/>
      </c>
      <c r="U2512" s="194" t="str">
        <f t="shared" si="574"/>
        <v/>
      </c>
    </row>
    <row r="2513" spans="1:21" s="251" customFormat="1" ht="19.5" customHeight="1" x14ac:dyDescent="0.25">
      <c r="A2513" s="241"/>
      <c r="B2513" s="254"/>
      <c r="C2513" s="456" t="s">
        <v>1428</v>
      </c>
      <c r="D2513" s="255"/>
      <c r="E2513" s="255"/>
      <c r="F2513" s="255"/>
      <c r="G2513" s="256"/>
      <c r="H2513" s="257"/>
      <c r="I2513" s="242"/>
      <c r="J2513" s="179" t="s">
        <v>984</v>
      </c>
      <c r="K2513" s="244"/>
      <c r="L2513" s="245"/>
      <c r="M2513" s="246"/>
      <c r="N2513" s="246"/>
      <c r="O2513" s="247"/>
      <c r="P2513" s="193">
        <f t="shared" si="573"/>
        <v>0</v>
      </c>
      <c r="Q2513" s="156" t="s">
        <v>363</v>
      </c>
      <c r="R2513" s="194">
        <f t="shared" si="574"/>
        <v>0</v>
      </c>
      <c r="S2513" s="194" t="str">
        <f t="shared" si="574"/>
        <v/>
      </c>
      <c r="T2513" s="194" t="str">
        <f t="shared" si="574"/>
        <v/>
      </c>
      <c r="U2513" s="194" t="str">
        <f t="shared" si="574"/>
        <v/>
      </c>
    </row>
    <row r="2514" spans="1:21" s="251" customFormat="1" ht="19.5" customHeight="1" x14ac:dyDescent="0.25">
      <c r="A2514" s="241"/>
      <c r="B2514" s="254"/>
      <c r="C2514" s="199" t="s">
        <v>1251</v>
      </c>
      <c r="D2514" s="255"/>
      <c r="E2514" s="255"/>
      <c r="F2514" s="255"/>
      <c r="G2514" s="256"/>
      <c r="H2514" s="257"/>
      <c r="I2514" s="242"/>
      <c r="J2514" s="179" t="s">
        <v>984</v>
      </c>
      <c r="K2514" s="244"/>
      <c r="L2514" s="245"/>
      <c r="M2514" s="246"/>
      <c r="N2514" s="246"/>
      <c r="O2514" s="247"/>
      <c r="P2514" s="193">
        <f t="shared" si="573"/>
        <v>0</v>
      </c>
      <c r="Q2514" s="156" t="s">
        <v>363</v>
      </c>
      <c r="R2514" s="194">
        <f t="shared" si="574"/>
        <v>0</v>
      </c>
      <c r="S2514" s="194" t="str">
        <f t="shared" si="574"/>
        <v/>
      </c>
      <c r="T2514" s="194" t="str">
        <f t="shared" si="574"/>
        <v/>
      </c>
      <c r="U2514" s="194" t="str">
        <f t="shared" si="574"/>
        <v/>
      </c>
    </row>
    <row r="2515" spans="1:21" s="251" customFormat="1" ht="19.5" customHeight="1" x14ac:dyDescent="0.25">
      <c r="A2515" s="241"/>
      <c r="B2515" s="254"/>
      <c r="C2515" s="199" t="s">
        <v>1429</v>
      </c>
      <c r="D2515" s="255"/>
      <c r="E2515" s="255"/>
      <c r="F2515" s="255"/>
      <c r="G2515" s="256"/>
      <c r="H2515" s="257">
        <v>22041</v>
      </c>
      <c r="I2515" s="242" t="s">
        <v>5</v>
      </c>
      <c r="J2515" s="179">
        <v>18.98</v>
      </c>
      <c r="K2515" s="180">
        <f>H2515*J2515</f>
        <v>418338.18</v>
      </c>
      <c r="L2515" s="245"/>
      <c r="M2515" s="246"/>
      <c r="N2515" s="246"/>
      <c r="O2515" s="247"/>
      <c r="P2515" s="193">
        <f t="shared" si="573"/>
        <v>0</v>
      </c>
      <c r="Q2515" s="156" t="s">
        <v>363</v>
      </c>
      <c r="R2515" s="194">
        <f t="shared" si="574"/>
        <v>418338.18</v>
      </c>
      <c r="S2515" s="194" t="str">
        <f t="shared" si="574"/>
        <v/>
      </c>
      <c r="T2515" s="194" t="str">
        <f t="shared" si="574"/>
        <v/>
      </c>
      <c r="U2515" s="194" t="str">
        <f t="shared" si="574"/>
        <v/>
      </c>
    </row>
    <row r="2516" spans="1:21" s="251" customFormat="1" ht="19.5" customHeight="1" x14ac:dyDescent="0.25">
      <c r="A2516" s="241"/>
      <c r="B2516" s="254"/>
      <c r="C2516" s="199"/>
      <c r="D2516" s="255"/>
      <c r="E2516" s="255"/>
      <c r="F2516" s="255"/>
      <c r="G2516" s="256"/>
      <c r="H2516" s="257"/>
      <c r="I2516" s="242"/>
      <c r="J2516" s="179"/>
      <c r="K2516" s="244"/>
      <c r="L2516" s="245"/>
      <c r="M2516" s="246"/>
      <c r="N2516" s="246"/>
      <c r="O2516" s="247"/>
      <c r="P2516" s="193">
        <f t="shared" si="573"/>
        <v>0</v>
      </c>
      <c r="Q2516" s="156" t="s">
        <v>363</v>
      </c>
      <c r="R2516" s="194">
        <f t="shared" si="574"/>
        <v>0</v>
      </c>
      <c r="S2516" s="194" t="str">
        <f t="shared" si="574"/>
        <v/>
      </c>
      <c r="T2516" s="194" t="str">
        <f t="shared" si="574"/>
        <v/>
      </c>
      <c r="U2516" s="194" t="str">
        <f t="shared" si="574"/>
        <v/>
      </c>
    </row>
    <row r="2517" spans="1:21" s="156" customFormat="1" ht="19.5" customHeight="1" x14ac:dyDescent="0.25">
      <c r="B2517" s="279"/>
      <c r="C2517" s="196" t="s">
        <v>466</v>
      </c>
      <c r="D2517" s="191"/>
      <c r="E2517" s="191"/>
      <c r="F2517" s="191"/>
      <c r="G2517" s="256"/>
      <c r="H2517" s="178"/>
      <c r="I2517" s="179"/>
      <c r="J2517" s="180"/>
      <c r="K2517" s="180"/>
      <c r="L2517" s="205"/>
      <c r="M2517" s="206"/>
      <c r="N2517" s="182"/>
      <c r="O2517" s="183"/>
      <c r="P2517" s="193">
        <f t="shared" si="573"/>
        <v>0</v>
      </c>
      <c r="Q2517" s="156" t="s">
        <v>364</v>
      </c>
      <c r="R2517" s="194" t="str">
        <f t="shared" si="574"/>
        <v/>
      </c>
      <c r="S2517" s="194">
        <f t="shared" si="574"/>
        <v>0</v>
      </c>
      <c r="T2517" s="194" t="str">
        <f t="shared" si="574"/>
        <v/>
      </c>
      <c r="U2517" s="194" t="str">
        <f t="shared" si="574"/>
        <v/>
      </c>
    </row>
    <row r="2518" spans="1:21" s="156" customFormat="1" ht="19.5" customHeight="1" x14ac:dyDescent="0.25">
      <c r="B2518" s="174"/>
      <c r="C2518" s="196" t="s">
        <v>1415</v>
      </c>
      <c r="D2518" s="176"/>
      <c r="E2518" s="176"/>
      <c r="F2518" s="176"/>
      <c r="G2518" s="256"/>
      <c r="H2518" s="178"/>
      <c r="I2518" s="179"/>
      <c r="J2518" s="180"/>
      <c r="K2518" s="467"/>
      <c r="L2518" s="468"/>
      <c r="M2518" s="469"/>
      <c r="N2518" s="469"/>
      <c r="O2518" s="470"/>
      <c r="P2518" s="193">
        <f t="shared" si="573"/>
        <v>0</v>
      </c>
      <c r="Q2518" s="156" t="s">
        <v>364</v>
      </c>
      <c r="R2518" s="194" t="str">
        <f t="shared" si="574"/>
        <v/>
      </c>
      <c r="S2518" s="194">
        <f t="shared" si="574"/>
        <v>0</v>
      </c>
      <c r="T2518" s="194" t="str">
        <f t="shared" si="574"/>
        <v/>
      </c>
      <c r="U2518" s="194" t="str">
        <f t="shared" si="574"/>
        <v/>
      </c>
    </row>
    <row r="2519" spans="1:21" s="251" customFormat="1" ht="19.5" customHeight="1" x14ac:dyDescent="0.25">
      <c r="A2519" s="241"/>
      <c r="B2519" s="254"/>
      <c r="C2519" s="199" t="s">
        <v>1418</v>
      </c>
      <c r="D2519" s="255"/>
      <c r="E2519" s="255"/>
      <c r="F2519" s="255"/>
      <c r="G2519" s="256"/>
      <c r="H2519" s="257"/>
      <c r="I2519" s="242"/>
      <c r="J2519" s="179" t="s">
        <v>984</v>
      </c>
      <c r="K2519" s="244"/>
      <c r="L2519" s="245"/>
      <c r="M2519" s="246"/>
      <c r="N2519" s="246"/>
      <c r="O2519" s="247"/>
      <c r="P2519" s="193">
        <f t="shared" si="573"/>
        <v>0</v>
      </c>
      <c r="Q2519" s="156" t="s">
        <v>364</v>
      </c>
      <c r="R2519" s="194" t="str">
        <f t="shared" si="574"/>
        <v/>
      </c>
      <c r="S2519" s="194">
        <f t="shared" si="574"/>
        <v>0</v>
      </c>
      <c r="T2519" s="194" t="str">
        <f t="shared" si="574"/>
        <v/>
      </c>
      <c r="U2519" s="194" t="str">
        <f t="shared" si="574"/>
        <v/>
      </c>
    </row>
    <row r="2520" spans="1:21" s="251" customFormat="1" ht="19.5" customHeight="1" x14ac:dyDescent="0.25">
      <c r="A2520" s="241"/>
      <c r="B2520" s="254"/>
      <c r="C2520" s="199" t="s">
        <v>1417</v>
      </c>
      <c r="D2520" s="255"/>
      <c r="E2520" s="255"/>
      <c r="F2520" s="255"/>
      <c r="G2520" s="256"/>
      <c r="H2520" s="257">
        <f>$X$2</f>
        <v>3183</v>
      </c>
      <c r="I2520" s="242" t="s">
        <v>5</v>
      </c>
      <c r="J2520" s="179">
        <v>82.23</v>
      </c>
      <c r="K2520" s="180">
        <f>H2520*J2520</f>
        <v>261738.09000000003</v>
      </c>
      <c r="L2520" s="245"/>
      <c r="M2520" s="246"/>
      <c r="N2520" s="246"/>
      <c r="O2520" s="247"/>
      <c r="P2520" s="193">
        <f t="shared" si="573"/>
        <v>0</v>
      </c>
      <c r="Q2520" s="156" t="s">
        <v>364</v>
      </c>
      <c r="R2520" s="194" t="str">
        <f t="shared" si="574"/>
        <v/>
      </c>
      <c r="S2520" s="194">
        <f t="shared" si="574"/>
        <v>261738.09000000003</v>
      </c>
      <c r="T2520" s="194" t="str">
        <f t="shared" si="574"/>
        <v/>
      </c>
      <c r="U2520" s="194" t="str">
        <f t="shared" si="574"/>
        <v/>
      </c>
    </row>
    <row r="2521" spans="1:21" s="251" customFormat="1" ht="19.5" customHeight="1" x14ac:dyDescent="0.25">
      <c r="A2521" s="241"/>
      <c r="B2521" s="254"/>
      <c r="C2521" s="199"/>
      <c r="D2521" s="255"/>
      <c r="E2521" s="255"/>
      <c r="F2521" s="255"/>
      <c r="G2521" s="256"/>
      <c r="H2521" s="257"/>
      <c r="I2521" s="242"/>
      <c r="J2521" s="179" t="s">
        <v>984</v>
      </c>
      <c r="K2521" s="244"/>
      <c r="L2521" s="245"/>
      <c r="M2521" s="246"/>
      <c r="N2521" s="246"/>
      <c r="O2521" s="247"/>
      <c r="P2521" s="193">
        <f t="shared" si="573"/>
        <v>0</v>
      </c>
      <c r="Q2521" s="156" t="s">
        <v>364</v>
      </c>
      <c r="R2521" s="194" t="str">
        <f t="shared" si="574"/>
        <v/>
      </c>
      <c r="S2521" s="194">
        <f t="shared" si="574"/>
        <v>0</v>
      </c>
      <c r="T2521" s="194" t="str">
        <f t="shared" si="574"/>
        <v/>
      </c>
      <c r="U2521" s="194" t="str">
        <f t="shared" si="574"/>
        <v/>
      </c>
    </row>
    <row r="2522" spans="1:21" s="251" customFormat="1" ht="19.5" customHeight="1" x14ac:dyDescent="0.25">
      <c r="A2522" s="241"/>
      <c r="B2522" s="254"/>
      <c r="C2522" s="199"/>
      <c r="D2522" s="255"/>
      <c r="E2522" s="255"/>
      <c r="F2522" s="255"/>
      <c r="G2522" s="256"/>
      <c r="H2522" s="257"/>
      <c r="I2522" s="242"/>
      <c r="J2522" s="179" t="s">
        <v>984</v>
      </c>
      <c r="K2522" s="244"/>
      <c r="L2522" s="245"/>
      <c r="M2522" s="246"/>
      <c r="N2522" s="246"/>
      <c r="O2522" s="247"/>
      <c r="P2522" s="193">
        <f t="shared" si="573"/>
        <v>0</v>
      </c>
      <c r="Q2522" s="156" t="s">
        <v>364</v>
      </c>
      <c r="R2522" s="194" t="str">
        <f t="shared" si="574"/>
        <v/>
      </c>
      <c r="S2522" s="194">
        <f t="shared" si="574"/>
        <v>0</v>
      </c>
      <c r="T2522" s="194" t="str">
        <f t="shared" si="574"/>
        <v/>
      </c>
      <c r="U2522" s="194" t="str">
        <f t="shared" si="574"/>
        <v/>
      </c>
    </row>
    <row r="2523" spans="1:21" s="251" customFormat="1" ht="19.5" customHeight="1" x14ac:dyDescent="0.25">
      <c r="A2523" s="241"/>
      <c r="B2523" s="254"/>
      <c r="C2523" s="456" t="s">
        <v>1419</v>
      </c>
      <c r="D2523" s="255"/>
      <c r="E2523" s="255"/>
      <c r="F2523" s="255"/>
      <c r="G2523" s="256"/>
      <c r="H2523" s="257"/>
      <c r="I2523" s="242"/>
      <c r="J2523" s="179" t="s">
        <v>984</v>
      </c>
      <c r="K2523" s="244"/>
      <c r="L2523" s="245"/>
      <c r="M2523" s="246"/>
      <c r="N2523" s="246"/>
      <c r="O2523" s="247"/>
      <c r="P2523" s="193">
        <f t="shared" si="573"/>
        <v>0</v>
      </c>
      <c r="Q2523" s="156" t="s">
        <v>364</v>
      </c>
      <c r="R2523" s="194" t="str">
        <f t="shared" si="574"/>
        <v/>
      </c>
      <c r="S2523" s="194">
        <f t="shared" si="574"/>
        <v>0</v>
      </c>
      <c r="T2523" s="194" t="str">
        <f t="shared" si="574"/>
        <v/>
      </c>
      <c r="U2523" s="194" t="str">
        <f t="shared" si="574"/>
        <v/>
      </c>
    </row>
    <row r="2524" spans="1:21" s="251" customFormat="1" ht="19.5" customHeight="1" x14ac:dyDescent="0.25">
      <c r="A2524" s="241"/>
      <c r="B2524" s="254"/>
      <c r="C2524" s="199" t="s">
        <v>1420</v>
      </c>
      <c r="D2524" s="255"/>
      <c r="E2524" s="255"/>
      <c r="F2524" s="255"/>
      <c r="G2524" s="256"/>
      <c r="H2524" s="257"/>
      <c r="I2524" s="242"/>
      <c r="J2524" s="179" t="s">
        <v>984</v>
      </c>
      <c r="K2524" s="244"/>
      <c r="L2524" s="245"/>
      <c r="M2524" s="246"/>
      <c r="N2524" s="246"/>
      <c r="O2524" s="247"/>
      <c r="P2524" s="193">
        <f t="shared" si="573"/>
        <v>0</v>
      </c>
      <c r="Q2524" s="156" t="s">
        <v>364</v>
      </c>
      <c r="R2524" s="194" t="str">
        <f t="shared" ref="R2524:U2555" si="575">IF($Q2524=R$8,$K2524,"")</f>
        <v/>
      </c>
      <c r="S2524" s="194">
        <f t="shared" si="575"/>
        <v>0</v>
      </c>
      <c r="T2524" s="194" t="str">
        <f t="shared" si="575"/>
        <v/>
      </c>
      <c r="U2524" s="194" t="str">
        <f t="shared" si="575"/>
        <v/>
      </c>
    </row>
    <row r="2525" spans="1:21" s="251" customFormat="1" ht="19.5" customHeight="1" x14ac:dyDescent="0.25">
      <c r="A2525" s="241"/>
      <c r="B2525" s="254"/>
      <c r="C2525" s="199" t="s">
        <v>1421</v>
      </c>
      <c r="D2525" s="255"/>
      <c r="E2525" s="255"/>
      <c r="F2525" s="255"/>
      <c r="G2525" s="256"/>
      <c r="H2525" s="257">
        <f>$X$2</f>
        <v>3183</v>
      </c>
      <c r="I2525" s="242" t="s">
        <v>5</v>
      </c>
      <c r="J2525" s="179">
        <v>29.1</v>
      </c>
      <c r="K2525" s="180">
        <f>H2525*J2525</f>
        <v>92625.3</v>
      </c>
      <c r="L2525" s="245"/>
      <c r="M2525" s="246"/>
      <c r="N2525" s="246"/>
      <c r="O2525" s="247"/>
      <c r="P2525" s="193">
        <f t="shared" si="573"/>
        <v>0</v>
      </c>
      <c r="Q2525" s="156" t="s">
        <v>364</v>
      </c>
      <c r="R2525" s="194" t="str">
        <f t="shared" si="575"/>
        <v/>
      </c>
      <c r="S2525" s="194">
        <f t="shared" si="575"/>
        <v>92625.3</v>
      </c>
      <c r="T2525" s="194" t="str">
        <f t="shared" si="575"/>
        <v/>
      </c>
      <c r="U2525" s="194" t="str">
        <f t="shared" si="575"/>
        <v/>
      </c>
    </row>
    <row r="2526" spans="1:21" s="251" customFormat="1" ht="19.5" customHeight="1" x14ac:dyDescent="0.25">
      <c r="A2526" s="241"/>
      <c r="B2526" s="254"/>
      <c r="C2526" s="199"/>
      <c r="D2526" s="255"/>
      <c r="E2526" s="255"/>
      <c r="F2526" s="255"/>
      <c r="G2526" s="256"/>
      <c r="H2526" s="257"/>
      <c r="I2526" s="242"/>
      <c r="J2526" s="179" t="s">
        <v>984</v>
      </c>
      <c r="K2526" s="244"/>
      <c r="L2526" s="245"/>
      <c r="M2526" s="246"/>
      <c r="N2526" s="246"/>
      <c r="O2526" s="247"/>
      <c r="P2526" s="193">
        <f t="shared" si="573"/>
        <v>0</v>
      </c>
      <c r="Q2526" s="156" t="s">
        <v>364</v>
      </c>
      <c r="R2526" s="194" t="str">
        <f t="shared" si="575"/>
        <v/>
      </c>
      <c r="S2526" s="194">
        <f t="shared" si="575"/>
        <v>0</v>
      </c>
      <c r="T2526" s="194" t="str">
        <f t="shared" si="575"/>
        <v/>
      </c>
      <c r="U2526" s="194" t="str">
        <f t="shared" si="575"/>
        <v/>
      </c>
    </row>
    <row r="2527" spans="1:21" s="251" customFormat="1" ht="19.5" customHeight="1" x14ac:dyDescent="0.25">
      <c r="A2527" s="241"/>
      <c r="B2527" s="254"/>
      <c r="C2527" s="456" t="s">
        <v>1422</v>
      </c>
      <c r="D2527" s="255"/>
      <c r="E2527" s="255"/>
      <c r="F2527" s="255"/>
      <c r="G2527" s="256"/>
      <c r="H2527" s="257"/>
      <c r="I2527" s="242"/>
      <c r="J2527" s="179" t="s">
        <v>984</v>
      </c>
      <c r="K2527" s="244"/>
      <c r="L2527" s="245"/>
      <c r="M2527" s="246"/>
      <c r="N2527" s="246"/>
      <c r="O2527" s="247"/>
      <c r="P2527" s="193">
        <f t="shared" si="573"/>
        <v>0</v>
      </c>
      <c r="Q2527" s="156" t="s">
        <v>364</v>
      </c>
      <c r="R2527" s="194" t="str">
        <f t="shared" si="575"/>
        <v/>
      </c>
      <c r="S2527" s="194">
        <f t="shared" si="575"/>
        <v>0</v>
      </c>
      <c r="T2527" s="194" t="str">
        <f t="shared" si="575"/>
        <v/>
      </c>
      <c r="U2527" s="194" t="str">
        <f t="shared" si="575"/>
        <v/>
      </c>
    </row>
    <row r="2528" spans="1:21" s="251" customFormat="1" ht="19.5" customHeight="1" x14ac:dyDescent="0.25">
      <c r="A2528" s="241"/>
      <c r="B2528" s="254"/>
      <c r="C2528" s="199" t="s">
        <v>1423</v>
      </c>
      <c r="D2528" s="255"/>
      <c r="E2528" s="255"/>
      <c r="F2528" s="255"/>
      <c r="G2528" s="256"/>
      <c r="H2528" s="257"/>
      <c r="I2528" s="242"/>
      <c r="J2528" s="179" t="s">
        <v>984</v>
      </c>
      <c r="K2528" s="244"/>
      <c r="L2528" s="245"/>
      <c r="M2528" s="246"/>
      <c r="N2528" s="246"/>
      <c r="O2528" s="247"/>
      <c r="P2528" s="193">
        <f t="shared" si="573"/>
        <v>0</v>
      </c>
      <c r="Q2528" s="156" t="s">
        <v>364</v>
      </c>
      <c r="R2528" s="194" t="str">
        <f t="shared" si="575"/>
        <v/>
      </c>
      <c r="S2528" s="194">
        <f t="shared" si="575"/>
        <v>0</v>
      </c>
      <c r="T2528" s="194" t="str">
        <f t="shared" si="575"/>
        <v/>
      </c>
      <c r="U2528" s="194" t="str">
        <f t="shared" si="575"/>
        <v/>
      </c>
    </row>
    <row r="2529" spans="1:21" s="251" customFormat="1" ht="19.5" customHeight="1" x14ac:dyDescent="0.25">
      <c r="A2529" s="241"/>
      <c r="B2529" s="254"/>
      <c r="C2529" s="199" t="s">
        <v>1424</v>
      </c>
      <c r="D2529" s="255"/>
      <c r="E2529" s="255"/>
      <c r="F2529" s="255"/>
      <c r="G2529" s="256"/>
      <c r="H2529" s="257">
        <f>$X$2</f>
        <v>3183</v>
      </c>
      <c r="I2529" s="242" t="s">
        <v>5</v>
      </c>
      <c r="J2529" s="179">
        <v>18.98</v>
      </c>
      <c r="K2529" s="180">
        <f>H2529*J2529</f>
        <v>60413.340000000004</v>
      </c>
      <c r="L2529" s="245"/>
      <c r="M2529" s="246"/>
      <c r="N2529" s="246"/>
      <c r="O2529" s="247"/>
      <c r="P2529" s="193">
        <f t="shared" si="573"/>
        <v>0</v>
      </c>
      <c r="Q2529" s="156" t="s">
        <v>364</v>
      </c>
      <c r="R2529" s="194" t="str">
        <f t="shared" si="575"/>
        <v/>
      </c>
      <c r="S2529" s="194">
        <f t="shared" si="575"/>
        <v>60413.340000000004</v>
      </c>
      <c r="T2529" s="194" t="str">
        <f t="shared" si="575"/>
        <v/>
      </c>
      <c r="U2529" s="194" t="str">
        <f t="shared" si="575"/>
        <v/>
      </c>
    </row>
    <row r="2530" spans="1:21" s="251" customFormat="1" ht="19.5" customHeight="1" x14ac:dyDescent="0.25">
      <c r="A2530" s="241"/>
      <c r="B2530" s="254"/>
      <c r="C2530" s="199"/>
      <c r="D2530" s="255"/>
      <c r="E2530" s="255"/>
      <c r="F2530" s="255"/>
      <c r="G2530" s="256"/>
      <c r="H2530" s="257"/>
      <c r="I2530" s="242"/>
      <c r="J2530" s="179" t="s">
        <v>984</v>
      </c>
      <c r="K2530" s="244"/>
      <c r="L2530" s="245"/>
      <c r="M2530" s="246"/>
      <c r="N2530" s="246"/>
      <c r="O2530" s="247"/>
      <c r="P2530" s="193">
        <f t="shared" si="573"/>
        <v>0</v>
      </c>
      <c r="Q2530" s="156" t="s">
        <v>364</v>
      </c>
      <c r="R2530" s="194" t="str">
        <f t="shared" si="575"/>
        <v/>
      </c>
      <c r="S2530" s="194">
        <f t="shared" si="575"/>
        <v>0</v>
      </c>
      <c r="T2530" s="194" t="str">
        <f t="shared" si="575"/>
        <v/>
      </c>
      <c r="U2530" s="194" t="str">
        <f t="shared" si="575"/>
        <v/>
      </c>
    </row>
    <row r="2531" spans="1:21" s="251" customFormat="1" ht="19.5" customHeight="1" x14ac:dyDescent="0.25">
      <c r="A2531" s="241"/>
      <c r="B2531" s="254"/>
      <c r="C2531" s="456" t="s">
        <v>1425</v>
      </c>
      <c r="D2531" s="255"/>
      <c r="E2531" s="255"/>
      <c r="F2531" s="255"/>
      <c r="G2531" s="256"/>
      <c r="H2531" s="257"/>
      <c r="I2531" s="242"/>
      <c r="J2531" s="179" t="s">
        <v>984</v>
      </c>
      <c r="K2531" s="244"/>
      <c r="L2531" s="245"/>
      <c r="M2531" s="246"/>
      <c r="N2531" s="246"/>
      <c r="O2531" s="247"/>
      <c r="P2531" s="193">
        <f t="shared" si="573"/>
        <v>0</v>
      </c>
      <c r="Q2531" s="156" t="s">
        <v>364</v>
      </c>
      <c r="R2531" s="194" t="str">
        <f t="shared" si="575"/>
        <v/>
      </c>
      <c r="S2531" s="194">
        <f t="shared" si="575"/>
        <v>0</v>
      </c>
      <c r="T2531" s="194" t="str">
        <f t="shared" si="575"/>
        <v/>
      </c>
      <c r="U2531" s="194" t="str">
        <f t="shared" si="575"/>
        <v/>
      </c>
    </row>
    <row r="2532" spans="1:21" s="251" customFormat="1" ht="19.5" customHeight="1" x14ac:dyDescent="0.25">
      <c r="A2532" s="241"/>
      <c r="B2532" s="254"/>
      <c r="C2532" s="199" t="s">
        <v>1426</v>
      </c>
      <c r="D2532" s="255"/>
      <c r="E2532" s="255"/>
      <c r="F2532" s="255"/>
      <c r="G2532" s="256"/>
      <c r="H2532" s="257">
        <f>$X$2</f>
        <v>3183</v>
      </c>
      <c r="I2532" s="242" t="s">
        <v>5</v>
      </c>
      <c r="J2532" s="179">
        <v>151.80000000000001</v>
      </c>
      <c r="K2532" s="180">
        <f>H2532*J2532</f>
        <v>483179.4</v>
      </c>
      <c r="L2532" s="245"/>
      <c r="M2532" s="246"/>
      <c r="N2532" s="246"/>
      <c r="O2532" s="247"/>
      <c r="P2532" s="193">
        <f t="shared" si="573"/>
        <v>0</v>
      </c>
      <c r="Q2532" s="156" t="s">
        <v>364</v>
      </c>
      <c r="R2532" s="194" t="str">
        <f t="shared" si="575"/>
        <v/>
      </c>
      <c r="S2532" s="194">
        <f t="shared" si="575"/>
        <v>483179.4</v>
      </c>
      <c r="T2532" s="194" t="str">
        <f t="shared" si="575"/>
        <v/>
      </c>
      <c r="U2532" s="194" t="str">
        <f t="shared" si="575"/>
        <v/>
      </c>
    </row>
    <row r="2533" spans="1:21" s="251" customFormat="1" ht="19.5" customHeight="1" x14ac:dyDescent="0.25">
      <c r="A2533" s="241"/>
      <c r="B2533" s="254"/>
      <c r="C2533" s="199" t="s">
        <v>1427</v>
      </c>
      <c r="D2533" s="255"/>
      <c r="E2533" s="255"/>
      <c r="F2533" s="255"/>
      <c r="G2533" s="256"/>
      <c r="H2533" s="257"/>
      <c r="I2533" s="242"/>
      <c r="J2533" s="179" t="s">
        <v>984</v>
      </c>
      <c r="K2533" s="244"/>
      <c r="L2533" s="245"/>
      <c r="M2533" s="246"/>
      <c r="N2533" s="246"/>
      <c r="O2533" s="247"/>
      <c r="P2533" s="193">
        <f t="shared" si="573"/>
        <v>0</v>
      </c>
      <c r="Q2533" s="156" t="s">
        <v>364</v>
      </c>
      <c r="R2533" s="194" t="str">
        <f t="shared" si="575"/>
        <v/>
      </c>
      <c r="S2533" s="194">
        <f t="shared" si="575"/>
        <v>0</v>
      </c>
      <c r="T2533" s="194" t="str">
        <f t="shared" si="575"/>
        <v/>
      </c>
      <c r="U2533" s="194" t="str">
        <f t="shared" si="575"/>
        <v/>
      </c>
    </row>
    <row r="2534" spans="1:21" s="251" customFormat="1" ht="19.5" customHeight="1" x14ac:dyDescent="0.25">
      <c r="A2534" s="241"/>
      <c r="B2534" s="254"/>
      <c r="C2534" s="199"/>
      <c r="D2534" s="255"/>
      <c r="E2534" s="255"/>
      <c r="F2534" s="255"/>
      <c r="G2534" s="256"/>
      <c r="H2534" s="257"/>
      <c r="I2534" s="242"/>
      <c r="J2534" s="179" t="s">
        <v>984</v>
      </c>
      <c r="K2534" s="244"/>
      <c r="L2534" s="245"/>
      <c r="M2534" s="246"/>
      <c r="N2534" s="246"/>
      <c r="O2534" s="247"/>
      <c r="P2534" s="193">
        <f t="shared" si="573"/>
        <v>0</v>
      </c>
      <c r="Q2534" s="156" t="s">
        <v>364</v>
      </c>
      <c r="R2534" s="194" t="str">
        <f t="shared" si="575"/>
        <v/>
      </c>
      <c r="S2534" s="194">
        <f t="shared" si="575"/>
        <v>0</v>
      </c>
      <c r="T2534" s="194" t="str">
        <f t="shared" si="575"/>
        <v/>
      </c>
      <c r="U2534" s="194" t="str">
        <f t="shared" si="575"/>
        <v/>
      </c>
    </row>
    <row r="2535" spans="1:21" s="251" customFormat="1" ht="19.5" customHeight="1" x14ac:dyDescent="0.25">
      <c r="A2535" s="241"/>
      <c r="B2535" s="254"/>
      <c r="C2535" s="456" t="s">
        <v>1428</v>
      </c>
      <c r="D2535" s="255"/>
      <c r="E2535" s="255"/>
      <c r="F2535" s="255"/>
      <c r="G2535" s="256"/>
      <c r="H2535" s="257"/>
      <c r="I2535" s="242"/>
      <c r="J2535" s="179" t="s">
        <v>984</v>
      </c>
      <c r="K2535" s="244"/>
      <c r="L2535" s="245"/>
      <c r="M2535" s="246"/>
      <c r="N2535" s="246"/>
      <c r="O2535" s="247"/>
      <c r="P2535" s="193">
        <f t="shared" si="573"/>
        <v>0</v>
      </c>
      <c r="Q2535" s="156" t="s">
        <v>364</v>
      </c>
      <c r="R2535" s="194" t="str">
        <f t="shared" si="575"/>
        <v/>
      </c>
      <c r="S2535" s="194">
        <f t="shared" si="575"/>
        <v>0</v>
      </c>
      <c r="T2535" s="194" t="str">
        <f t="shared" si="575"/>
        <v/>
      </c>
      <c r="U2535" s="194" t="str">
        <f t="shared" si="575"/>
        <v/>
      </c>
    </row>
    <row r="2536" spans="1:21" s="251" customFormat="1" ht="19.5" customHeight="1" x14ac:dyDescent="0.25">
      <c r="A2536" s="241"/>
      <c r="B2536" s="254"/>
      <c r="C2536" s="199" t="s">
        <v>1251</v>
      </c>
      <c r="D2536" s="255"/>
      <c r="E2536" s="255"/>
      <c r="F2536" s="255"/>
      <c r="G2536" s="256"/>
      <c r="H2536" s="257"/>
      <c r="I2536" s="242"/>
      <c r="J2536" s="179" t="s">
        <v>984</v>
      </c>
      <c r="K2536" s="244"/>
      <c r="L2536" s="245"/>
      <c r="M2536" s="246"/>
      <c r="N2536" s="246"/>
      <c r="O2536" s="247"/>
      <c r="P2536" s="193">
        <f t="shared" si="573"/>
        <v>0</v>
      </c>
      <c r="Q2536" s="156" t="s">
        <v>364</v>
      </c>
      <c r="R2536" s="194" t="str">
        <f t="shared" si="575"/>
        <v/>
      </c>
      <c r="S2536" s="194">
        <f t="shared" si="575"/>
        <v>0</v>
      </c>
      <c r="T2536" s="194" t="str">
        <f t="shared" si="575"/>
        <v/>
      </c>
      <c r="U2536" s="194" t="str">
        <f t="shared" si="575"/>
        <v/>
      </c>
    </row>
    <row r="2537" spans="1:21" s="251" customFormat="1" ht="19.5" customHeight="1" x14ac:dyDescent="0.25">
      <c r="A2537" s="241"/>
      <c r="B2537" s="254"/>
      <c r="C2537" s="199" t="s">
        <v>1429</v>
      </c>
      <c r="D2537" s="255"/>
      <c r="E2537" s="255"/>
      <c r="F2537" s="255"/>
      <c r="G2537" s="256"/>
      <c r="H2537" s="257">
        <f>$X$2</f>
        <v>3183</v>
      </c>
      <c r="I2537" s="242" t="s">
        <v>5</v>
      </c>
      <c r="J2537" s="179">
        <v>18.98</v>
      </c>
      <c r="K2537" s="180">
        <f>H2537*J2537</f>
        <v>60413.340000000004</v>
      </c>
      <c r="L2537" s="245"/>
      <c r="M2537" s="246"/>
      <c r="N2537" s="246"/>
      <c r="O2537" s="247"/>
      <c r="P2537" s="193">
        <f t="shared" si="573"/>
        <v>0</v>
      </c>
      <c r="Q2537" s="156" t="s">
        <v>364</v>
      </c>
      <c r="R2537" s="194" t="str">
        <f t="shared" si="575"/>
        <v/>
      </c>
      <c r="S2537" s="194">
        <f t="shared" si="575"/>
        <v>60413.340000000004</v>
      </c>
      <c r="T2537" s="194" t="str">
        <f t="shared" si="575"/>
        <v/>
      </c>
      <c r="U2537" s="194" t="str">
        <f t="shared" si="575"/>
        <v/>
      </c>
    </row>
    <row r="2538" spans="1:21" s="251" customFormat="1" ht="19.5" customHeight="1" x14ac:dyDescent="0.25">
      <c r="A2538" s="241"/>
      <c r="B2538" s="254"/>
      <c r="C2538" s="199"/>
      <c r="D2538" s="255"/>
      <c r="E2538" s="255"/>
      <c r="F2538" s="255"/>
      <c r="G2538" s="256"/>
      <c r="H2538" s="257"/>
      <c r="I2538" s="242"/>
      <c r="J2538" s="179"/>
      <c r="K2538" s="244"/>
      <c r="L2538" s="245"/>
      <c r="M2538" s="246"/>
      <c r="N2538" s="246"/>
      <c r="O2538" s="247"/>
      <c r="P2538" s="193">
        <f t="shared" si="573"/>
        <v>0</v>
      </c>
      <c r="Q2538" s="156" t="s">
        <v>364</v>
      </c>
      <c r="R2538" s="194" t="str">
        <f t="shared" si="575"/>
        <v/>
      </c>
      <c r="S2538" s="194">
        <f t="shared" si="575"/>
        <v>0</v>
      </c>
      <c r="T2538" s="194" t="str">
        <f t="shared" si="575"/>
        <v/>
      </c>
      <c r="U2538" s="194" t="str">
        <f t="shared" si="575"/>
        <v/>
      </c>
    </row>
    <row r="2539" spans="1:21" s="156" customFormat="1" ht="19.5" customHeight="1" x14ac:dyDescent="0.25">
      <c r="B2539" s="174"/>
      <c r="C2539" s="175"/>
      <c r="D2539" s="176"/>
      <c r="E2539" s="176"/>
      <c r="F2539" s="176"/>
      <c r="G2539" s="256"/>
      <c r="H2539" s="178"/>
      <c r="I2539" s="179"/>
      <c r="J2539" s="180"/>
      <c r="K2539" s="467"/>
      <c r="L2539" s="468"/>
      <c r="M2539" s="469"/>
      <c r="N2539" s="469"/>
      <c r="O2539" s="470"/>
      <c r="P2539" s="193">
        <f t="shared" si="573"/>
        <v>0</v>
      </c>
      <c r="Q2539" s="156" t="s">
        <v>364</v>
      </c>
      <c r="R2539" s="194" t="str">
        <f t="shared" si="575"/>
        <v/>
      </c>
      <c r="S2539" s="194">
        <f t="shared" si="575"/>
        <v>0</v>
      </c>
      <c r="T2539" s="194" t="str">
        <f t="shared" si="575"/>
        <v/>
      </c>
      <c r="U2539" s="194" t="str">
        <f t="shared" si="575"/>
        <v/>
      </c>
    </row>
    <row r="2540" spans="1:21" s="251" customFormat="1" ht="19.5" customHeight="1" x14ac:dyDescent="0.25">
      <c r="A2540" s="241"/>
      <c r="B2540" s="254"/>
      <c r="C2540" s="199"/>
      <c r="D2540" s="255"/>
      <c r="E2540" s="255"/>
      <c r="F2540" s="255"/>
      <c r="G2540" s="256"/>
      <c r="H2540" s="257"/>
      <c r="I2540" s="242"/>
      <c r="J2540" s="179"/>
      <c r="K2540" s="244"/>
      <c r="L2540" s="245"/>
      <c r="M2540" s="246"/>
      <c r="N2540" s="246"/>
      <c r="O2540" s="247"/>
      <c r="P2540" s="193">
        <f t="shared" si="573"/>
        <v>0</v>
      </c>
      <c r="Q2540" s="156" t="s">
        <v>356</v>
      </c>
      <c r="R2540" s="194" t="str">
        <f t="shared" si="575"/>
        <v/>
      </c>
      <c r="S2540" s="194"/>
      <c r="T2540" s="194">
        <f t="shared" si="575"/>
        <v>0</v>
      </c>
      <c r="U2540" s="194"/>
    </row>
    <row r="2541" spans="1:21" s="156" customFormat="1" ht="19.5" customHeight="1" x14ac:dyDescent="0.25">
      <c r="B2541" s="279"/>
      <c r="C2541" s="196" t="s">
        <v>356</v>
      </c>
      <c r="D2541" s="191"/>
      <c r="E2541" s="191"/>
      <c r="F2541" s="191"/>
      <c r="G2541" s="256"/>
      <c r="H2541" s="178"/>
      <c r="I2541" s="179"/>
      <c r="J2541" s="180"/>
      <c r="K2541" s="180"/>
      <c r="L2541" s="205"/>
      <c r="M2541" s="206"/>
      <c r="N2541" s="182"/>
      <c r="O2541" s="183"/>
      <c r="P2541" s="193">
        <f t="shared" si="573"/>
        <v>0</v>
      </c>
      <c r="Q2541" s="156" t="s">
        <v>356</v>
      </c>
      <c r="R2541" s="194" t="str">
        <f t="shared" si="575"/>
        <v/>
      </c>
      <c r="S2541" s="194"/>
      <c r="T2541" s="194">
        <f t="shared" si="575"/>
        <v>0</v>
      </c>
      <c r="U2541" s="194"/>
    </row>
    <row r="2542" spans="1:21" s="156" customFormat="1" ht="19.5" customHeight="1" x14ac:dyDescent="0.25">
      <c r="B2542" s="174"/>
      <c r="C2542" s="196" t="s">
        <v>1415</v>
      </c>
      <c r="D2542" s="176"/>
      <c r="E2542" s="176"/>
      <c r="F2542" s="176"/>
      <c r="G2542" s="256"/>
      <c r="H2542" s="178"/>
      <c r="I2542" s="179"/>
      <c r="J2542" s="180" t="s">
        <v>984</v>
      </c>
      <c r="K2542" s="467"/>
      <c r="L2542" s="468"/>
      <c r="M2542" s="469"/>
      <c r="N2542" s="469"/>
      <c r="O2542" s="470"/>
      <c r="P2542" s="193">
        <f t="shared" si="573"/>
        <v>0</v>
      </c>
      <c r="Q2542" s="156" t="s">
        <v>356</v>
      </c>
      <c r="R2542" s="194" t="str">
        <f t="shared" si="575"/>
        <v/>
      </c>
      <c r="S2542" s="194"/>
      <c r="T2542" s="194">
        <f t="shared" si="575"/>
        <v>0</v>
      </c>
      <c r="U2542" s="194"/>
    </row>
    <row r="2543" spans="1:21" s="156" customFormat="1" ht="19.5" customHeight="1" x14ac:dyDescent="0.25">
      <c r="B2543" s="174"/>
      <c r="C2543" s="175" t="s">
        <v>1416</v>
      </c>
      <c r="D2543" s="176"/>
      <c r="E2543" s="176"/>
      <c r="F2543" s="176"/>
      <c r="G2543" s="256"/>
      <c r="H2543" s="178"/>
      <c r="I2543" s="179"/>
      <c r="J2543" s="180" t="s">
        <v>984</v>
      </c>
      <c r="K2543" s="467"/>
      <c r="L2543" s="468"/>
      <c r="M2543" s="469"/>
      <c r="N2543" s="469"/>
      <c r="O2543" s="470"/>
      <c r="P2543" s="193">
        <f t="shared" si="573"/>
        <v>0</v>
      </c>
      <c r="Q2543" s="156" t="s">
        <v>356</v>
      </c>
      <c r="R2543" s="194" t="str">
        <f t="shared" si="575"/>
        <v/>
      </c>
      <c r="S2543" s="194"/>
      <c r="T2543" s="194">
        <f t="shared" si="575"/>
        <v>0</v>
      </c>
      <c r="U2543" s="194"/>
    </row>
    <row r="2544" spans="1:21" s="156" customFormat="1" ht="19.5" customHeight="1" x14ac:dyDescent="0.25">
      <c r="B2544" s="174"/>
      <c r="C2544" s="175" t="s">
        <v>1417</v>
      </c>
      <c r="D2544" s="176"/>
      <c r="E2544" s="176"/>
      <c r="F2544" s="176"/>
      <c r="G2544" s="256"/>
      <c r="H2544" s="178"/>
      <c r="I2544" s="179"/>
      <c r="J2544" s="180" t="s">
        <v>984</v>
      </c>
      <c r="K2544" s="467"/>
      <c r="L2544" s="468"/>
      <c r="M2544" s="469"/>
      <c r="N2544" s="469"/>
      <c r="O2544" s="470"/>
      <c r="P2544" s="193">
        <f t="shared" si="573"/>
        <v>0</v>
      </c>
      <c r="Q2544" s="156" t="s">
        <v>356</v>
      </c>
      <c r="R2544" s="194" t="str">
        <f t="shared" si="575"/>
        <v/>
      </c>
      <c r="S2544" s="194"/>
      <c r="T2544" s="194">
        <f t="shared" si="575"/>
        <v>0</v>
      </c>
      <c r="U2544" s="194"/>
    </row>
    <row r="2545" spans="2:21" s="156" customFormat="1" ht="19.5" customHeight="1" x14ac:dyDescent="0.25">
      <c r="B2545" s="174"/>
      <c r="C2545" s="175"/>
      <c r="D2545" s="176"/>
      <c r="E2545" s="176"/>
      <c r="F2545" s="176"/>
      <c r="G2545" s="256"/>
      <c r="H2545" s="178"/>
      <c r="I2545" s="179"/>
      <c r="J2545" s="180" t="s">
        <v>984</v>
      </c>
      <c r="K2545" s="467"/>
      <c r="L2545" s="468"/>
      <c r="M2545" s="469"/>
      <c r="N2545" s="469"/>
      <c r="O2545" s="470"/>
      <c r="P2545" s="193">
        <f t="shared" si="573"/>
        <v>0</v>
      </c>
      <c r="Q2545" s="156" t="s">
        <v>356</v>
      </c>
      <c r="R2545" s="194" t="str">
        <f t="shared" si="575"/>
        <v/>
      </c>
      <c r="S2545" s="194"/>
      <c r="T2545" s="194">
        <f t="shared" si="575"/>
        <v>0</v>
      </c>
      <c r="U2545" s="194"/>
    </row>
    <row r="2546" spans="2:21" s="156" customFormat="1" ht="19.5" customHeight="1" x14ac:dyDescent="0.25">
      <c r="B2546" s="174"/>
      <c r="C2546" s="175" t="s">
        <v>1418</v>
      </c>
      <c r="D2546" s="176"/>
      <c r="E2546" s="176"/>
      <c r="F2546" s="176"/>
      <c r="G2546" s="256"/>
      <c r="H2546" s="178"/>
      <c r="I2546" s="179"/>
      <c r="J2546" s="180" t="s">
        <v>984</v>
      </c>
      <c r="K2546" s="467"/>
      <c r="L2546" s="468"/>
      <c r="M2546" s="469"/>
      <c r="N2546" s="469"/>
      <c r="O2546" s="470"/>
      <c r="P2546" s="193">
        <f t="shared" si="573"/>
        <v>0</v>
      </c>
      <c r="Q2546" s="156" t="s">
        <v>356</v>
      </c>
      <c r="R2546" s="194" t="str">
        <f t="shared" si="575"/>
        <v/>
      </c>
      <c r="S2546" s="194"/>
      <c r="T2546" s="194">
        <f t="shared" si="575"/>
        <v>0</v>
      </c>
      <c r="U2546" s="194"/>
    </row>
    <row r="2547" spans="2:21" s="156" customFormat="1" ht="19.5" customHeight="1" x14ac:dyDescent="0.25">
      <c r="B2547" s="174"/>
      <c r="C2547" s="175" t="s">
        <v>1417</v>
      </c>
      <c r="D2547" s="176"/>
      <c r="E2547" s="176"/>
      <c r="F2547" s="176"/>
      <c r="G2547" s="256"/>
      <c r="H2547" s="178">
        <v>5572</v>
      </c>
      <c r="I2547" s="179" t="s">
        <v>5</v>
      </c>
      <c r="J2547" s="180">
        <v>107.53</v>
      </c>
      <c r="K2547" s="180">
        <f>H2547*J2547</f>
        <v>599157.16</v>
      </c>
      <c r="L2547" s="468"/>
      <c r="M2547" s="469"/>
      <c r="N2547" s="469"/>
      <c r="O2547" s="470"/>
      <c r="P2547" s="193">
        <f t="shared" si="573"/>
        <v>0</v>
      </c>
      <c r="Q2547" s="156" t="s">
        <v>356</v>
      </c>
      <c r="R2547" s="194" t="str">
        <f t="shared" si="575"/>
        <v/>
      </c>
      <c r="S2547" s="194"/>
      <c r="T2547" s="194">
        <f t="shared" si="575"/>
        <v>599157.16</v>
      </c>
      <c r="U2547" s="194"/>
    </row>
    <row r="2548" spans="2:21" s="156" customFormat="1" ht="19.5" customHeight="1" x14ac:dyDescent="0.25">
      <c r="B2548" s="174"/>
      <c r="C2548" s="175"/>
      <c r="D2548" s="176"/>
      <c r="E2548" s="176"/>
      <c r="F2548" s="176"/>
      <c r="G2548" s="256"/>
      <c r="H2548" s="178"/>
      <c r="I2548" s="179"/>
      <c r="J2548" s="180" t="s">
        <v>984</v>
      </c>
      <c r="K2548" s="467"/>
      <c r="L2548" s="468"/>
      <c r="M2548" s="469"/>
      <c r="N2548" s="469"/>
      <c r="O2548" s="470"/>
      <c r="P2548" s="193">
        <f t="shared" si="573"/>
        <v>0</v>
      </c>
      <c r="Q2548" s="156" t="s">
        <v>356</v>
      </c>
      <c r="R2548" s="194" t="str">
        <f t="shared" si="575"/>
        <v/>
      </c>
      <c r="S2548" s="194"/>
      <c r="T2548" s="194">
        <f t="shared" si="575"/>
        <v>0</v>
      </c>
      <c r="U2548" s="194"/>
    </row>
    <row r="2549" spans="2:21" s="156" customFormat="1" ht="19.5" customHeight="1" x14ac:dyDescent="0.25">
      <c r="B2549" s="174"/>
      <c r="C2549" s="175"/>
      <c r="D2549" s="176"/>
      <c r="E2549" s="176"/>
      <c r="F2549" s="176"/>
      <c r="G2549" s="256"/>
      <c r="H2549" s="178"/>
      <c r="I2549" s="179"/>
      <c r="J2549" s="180" t="s">
        <v>984</v>
      </c>
      <c r="K2549" s="467"/>
      <c r="L2549" s="468"/>
      <c r="M2549" s="469"/>
      <c r="N2549" s="469"/>
      <c r="O2549" s="470"/>
      <c r="P2549" s="193">
        <f t="shared" si="573"/>
        <v>0</v>
      </c>
      <c r="Q2549" s="156" t="s">
        <v>356</v>
      </c>
      <c r="R2549" s="194" t="str">
        <f t="shared" si="575"/>
        <v/>
      </c>
      <c r="S2549" s="194"/>
      <c r="T2549" s="194">
        <f t="shared" si="575"/>
        <v>0</v>
      </c>
      <c r="U2549" s="194"/>
    </row>
    <row r="2550" spans="2:21" s="156" customFormat="1" ht="19.5" customHeight="1" x14ac:dyDescent="0.25">
      <c r="B2550" s="174"/>
      <c r="C2550" s="196" t="s">
        <v>1419</v>
      </c>
      <c r="D2550" s="176"/>
      <c r="E2550" s="176"/>
      <c r="F2550" s="176"/>
      <c r="G2550" s="256"/>
      <c r="H2550" s="178"/>
      <c r="I2550" s="179"/>
      <c r="J2550" s="180" t="s">
        <v>984</v>
      </c>
      <c r="K2550" s="467"/>
      <c r="L2550" s="468"/>
      <c r="M2550" s="469"/>
      <c r="N2550" s="469"/>
      <c r="O2550" s="470"/>
      <c r="P2550" s="193">
        <f t="shared" si="573"/>
        <v>0</v>
      </c>
      <c r="Q2550" s="156" t="s">
        <v>356</v>
      </c>
      <c r="R2550" s="194" t="str">
        <f t="shared" si="575"/>
        <v/>
      </c>
      <c r="S2550" s="194"/>
      <c r="T2550" s="194">
        <f t="shared" si="575"/>
        <v>0</v>
      </c>
      <c r="U2550" s="194"/>
    </row>
    <row r="2551" spans="2:21" s="156" customFormat="1" ht="19.5" customHeight="1" x14ac:dyDescent="0.25">
      <c r="B2551" s="174"/>
      <c r="C2551" s="175" t="s">
        <v>1420</v>
      </c>
      <c r="D2551" s="176"/>
      <c r="E2551" s="176"/>
      <c r="F2551" s="176"/>
      <c r="G2551" s="256"/>
      <c r="H2551" s="178"/>
      <c r="I2551" s="179"/>
      <c r="J2551" s="180" t="s">
        <v>984</v>
      </c>
      <c r="K2551" s="467"/>
      <c r="L2551" s="468"/>
      <c r="M2551" s="469"/>
      <c r="N2551" s="469"/>
      <c r="O2551" s="470"/>
      <c r="P2551" s="193">
        <f t="shared" si="573"/>
        <v>0</v>
      </c>
      <c r="Q2551" s="156" t="s">
        <v>356</v>
      </c>
      <c r="R2551" s="194" t="str">
        <f t="shared" si="575"/>
        <v/>
      </c>
      <c r="S2551" s="194"/>
      <c r="T2551" s="194">
        <f t="shared" si="575"/>
        <v>0</v>
      </c>
      <c r="U2551" s="194"/>
    </row>
    <row r="2552" spans="2:21" s="156" customFormat="1" ht="19.5" customHeight="1" x14ac:dyDescent="0.25">
      <c r="B2552" s="174"/>
      <c r="C2552" s="175" t="s">
        <v>1421</v>
      </c>
      <c r="D2552" s="176"/>
      <c r="E2552" s="176"/>
      <c r="F2552" s="176"/>
      <c r="G2552" s="256"/>
      <c r="H2552" s="178">
        <v>5572</v>
      </c>
      <c r="I2552" s="179" t="s">
        <v>5</v>
      </c>
      <c r="J2552" s="180">
        <v>29.1</v>
      </c>
      <c r="K2552" s="180">
        <f>H2552*J2552</f>
        <v>162145.20000000001</v>
      </c>
      <c r="L2552" s="468"/>
      <c r="M2552" s="469"/>
      <c r="N2552" s="469"/>
      <c r="O2552" s="470"/>
      <c r="P2552" s="193">
        <f t="shared" si="573"/>
        <v>0</v>
      </c>
      <c r="Q2552" s="156" t="s">
        <v>356</v>
      </c>
      <c r="R2552" s="194" t="str">
        <f t="shared" si="575"/>
        <v/>
      </c>
      <c r="S2552" s="194"/>
      <c r="T2552" s="194">
        <f t="shared" si="575"/>
        <v>162145.20000000001</v>
      </c>
      <c r="U2552" s="194"/>
    </row>
    <row r="2553" spans="2:21" s="156" customFormat="1" ht="19.5" customHeight="1" x14ac:dyDescent="0.25">
      <c r="B2553" s="174"/>
      <c r="C2553" s="175"/>
      <c r="D2553" s="176"/>
      <c r="E2553" s="176"/>
      <c r="F2553" s="176"/>
      <c r="G2553" s="256"/>
      <c r="H2553" s="178"/>
      <c r="I2553" s="179"/>
      <c r="J2553" s="180" t="s">
        <v>984</v>
      </c>
      <c r="K2553" s="467"/>
      <c r="L2553" s="468"/>
      <c r="M2553" s="469"/>
      <c r="N2553" s="469"/>
      <c r="O2553" s="470"/>
      <c r="P2553" s="193">
        <f t="shared" si="573"/>
        <v>0</v>
      </c>
      <c r="Q2553" s="156" t="s">
        <v>356</v>
      </c>
      <c r="R2553" s="194" t="str">
        <f t="shared" si="575"/>
        <v/>
      </c>
      <c r="S2553" s="194"/>
      <c r="T2553" s="194">
        <f t="shared" si="575"/>
        <v>0</v>
      </c>
      <c r="U2553" s="194"/>
    </row>
    <row r="2554" spans="2:21" s="156" customFormat="1" ht="19.5" customHeight="1" x14ac:dyDescent="0.25">
      <c r="B2554" s="174"/>
      <c r="C2554" s="196" t="s">
        <v>1422</v>
      </c>
      <c r="D2554" s="176"/>
      <c r="E2554" s="176"/>
      <c r="F2554" s="176"/>
      <c r="G2554" s="256"/>
      <c r="H2554" s="178"/>
      <c r="I2554" s="179"/>
      <c r="J2554" s="180" t="s">
        <v>984</v>
      </c>
      <c r="K2554" s="467"/>
      <c r="L2554" s="468"/>
      <c r="M2554" s="469"/>
      <c r="N2554" s="469"/>
      <c r="O2554" s="470"/>
      <c r="P2554" s="193">
        <f t="shared" si="573"/>
        <v>0</v>
      </c>
      <c r="Q2554" s="156" t="s">
        <v>356</v>
      </c>
      <c r="R2554" s="194" t="str">
        <f t="shared" si="575"/>
        <v/>
      </c>
      <c r="S2554" s="194"/>
      <c r="T2554" s="194">
        <f t="shared" si="575"/>
        <v>0</v>
      </c>
      <c r="U2554" s="194"/>
    </row>
    <row r="2555" spans="2:21" s="156" customFormat="1" ht="19.5" customHeight="1" x14ac:dyDescent="0.25">
      <c r="B2555" s="174"/>
      <c r="C2555" s="175" t="s">
        <v>1423</v>
      </c>
      <c r="D2555" s="176"/>
      <c r="E2555" s="176"/>
      <c r="F2555" s="176"/>
      <c r="G2555" s="256"/>
      <c r="H2555" s="178"/>
      <c r="I2555" s="179"/>
      <c r="J2555" s="180" t="s">
        <v>984</v>
      </c>
      <c r="K2555" s="467"/>
      <c r="L2555" s="468"/>
      <c r="M2555" s="469"/>
      <c r="N2555" s="469"/>
      <c r="O2555" s="470"/>
      <c r="P2555" s="193">
        <f t="shared" ref="P2555:P2618" si="576">K2555-SUM(R2555:U2555)</f>
        <v>0</v>
      </c>
      <c r="Q2555" s="156" t="s">
        <v>356</v>
      </c>
      <c r="R2555" s="194" t="str">
        <f t="shared" si="575"/>
        <v/>
      </c>
      <c r="S2555" s="194"/>
      <c r="T2555" s="194">
        <f t="shared" si="575"/>
        <v>0</v>
      </c>
      <c r="U2555" s="194"/>
    </row>
    <row r="2556" spans="2:21" s="156" customFormat="1" ht="19.5" customHeight="1" x14ac:dyDescent="0.25">
      <c r="B2556" s="174"/>
      <c r="C2556" s="175" t="s">
        <v>1424</v>
      </c>
      <c r="D2556" s="176"/>
      <c r="E2556" s="176"/>
      <c r="F2556" s="176"/>
      <c r="G2556" s="256"/>
      <c r="H2556" s="178">
        <v>5572</v>
      </c>
      <c r="I2556" s="179" t="s">
        <v>5</v>
      </c>
      <c r="J2556" s="180">
        <v>18.98</v>
      </c>
      <c r="K2556" s="180">
        <f>H2556*J2556</f>
        <v>105756.56</v>
      </c>
      <c r="L2556" s="468"/>
      <c r="M2556" s="469"/>
      <c r="N2556" s="469"/>
      <c r="O2556" s="470"/>
      <c r="P2556" s="193">
        <f t="shared" si="576"/>
        <v>0</v>
      </c>
      <c r="Q2556" s="156" t="s">
        <v>356</v>
      </c>
      <c r="R2556" s="194" t="str">
        <f t="shared" ref="R2556:R2587" si="577">IF($Q2556=R$8,$K2556,"")</f>
        <v/>
      </c>
      <c r="S2556" s="194"/>
      <c r="T2556" s="194">
        <f t="shared" ref="T2556:U2582" si="578">IF($Q2556=T$8,$K2556,"")</f>
        <v>105756.56</v>
      </c>
      <c r="U2556" s="194"/>
    </row>
    <row r="2557" spans="2:21" s="156" customFormat="1" ht="19.5" customHeight="1" x14ac:dyDescent="0.25">
      <c r="B2557" s="174"/>
      <c r="C2557" s="175"/>
      <c r="D2557" s="176"/>
      <c r="E2557" s="176"/>
      <c r="F2557" s="176"/>
      <c r="G2557" s="256"/>
      <c r="H2557" s="178"/>
      <c r="I2557" s="179"/>
      <c r="J2557" s="180" t="s">
        <v>984</v>
      </c>
      <c r="K2557" s="467"/>
      <c r="L2557" s="468"/>
      <c r="M2557" s="469"/>
      <c r="N2557" s="469"/>
      <c r="O2557" s="470"/>
      <c r="P2557" s="193">
        <f t="shared" si="576"/>
        <v>0</v>
      </c>
      <c r="Q2557" s="156" t="s">
        <v>356</v>
      </c>
      <c r="R2557" s="194" t="str">
        <f t="shared" si="577"/>
        <v/>
      </c>
      <c r="S2557" s="194"/>
      <c r="T2557" s="194">
        <f t="shared" si="578"/>
        <v>0</v>
      </c>
      <c r="U2557" s="194"/>
    </row>
    <row r="2558" spans="2:21" s="156" customFormat="1" ht="19.5" customHeight="1" x14ac:dyDescent="0.25">
      <c r="B2558" s="174"/>
      <c r="C2558" s="175"/>
      <c r="D2558" s="176"/>
      <c r="E2558" s="176"/>
      <c r="F2558" s="176"/>
      <c r="G2558" s="256"/>
      <c r="H2558" s="178"/>
      <c r="I2558" s="179"/>
      <c r="J2558" s="180" t="s">
        <v>984</v>
      </c>
      <c r="K2558" s="467"/>
      <c r="L2558" s="468"/>
      <c r="M2558" s="469"/>
      <c r="N2558" s="469"/>
      <c r="O2558" s="470"/>
      <c r="P2558" s="193">
        <f t="shared" si="576"/>
        <v>0</v>
      </c>
      <c r="Q2558" s="156" t="s">
        <v>356</v>
      </c>
      <c r="R2558" s="194" t="str">
        <f t="shared" si="577"/>
        <v/>
      </c>
      <c r="S2558" s="194"/>
      <c r="T2558" s="194">
        <f t="shared" si="578"/>
        <v>0</v>
      </c>
      <c r="U2558" s="194"/>
    </row>
    <row r="2559" spans="2:21" s="156" customFormat="1" ht="19.5" customHeight="1" x14ac:dyDescent="0.25">
      <c r="B2559" s="174"/>
      <c r="C2559" s="196" t="s">
        <v>1425</v>
      </c>
      <c r="D2559" s="176"/>
      <c r="E2559" s="176"/>
      <c r="F2559" s="176"/>
      <c r="G2559" s="256"/>
      <c r="H2559" s="178"/>
      <c r="I2559" s="179"/>
      <c r="J2559" s="180" t="s">
        <v>984</v>
      </c>
      <c r="K2559" s="467"/>
      <c r="L2559" s="468"/>
      <c r="M2559" s="469"/>
      <c r="N2559" s="469"/>
      <c r="O2559" s="470"/>
      <c r="P2559" s="193">
        <f t="shared" si="576"/>
        <v>0</v>
      </c>
      <c r="Q2559" s="156" t="s">
        <v>356</v>
      </c>
      <c r="R2559" s="194" t="str">
        <f t="shared" si="577"/>
        <v/>
      </c>
      <c r="S2559" s="194"/>
      <c r="T2559" s="194">
        <f t="shared" si="578"/>
        <v>0</v>
      </c>
      <c r="U2559" s="194"/>
    </row>
    <row r="2560" spans="2:21" s="156" customFormat="1" ht="19.5" customHeight="1" x14ac:dyDescent="0.25">
      <c r="B2560" s="174"/>
      <c r="C2560" s="175" t="s">
        <v>1426</v>
      </c>
      <c r="D2560" s="176"/>
      <c r="E2560" s="176"/>
      <c r="F2560" s="176"/>
      <c r="G2560" s="256"/>
      <c r="H2560" s="178">
        <v>5572</v>
      </c>
      <c r="I2560" s="179" t="s">
        <v>5</v>
      </c>
      <c r="J2560" s="180">
        <v>151.80000000000001</v>
      </c>
      <c r="K2560" s="180">
        <f>H2560*J2560</f>
        <v>845829.60000000009</v>
      </c>
      <c r="L2560" s="468"/>
      <c r="M2560" s="469"/>
      <c r="N2560" s="469"/>
      <c r="O2560" s="470"/>
      <c r="P2560" s="193">
        <f t="shared" si="576"/>
        <v>0</v>
      </c>
      <c r="Q2560" s="156" t="s">
        <v>356</v>
      </c>
      <c r="R2560" s="194" t="str">
        <f t="shared" si="577"/>
        <v/>
      </c>
      <c r="S2560" s="194"/>
      <c r="T2560" s="194">
        <f t="shared" si="578"/>
        <v>845829.60000000009</v>
      </c>
      <c r="U2560" s="194"/>
    </row>
    <row r="2561" spans="2:21" s="156" customFormat="1" ht="19.5" customHeight="1" x14ac:dyDescent="0.25">
      <c r="B2561" s="174"/>
      <c r="C2561" s="175" t="s">
        <v>1427</v>
      </c>
      <c r="D2561" s="176"/>
      <c r="E2561" s="176"/>
      <c r="F2561" s="176"/>
      <c r="G2561" s="256"/>
      <c r="H2561" s="178"/>
      <c r="I2561" s="179"/>
      <c r="J2561" s="180" t="s">
        <v>984</v>
      </c>
      <c r="K2561" s="467"/>
      <c r="L2561" s="468"/>
      <c r="M2561" s="469"/>
      <c r="N2561" s="469"/>
      <c r="O2561" s="470"/>
      <c r="P2561" s="193">
        <f t="shared" si="576"/>
        <v>0</v>
      </c>
      <c r="Q2561" s="156" t="s">
        <v>356</v>
      </c>
      <c r="R2561" s="194" t="str">
        <f t="shared" si="577"/>
        <v/>
      </c>
      <c r="S2561" s="194"/>
      <c r="T2561" s="194">
        <f t="shared" si="578"/>
        <v>0</v>
      </c>
      <c r="U2561" s="194"/>
    </row>
    <row r="2562" spans="2:21" s="156" customFormat="1" ht="19.5" customHeight="1" x14ac:dyDescent="0.25">
      <c r="B2562" s="174"/>
      <c r="C2562" s="175"/>
      <c r="D2562" s="176"/>
      <c r="E2562" s="176"/>
      <c r="F2562" s="176"/>
      <c r="G2562" s="256"/>
      <c r="H2562" s="178"/>
      <c r="I2562" s="179"/>
      <c r="J2562" s="180" t="s">
        <v>984</v>
      </c>
      <c r="K2562" s="467"/>
      <c r="L2562" s="468"/>
      <c r="M2562" s="469"/>
      <c r="N2562" s="469"/>
      <c r="O2562" s="470"/>
      <c r="P2562" s="193">
        <f t="shared" si="576"/>
        <v>0</v>
      </c>
      <c r="Q2562" s="156" t="s">
        <v>356</v>
      </c>
      <c r="R2562" s="194" t="str">
        <f t="shared" si="577"/>
        <v/>
      </c>
      <c r="S2562" s="194"/>
      <c r="T2562" s="194">
        <f t="shared" si="578"/>
        <v>0</v>
      </c>
      <c r="U2562" s="194"/>
    </row>
    <row r="2563" spans="2:21" s="156" customFormat="1" ht="19.5" customHeight="1" x14ac:dyDescent="0.25">
      <c r="B2563" s="174"/>
      <c r="C2563" s="175"/>
      <c r="D2563" s="176"/>
      <c r="E2563" s="176"/>
      <c r="F2563" s="176"/>
      <c r="G2563" s="256"/>
      <c r="H2563" s="178"/>
      <c r="I2563" s="179"/>
      <c r="J2563" s="180" t="s">
        <v>984</v>
      </c>
      <c r="K2563" s="467"/>
      <c r="L2563" s="468"/>
      <c r="M2563" s="469"/>
      <c r="N2563" s="469"/>
      <c r="O2563" s="470"/>
      <c r="P2563" s="193">
        <f t="shared" si="576"/>
        <v>0</v>
      </c>
      <c r="Q2563" s="156" t="s">
        <v>356</v>
      </c>
      <c r="R2563" s="194" t="str">
        <f t="shared" si="577"/>
        <v/>
      </c>
      <c r="S2563" s="194"/>
      <c r="T2563" s="194">
        <f t="shared" si="578"/>
        <v>0</v>
      </c>
      <c r="U2563" s="194"/>
    </row>
    <row r="2564" spans="2:21" s="156" customFormat="1" ht="19.5" customHeight="1" x14ac:dyDescent="0.25">
      <c r="B2564" s="174"/>
      <c r="C2564" s="196" t="s">
        <v>1428</v>
      </c>
      <c r="D2564" s="176"/>
      <c r="E2564" s="176"/>
      <c r="F2564" s="176"/>
      <c r="G2564" s="256"/>
      <c r="H2564" s="178"/>
      <c r="I2564" s="179"/>
      <c r="J2564" s="180" t="s">
        <v>984</v>
      </c>
      <c r="K2564" s="467"/>
      <c r="L2564" s="468"/>
      <c r="M2564" s="469"/>
      <c r="N2564" s="469"/>
      <c r="O2564" s="470"/>
      <c r="P2564" s="193">
        <f t="shared" si="576"/>
        <v>0</v>
      </c>
      <c r="Q2564" s="156" t="s">
        <v>356</v>
      </c>
      <c r="R2564" s="194" t="str">
        <f t="shared" si="577"/>
        <v/>
      </c>
      <c r="S2564" s="194"/>
      <c r="T2564" s="194">
        <f t="shared" si="578"/>
        <v>0</v>
      </c>
      <c r="U2564" s="194"/>
    </row>
    <row r="2565" spans="2:21" s="156" customFormat="1" ht="19.5" customHeight="1" x14ac:dyDescent="0.25">
      <c r="B2565" s="174"/>
      <c r="C2565" s="175" t="s">
        <v>1430</v>
      </c>
      <c r="D2565" s="176"/>
      <c r="E2565" s="176"/>
      <c r="F2565" s="176"/>
      <c r="G2565" s="256"/>
      <c r="H2565" s="178">
        <v>5572</v>
      </c>
      <c r="I2565" s="179" t="s">
        <v>5</v>
      </c>
      <c r="J2565" s="180">
        <v>18.98</v>
      </c>
      <c r="K2565" s="180">
        <f>H2565*J2565</f>
        <v>105756.56</v>
      </c>
      <c r="L2565" s="468"/>
      <c r="M2565" s="469"/>
      <c r="N2565" s="469"/>
      <c r="O2565" s="470"/>
      <c r="P2565" s="193">
        <f t="shared" si="576"/>
        <v>0</v>
      </c>
      <c r="Q2565" s="156" t="s">
        <v>356</v>
      </c>
      <c r="R2565" s="194" t="str">
        <f t="shared" si="577"/>
        <v/>
      </c>
      <c r="S2565" s="194"/>
      <c r="T2565" s="194">
        <f t="shared" si="578"/>
        <v>105756.56</v>
      </c>
      <c r="U2565" s="194"/>
    </row>
    <row r="2566" spans="2:21" s="156" customFormat="1" ht="19.5" customHeight="1" x14ac:dyDescent="0.25">
      <c r="B2566" s="174"/>
      <c r="C2566" s="175"/>
      <c r="D2566" s="176"/>
      <c r="E2566" s="176"/>
      <c r="F2566" s="176"/>
      <c r="G2566" s="256"/>
      <c r="H2566" s="178"/>
      <c r="I2566" s="179"/>
      <c r="J2566" s="180"/>
      <c r="K2566" s="467"/>
      <c r="L2566" s="468"/>
      <c r="M2566" s="469"/>
      <c r="N2566" s="469"/>
      <c r="O2566" s="470"/>
      <c r="P2566" s="193">
        <f t="shared" si="576"/>
        <v>0</v>
      </c>
      <c r="Q2566" s="156" t="s">
        <v>356</v>
      </c>
      <c r="R2566" s="194" t="str">
        <f t="shared" si="577"/>
        <v/>
      </c>
      <c r="S2566" s="194"/>
      <c r="T2566" s="194">
        <f t="shared" si="578"/>
        <v>0</v>
      </c>
      <c r="U2566" s="194"/>
    </row>
    <row r="2567" spans="2:21" s="156" customFormat="1" ht="19.5" customHeight="1" x14ac:dyDescent="0.25">
      <c r="B2567" s="174"/>
      <c r="C2567" s="175"/>
      <c r="D2567" s="176"/>
      <c r="E2567" s="176"/>
      <c r="F2567" s="176"/>
      <c r="G2567" s="256"/>
      <c r="H2567" s="178"/>
      <c r="I2567" s="179"/>
      <c r="J2567" s="180"/>
      <c r="K2567" s="467"/>
      <c r="L2567" s="468"/>
      <c r="M2567" s="469"/>
      <c r="N2567" s="469"/>
      <c r="O2567" s="470"/>
      <c r="P2567" s="193">
        <f t="shared" si="576"/>
        <v>0</v>
      </c>
      <c r="Q2567" s="156" t="s">
        <v>356</v>
      </c>
      <c r="R2567" s="194" t="str">
        <f t="shared" si="577"/>
        <v/>
      </c>
      <c r="S2567" s="194"/>
      <c r="T2567" s="194">
        <f t="shared" si="578"/>
        <v>0</v>
      </c>
      <c r="U2567" s="194"/>
    </row>
    <row r="2568" spans="2:21" s="156" customFormat="1" ht="19.5" customHeight="1" x14ac:dyDescent="0.25">
      <c r="B2568" s="279"/>
      <c r="C2568" s="196" t="s">
        <v>662</v>
      </c>
      <c r="D2568" s="191"/>
      <c r="E2568" s="191"/>
      <c r="F2568" s="191"/>
      <c r="G2568" s="256"/>
      <c r="H2568" s="178"/>
      <c r="I2568" s="179"/>
      <c r="J2568" s="180"/>
      <c r="K2568" s="180"/>
      <c r="L2568" s="205"/>
      <c r="M2568" s="206"/>
      <c r="N2568" s="182"/>
      <c r="O2568" s="183"/>
      <c r="P2568" s="193">
        <f t="shared" si="576"/>
        <v>0</v>
      </c>
      <c r="Q2568" s="156" t="s">
        <v>365</v>
      </c>
      <c r="R2568" s="194" t="str">
        <f t="shared" si="577"/>
        <v/>
      </c>
      <c r="S2568" s="194"/>
      <c r="T2568" s="194" t="str">
        <f t="shared" si="578"/>
        <v/>
      </c>
      <c r="U2568" s="194">
        <f t="shared" si="578"/>
        <v>0</v>
      </c>
    </row>
    <row r="2569" spans="2:21" s="156" customFormat="1" ht="19.5" customHeight="1" x14ac:dyDescent="0.25">
      <c r="B2569" s="174"/>
      <c r="C2569" s="175" t="s">
        <v>1415</v>
      </c>
      <c r="D2569" s="176"/>
      <c r="E2569" s="176"/>
      <c r="F2569" s="176"/>
      <c r="G2569" s="256"/>
      <c r="H2569" s="178"/>
      <c r="I2569" s="179"/>
      <c r="J2569" s="180" t="s">
        <v>984</v>
      </c>
      <c r="K2569" s="467"/>
      <c r="L2569" s="468"/>
      <c r="M2569" s="469"/>
      <c r="N2569" s="469"/>
      <c r="O2569" s="470"/>
      <c r="P2569" s="193">
        <f t="shared" si="576"/>
        <v>0</v>
      </c>
      <c r="Q2569" s="156" t="s">
        <v>365</v>
      </c>
      <c r="R2569" s="194" t="str">
        <f t="shared" si="577"/>
        <v/>
      </c>
      <c r="S2569" s="194"/>
      <c r="T2569" s="194" t="str">
        <f t="shared" si="578"/>
        <v/>
      </c>
      <c r="U2569" s="194">
        <f t="shared" si="578"/>
        <v>0</v>
      </c>
    </row>
    <row r="2570" spans="2:21" s="156" customFormat="1" ht="19.5" customHeight="1" x14ac:dyDescent="0.25">
      <c r="B2570" s="174"/>
      <c r="C2570" s="175" t="s">
        <v>1416</v>
      </c>
      <c r="D2570" s="176"/>
      <c r="E2570" s="176"/>
      <c r="F2570" s="176"/>
      <c r="G2570" s="256"/>
      <c r="H2570" s="178"/>
      <c r="I2570" s="179"/>
      <c r="J2570" s="180" t="s">
        <v>984</v>
      </c>
      <c r="K2570" s="467"/>
      <c r="L2570" s="468"/>
      <c r="M2570" s="469"/>
      <c r="N2570" s="469"/>
      <c r="O2570" s="470"/>
      <c r="P2570" s="193">
        <f t="shared" si="576"/>
        <v>0</v>
      </c>
      <c r="Q2570" s="156" t="s">
        <v>365</v>
      </c>
      <c r="R2570" s="194" t="str">
        <f t="shared" si="577"/>
        <v/>
      </c>
      <c r="S2570" s="194"/>
      <c r="T2570" s="194" t="str">
        <f t="shared" si="578"/>
        <v/>
      </c>
      <c r="U2570" s="194">
        <f t="shared" si="578"/>
        <v>0</v>
      </c>
    </row>
    <row r="2571" spans="2:21" s="156" customFormat="1" ht="19.5" customHeight="1" x14ac:dyDescent="0.25">
      <c r="B2571" s="174"/>
      <c r="C2571" s="175" t="s">
        <v>1417</v>
      </c>
      <c r="D2571" s="176"/>
      <c r="E2571" s="176"/>
      <c r="F2571" s="176"/>
      <c r="G2571" s="256"/>
      <c r="H2571" s="178"/>
      <c r="I2571" s="179"/>
      <c r="J2571" s="180" t="s">
        <v>984</v>
      </c>
      <c r="K2571" s="467"/>
      <c r="L2571" s="468"/>
      <c r="M2571" s="469"/>
      <c r="N2571" s="469"/>
      <c r="O2571" s="470"/>
      <c r="P2571" s="193">
        <f t="shared" si="576"/>
        <v>0</v>
      </c>
      <c r="Q2571" s="156" t="s">
        <v>365</v>
      </c>
      <c r="R2571" s="194" t="str">
        <f t="shared" si="577"/>
        <v/>
      </c>
      <c r="S2571" s="194"/>
      <c r="T2571" s="194" t="str">
        <f t="shared" si="578"/>
        <v/>
      </c>
      <c r="U2571" s="194">
        <f t="shared" si="578"/>
        <v>0</v>
      </c>
    </row>
    <row r="2572" spans="2:21" s="156" customFormat="1" ht="19.5" customHeight="1" x14ac:dyDescent="0.25">
      <c r="B2572" s="174"/>
      <c r="C2572" s="175"/>
      <c r="D2572" s="176"/>
      <c r="E2572" s="176"/>
      <c r="F2572" s="176"/>
      <c r="G2572" s="256"/>
      <c r="H2572" s="178"/>
      <c r="I2572" s="179"/>
      <c r="J2572" s="180" t="s">
        <v>984</v>
      </c>
      <c r="K2572" s="467"/>
      <c r="L2572" s="468"/>
      <c r="M2572" s="469"/>
      <c r="N2572" s="469"/>
      <c r="O2572" s="470"/>
      <c r="P2572" s="193">
        <f t="shared" si="576"/>
        <v>0</v>
      </c>
      <c r="Q2572" s="156" t="s">
        <v>365</v>
      </c>
      <c r="R2572" s="194" t="str">
        <f t="shared" si="577"/>
        <v/>
      </c>
      <c r="S2572" s="194"/>
      <c r="T2572" s="194" t="str">
        <f t="shared" si="578"/>
        <v/>
      </c>
      <c r="U2572" s="194">
        <f t="shared" si="578"/>
        <v>0</v>
      </c>
    </row>
    <row r="2573" spans="2:21" s="156" customFormat="1" ht="19.5" customHeight="1" x14ac:dyDescent="0.25">
      <c r="B2573" s="174"/>
      <c r="C2573" s="175" t="s">
        <v>1431</v>
      </c>
      <c r="D2573" s="176"/>
      <c r="E2573" s="176"/>
      <c r="F2573" s="176"/>
      <c r="G2573" s="256"/>
      <c r="H2573" s="178"/>
      <c r="I2573" s="179"/>
      <c r="J2573" s="180" t="s">
        <v>984</v>
      </c>
      <c r="K2573" s="467"/>
      <c r="L2573" s="468"/>
      <c r="M2573" s="469"/>
      <c r="N2573" s="469"/>
      <c r="O2573" s="470"/>
      <c r="P2573" s="193">
        <f t="shared" si="576"/>
        <v>0</v>
      </c>
      <c r="Q2573" s="156" t="s">
        <v>365</v>
      </c>
      <c r="R2573" s="194" t="str">
        <f t="shared" si="577"/>
        <v/>
      </c>
      <c r="S2573" s="194"/>
      <c r="T2573" s="194" t="str">
        <f t="shared" si="578"/>
        <v/>
      </c>
      <c r="U2573" s="194">
        <f t="shared" si="578"/>
        <v>0</v>
      </c>
    </row>
    <row r="2574" spans="2:21" s="156" customFormat="1" ht="19.5" customHeight="1" x14ac:dyDescent="0.25">
      <c r="B2574" s="174"/>
      <c r="C2574" s="175" t="s">
        <v>1417</v>
      </c>
      <c r="D2574" s="176"/>
      <c r="E2574" s="176"/>
      <c r="F2574" s="176"/>
      <c r="G2574" s="256"/>
      <c r="H2574" s="178">
        <v>1</v>
      </c>
      <c r="I2574" s="179" t="s">
        <v>1056</v>
      </c>
      <c r="J2574" s="180">
        <v>6325</v>
      </c>
      <c r="K2574" s="180">
        <f>H2574*J2574</f>
        <v>6325</v>
      </c>
      <c r="L2574" s="468"/>
      <c r="M2574" s="469"/>
      <c r="N2574" s="469"/>
      <c r="O2574" s="470"/>
      <c r="P2574" s="193">
        <f t="shared" si="576"/>
        <v>0</v>
      </c>
      <c r="Q2574" s="156" t="s">
        <v>365</v>
      </c>
      <c r="R2574" s="194" t="str">
        <f t="shared" si="577"/>
        <v/>
      </c>
      <c r="S2574" s="194"/>
      <c r="T2574" s="194" t="str">
        <f t="shared" si="578"/>
        <v/>
      </c>
      <c r="U2574" s="194">
        <f t="shared" si="578"/>
        <v>6325</v>
      </c>
    </row>
    <row r="2575" spans="2:21" s="156" customFormat="1" ht="19.5" customHeight="1" x14ac:dyDescent="0.25">
      <c r="B2575" s="174"/>
      <c r="C2575" s="175"/>
      <c r="D2575" s="176"/>
      <c r="E2575" s="176"/>
      <c r="F2575" s="176"/>
      <c r="G2575" s="256"/>
      <c r="H2575" s="178"/>
      <c r="I2575" s="179"/>
      <c r="J2575" s="180" t="s">
        <v>984</v>
      </c>
      <c r="K2575" s="467"/>
      <c r="L2575" s="468"/>
      <c r="M2575" s="469"/>
      <c r="N2575" s="469"/>
      <c r="O2575" s="470"/>
      <c r="P2575" s="193">
        <f t="shared" si="576"/>
        <v>0</v>
      </c>
      <c r="Q2575" s="156" t="s">
        <v>365</v>
      </c>
      <c r="R2575" s="194" t="str">
        <f t="shared" si="577"/>
        <v/>
      </c>
      <c r="S2575" s="194"/>
      <c r="T2575" s="194" t="str">
        <f t="shared" si="578"/>
        <v/>
      </c>
      <c r="U2575" s="194">
        <f t="shared" si="578"/>
        <v>0</v>
      </c>
    </row>
    <row r="2576" spans="2:21" s="156" customFormat="1" ht="19.5" customHeight="1" x14ac:dyDescent="0.25">
      <c r="B2576" s="174"/>
      <c r="C2576" s="196" t="s">
        <v>1419</v>
      </c>
      <c r="D2576" s="176"/>
      <c r="E2576" s="176"/>
      <c r="F2576" s="176"/>
      <c r="G2576" s="256"/>
      <c r="H2576" s="178"/>
      <c r="I2576" s="179"/>
      <c r="J2576" s="180" t="s">
        <v>984</v>
      </c>
      <c r="K2576" s="467"/>
      <c r="L2576" s="468"/>
      <c r="M2576" s="469"/>
      <c r="N2576" s="469"/>
      <c r="O2576" s="470"/>
      <c r="P2576" s="193">
        <f t="shared" si="576"/>
        <v>0</v>
      </c>
      <c r="Q2576" s="156" t="s">
        <v>365</v>
      </c>
      <c r="R2576" s="194" t="str">
        <f t="shared" si="577"/>
        <v/>
      </c>
      <c r="S2576" s="194"/>
      <c r="T2576" s="194" t="str">
        <f t="shared" si="578"/>
        <v/>
      </c>
      <c r="U2576" s="194">
        <f t="shared" si="578"/>
        <v>0</v>
      </c>
    </row>
    <row r="2577" spans="2:21" s="156" customFormat="1" ht="19.5" customHeight="1" x14ac:dyDescent="0.25">
      <c r="B2577" s="174"/>
      <c r="C2577" s="175" t="s">
        <v>1420</v>
      </c>
      <c r="D2577" s="176"/>
      <c r="E2577" s="176"/>
      <c r="F2577" s="176"/>
      <c r="G2577" s="256"/>
      <c r="H2577" s="178"/>
      <c r="I2577" s="179"/>
      <c r="J2577" s="180" t="s">
        <v>984</v>
      </c>
      <c r="K2577" s="467"/>
      <c r="L2577" s="468"/>
      <c r="M2577" s="469"/>
      <c r="N2577" s="469"/>
      <c r="O2577" s="470"/>
      <c r="P2577" s="193">
        <f t="shared" si="576"/>
        <v>0</v>
      </c>
      <c r="Q2577" s="156" t="s">
        <v>365</v>
      </c>
      <c r="R2577" s="194" t="str">
        <f t="shared" si="577"/>
        <v/>
      </c>
      <c r="S2577" s="194"/>
      <c r="T2577" s="194" t="str">
        <f t="shared" si="578"/>
        <v/>
      </c>
      <c r="U2577" s="194">
        <f t="shared" si="578"/>
        <v>0</v>
      </c>
    </row>
    <row r="2578" spans="2:21" s="156" customFormat="1" ht="19.5" customHeight="1" x14ac:dyDescent="0.25">
      <c r="B2578" s="174"/>
      <c r="C2578" s="175" t="s">
        <v>1421</v>
      </c>
      <c r="D2578" s="176"/>
      <c r="E2578" s="176"/>
      <c r="F2578" s="176"/>
      <c r="G2578" s="256"/>
      <c r="H2578" s="178">
        <v>1</v>
      </c>
      <c r="I2578" s="179" t="s">
        <v>1056</v>
      </c>
      <c r="J2578" s="180">
        <v>12650</v>
      </c>
      <c r="K2578" s="180">
        <f>H2578*J2578</f>
        <v>12650</v>
      </c>
      <c r="L2578" s="468"/>
      <c r="M2578" s="469"/>
      <c r="N2578" s="469"/>
      <c r="O2578" s="470"/>
      <c r="P2578" s="193">
        <f t="shared" si="576"/>
        <v>0</v>
      </c>
      <c r="Q2578" s="156" t="s">
        <v>365</v>
      </c>
      <c r="R2578" s="194" t="str">
        <f t="shared" si="577"/>
        <v/>
      </c>
      <c r="S2578" s="194"/>
      <c r="T2578" s="194" t="str">
        <f t="shared" si="578"/>
        <v/>
      </c>
      <c r="U2578" s="194">
        <f t="shared" si="578"/>
        <v>12650</v>
      </c>
    </row>
    <row r="2579" spans="2:21" s="156" customFormat="1" ht="19.5" customHeight="1" x14ac:dyDescent="0.25">
      <c r="B2579" s="174"/>
      <c r="C2579" s="175"/>
      <c r="D2579" s="176"/>
      <c r="E2579" s="176"/>
      <c r="F2579" s="176"/>
      <c r="G2579" s="256"/>
      <c r="H2579" s="178"/>
      <c r="I2579" s="179"/>
      <c r="J2579" s="180" t="s">
        <v>984</v>
      </c>
      <c r="K2579" s="467"/>
      <c r="L2579" s="468"/>
      <c r="M2579" s="469"/>
      <c r="N2579" s="469"/>
      <c r="O2579" s="470"/>
      <c r="P2579" s="193">
        <f t="shared" si="576"/>
        <v>0</v>
      </c>
      <c r="Q2579" s="156" t="s">
        <v>365</v>
      </c>
      <c r="R2579" s="194" t="str">
        <f t="shared" si="577"/>
        <v/>
      </c>
      <c r="S2579" s="194"/>
      <c r="T2579" s="194" t="str">
        <f t="shared" si="578"/>
        <v/>
      </c>
      <c r="U2579" s="194">
        <f t="shared" si="578"/>
        <v>0</v>
      </c>
    </row>
    <row r="2580" spans="2:21" s="156" customFormat="1" ht="19.5" customHeight="1" x14ac:dyDescent="0.25">
      <c r="B2580" s="174"/>
      <c r="C2580" s="196" t="s">
        <v>1422</v>
      </c>
      <c r="D2580" s="176"/>
      <c r="E2580" s="176"/>
      <c r="F2580" s="176"/>
      <c r="G2580" s="256"/>
      <c r="H2580" s="178"/>
      <c r="I2580" s="179"/>
      <c r="J2580" s="180" t="s">
        <v>984</v>
      </c>
      <c r="K2580" s="467"/>
      <c r="L2580" s="468"/>
      <c r="M2580" s="469"/>
      <c r="N2580" s="469"/>
      <c r="O2580" s="470"/>
      <c r="P2580" s="193">
        <f t="shared" si="576"/>
        <v>0</v>
      </c>
      <c r="Q2580" s="156" t="s">
        <v>365</v>
      </c>
      <c r="R2580" s="194" t="str">
        <f t="shared" si="577"/>
        <v/>
      </c>
      <c r="S2580" s="194"/>
      <c r="T2580" s="194" t="str">
        <f t="shared" si="578"/>
        <v/>
      </c>
      <c r="U2580" s="194">
        <f t="shared" si="578"/>
        <v>0</v>
      </c>
    </row>
    <row r="2581" spans="2:21" s="156" customFormat="1" ht="19.5" customHeight="1" x14ac:dyDescent="0.25">
      <c r="B2581" s="174"/>
      <c r="C2581" s="175" t="s">
        <v>1423</v>
      </c>
      <c r="D2581" s="176"/>
      <c r="E2581" s="176"/>
      <c r="F2581" s="176"/>
      <c r="G2581" s="256"/>
      <c r="H2581" s="178"/>
      <c r="I2581" s="179"/>
      <c r="J2581" s="180" t="s">
        <v>984</v>
      </c>
      <c r="K2581" s="467"/>
      <c r="L2581" s="468"/>
      <c r="M2581" s="469"/>
      <c r="N2581" s="469"/>
      <c r="O2581" s="470"/>
      <c r="P2581" s="193">
        <f t="shared" si="576"/>
        <v>0</v>
      </c>
      <c r="Q2581" s="156" t="s">
        <v>365</v>
      </c>
      <c r="R2581" s="194" t="str">
        <f t="shared" si="577"/>
        <v/>
      </c>
      <c r="S2581" s="194"/>
      <c r="T2581" s="194" t="str">
        <f t="shared" si="578"/>
        <v/>
      </c>
      <c r="U2581" s="194">
        <f t="shared" si="578"/>
        <v>0</v>
      </c>
    </row>
    <row r="2582" spans="2:21" s="156" customFormat="1" ht="19.5" customHeight="1" x14ac:dyDescent="0.25">
      <c r="B2582" s="174"/>
      <c r="C2582" s="175" t="s">
        <v>1424</v>
      </c>
      <c r="D2582" s="176"/>
      <c r="E2582" s="176"/>
      <c r="F2582" s="176"/>
      <c r="G2582" s="256"/>
      <c r="H2582" s="178">
        <v>1</v>
      </c>
      <c r="I2582" s="179" t="s">
        <v>1056</v>
      </c>
      <c r="J2582" s="180">
        <v>12650</v>
      </c>
      <c r="K2582" s="180">
        <f>H2582*J2582</f>
        <v>12650</v>
      </c>
      <c r="L2582" s="468"/>
      <c r="M2582" s="469"/>
      <c r="N2582" s="469"/>
      <c r="O2582" s="470"/>
      <c r="P2582" s="193">
        <f t="shared" si="576"/>
        <v>0</v>
      </c>
      <c r="Q2582" s="156" t="s">
        <v>365</v>
      </c>
      <c r="R2582" s="194" t="str">
        <f t="shared" si="577"/>
        <v/>
      </c>
      <c r="S2582" s="194"/>
      <c r="T2582" s="194" t="str">
        <f t="shared" si="578"/>
        <v/>
      </c>
      <c r="U2582" s="194">
        <f t="shared" si="578"/>
        <v>12650</v>
      </c>
    </row>
    <row r="2583" spans="2:21" s="156" customFormat="1" ht="19.5" customHeight="1" x14ac:dyDescent="0.25">
      <c r="B2583" s="174"/>
      <c r="C2583" s="175"/>
      <c r="D2583" s="176"/>
      <c r="E2583" s="176"/>
      <c r="F2583" s="176"/>
      <c r="G2583" s="256"/>
      <c r="H2583" s="178"/>
      <c r="I2583" s="179"/>
      <c r="J2583" s="180" t="s">
        <v>984</v>
      </c>
      <c r="K2583" s="467"/>
      <c r="L2583" s="468"/>
      <c r="M2583" s="469"/>
      <c r="N2583" s="469"/>
      <c r="O2583" s="470"/>
      <c r="P2583" s="193">
        <f t="shared" si="576"/>
        <v>0</v>
      </c>
      <c r="Q2583" s="156" t="s">
        <v>365</v>
      </c>
      <c r="R2583" s="194" t="str">
        <f t="shared" si="577"/>
        <v/>
      </c>
      <c r="S2583" s="194"/>
      <c r="T2583" s="194" t="str">
        <f t="shared" ref="T2583:U2587" si="579">IF($Q2583=T$8,$K2583,"")</f>
        <v/>
      </c>
      <c r="U2583" s="194">
        <f t="shared" si="579"/>
        <v>0</v>
      </c>
    </row>
    <row r="2584" spans="2:21" s="156" customFormat="1" ht="19.5" customHeight="1" x14ac:dyDescent="0.25">
      <c r="B2584" s="174"/>
      <c r="C2584" s="196" t="s">
        <v>1428</v>
      </c>
      <c r="D2584" s="176"/>
      <c r="E2584" s="176"/>
      <c r="F2584" s="176"/>
      <c r="G2584" s="256"/>
      <c r="H2584" s="178"/>
      <c r="I2584" s="179"/>
      <c r="J2584" s="180" t="s">
        <v>984</v>
      </c>
      <c r="K2584" s="467"/>
      <c r="L2584" s="468"/>
      <c r="M2584" s="469"/>
      <c r="N2584" s="469"/>
      <c r="O2584" s="470"/>
      <c r="P2584" s="193">
        <f t="shared" si="576"/>
        <v>0</v>
      </c>
      <c r="Q2584" s="156" t="s">
        <v>365</v>
      </c>
      <c r="R2584" s="194" t="str">
        <f t="shared" si="577"/>
        <v/>
      </c>
      <c r="S2584" s="194"/>
      <c r="T2584" s="194" t="str">
        <f t="shared" si="579"/>
        <v/>
      </c>
      <c r="U2584" s="194">
        <f t="shared" si="579"/>
        <v>0</v>
      </c>
    </row>
    <row r="2585" spans="2:21" s="156" customFormat="1" ht="19.5" customHeight="1" x14ac:dyDescent="0.25">
      <c r="B2585" s="174"/>
      <c r="C2585" s="175" t="s">
        <v>365</v>
      </c>
      <c r="D2585" s="176"/>
      <c r="E2585" s="176"/>
      <c r="F2585" s="176"/>
      <c r="G2585" s="256"/>
      <c r="H2585" s="178"/>
      <c r="I2585" s="179"/>
      <c r="J2585" s="180" t="s">
        <v>984</v>
      </c>
      <c r="K2585" s="467"/>
      <c r="L2585" s="468"/>
      <c r="M2585" s="469"/>
      <c r="N2585" s="469"/>
      <c r="O2585" s="470"/>
      <c r="P2585" s="193">
        <f t="shared" si="576"/>
        <v>0</v>
      </c>
      <c r="Q2585" s="156" t="s">
        <v>365</v>
      </c>
      <c r="R2585" s="194" t="str">
        <f t="shared" si="577"/>
        <v/>
      </c>
      <c r="S2585" s="194"/>
      <c r="T2585" s="194" t="str">
        <f t="shared" si="579"/>
        <v/>
      </c>
      <c r="U2585" s="194">
        <f t="shared" si="579"/>
        <v>0</v>
      </c>
    </row>
    <row r="2586" spans="2:21" s="156" customFormat="1" ht="19.5" customHeight="1" x14ac:dyDescent="0.25">
      <c r="B2586" s="174"/>
      <c r="C2586" s="175" t="s">
        <v>1429</v>
      </c>
      <c r="D2586" s="176"/>
      <c r="E2586" s="176"/>
      <c r="F2586" s="176"/>
      <c r="G2586" s="256"/>
      <c r="H2586" s="178">
        <v>1</v>
      </c>
      <c r="I2586" s="179" t="s">
        <v>1056</v>
      </c>
      <c r="J2586" s="180">
        <v>25300</v>
      </c>
      <c r="K2586" s="180">
        <f>H2586*J2586</f>
        <v>25300</v>
      </c>
      <c r="L2586" s="468"/>
      <c r="M2586" s="469"/>
      <c r="N2586" s="469"/>
      <c r="O2586" s="470"/>
      <c r="P2586" s="193">
        <f t="shared" si="576"/>
        <v>0</v>
      </c>
      <c r="Q2586" s="156" t="s">
        <v>365</v>
      </c>
      <c r="R2586" s="194" t="str">
        <f t="shared" si="577"/>
        <v/>
      </c>
      <c r="S2586" s="194"/>
      <c r="T2586" s="194" t="str">
        <f t="shared" si="579"/>
        <v/>
      </c>
      <c r="U2586" s="194">
        <f t="shared" si="579"/>
        <v>25300</v>
      </c>
    </row>
    <row r="2587" spans="2:21" s="156" customFormat="1" ht="19.5" customHeight="1" x14ac:dyDescent="0.25">
      <c r="B2587" s="174"/>
      <c r="C2587" s="175"/>
      <c r="D2587" s="176"/>
      <c r="E2587" s="176"/>
      <c r="F2587" s="176"/>
      <c r="G2587" s="256"/>
      <c r="H2587" s="178"/>
      <c r="I2587" s="179"/>
      <c r="J2587" s="180"/>
      <c r="K2587" s="467"/>
      <c r="L2587" s="468"/>
      <c r="M2587" s="469"/>
      <c r="N2587" s="469"/>
      <c r="O2587" s="470"/>
      <c r="P2587" s="193">
        <f t="shared" si="576"/>
        <v>0</v>
      </c>
      <c r="Q2587" s="156" t="s">
        <v>365</v>
      </c>
      <c r="R2587" s="194" t="str">
        <f t="shared" si="577"/>
        <v/>
      </c>
      <c r="S2587" s="194"/>
      <c r="T2587" s="194" t="str">
        <f t="shared" si="579"/>
        <v/>
      </c>
      <c r="U2587" s="194">
        <f t="shared" si="579"/>
        <v>0</v>
      </c>
    </row>
    <row r="2588" spans="2:21" s="156" customFormat="1" ht="19.5" customHeight="1" x14ac:dyDescent="0.25">
      <c r="B2588" s="174"/>
      <c r="C2588" s="175"/>
      <c r="D2588" s="176"/>
      <c r="E2588" s="176"/>
      <c r="F2588" s="176"/>
      <c r="G2588" s="256"/>
      <c r="H2588" s="178"/>
      <c r="I2588" s="179"/>
      <c r="J2588" s="180"/>
      <c r="K2588" s="467"/>
      <c r="L2588" s="468"/>
      <c r="M2588" s="469"/>
      <c r="N2588" s="469"/>
      <c r="O2588" s="470"/>
      <c r="P2588" s="193">
        <f t="shared" si="576"/>
        <v>-7952871.4400000004</v>
      </c>
      <c r="Q2588" s="170"/>
      <c r="R2588" s="194">
        <f>SUBTOTAL(9,R2491:R2587)</f>
        <v>5118931.8900000006</v>
      </c>
      <c r="S2588" s="194">
        <f>SUBTOTAL(9,S2491:S2587)</f>
        <v>958369.47000000009</v>
      </c>
      <c r="T2588" s="194">
        <f>SUBTOTAL(9,T2491:T2587)</f>
        <v>1818645.0800000003</v>
      </c>
      <c r="U2588" s="194">
        <f>SUBTOTAL(9,U2491:U2587)</f>
        <v>56925</v>
      </c>
    </row>
    <row r="2589" spans="2:21" s="156" customFormat="1" ht="19.5" customHeight="1" x14ac:dyDescent="0.25">
      <c r="B2589" s="198" t="s">
        <v>64</v>
      </c>
      <c r="C2589" s="175" t="str">
        <f>$C$1195</f>
        <v>Testing</v>
      </c>
      <c r="D2589" s="176"/>
      <c r="E2589" s="176"/>
      <c r="F2589" s="176"/>
      <c r="G2589" s="177"/>
      <c r="H2589" s="471">
        <f>$H$1195</f>
        <v>0.01</v>
      </c>
      <c r="I2589" s="179"/>
      <c r="J2589" s="458">
        <f>SUBTOTAL(9,K2490:K2588)</f>
        <v>7952871.4400000004</v>
      </c>
      <c r="K2589" s="459">
        <f>H2589*J2589</f>
        <v>79528.714400000012</v>
      </c>
      <c r="L2589" s="460"/>
      <c r="M2589" s="461"/>
      <c r="N2589" s="461"/>
      <c r="O2589" s="462"/>
      <c r="P2589" s="193">
        <f t="shared" si="576"/>
        <v>0</v>
      </c>
      <c r="Q2589" s="170"/>
      <c r="R2589" s="194">
        <f>R2588*$H2589</f>
        <v>51189.318900000006</v>
      </c>
      <c r="S2589" s="194">
        <f>S2588*$H2589</f>
        <v>9583.6947000000018</v>
      </c>
      <c r="T2589" s="194">
        <f>T2588*$H2589</f>
        <v>18186.450800000002</v>
      </c>
      <c r="U2589" s="194">
        <f>U2588*$H2589</f>
        <v>569.25</v>
      </c>
    </row>
    <row r="2590" spans="2:21" s="156" customFormat="1" ht="19.5" customHeight="1" x14ac:dyDescent="0.25">
      <c r="B2590" s="198" t="s">
        <v>64</v>
      </c>
      <c r="C2590" s="175" t="str">
        <f>$C$1196</f>
        <v>Commissioning</v>
      </c>
      <c r="D2590" s="176"/>
      <c r="E2590" s="176"/>
      <c r="F2590" s="176"/>
      <c r="G2590" s="177"/>
      <c r="H2590" s="471">
        <f>$H$1196</f>
        <v>0.01</v>
      </c>
      <c r="I2590" s="179"/>
      <c r="J2590" s="458">
        <f>J2589</f>
        <v>7952871.4400000004</v>
      </c>
      <c r="K2590" s="459">
        <f>H2590*J2590</f>
        <v>79528.714400000012</v>
      </c>
      <c r="L2590" s="460"/>
      <c r="M2590" s="461"/>
      <c r="N2590" s="461"/>
      <c r="O2590" s="462"/>
      <c r="P2590" s="193">
        <f t="shared" si="576"/>
        <v>0</v>
      </c>
      <c r="Q2590" s="170"/>
      <c r="R2590" s="194">
        <f>R2588*$H2590</f>
        <v>51189.318900000006</v>
      </c>
      <c r="S2590" s="194">
        <f>S2588*$H2590</f>
        <v>9583.6947000000018</v>
      </c>
      <c r="T2590" s="194">
        <f>T2588*$H2590</f>
        <v>18186.450800000002</v>
      </c>
      <c r="U2590" s="194">
        <f>U2588*$H2590</f>
        <v>569.25</v>
      </c>
    </row>
    <row r="2591" spans="2:21" s="156" customFormat="1" ht="19.5" customHeight="1" x14ac:dyDescent="0.25">
      <c r="B2591" s="198" t="s">
        <v>64</v>
      </c>
      <c r="C2591" s="175" t="str">
        <f>$C$1197</f>
        <v>E.o. for sustainable solutions, offsite manufacture, and the like</v>
      </c>
      <c r="D2591" s="176"/>
      <c r="E2591" s="176"/>
      <c r="F2591" s="176"/>
      <c r="G2591" s="177"/>
      <c r="H2591" s="471">
        <f>$H$1197</f>
        <v>0.15</v>
      </c>
      <c r="I2591" s="179"/>
      <c r="J2591" s="458">
        <f>J2590</f>
        <v>7952871.4400000004</v>
      </c>
      <c r="K2591" s="459">
        <f>H2591*J2591</f>
        <v>1192930.716</v>
      </c>
      <c r="L2591" s="460"/>
      <c r="M2591" s="461"/>
      <c r="N2591" s="461"/>
      <c r="O2591" s="462"/>
      <c r="P2591" s="193">
        <f t="shared" si="576"/>
        <v>0</v>
      </c>
      <c r="Q2591" s="170"/>
      <c r="R2591" s="194">
        <f>R2588*$H2591</f>
        <v>767839.78350000002</v>
      </c>
      <c r="S2591" s="194">
        <f>S2588*$H2591</f>
        <v>143755.42050000001</v>
      </c>
      <c r="T2591" s="194">
        <f>T2588*$H2591</f>
        <v>272796.76200000005</v>
      </c>
      <c r="U2591" s="194">
        <f>U2588*$H2591</f>
        <v>8538.75</v>
      </c>
    </row>
    <row r="2592" spans="2:21" s="156" customFormat="1" ht="19.5" customHeight="1" x14ac:dyDescent="0.25">
      <c r="B2592" s="198" t="s">
        <v>64</v>
      </c>
      <c r="C2592" s="175" t="str">
        <f>$C$1198</f>
        <v>MEP Preliminaries &amp; OH&amp;P</v>
      </c>
      <c r="D2592" s="176"/>
      <c r="E2592" s="176"/>
      <c r="F2592" s="176"/>
      <c r="G2592" s="177"/>
      <c r="H2592" s="471">
        <f>$H$1198</f>
        <v>0</v>
      </c>
      <c r="I2592" s="179"/>
      <c r="J2592" s="458">
        <f>SUM(K2493:K2591)</f>
        <v>9304859.5848000012</v>
      </c>
      <c r="K2592" s="459">
        <f>H2592*J2592</f>
        <v>0</v>
      </c>
      <c r="L2592" s="460"/>
      <c r="M2592" s="461"/>
      <c r="N2592" s="461"/>
      <c r="O2592" s="462"/>
      <c r="P2592" s="193">
        <f t="shared" si="576"/>
        <v>0</v>
      </c>
      <c r="Q2592" s="170"/>
      <c r="R2592" s="194">
        <f>SUM(R2588:R2591)*$H2592</f>
        <v>0</v>
      </c>
      <c r="S2592" s="194">
        <f>SUM(S2588:S2591)*$H2592</f>
        <v>0</v>
      </c>
      <c r="T2592" s="194">
        <f>SUM(T2588:T2591)*$H2592</f>
        <v>0</v>
      </c>
      <c r="U2592" s="194">
        <f>SUM(U2588:U2591)*$H2592</f>
        <v>0</v>
      </c>
    </row>
    <row r="2593" spans="1:21" s="156" customFormat="1" ht="19.5" customHeight="1" x14ac:dyDescent="0.25">
      <c r="A2593" s="197"/>
      <c r="B2593" s="221"/>
      <c r="C2593" s="222"/>
      <c r="D2593" s="223"/>
      <c r="E2593" s="223"/>
      <c r="F2593" s="223"/>
      <c r="G2593" s="224" t="str">
        <f>C2491</f>
        <v>Communication Systems</v>
      </c>
      <c r="H2593" s="225"/>
      <c r="I2593" s="225"/>
      <c r="J2593" s="226"/>
      <c r="K2593" s="227">
        <f>SUBTOTAL(9,K2491:K2592)</f>
        <v>9304859.5848000012</v>
      </c>
      <c r="L2593" s="228"/>
      <c r="M2593" s="229"/>
      <c r="N2593" s="229"/>
      <c r="O2593" s="230"/>
      <c r="P2593" s="193">
        <f t="shared" si="576"/>
        <v>9304859.5848000012</v>
      </c>
      <c r="R2593" s="194"/>
      <c r="S2593" s="194"/>
      <c r="T2593" s="194"/>
      <c r="U2593" s="194"/>
    </row>
    <row r="2594" spans="1:21" s="156" customFormat="1" ht="19.5" customHeight="1" x14ac:dyDescent="0.25">
      <c r="B2594" s="174"/>
      <c r="C2594" s="175"/>
      <c r="D2594" s="176"/>
      <c r="E2594" s="176"/>
      <c r="F2594" s="176"/>
      <c r="G2594" s="177"/>
      <c r="H2594" s="178"/>
      <c r="I2594" s="179"/>
      <c r="J2594" s="180"/>
      <c r="K2594" s="180"/>
      <c r="L2594" s="181"/>
      <c r="M2594" s="182"/>
      <c r="N2594" s="182"/>
      <c r="O2594" s="183"/>
      <c r="P2594" s="193">
        <f t="shared" si="576"/>
        <v>0</v>
      </c>
      <c r="Q2594" s="170"/>
      <c r="R2594" s="194" t="str">
        <f>IF($Q2594=R$8,$K2594,"")</f>
        <v/>
      </c>
      <c r="S2594" s="194"/>
      <c r="T2594" s="194" t="str">
        <f>IF($Q2594=T$8,$K2594,"")</f>
        <v/>
      </c>
      <c r="U2594" s="194" t="str">
        <f>IF($Q2594=U$8,$K2594,"")</f>
        <v/>
      </c>
    </row>
    <row r="2595" spans="1:21" s="156" customFormat="1" ht="19.5" customHeight="1" x14ac:dyDescent="0.25">
      <c r="B2595" s="195" t="s">
        <v>1432</v>
      </c>
      <c r="C2595" s="196" t="s">
        <v>1433</v>
      </c>
      <c r="D2595" s="191"/>
      <c r="E2595" s="191"/>
      <c r="F2595" s="191"/>
      <c r="G2595" s="192"/>
      <c r="H2595" s="178"/>
      <c r="I2595" s="179"/>
      <c r="J2595" s="180"/>
      <c r="K2595" s="180"/>
      <c r="L2595" s="181"/>
      <c r="M2595" s="182"/>
      <c r="N2595" s="182"/>
      <c r="O2595" s="183"/>
      <c r="P2595" s="193">
        <f t="shared" si="576"/>
        <v>0</v>
      </c>
      <c r="Q2595" s="170"/>
      <c r="R2595" s="194"/>
      <c r="S2595" s="194"/>
      <c r="T2595" s="194"/>
      <c r="U2595" s="194"/>
    </row>
    <row r="2596" spans="1:21" s="251" customFormat="1" ht="19.5" customHeight="1" x14ac:dyDescent="0.25">
      <c r="A2596" s="241"/>
      <c r="B2596" s="254"/>
      <c r="C2596" s="196" t="s">
        <v>538</v>
      </c>
      <c r="D2596" s="255"/>
      <c r="E2596" s="255"/>
      <c r="F2596" s="255"/>
      <c r="G2596" s="192"/>
      <c r="H2596" s="257"/>
      <c r="I2596" s="242"/>
      <c r="J2596" s="179"/>
      <c r="K2596" s="244"/>
      <c r="L2596" s="990"/>
      <c r="M2596" s="991"/>
      <c r="N2596" s="991"/>
      <c r="O2596" s="992"/>
      <c r="P2596" s="193">
        <f t="shared" si="576"/>
        <v>0</v>
      </c>
      <c r="Q2596" s="156" t="s">
        <v>363</v>
      </c>
      <c r="R2596" s="194">
        <f t="shared" ref="R2596:U2627" si="580">IF($Q2596=R$8,$K2596,"")</f>
        <v>0</v>
      </c>
      <c r="S2596" s="194" t="str">
        <f t="shared" si="580"/>
        <v/>
      </c>
      <c r="T2596" s="194" t="str">
        <f t="shared" si="580"/>
        <v/>
      </c>
      <c r="U2596" s="194" t="str">
        <f t="shared" si="580"/>
        <v/>
      </c>
    </row>
    <row r="2597" spans="1:21" s="251" customFormat="1" ht="19.5" customHeight="1" x14ac:dyDescent="0.25">
      <c r="A2597" s="241"/>
      <c r="B2597" s="254"/>
      <c r="C2597" s="456" t="s">
        <v>1434</v>
      </c>
      <c r="D2597" s="255"/>
      <c r="E2597" s="255"/>
      <c r="F2597" s="255"/>
      <c r="G2597" s="192"/>
      <c r="H2597" s="257"/>
      <c r="I2597" s="242"/>
      <c r="J2597" s="179" t="s">
        <v>984</v>
      </c>
      <c r="K2597" s="244"/>
      <c r="L2597" s="245"/>
      <c r="M2597" s="246"/>
      <c r="N2597" s="246"/>
      <c r="O2597" s="247"/>
      <c r="P2597" s="193">
        <f t="shared" si="576"/>
        <v>0</v>
      </c>
      <c r="Q2597" s="156" t="s">
        <v>363</v>
      </c>
      <c r="R2597" s="194">
        <f t="shared" si="580"/>
        <v>0</v>
      </c>
      <c r="S2597" s="194" t="str">
        <f t="shared" si="580"/>
        <v/>
      </c>
      <c r="T2597" s="194" t="str">
        <f t="shared" si="580"/>
        <v/>
      </c>
      <c r="U2597" s="194" t="str">
        <f t="shared" si="580"/>
        <v/>
      </c>
    </row>
    <row r="2598" spans="1:21" s="251" customFormat="1" ht="19.5" customHeight="1" x14ac:dyDescent="0.25">
      <c r="A2598" s="241"/>
      <c r="B2598" s="254"/>
      <c r="C2598" s="199" t="s">
        <v>1435</v>
      </c>
      <c r="D2598" s="255"/>
      <c r="E2598" s="255"/>
      <c r="F2598" s="255"/>
      <c r="G2598" s="192"/>
      <c r="H2598" s="257"/>
      <c r="I2598" s="242"/>
      <c r="J2598" s="179" t="s">
        <v>984</v>
      </c>
      <c r="K2598" s="244"/>
      <c r="L2598" s="245"/>
      <c r="M2598" s="246"/>
      <c r="N2598" s="246"/>
      <c r="O2598" s="247"/>
      <c r="P2598" s="193">
        <f t="shared" si="576"/>
        <v>0</v>
      </c>
      <c r="Q2598" s="156" t="s">
        <v>363</v>
      </c>
      <c r="R2598" s="194">
        <f t="shared" si="580"/>
        <v>0</v>
      </c>
      <c r="S2598" s="194" t="str">
        <f t="shared" si="580"/>
        <v/>
      </c>
      <c r="T2598" s="194" t="str">
        <f t="shared" si="580"/>
        <v/>
      </c>
      <c r="U2598" s="194" t="str">
        <f t="shared" si="580"/>
        <v/>
      </c>
    </row>
    <row r="2599" spans="1:21" s="251" customFormat="1" ht="19.5" customHeight="1" x14ac:dyDescent="0.25">
      <c r="A2599" s="241"/>
      <c r="B2599" s="254"/>
      <c r="C2599" s="199" t="s">
        <v>1436</v>
      </c>
      <c r="D2599" s="255"/>
      <c r="E2599" s="255"/>
      <c r="F2599" s="255"/>
      <c r="G2599" s="192"/>
      <c r="H2599" s="257">
        <v>22041</v>
      </c>
      <c r="I2599" s="242" t="s">
        <v>5</v>
      </c>
      <c r="J2599" s="179">
        <v>22.14</v>
      </c>
      <c r="K2599" s="180">
        <f>H2599*J2599</f>
        <v>487987.74</v>
      </c>
      <c r="L2599" s="245"/>
      <c r="M2599" s="246"/>
      <c r="N2599" s="246"/>
      <c r="O2599" s="247"/>
      <c r="P2599" s="193">
        <f t="shared" si="576"/>
        <v>0</v>
      </c>
      <c r="Q2599" s="156" t="s">
        <v>363</v>
      </c>
      <c r="R2599" s="194">
        <f t="shared" si="580"/>
        <v>487987.74</v>
      </c>
      <c r="S2599" s="194" t="str">
        <f t="shared" si="580"/>
        <v/>
      </c>
      <c r="T2599" s="194" t="str">
        <f t="shared" si="580"/>
        <v/>
      </c>
      <c r="U2599" s="194" t="str">
        <f t="shared" si="580"/>
        <v/>
      </c>
    </row>
    <row r="2600" spans="1:21" s="251" customFormat="1" ht="19.5" customHeight="1" x14ac:dyDescent="0.25">
      <c r="A2600" s="241"/>
      <c r="B2600" s="254"/>
      <c r="C2600" s="199"/>
      <c r="D2600" s="255"/>
      <c r="E2600" s="255"/>
      <c r="F2600" s="255"/>
      <c r="G2600" s="192"/>
      <c r="H2600" s="257"/>
      <c r="I2600" s="242"/>
      <c r="J2600" s="179" t="s">
        <v>984</v>
      </c>
      <c r="K2600" s="244"/>
      <c r="L2600" s="245"/>
      <c r="M2600" s="246"/>
      <c r="N2600" s="246"/>
      <c r="O2600" s="247"/>
      <c r="P2600" s="193">
        <f t="shared" si="576"/>
        <v>0</v>
      </c>
      <c r="Q2600" s="156" t="s">
        <v>363</v>
      </c>
      <c r="R2600" s="194">
        <f t="shared" si="580"/>
        <v>0</v>
      </c>
      <c r="S2600" s="194" t="str">
        <f t="shared" si="580"/>
        <v/>
      </c>
      <c r="T2600" s="194" t="str">
        <f t="shared" si="580"/>
        <v/>
      </c>
      <c r="U2600" s="194" t="str">
        <f t="shared" si="580"/>
        <v/>
      </c>
    </row>
    <row r="2601" spans="1:21" s="251" customFormat="1" ht="19.5" customHeight="1" x14ac:dyDescent="0.25">
      <c r="A2601" s="241"/>
      <c r="B2601" s="254"/>
      <c r="C2601" s="456" t="s">
        <v>1437</v>
      </c>
      <c r="D2601" s="255"/>
      <c r="E2601" s="255"/>
      <c r="F2601" s="255"/>
      <c r="G2601" s="192"/>
      <c r="H2601" s="257"/>
      <c r="I2601" s="242"/>
      <c r="J2601" s="179" t="s">
        <v>984</v>
      </c>
      <c r="K2601" s="244"/>
      <c r="L2601" s="245"/>
      <c r="M2601" s="246"/>
      <c r="N2601" s="246"/>
      <c r="O2601" s="247"/>
      <c r="P2601" s="193">
        <f t="shared" si="576"/>
        <v>0</v>
      </c>
      <c r="Q2601" s="156" t="s">
        <v>363</v>
      </c>
      <c r="R2601" s="194">
        <f t="shared" si="580"/>
        <v>0</v>
      </c>
      <c r="S2601" s="194" t="str">
        <f t="shared" si="580"/>
        <v/>
      </c>
      <c r="T2601" s="194" t="str">
        <f t="shared" si="580"/>
        <v/>
      </c>
      <c r="U2601" s="194" t="str">
        <f t="shared" si="580"/>
        <v/>
      </c>
    </row>
    <row r="2602" spans="1:21" s="251" customFormat="1" ht="19.5" customHeight="1" x14ac:dyDescent="0.25">
      <c r="A2602" s="241"/>
      <c r="B2602" s="254"/>
      <c r="C2602" s="199" t="s">
        <v>1438</v>
      </c>
      <c r="D2602" s="255"/>
      <c r="E2602" s="255"/>
      <c r="F2602" s="255"/>
      <c r="G2602" s="192"/>
      <c r="H2602" s="257"/>
      <c r="I2602" s="242"/>
      <c r="J2602" s="179" t="s">
        <v>984</v>
      </c>
      <c r="K2602" s="244"/>
      <c r="L2602" s="245"/>
      <c r="M2602" s="246"/>
      <c r="N2602" s="246"/>
      <c r="O2602" s="247"/>
      <c r="P2602" s="193">
        <f t="shared" si="576"/>
        <v>0</v>
      </c>
      <c r="Q2602" s="156" t="s">
        <v>363</v>
      </c>
      <c r="R2602" s="194">
        <f t="shared" si="580"/>
        <v>0</v>
      </c>
      <c r="S2602" s="194" t="str">
        <f t="shared" si="580"/>
        <v/>
      </c>
      <c r="T2602" s="194" t="str">
        <f t="shared" si="580"/>
        <v/>
      </c>
      <c r="U2602" s="194" t="str">
        <f t="shared" si="580"/>
        <v/>
      </c>
    </row>
    <row r="2603" spans="1:21" s="251" customFormat="1" ht="19.5" customHeight="1" x14ac:dyDescent="0.25">
      <c r="A2603" s="241"/>
      <c r="B2603" s="254"/>
      <c r="C2603" s="199" t="s">
        <v>1439</v>
      </c>
      <c r="D2603" s="255"/>
      <c r="E2603" s="255"/>
      <c r="F2603" s="255"/>
      <c r="G2603" s="192"/>
      <c r="H2603" s="257">
        <v>22041</v>
      </c>
      <c r="I2603" s="242" t="s">
        <v>5</v>
      </c>
      <c r="J2603" s="179">
        <v>3.8</v>
      </c>
      <c r="K2603" s="180">
        <f>H2603*J2603</f>
        <v>83755.8</v>
      </c>
      <c r="L2603" s="245"/>
      <c r="M2603" s="246"/>
      <c r="N2603" s="246"/>
      <c r="O2603" s="247"/>
      <c r="P2603" s="193">
        <f t="shared" si="576"/>
        <v>0</v>
      </c>
      <c r="Q2603" s="156" t="s">
        <v>363</v>
      </c>
      <c r="R2603" s="194">
        <f t="shared" si="580"/>
        <v>83755.8</v>
      </c>
      <c r="S2603" s="194" t="str">
        <f t="shared" si="580"/>
        <v/>
      </c>
      <c r="T2603" s="194" t="str">
        <f t="shared" si="580"/>
        <v/>
      </c>
      <c r="U2603" s="194" t="str">
        <f t="shared" si="580"/>
        <v/>
      </c>
    </row>
    <row r="2604" spans="1:21" s="251" customFormat="1" ht="19.5" customHeight="1" x14ac:dyDescent="0.25">
      <c r="A2604" s="241"/>
      <c r="B2604" s="254"/>
      <c r="C2604" s="199"/>
      <c r="D2604" s="255"/>
      <c r="E2604" s="255"/>
      <c r="F2604" s="255"/>
      <c r="G2604" s="192"/>
      <c r="H2604" s="257"/>
      <c r="I2604" s="242"/>
      <c r="J2604" s="179" t="s">
        <v>984</v>
      </c>
      <c r="K2604" s="244"/>
      <c r="L2604" s="245"/>
      <c r="M2604" s="246"/>
      <c r="N2604" s="246"/>
      <c r="O2604" s="247"/>
      <c r="P2604" s="193">
        <f t="shared" si="576"/>
        <v>0</v>
      </c>
      <c r="Q2604" s="156" t="s">
        <v>363</v>
      </c>
      <c r="R2604" s="194">
        <f t="shared" si="580"/>
        <v>0</v>
      </c>
      <c r="S2604" s="194" t="str">
        <f t="shared" si="580"/>
        <v/>
      </c>
      <c r="T2604" s="194" t="str">
        <f t="shared" si="580"/>
        <v/>
      </c>
      <c r="U2604" s="194" t="str">
        <f t="shared" si="580"/>
        <v/>
      </c>
    </row>
    <row r="2605" spans="1:21" s="251" customFormat="1" ht="19.5" customHeight="1" x14ac:dyDescent="0.25">
      <c r="A2605" s="241"/>
      <c r="B2605" s="254"/>
      <c r="C2605" s="456" t="s">
        <v>1440</v>
      </c>
      <c r="D2605" s="255"/>
      <c r="E2605" s="255"/>
      <c r="F2605" s="255"/>
      <c r="G2605" s="192"/>
      <c r="H2605" s="257"/>
      <c r="I2605" s="242"/>
      <c r="J2605" s="179" t="s">
        <v>984</v>
      </c>
      <c r="K2605" s="244"/>
      <c r="L2605" s="245"/>
      <c r="M2605" s="246"/>
      <c r="N2605" s="246"/>
      <c r="O2605" s="247"/>
      <c r="P2605" s="193">
        <f t="shared" si="576"/>
        <v>0</v>
      </c>
      <c r="Q2605" s="156" t="s">
        <v>363</v>
      </c>
      <c r="R2605" s="194">
        <f t="shared" si="580"/>
        <v>0</v>
      </c>
      <c r="S2605" s="194" t="str">
        <f t="shared" si="580"/>
        <v/>
      </c>
      <c r="T2605" s="194" t="str">
        <f t="shared" si="580"/>
        <v/>
      </c>
      <c r="U2605" s="194" t="str">
        <f t="shared" si="580"/>
        <v/>
      </c>
    </row>
    <row r="2606" spans="1:21" s="251" customFormat="1" ht="19.5" customHeight="1" x14ac:dyDescent="0.25">
      <c r="A2606" s="241"/>
      <c r="B2606" s="254"/>
      <c r="C2606" s="199" t="s">
        <v>1441</v>
      </c>
      <c r="D2606" s="255"/>
      <c r="E2606" s="255"/>
      <c r="F2606" s="255"/>
      <c r="G2606" s="192"/>
      <c r="H2606" s="257"/>
      <c r="I2606" s="242"/>
      <c r="J2606" s="179" t="s">
        <v>984</v>
      </c>
      <c r="K2606" s="244"/>
      <c r="L2606" s="245"/>
      <c r="M2606" s="246"/>
      <c r="N2606" s="246"/>
      <c r="O2606" s="247"/>
      <c r="P2606" s="193">
        <f t="shared" si="576"/>
        <v>0</v>
      </c>
      <c r="Q2606" s="156" t="s">
        <v>363</v>
      </c>
      <c r="R2606" s="194">
        <f t="shared" si="580"/>
        <v>0</v>
      </c>
      <c r="S2606" s="194" t="str">
        <f t="shared" si="580"/>
        <v/>
      </c>
      <c r="T2606" s="194" t="str">
        <f t="shared" si="580"/>
        <v/>
      </c>
      <c r="U2606" s="194" t="str">
        <f t="shared" si="580"/>
        <v/>
      </c>
    </row>
    <row r="2607" spans="1:21" s="251" customFormat="1" ht="19.5" customHeight="1" x14ac:dyDescent="0.25">
      <c r="A2607" s="241"/>
      <c r="B2607" s="254"/>
      <c r="C2607" s="199" t="s">
        <v>1442</v>
      </c>
      <c r="D2607" s="255"/>
      <c r="E2607" s="255"/>
      <c r="F2607" s="255"/>
      <c r="G2607" s="192"/>
      <c r="H2607" s="257">
        <v>22041</v>
      </c>
      <c r="I2607" s="242" t="s">
        <v>5</v>
      </c>
      <c r="J2607" s="179">
        <v>28.46</v>
      </c>
      <c r="K2607" s="180">
        <f>H2607*J2607</f>
        <v>627286.86</v>
      </c>
      <c r="L2607" s="245"/>
      <c r="M2607" s="246"/>
      <c r="N2607" s="246"/>
      <c r="O2607" s="247"/>
      <c r="P2607" s="193">
        <f t="shared" si="576"/>
        <v>0</v>
      </c>
      <c r="Q2607" s="156" t="s">
        <v>363</v>
      </c>
      <c r="R2607" s="194">
        <f t="shared" si="580"/>
        <v>627286.86</v>
      </c>
      <c r="S2607" s="194" t="str">
        <f t="shared" si="580"/>
        <v/>
      </c>
      <c r="T2607" s="194" t="str">
        <f t="shared" si="580"/>
        <v/>
      </c>
      <c r="U2607" s="194" t="str">
        <f t="shared" si="580"/>
        <v/>
      </c>
    </row>
    <row r="2608" spans="1:21" s="251" customFormat="1" ht="19.5" customHeight="1" x14ac:dyDescent="0.25">
      <c r="A2608" s="241"/>
      <c r="B2608" s="254"/>
      <c r="C2608" s="199"/>
      <c r="D2608" s="255"/>
      <c r="E2608" s="255"/>
      <c r="F2608" s="255"/>
      <c r="G2608" s="192"/>
      <c r="H2608" s="257"/>
      <c r="I2608" s="242"/>
      <c r="J2608" s="179" t="s">
        <v>984</v>
      </c>
      <c r="K2608" s="244"/>
      <c r="L2608" s="245"/>
      <c r="M2608" s="246"/>
      <c r="N2608" s="246"/>
      <c r="O2608" s="247"/>
      <c r="P2608" s="193">
        <f t="shared" si="576"/>
        <v>0</v>
      </c>
      <c r="Q2608" s="156" t="s">
        <v>363</v>
      </c>
      <c r="R2608" s="194">
        <f t="shared" si="580"/>
        <v>0</v>
      </c>
      <c r="S2608" s="194" t="str">
        <f t="shared" si="580"/>
        <v/>
      </c>
      <c r="T2608" s="194" t="str">
        <f t="shared" si="580"/>
        <v/>
      </c>
      <c r="U2608" s="194" t="str">
        <f t="shared" si="580"/>
        <v/>
      </c>
    </row>
    <row r="2609" spans="1:21" s="251" customFormat="1" ht="19.5" customHeight="1" x14ac:dyDescent="0.25">
      <c r="A2609" s="241"/>
      <c r="B2609" s="254"/>
      <c r="C2609" s="199" t="s">
        <v>1443</v>
      </c>
      <c r="D2609" s="255"/>
      <c r="E2609" s="255"/>
      <c r="F2609" s="255"/>
      <c r="G2609" s="192"/>
      <c r="H2609" s="257">
        <v>6</v>
      </c>
      <c r="I2609" s="242" t="s">
        <v>366</v>
      </c>
      <c r="J2609" s="179">
        <v>5692.5</v>
      </c>
      <c r="K2609" s="180">
        <f>H2609*J2609</f>
        <v>34155</v>
      </c>
      <c r="L2609" s="245"/>
      <c r="M2609" s="246"/>
      <c r="N2609" s="246"/>
      <c r="O2609" s="247"/>
      <c r="P2609" s="193">
        <f t="shared" si="576"/>
        <v>0</v>
      </c>
      <c r="Q2609" s="156" t="s">
        <v>363</v>
      </c>
      <c r="R2609" s="194">
        <f t="shared" si="580"/>
        <v>34155</v>
      </c>
      <c r="S2609" s="194" t="str">
        <f t="shared" si="580"/>
        <v/>
      </c>
      <c r="T2609" s="194" t="str">
        <f t="shared" si="580"/>
        <v/>
      </c>
      <c r="U2609" s="194" t="str">
        <f t="shared" si="580"/>
        <v/>
      </c>
    </row>
    <row r="2610" spans="1:21" s="251" customFormat="1" ht="19.5" customHeight="1" x14ac:dyDescent="0.25">
      <c r="A2610" s="241"/>
      <c r="B2610" s="254"/>
      <c r="C2610" s="199"/>
      <c r="D2610" s="255"/>
      <c r="E2610" s="255"/>
      <c r="F2610" s="255"/>
      <c r="G2610" s="192"/>
      <c r="H2610" s="257"/>
      <c r="I2610" s="242"/>
      <c r="J2610" s="179" t="s">
        <v>984</v>
      </c>
      <c r="K2610" s="244"/>
      <c r="L2610" s="245"/>
      <c r="M2610" s="246"/>
      <c r="N2610" s="246"/>
      <c r="O2610" s="247"/>
      <c r="P2610" s="193">
        <f t="shared" si="576"/>
        <v>0</v>
      </c>
      <c r="Q2610" s="156" t="s">
        <v>363</v>
      </c>
      <c r="R2610" s="194">
        <f t="shared" si="580"/>
        <v>0</v>
      </c>
      <c r="S2610" s="194" t="str">
        <f t="shared" si="580"/>
        <v/>
      </c>
      <c r="T2610" s="194" t="str">
        <f t="shared" si="580"/>
        <v/>
      </c>
      <c r="U2610" s="194" t="str">
        <f t="shared" si="580"/>
        <v/>
      </c>
    </row>
    <row r="2611" spans="1:21" s="251" customFormat="1" ht="19.5" customHeight="1" x14ac:dyDescent="0.25">
      <c r="A2611" s="241"/>
      <c r="B2611" s="254"/>
      <c r="C2611" s="456" t="s">
        <v>1444</v>
      </c>
      <c r="D2611" s="255"/>
      <c r="E2611" s="255"/>
      <c r="F2611" s="255"/>
      <c r="G2611" s="192"/>
      <c r="H2611" s="257"/>
      <c r="I2611" s="242"/>
      <c r="J2611" s="179" t="s">
        <v>984</v>
      </c>
      <c r="K2611" s="244"/>
      <c r="L2611" s="245"/>
      <c r="M2611" s="246"/>
      <c r="N2611" s="246"/>
      <c r="O2611" s="247"/>
      <c r="P2611" s="193">
        <f t="shared" si="576"/>
        <v>0</v>
      </c>
      <c r="Q2611" s="156" t="s">
        <v>363</v>
      </c>
      <c r="R2611" s="194">
        <f t="shared" si="580"/>
        <v>0</v>
      </c>
      <c r="S2611" s="194" t="str">
        <f t="shared" si="580"/>
        <v/>
      </c>
      <c r="T2611" s="194" t="str">
        <f t="shared" si="580"/>
        <v/>
      </c>
      <c r="U2611" s="194" t="str">
        <f t="shared" si="580"/>
        <v/>
      </c>
    </row>
    <row r="2612" spans="1:21" s="251" customFormat="1" ht="19.5" customHeight="1" x14ac:dyDescent="0.25">
      <c r="A2612" s="241"/>
      <c r="B2612" s="254"/>
      <c r="C2612" s="199"/>
      <c r="D2612" s="255"/>
      <c r="E2612" s="255"/>
      <c r="F2612" s="255"/>
      <c r="G2612" s="192"/>
      <c r="H2612" s="257"/>
      <c r="I2612" s="242"/>
      <c r="J2612" s="179" t="s">
        <v>984</v>
      </c>
      <c r="K2612" s="244"/>
      <c r="L2612" s="245"/>
      <c r="M2612" s="246"/>
      <c r="N2612" s="246"/>
      <c r="O2612" s="247"/>
      <c r="P2612" s="193">
        <f t="shared" si="576"/>
        <v>0</v>
      </c>
      <c r="Q2612" s="156" t="s">
        <v>363</v>
      </c>
      <c r="R2612" s="194">
        <f t="shared" si="580"/>
        <v>0</v>
      </c>
      <c r="S2612" s="194" t="str">
        <f t="shared" si="580"/>
        <v/>
      </c>
      <c r="T2612" s="194" t="str">
        <f t="shared" si="580"/>
        <v/>
      </c>
      <c r="U2612" s="194" t="str">
        <f t="shared" si="580"/>
        <v/>
      </c>
    </row>
    <row r="2613" spans="1:21" s="251" customFormat="1" ht="19.5" customHeight="1" x14ac:dyDescent="0.25">
      <c r="A2613" s="241"/>
      <c r="B2613" s="254"/>
      <c r="C2613" s="456" t="s">
        <v>1445</v>
      </c>
      <c r="D2613" s="255"/>
      <c r="E2613" s="255"/>
      <c r="F2613" s="255"/>
      <c r="G2613" s="192"/>
      <c r="H2613" s="257"/>
      <c r="I2613" s="242"/>
      <c r="J2613" s="179" t="s">
        <v>984</v>
      </c>
      <c r="K2613" s="244"/>
      <c r="L2613" s="245"/>
      <c r="M2613" s="246"/>
      <c r="N2613" s="246"/>
      <c r="O2613" s="247"/>
      <c r="P2613" s="193">
        <f t="shared" si="576"/>
        <v>0</v>
      </c>
      <c r="Q2613" s="156" t="s">
        <v>363</v>
      </c>
      <c r="R2613" s="194">
        <f t="shared" si="580"/>
        <v>0</v>
      </c>
      <c r="S2613" s="194" t="str">
        <f t="shared" si="580"/>
        <v/>
      </c>
      <c r="T2613" s="194" t="str">
        <f t="shared" si="580"/>
        <v/>
      </c>
      <c r="U2613" s="194" t="str">
        <f t="shared" si="580"/>
        <v/>
      </c>
    </row>
    <row r="2614" spans="1:21" s="251" customFormat="1" ht="19.5" customHeight="1" x14ac:dyDescent="0.25">
      <c r="A2614" s="241"/>
      <c r="B2614" s="254"/>
      <c r="C2614" s="199" t="s">
        <v>1446</v>
      </c>
      <c r="D2614" s="255"/>
      <c r="E2614" s="255"/>
      <c r="F2614" s="255"/>
      <c r="G2614" s="192"/>
      <c r="H2614" s="257"/>
      <c r="I2614" s="242"/>
      <c r="J2614" s="179" t="s">
        <v>984</v>
      </c>
      <c r="K2614" s="244"/>
      <c r="L2614" s="245"/>
      <c r="M2614" s="246"/>
      <c r="N2614" s="246"/>
      <c r="O2614" s="247"/>
      <c r="P2614" s="193">
        <f t="shared" si="576"/>
        <v>0</v>
      </c>
      <c r="Q2614" s="156" t="s">
        <v>363</v>
      </c>
      <c r="R2614" s="194">
        <f t="shared" si="580"/>
        <v>0</v>
      </c>
      <c r="S2614" s="194" t="str">
        <f t="shared" si="580"/>
        <v/>
      </c>
      <c r="T2614" s="194" t="str">
        <f t="shared" si="580"/>
        <v/>
      </c>
      <c r="U2614" s="194" t="str">
        <f t="shared" si="580"/>
        <v/>
      </c>
    </row>
    <row r="2615" spans="1:21" s="251" customFormat="1" ht="19.5" customHeight="1" x14ac:dyDescent="0.25">
      <c r="A2615" s="241"/>
      <c r="B2615" s="254"/>
      <c r="C2615" s="199" t="s">
        <v>1447</v>
      </c>
      <c r="D2615" s="255"/>
      <c r="E2615" s="255"/>
      <c r="F2615" s="255"/>
      <c r="G2615" s="192"/>
      <c r="H2615" s="257">
        <v>22041</v>
      </c>
      <c r="I2615" s="242" t="s">
        <v>5</v>
      </c>
      <c r="J2615" s="179">
        <v>0.32</v>
      </c>
      <c r="K2615" s="180">
        <f>H2615*J2615</f>
        <v>7053.12</v>
      </c>
      <c r="L2615" s="245"/>
      <c r="M2615" s="246"/>
      <c r="N2615" s="246"/>
      <c r="O2615" s="247"/>
      <c r="P2615" s="193">
        <f t="shared" si="576"/>
        <v>0</v>
      </c>
      <c r="Q2615" s="156" t="s">
        <v>363</v>
      </c>
      <c r="R2615" s="194">
        <f t="shared" si="580"/>
        <v>7053.12</v>
      </c>
      <c r="S2615" s="194" t="str">
        <f t="shared" si="580"/>
        <v/>
      </c>
      <c r="T2615" s="194" t="str">
        <f t="shared" si="580"/>
        <v/>
      </c>
      <c r="U2615" s="194" t="str">
        <f t="shared" si="580"/>
        <v/>
      </c>
    </row>
    <row r="2616" spans="1:21" s="251" customFormat="1" ht="19.5" customHeight="1" x14ac:dyDescent="0.25">
      <c r="A2616" s="241"/>
      <c r="B2616" s="254"/>
      <c r="C2616" s="199"/>
      <c r="D2616" s="255"/>
      <c r="E2616" s="255"/>
      <c r="F2616" s="255"/>
      <c r="G2616" s="192"/>
      <c r="H2616" s="257"/>
      <c r="I2616" s="242"/>
      <c r="J2616" s="179" t="s">
        <v>984</v>
      </c>
      <c r="K2616" s="244"/>
      <c r="L2616" s="245"/>
      <c r="M2616" s="246"/>
      <c r="N2616" s="246"/>
      <c r="O2616" s="247"/>
      <c r="P2616" s="193">
        <f t="shared" si="576"/>
        <v>0</v>
      </c>
      <c r="Q2616" s="156" t="s">
        <v>363</v>
      </c>
      <c r="R2616" s="194">
        <f t="shared" si="580"/>
        <v>0</v>
      </c>
      <c r="S2616" s="194" t="str">
        <f t="shared" si="580"/>
        <v/>
      </c>
      <c r="T2616" s="194" t="str">
        <f t="shared" si="580"/>
        <v/>
      </c>
      <c r="U2616" s="194" t="str">
        <f t="shared" si="580"/>
        <v/>
      </c>
    </row>
    <row r="2617" spans="1:21" s="251" customFormat="1" ht="19.5" customHeight="1" x14ac:dyDescent="0.25">
      <c r="A2617" s="241"/>
      <c r="B2617" s="254"/>
      <c r="C2617" s="456" t="s">
        <v>1448</v>
      </c>
      <c r="D2617" s="255"/>
      <c r="E2617" s="255"/>
      <c r="F2617" s="255"/>
      <c r="G2617" s="192"/>
      <c r="H2617" s="257"/>
      <c r="I2617" s="242"/>
      <c r="J2617" s="179" t="s">
        <v>984</v>
      </c>
      <c r="K2617" s="244"/>
      <c r="L2617" s="245"/>
      <c r="M2617" s="246"/>
      <c r="N2617" s="246"/>
      <c r="O2617" s="247"/>
      <c r="P2617" s="193">
        <f t="shared" si="576"/>
        <v>0</v>
      </c>
      <c r="Q2617" s="156" t="s">
        <v>363</v>
      </c>
      <c r="R2617" s="194">
        <f t="shared" si="580"/>
        <v>0</v>
      </c>
      <c r="S2617" s="194" t="str">
        <f t="shared" si="580"/>
        <v/>
      </c>
      <c r="T2617" s="194" t="str">
        <f t="shared" si="580"/>
        <v/>
      </c>
      <c r="U2617" s="194" t="str">
        <f t="shared" si="580"/>
        <v/>
      </c>
    </row>
    <row r="2618" spans="1:21" s="251" customFormat="1" ht="19.5" customHeight="1" x14ac:dyDescent="0.25">
      <c r="A2618" s="241"/>
      <c r="B2618" s="254"/>
      <c r="C2618" s="199" t="s">
        <v>1449</v>
      </c>
      <c r="D2618" s="255"/>
      <c r="E2618" s="255"/>
      <c r="F2618" s="255"/>
      <c r="G2618" s="192"/>
      <c r="H2618" s="257"/>
      <c r="I2618" s="242"/>
      <c r="J2618" s="179" t="s">
        <v>984</v>
      </c>
      <c r="K2618" s="244"/>
      <c r="L2618" s="245"/>
      <c r="M2618" s="246"/>
      <c r="N2618" s="246"/>
      <c r="O2618" s="247"/>
      <c r="P2618" s="193">
        <f t="shared" si="576"/>
        <v>0</v>
      </c>
      <c r="Q2618" s="156" t="s">
        <v>363</v>
      </c>
      <c r="R2618" s="194">
        <f t="shared" si="580"/>
        <v>0</v>
      </c>
      <c r="S2618" s="194" t="str">
        <f t="shared" si="580"/>
        <v/>
      </c>
      <c r="T2618" s="194" t="str">
        <f t="shared" si="580"/>
        <v/>
      </c>
      <c r="U2618" s="194" t="str">
        <f t="shared" si="580"/>
        <v/>
      </c>
    </row>
    <row r="2619" spans="1:21" s="251" customFormat="1" ht="19.5" customHeight="1" x14ac:dyDescent="0.25">
      <c r="A2619" s="241"/>
      <c r="B2619" s="254"/>
      <c r="C2619" s="199" t="s">
        <v>1450</v>
      </c>
      <c r="D2619" s="255"/>
      <c r="E2619" s="255"/>
      <c r="F2619" s="255"/>
      <c r="G2619" s="192"/>
      <c r="H2619" s="257">
        <v>22041</v>
      </c>
      <c r="I2619" s="242" t="s">
        <v>5</v>
      </c>
      <c r="J2619" s="179">
        <v>1.27</v>
      </c>
      <c r="K2619" s="180">
        <f>H2619*J2619</f>
        <v>27992.07</v>
      </c>
      <c r="L2619" s="245"/>
      <c r="M2619" s="246"/>
      <c r="N2619" s="246"/>
      <c r="O2619" s="247"/>
      <c r="P2619" s="193">
        <f t="shared" ref="P2619:P2682" si="581">K2619-SUM(R2619:U2619)</f>
        <v>0</v>
      </c>
      <c r="Q2619" s="156" t="s">
        <v>363</v>
      </c>
      <c r="R2619" s="194">
        <f t="shared" si="580"/>
        <v>27992.07</v>
      </c>
      <c r="S2619" s="194" t="str">
        <f t="shared" si="580"/>
        <v/>
      </c>
      <c r="T2619" s="194" t="str">
        <f t="shared" si="580"/>
        <v/>
      </c>
      <c r="U2619" s="194" t="str">
        <f t="shared" si="580"/>
        <v/>
      </c>
    </row>
    <row r="2620" spans="1:21" s="251" customFormat="1" ht="19.5" customHeight="1" x14ac:dyDescent="0.25">
      <c r="A2620" s="241"/>
      <c r="B2620" s="254"/>
      <c r="C2620" s="199"/>
      <c r="D2620" s="255"/>
      <c r="E2620" s="255"/>
      <c r="F2620" s="255"/>
      <c r="G2620" s="192"/>
      <c r="H2620" s="257"/>
      <c r="I2620" s="242"/>
      <c r="J2620" s="179"/>
      <c r="K2620" s="244"/>
      <c r="L2620" s="245"/>
      <c r="M2620" s="246"/>
      <c r="N2620" s="246"/>
      <c r="O2620" s="247"/>
      <c r="P2620" s="193">
        <f t="shared" si="581"/>
        <v>0</v>
      </c>
      <c r="Q2620" s="156" t="s">
        <v>363</v>
      </c>
      <c r="R2620" s="194">
        <f t="shared" si="580"/>
        <v>0</v>
      </c>
      <c r="S2620" s="194" t="str">
        <f t="shared" si="580"/>
        <v/>
      </c>
      <c r="T2620" s="194" t="str">
        <f t="shared" si="580"/>
        <v/>
      </c>
      <c r="U2620" s="194" t="str">
        <f t="shared" si="580"/>
        <v/>
      </c>
    </row>
    <row r="2621" spans="1:21" s="251" customFormat="1" ht="19.5" customHeight="1" x14ac:dyDescent="0.25">
      <c r="A2621" s="241"/>
      <c r="B2621" s="254"/>
      <c r="C2621" s="196" t="s">
        <v>466</v>
      </c>
      <c r="D2621" s="255"/>
      <c r="E2621" s="255"/>
      <c r="F2621" s="255"/>
      <c r="G2621" s="192"/>
      <c r="H2621" s="257"/>
      <c r="I2621" s="242"/>
      <c r="J2621" s="179"/>
      <c r="K2621" s="244"/>
      <c r="L2621" s="990"/>
      <c r="M2621" s="991"/>
      <c r="N2621" s="991"/>
      <c r="O2621" s="992"/>
      <c r="P2621" s="193">
        <f t="shared" si="581"/>
        <v>0</v>
      </c>
      <c r="Q2621" s="156" t="s">
        <v>364</v>
      </c>
      <c r="R2621" s="194" t="str">
        <f t="shared" si="580"/>
        <v/>
      </c>
      <c r="S2621" s="194">
        <f t="shared" si="580"/>
        <v>0</v>
      </c>
      <c r="T2621" s="194" t="str">
        <f t="shared" si="580"/>
        <v/>
      </c>
      <c r="U2621" s="194" t="str">
        <f t="shared" si="580"/>
        <v/>
      </c>
    </row>
    <row r="2622" spans="1:21" s="251" customFormat="1" ht="19.5" customHeight="1" x14ac:dyDescent="0.25">
      <c r="A2622" s="241"/>
      <c r="B2622" s="254"/>
      <c r="C2622" s="456" t="s">
        <v>1434</v>
      </c>
      <c r="D2622" s="255"/>
      <c r="E2622" s="255"/>
      <c r="F2622" s="255"/>
      <c r="G2622" s="192"/>
      <c r="H2622" s="257"/>
      <c r="I2622" s="242"/>
      <c r="J2622" s="179" t="s">
        <v>984</v>
      </c>
      <c r="K2622" s="244"/>
      <c r="L2622" s="245"/>
      <c r="M2622" s="246"/>
      <c r="N2622" s="246"/>
      <c r="O2622" s="247"/>
      <c r="P2622" s="193">
        <f t="shared" si="581"/>
        <v>0</v>
      </c>
      <c r="Q2622" s="156" t="s">
        <v>364</v>
      </c>
      <c r="R2622" s="194" t="str">
        <f t="shared" si="580"/>
        <v/>
      </c>
      <c r="S2622" s="194">
        <f t="shared" si="580"/>
        <v>0</v>
      </c>
      <c r="T2622" s="194" t="str">
        <f t="shared" si="580"/>
        <v/>
      </c>
      <c r="U2622" s="194" t="str">
        <f t="shared" si="580"/>
        <v/>
      </c>
    </row>
    <row r="2623" spans="1:21" s="251" customFormat="1" ht="19.5" customHeight="1" x14ac:dyDescent="0.25">
      <c r="A2623" s="241"/>
      <c r="B2623" s="254"/>
      <c r="C2623" s="199" t="s">
        <v>1435</v>
      </c>
      <c r="D2623" s="255"/>
      <c r="E2623" s="255"/>
      <c r="F2623" s="255"/>
      <c r="G2623" s="192"/>
      <c r="H2623" s="257"/>
      <c r="I2623" s="242"/>
      <c r="J2623" s="179" t="s">
        <v>984</v>
      </c>
      <c r="K2623" s="244"/>
      <c r="L2623" s="245"/>
      <c r="M2623" s="246"/>
      <c r="N2623" s="246"/>
      <c r="O2623" s="247"/>
      <c r="P2623" s="193">
        <f t="shared" si="581"/>
        <v>0</v>
      </c>
      <c r="Q2623" s="156" t="s">
        <v>364</v>
      </c>
      <c r="R2623" s="194" t="str">
        <f t="shared" si="580"/>
        <v/>
      </c>
      <c r="S2623" s="194">
        <f t="shared" si="580"/>
        <v>0</v>
      </c>
      <c r="T2623" s="194" t="str">
        <f t="shared" si="580"/>
        <v/>
      </c>
      <c r="U2623" s="194" t="str">
        <f t="shared" si="580"/>
        <v/>
      </c>
    </row>
    <row r="2624" spans="1:21" s="251" customFormat="1" ht="19.5" customHeight="1" x14ac:dyDescent="0.25">
      <c r="A2624" s="241"/>
      <c r="B2624" s="254"/>
      <c r="C2624" s="199" t="s">
        <v>1436</v>
      </c>
      <c r="D2624" s="255"/>
      <c r="E2624" s="255"/>
      <c r="F2624" s="255"/>
      <c r="G2624" s="192"/>
      <c r="H2624" s="257">
        <f>$X$2</f>
        <v>3183</v>
      </c>
      <c r="I2624" s="242" t="s">
        <v>5</v>
      </c>
      <c r="J2624" s="179">
        <v>22.14</v>
      </c>
      <c r="K2624" s="180">
        <f>H2624*J2624</f>
        <v>70471.62</v>
      </c>
      <c r="L2624" s="245"/>
      <c r="M2624" s="246"/>
      <c r="N2624" s="246"/>
      <c r="O2624" s="247"/>
      <c r="P2624" s="193">
        <f t="shared" si="581"/>
        <v>0</v>
      </c>
      <c r="Q2624" s="156" t="s">
        <v>364</v>
      </c>
      <c r="R2624" s="194" t="str">
        <f t="shared" si="580"/>
        <v/>
      </c>
      <c r="S2624" s="194">
        <f t="shared" si="580"/>
        <v>70471.62</v>
      </c>
      <c r="T2624" s="194" t="str">
        <f t="shared" si="580"/>
        <v/>
      </c>
      <c r="U2624" s="194" t="str">
        <f t="shared" si="580"/>
        <v/>
      </c>
    </row>
    <row r="2625" spans="1:21" s="251" customFormat="1" ht="19.5" customHeight="1" x14ac:dyDescent="0.25">
      <c r="A2625" s="241"/>
      <c r="B2625" s="254"/>
      <c r="C2625" s="199"/>
      <c r="D2625" s="255"/>
      <c r="E2625" s="255"/>
      <c r="F2625" s="255"/>
      <c r="G2625" s="192"/>
      <c r="H2625" s="257"/>
      <c r="I2625" s="242"/>
      <c r="J2625" s="179" t="s">
        <v>984</v>
      </c>
      <c r="K2625" s="244"/>
      <c r="L2625" s="245"/>
      <c r="M2625" s="246"/>
      <c r="N2625" s="246"/>
      <c r="O2625" s="247"/>
      <c r="P2625" s="193">
        <f t="shared" si="581"/>
        <v>0</v>
      </c>
      <c r="Q2625" s="156" t="s">
        <v>364</v>
      </c>
      <c r="R2625" s="194" t="str">
        <f t="shared" si="580"/>
        <v/>
      </c>
      <c r="S2625" s="194">
        <f t="shared" si="580"/>
        <v>0</v>
      </c>
      <c r="T2625" s="194" t="str">
        <f t="shared" si="580"/>
        <v/>
      </c>
      <c r="U2625" s="194" t="str">
        <f t="shared" si="580"/>
        <v/>
      </c>
    </row>
    <row r="2626" spans="1:21" s="251" customFormat="1" ht="19.5" customHeight="1" x14ac:dyDescent="0.25">
      <c r="A2626" s="241"/>
      <c r="B2626" s="254"/>
      <c r="C2626" s="456" t="s">
        <v>1437</v>
      </c>
      <c r="D2626" s="255"/>
      <c r="E2626" s="255"/>
      <c r="F2626" s="255"/>
      <c r="G2626" s="192"/>
      <c r="H2626" s="257"/>
      <c r="I2626" s="242"/>
      <c r="J2626" s="179" t="s">
        <v>984</v>
      </c>
      <c r="K2626" s="244"/>
      <c r="L2626" s="245"/>
      <c r="M2626" s="246"/>
      <c r="N2626" s="246"/>
      <c r="O2626" s="247"/>
      <c r="P2626" s="193">
        <f t="shared" si="581"/>
        <v>0</v>
      </c>
      <c r="Q2626" s="156" t="s">
        <v>364</v>
      </c>
      <c r="R2626" s="194" t="str">
        <f t="shared" si="580"/>
        <v/>
      </c>
      <c r="S2626" s="194">
        <f t="shared" si="580"/>
        <v>0</v>
      </c>
      <c r="T2626" s="194" t="str">
        <f t="shared" si="580"/>
        <v/>
      </c>
      <c r="U2626" s="194" t="str">
        <f t="shared" si="580"/>
        <v/>
      </c>
    </row>
    <row r="2627" spans="1:21" s="251" customFormat="1" ht="19.5" customHeight="1" x14ac:dyDescent="0.25">
      <c r="A2627" s="241"/>
      <c r="B2627" s="254"/>
      <c r="C2627" s="199" t="s">
        <v>1438</v>
      </c>
      <c r="D2627" s="255"/>
      <c r="E2627" s="255"/>
      <c r="F2627" s="255"/>
      <c r="G2627" s="192"/>
      <c r="H2627" s="257"/>
      <c r="I2627" s="242"/>
      <c r="J2627" s="179" t="s">
        <v>984</v>
      </c>
      <c r="K2627" s="244"/>
      <c r="L2627" s="245"/>
      <c r="M2627" s="246"/>
      <c r="N2627" s="246"/>
      <c r="O2627" s="247"/>
      <c r="P2627" s="193">
        <f t="shared" si="581"/>
        <v>0</v>
      </c>
      <c r="Q2627" s="156" t="s">
        <v>364</v>
      </c>
      <c r="R2627" s="194" t="str">
        <f t="shared" si="580"/>
        <v/>
      </c>
      <c r="S2627" s="194">
        <f t="shared" si="580"/>
        <v>0</v>
      </c>
      <c r="T2627" s="194" t="str">
        <f t="shared" si="580"/>
        <v/>
      </c>
      <c r="U2627" s="194" t="str">
        <f t="shared" si="580"/>
        <v/>
      </c>
    </row>
    <row r="2628" spans="1:21" s="251" customFormat="1" ht="19.5" customHeight="1" x14ac:dyDescent="0.25">
      <c r="A2628" s="241"/>
      <c r="B2628" s="254"/>
      <c r="C2628" s="199" t="s">
        <v>1439</v>
      </c>
      <c r="D2628" s="255"/>
      <c r="E2628" s="255"/>
      <c r="F2628" s="255"/>
      <c r="G2628" s="192"/>
      <c r="H2628" s="257">
        <f>$X$2</f>
        <v>3183</v>
      </c>
      <c r="I2628" s="242" t="s">
        <v>5</v>
      </c>
      <c r="J2628" s="179">
        <v>3.8</v>
      </c>
      <c r="K2628" s="180">
        <f>H2628*J2628</f>
        <v>12095.4</v>
      </c>
      <c r="L2628" s="245"/>
      <c r="M2628" s="246"/>
      <c r="N2628" s="246"/>
      <c r="O2628" s="247"/>
      <c r="P2628" s="193">
        <f t="shared" si="581"/>
        <v>0</v>
      </c>
      <c r="Q2628" s="156" t="s">
        <v>364</v>
      </c>
      <c r="R2628" s="194" t="str">
        <f t="shared" ref="R2628:U2659" si="582">IF($Q2628=R$8,$K2628,"")</f>
        <v/>
      </c>
      <c r="S2628" s="194">
        <f t="shared" si="582"/>
        <v>12095.4</v>
      </c>
      <c r="T2628" s="194" t="str">
        <f t="shared" si="582"/>
        <v/>
      </c>
      <c r="U2628" s="194" t="str">
        <f t="shared" si="582"/>
        <v/>
      </c>
    </row>
    <row r="2629" spans="1:21" s="251" customFormat="1" ht="19.5" customHeight="1" x14ac:dyDescent="0.25">
      <c r="A2629" s="241"/>
      <c r="B2629" s="254"/>
      <c r="C2629" s="199"/>
      <c r="D2629" s="255"/>
      <c r="E2629" s="255"/>
      <c r="F2629" s="255"/>
      <c r="G2629" s="192"/>
      <c r="H2629" s="257"/>
      <c r="I2629" s="242"/>
      <c r="J2629" s="179" t="s">
        <v>984</v>
      </c>
      <c r="K2629" s="244"/>
      <c r="L2629" s="245"/>
      <c r="M2629" s="246"/>
      <c r="N2629" s="246"/>
      <c r="O2629" s="247"/>
      <c r="P2629" s="193">
        <f t="shared" si="581"/>
        <v>0</v>
      </c>
      <c r="Q2629" s="156" t="s">
        <v>364</v>
      </c>
      <c r="R2629" s="194" t="str">
        <f t="shared" si="582"/>
        <v/>
      </c>
      <c r="S2629" s="194">
        <f t="shared" si="582"/>
        <v>0</v>
      </c>
      <c r="T2629" s="194" t="str">
        <f t="shared" si="582"/>
        <v/>
      </c>
      <c r="U2629" s="194" t="str">
        <f t="shared" si="582"/>
        <v/>
      </c>
    </row>
    <row r="2630" spans="1:21" s="251" customFormat="1" ht="19.5" customHeight="1" x14ac:dyDescent="0.25">
      <c r="A2630" s="241"/>
      <c r="B2630" s="254"/>
      <c r="C2630" s="456" t="s">
        <v>1440</v>
      </c>
      <c r="D2630" s="255"/>
      <c r="E2630" s="255"/>
      <c r="F2630" s="255"/>
      <c r="G2630" s="192"/>
      <c r="H2630" s="257"/>
      <c r="I2630" s="242"/>
      <c r="J2630" s="179" t="s">
        <v>984</v>
      </c>
      <c r="K2630" s="244"/>
      <c r="L2630" s="245"/>
      <c r="M2630" s="246"/>
      <c r="N2630" s="246"/>
      <c r="O2630" s="247"/>
      <c r="P2630" s="193">
        <f t="shared" si="581"/>
        <v>0</v>
      </c>
      <c r="Q2630" s="156" t="s">
        <v>364</v>
      </c>
      <c r="R2630" s="194" t="str">
        <f t="shared" si="582"/>
        <v/>
      </c>
      <c r="S2630" s="194">
        <f t="shared" si="582"/>
        <v>0</v>
      </c>
      <c r="T2630" s="194" t="str">
        <f t="shared" si="582"/>
        <v/>
      </c>
      <c r="U2630" s="194" t="str">
        <f t="shared" si="582"/>
        <v/>
      </c>
    </row>
    <row r="2631" spans="1:21" s="251" customFormat="1" ht="19.5" customHeight="1" x14ac:dyDescent="0.25">
      <c r="A2631" s="241"/>
      <c r="B2631" s="254"/>
      <c r="C2631" s="199" t="s">
        <v>1441</v>
      </c>
      <c r="D2631" s="255"/>
      <c r="E2631" s="255"/>
      <c r="F2631" s="255"/>
      <c r="G2631" s="192"/>
      <c r="H2631" s="257"/>
      <c r="I2631" s="242"/>
      <c r="J2631" s="179" t="s">
        <v>984</v>
      </c>
      <c r="K2631" s="244"/>
      <c r="L2631" s="245"/>
      <c r="M2631" s="246"/>
      <c r="N2631" s="246"/>
      <c r="O2631" s="247"/>
      <c r="P2631" s="193">
        <f t="shared" si="581"/>
        <v>0</v>
      </c>
      <c r="Q2631" s="156" t="s">
        <v>364</v>
      </c>
      <c r="R2631" s="194" t="str">
        <f t="shared" si="582"/>
        <v/>
      </c>
      <c r="S2631" s="194">
        <f t="shared" si="582"/>
        <v>0</v>
      </c>
      <c r="T2631" s="194" t="str">
        <f t="shared" si="582"/>
        <v/>
      </c>
      <c r="U2631" s="194" t="str">
        <f t="shared" si="582"/>
        <v/>
      </c>
    </row>
    <row r="2632" spans="1:21" s="251" customFormat="1" ht="19.5" customHeight="1" x14ac:dyDescent="0.25">
      <c r="A2632" s="241"/>
      <c r="B2632" s="254"/>
      <c r="C2632" s="199" t="s">
        <v>1442</v>
      </c>
      <c r="D2632" s="255"/>
      <c r="E2632" s="255"/>
      <c r="F2632" s="255"/>
      <c r="G2632" s="192"/>
      <c r="H2632" s="257">
        <f>$X$2</f>
        <v>3183</v>
      </c>
      <c r="I2632" s="242" t="s">
        <v>5</v>
      </c>
      <c r="J2632" s="179">
        <v>28.46</v>
      </c>
      <c r="K2632" s="180">
        <f>H2632*J2632</f>
        <v>90588.180000000008</v>
      </c>
      <c r="L2632" s="245"/>
      <c r="M2632" s="246"/>
      <c r="N2632" s="246"/>
      <c r="O2632" s="247"/>
      <c r="P2632" s="193">
        <f t="shared" si="581"/>
        <v>0</v>
      </c>
      <c r="Q2632" s="156" t="s">
        <v>364</v>
      </c>
      <c r="R2632" s="194" t="str">
        <f t="shared" si="582"/>
        <v/>
      </c>
      <c r="S2632" s="194">
        <f t="shared" si="582"/>
        <v>90588.180000000008</v>
      </c>
      <c r="T2632" s="194" t="str">
        <f t="shared" si="582"/>
        <v/>
      </c>
      <c r="U2632" s="194" t="str">
        <f t="shared" si="582"/>
        <v/>
      </c>
    </row>
    <row r="2633" spans="1:21" s="251" customFormat="1" ht="19.5" customHeight="1" x14ac:dyDescent="0.25">
      <c r="A2633" s="241"/>
      <c r="B2633" s="254"/>
      <c r="C2633" s="199"/>
      <c r="D2633" s="255"/>
      <c r="E2633" s="255"/>
      <c r="F2633" s="255"/>
      <c r="G2633" s="192"/>
      <c r="H2633" s="257"/>
      <c r="I2633" s="242"/>
      <c r="J2633" s="179" t="s">
        <v>984</v>
      </c>
      <c r="K2633" s="244"/>
      <c r="L2633" s="245"/>
      <c r="M2633" s="246"/>
      <c r="N2633" s="246"/>
      <c r="O2633" s="247"/>
      <c r="P2633" s="193">
        <f t="shared" si="581"/>
        <v>0</v>
      </c>
      <c r="Q2633" s="156" t="s">
        <v>364</v>
      </c>
      <c r="R2633" s="194" t="str">
        <f t="shared" si="582"/>
        <v/>
      </c>
      <c r="S2633" s="194">
        <f t="shared" si="582"/>
        <v>0</v>
      </c>
      <c r="T2633" s="194" t="str">
        <f t="shared" si="582"/>
        <v/>
      </c>
      <c r="U2633" s="194" t="str">
        <f t="shared" si="582"/>
        <v/>
      </c>
    </row>
    <row r="2634" spans="1:21" s="251" customFormat="1" ht="19.5" customHeight="1" x14ac:dyDescent="0.25">
      <c r="A2634" s="241"/>
      <c r="B2634" s="254"/>
      <c r="C2634" s="199"/>
      <c r="D2634" s="255"/>
      <c r="E2634" s="255"/>
      <c r="F2634" s="255"/>
      <c r="G2634" s="192"/>
      <c r="H2634" s="257"/>
      <c r="I2634" s="242"/>
      <c r="J2634" s="179" t="s">
        <v>984</v>
      </c>
      <c r="K2634" s="244"/>
      <c r="L2634" s="245"/>
      <c r="M2634" s="246"/>
      <c r="N2634" s="246"/>
      <c r="O2634" s="247"/>
      <c r="P2634" s="193">
        <f t="shared" si="581"/>
        <v>0</v>
      </c>
      <c r="Q2634" s="156" t="s">
        <v>364</v>
      </c>
      <c r="R2634" s="194" t="str">
        <f t="shared" si="582"/>
        <v/>
      </c>
      <c r="S2634" s="194">
        <f t="shared" si="582"/>
        <v>0</v>
      </c>
      <c r="T2634" s="194" t="str">
        <f t="shared" si="582"/>
        <v/>
      </c>
      <c r="U2634" s="194" t="str">
        <f t="shared" si="582"/>
        <v/>
      </c>
    </row>
    <row r="2635" spans="1:21" s="251" customFormat="1" ht="19.5" customHeight="1" x14ac:dyDescent="0.25">
      <c r="A2635" s="241"/>
      <c r="B2635" s="254"/>
      <c r="C2635" s="456" t="s">
        <v>1444</v>
      </c>
      <c r="D2635" s="255"/>
      <c r="E2635" s="255"/>
      <c r="F2635" s="255"/>
      <c r="G2635" s="192"/>
      <c r="H2635" s="257"/>
      <c r="I2635" s="242"/>
      <c r="J2635" s="179" t="s">
        <v>984</v>
      </c>
      <c r="K2635" s="244"/>
      <c r="L2635" s="245"/>
      <c r="M2635" s="246"/>
      <c r="N2635" s="246"/>
      <c r="O2635" s="247"/>
      <c r="P2635" s="193">
        <f t="shared" si="581"/>
        <v>0</v>
      </c>
      <c r="Q2635" s="156" t="s">
        <v>364</v>
      </c>
      <c r="R2635" s="194" t="str">
        <f t="shared" si="582"/>
        <v/>
      </c>
      <c r="S2635" s="194">
        <f t="shared" si="582"/>
        <v>0</v>
      </c>
      <c r="T2635" s="194" t="str">
        <f t="shared" si="582"/>
        <v/>
      </c>
      <c r="U2635" s="194" t="str">
        <f t="shared" si="582"/>
        <v/>
      </c>
    </row>
    <row r="2636" spans="1:21" s="251" customFormat="1" ht="19.5" customHeight="1" x14ac:dyDescent="0.25">
      <c r="A2636" s="241"/>
      <c r="B2636" s="254"/>
      <c r="C2636" s="199"/>
      <c r="D2636" s="255"/>
      <c r="E2636" s="255"/>
      <c r="F2636" s="255"/>
      <c r="G2636" s="192"/>
      <c r="H2636" s="257"/>
      <c r="I2636" s="242"/>
      <c r="J2636" s="179" t="s">
        <v>984</v>
      </c>
      <c r="K2636" s="244"/>
      <c r="L2636" s="245"/>
      <c r="M2636" s="246"/>
      <c r="N2636" s="246"/>
      <c r="O2636" s="247"/>
      <c r="P2636" s="193">
        <f t="shared" si="581"/>
        <v>0</v>
      </c>
      <c r="Q2636" s="156" t="s">
        <v>364</v>
      </c>
      <c r="R2636" s="194" t="str">
        <f t="shared" si="582"/>
        <v/>
      </c>
      <c r="S2636" s="194">
        <f t="shared" si="582"/>
        <v>0</v>
      </c>
      <c r="T2636" s="194" t="str">
        <f t="shared" si="582"/>
        <v/>
      </c>
      <c r="U2636" s="194" t="str">
        <f t="shared" si="582"/>
        <v/>
      </c>
    </row>
    <row r="2637" spans="1:21" s="251" customFormat="1" ht="19.5" customHeight="1" x14ac:dyDescent="0.25">
      <c r="A2637" s="241"/>
      <c r="B2637" s="254"/>
      <c r="C2637" s="456" t="s">
        <v>1445</v>
      </c>
      <c r="D2637" s="255"/>
      <c r="E2637" s="255"/>
      <c r="F2637" s="255"/>
      <c r="G2637" s="192"/>
      <c r="H2637" s="257"/>
      <c r="I2637" s="242"/>
      <c r="J2637" s="179" t="s">
        <v>984</v>
      </c>
      <c r="K2637" s="244"/>
      <c r="L2637" s="245"/>
      <c r="M2637" s="246"/>
      <c r="N2637" s="246"/>
      <c r="O2637" s="247"/>
      <c r="P2637" s="193">
        <f t="shared" si="581"/>
        <v>0</v>
      </c>
      <c r="Q2637" s="156" t="s">
        <v>364</v>
      </c>
      <c r="R2637" s="194" t="str">
        <f t="shared" si="582"/>
        <v/>
      </c>
      <c r="S2637" s="194">
        <f t="shared" si="582"/>
        <v>0</v>
      </c>
      <c r="T2637" s="194" t="str">
        <f t="shared" si="582"/>
        <v/>
      </c>
      <c r="U2637" s="194" t="str">
        <f t="shared" si="582"/>
        <v/>
      </c>
    </row>
    <row r="2638" spans="1:21" s="251" customFormat="1" ht="19.5" customHeight="1" x14ac:dyDescent="0.25">
      <c r="A2638" s="241"/>
      <c r="B2638" s="254"/>
      <c r="C2638" s="199" t="s">
        <v>1446</v>
      </c>
      <c r="D2638" s="255"/>
      <c r="E2638" s="255"/>
      <c r="F2638" s="255"/>
      <c r="G2638" s="192"/>
      <c r="H2638" s="257"/>
      <c r="I2638" s="242"/>
      <c r="J2638" s="179" t="s">
        <v>984</v>
      </c>
      <c r="K2638" s="244"/>
      <c r="L2638" s="245"/>
      <c r="M2638" s="246"/>
      <c r="N2638" s="246"/>
      <c r="O2638" s="247"/>
      <c r="P2638" s="193">
        <f t="shared" si="581"/>
        <v>0</v>
      </c>
      <c r="Q2638" s="156" t="s">
        <v>364</v>
      </c>
      <c r="R2638" s="194" t="str">
        <f t="shared" si="582"/>
        <v/>
      </c>
      <c r="S2638" s="194">
        <f t="shared" si="582"/>
        <v>0</v>
      </c>
      <c r="T2638" s="194" t="str">
        <f t="shared" si="582"/>
        <v/>
      </c>
      <c r="U2638" s="194" t="str">
        <f t="shared" si="582"/>
        <v/>
      </c>
    </row>
    <row r="2639" spans="1:21" s="251" customFormat="1" ht="19.5" customHeight="1" x14ac:dyDescent="0.25">
      <c r="A2639" s="241"/>
      <c r="B2639" s="254"/>
      <c r="C2639" s="199" t="s">
        <v>1447</v>
      </c>
      <c r="D2639" s="255"/>
      <c r="E2639" s="255"/>
      <c r="F2639" s="255"/>
      <c r="G2639" s="192"/>
      <c r="H2639" s="257">
        <f>$X$2</f>
        <v>3183</v>
      </c>
      <c r="I2639" s="242" t="s">
        <v>5</v>
      </c>
      <c r="J2639" s="179">
        <v>0.32</v>
      </c>
      <c r="K2639" s="180">
        <f>H2639*J2639</f>
        <v>1018.5600000000001</v>
      </c>
      <c r="L2639" s="245"/>
      <c r="M2639" s="246"/>
      <c r="N2639" s="246"/>
      <c r="O2639" s="247"/>
      <c r="P2639" s="193">
        <f t="shared" si="581"/>
        <v>0</v>
      </c>
      <c r="Q2639" s="156" t="s">
        <v>364</v>
      </c>
      <c r="R2639" s="194" t="str">
        <f t="shared" si="582"/>
        <v/>
      </c>
      <c r="S2639" s="194">
        <f t="shared" si="582"/>
        <v>1018.5600000000001</v>
      </c>
      <c r="T2639" s="194" t="str">
        <f t="shared" si="582"/>
        <v/>
      </c>
      <c r="U2639" s="194" t="str">
        <f t="shared" si="582"/>
        <v/>
      </c>
    </row>
    <row r="2640" spans="1:21" s="251" customFormat="1" ht="19.5" customHeight="1" x14ac:dyDescent="0.25">
      <c r="A2640" s="241"/>
      <c r="B2640" s="254"/>
      <c r="C2640" s="199"/>
      <c r="D2640" s="255"/>
      <c r="E2640" s="255"/>
      <c r="F2640" s="255"/>
      <c r="G2640" s="192"/>
      <c r="H2640" s="257"/>
      <c r="I2640" s="242"/>
      <c r="J2640" s="179" t="s">
        <v>984</v>
      </c>
      <c r="K2640" s="244"/>
      <c r="L2640" s="245"/>
      <c r="M2640" s="246"/>
      <c r="N2640" s="246"/>
      <c r="O2640" s="247"/>
      <c r="P2640" s="193">
        <f t="shared" si="581"/>
        <v>0</v>
      </c>
      <c r="Q2640" s="156" t="s">
        <v>364</v>
      </c>
      <c r="R2640" s="194" t="str">
        <f t="shared" si="582"/>
        <v/>
      </c>
      <c r="S2640" s="194">
        <f t="shared" si="582"/>
        <v>0</v>
      </c>
      <c r="T2640" s="194" t="str">
        <f t="shared" si="582"/>
        <v/>
      </c>
      <c r="U2640" s="194" t="str">
        <f t="shared" si="582"/>
        <v/>
      </c>
    </row>
    <row r="2641" spans="1:21" s="251" customFormat="1" ht="19.5" customHeight="1" x14ac:dyDescent="0.25">
      <c r="A2641" s="241"/>
      <c r="B2641" s="254"/>
      <c r="C2641" s="456" t="s">
        <v>1448</v>
      </c>
      <c r="D2641" s="255"/>
      <c r="E2641" s="255"/>
      <c r="F2641" s="255"/>
      <c r="G2641" s="192"/>
      <c r="H2641" s="257"/>
      <c r="I2641" s="242"/>
      <c r="J2641" s="179" t="s">
        <v>984</v>
      </c>
      <c r="K2641" s="244"/>
      <c r="L2641" s="245"/>
      <c r="M2641" s="246"/>
      <c r="N2641" s="246"/>
      <c r="O2641" s="247"/>
      <c r="P2641" s="193">
        <f t="shared" si="581"/>
        <v>0</v>
      </c>
      <c r="Q2641" s="156" t="s">
        <v>364</v>
      </c>
      <c r="R2641" s="194" t="str">
        <f t="shared" si="582"/>
        <v/>
      </c>
      <c r="S2641" s="194">
        <f t="shared" si="582"/>
        <v>0</v>
      </c>
      <c r="T2641" s="194" t="str">
        <f t="shared" si="582"/>
        <v/>
      </c>
      <c r="U2641" s="194" t="str">
        <f t="shared" si="582"/>
        <v/>
      </c>
    </row>
    <row r="2642" spans="1:21" s="251" customFormat="1" ht="19.5" customHeight="1" x14ac:dyDescent="0.25">
      <c r="A2642" s="241"/>
      <c r="B2642" s="254"/>
      <c r="C2642" s="199" t="s">
        <v>1449</v>
      </c>
      <c r="D2642" s="255"/>
      <c r="E2642" s="255"/>
      <c r="F2642" s="255"/>
      <c r="G2642" s="192"/>
      <c r="H2642" s="257"/>
      <c r="I2642" s="242"/>
      <c r="J2642" s="179" t="s">
        <v>984</v>
      </c>
      <c r="K2642" s="244"/>
      <c r="L2642" s="245"/>
      <c r="M2642" s="246"/>
      <c r="N2642" s="246"/>
      <c r="O2642" s="247"/>
      <c r="P2642" s="193">
        <f t="shared" si="581"/>
        <v>0</v>
      </c>
      <c r="Q2642" s="156" t="s">
        <v>364</v>
      </c>
      <c r="R2642" s="194" t="str">
        <f t="shared" si="582"/>
        <v/>
      </c>
      <c r="S2642" s="194">
        <f t="shared" si="582"/>
        <v>0</v>
      </c>
      <c r="T2642" s="194" t="str">
        <f t="shared" si="582"/>
        <v/>
      </c>
      <c r="U2642" s="194" t="str">
        <f t="shared" si="582"/>
        <v/>
      </c>
    </row>
    <row r="2643" spans="1:21" s="251" customFormat="1" ht="19.5" customHeight="1" x14ac:dyDescent="0.25">
      <c r="A2643" s="241"/>
      <c r="B2643" s="254"/>
      <c r="C2643" s="199" t="s">
        <v>1450</v>
      </c>
      <c r="D2643" s="255"/>
      <c r="E2643" s="255"/>
      <c r="F2643" s="255"/>
      <c r="G2643" s="192"/>
      <c r="H2643" s="257">
        <f>$X$2</f>
        <v>3183</v>
      </c>
      <c r="I2643" s="242" t="s">
        <v>5</v>
      </c>
      <c r="J2643" s="179">
        <v>1.27</v>
      </c>
      <c r="K2643" s="180">
        <f>H2643*J2643</f>
        <v>4042.41</v>
      </c>
      <c r="L2643" s="245"/>
      <c r="M2643" s="246"/>
      <c r="N2643" s="246"/>
      <c r="O2643" s="247"/>
      <c r="P2643" s="193">
        <f t="shared" si="581"/>
        <v>0</v>
      </c>
      <c r="Q2643" s="156" t="s">
        <v>364</v>
      </c>
      <c r="R2643" s="194" t="str">
        <f t="shared" si="582"/>
        <v/>
      </c>
      <c r="S2643" s="194">
        <f t="shared" si="582"/>
        <v>4042.41</v>
      </c>
      <c r="T2643" s="194" t="str">
        <f t="shared" si="582"/>
        <v/>
      </c>
      <c r="U2643" s="194" t="str">
        <f t="shared" si="582"/>
        <v/>
      </c>
    </row>
    <row r="2644" spans="1:21" s="251" customFormat="1" ht="19.5" customHeight="1" x14ac:dyDescent="0.25">
      <c r="A2644" s="241"/>
      <c r="B2644" s="254"/>
      <c r="C2644" s="199"/>
      <c r="D2644" s="255"/>
      <c r="E2644" s="255"/>
      <c r="F2644" s="255"/>
      <c r="G2644" s="192"/>
      <c r="H2644" s="257"/>
      <c r="I2644" s="242"/>
      <c r="J2644" s="179"/>
      <c r="K2644" s="244"/>
      <c r="L2644" s="245"/>
      <c r="M2644" s="246"/>
      <c r="N2644" s="246"/>
      <c r="O2644" s="247"/>
      <c r="P2644" s="193">
        <f t="shared" si="581"/>
        <v>0</v>
      </c>
      <c r="Q2644" s="156" t="s">
        <v>364</v>
      </c>
      <c r="R2644" s="194" t="str">
        <f t="shared" si="582"/>
        <v/>
      </c>
      <c r="S2644" s="194">
        <f t="shared" si="582"/>
        <v>0</v>
      </c>
      <c r="T2644" s="194" t="str">
        <f t="shared" si="582"/>
        <v/>
      </c>
      <c r="U2644" s="194" t="str">
        <f t="shared" si="582"/>
        <v/>
      </c>
    </row>
    <row r="2645" spans="1:21" s="251" customFormat="1" ht="19.5" customHeight="1" x14ac:dyDescent="0.25">
      <c r="A2645" s="241"/>
      <c r="B2645" s="254"/>
      <c r="C2645" s="196" t="s">
        <v>356</v>
      </c>
      <c r="D2645" s="255"/>
      <c r="E2645" s="255"/>
      <c r="F2645" s="255"/>
      <c r="G2645" s="192"/>
      <c r="H2645" s="257"/>
      <c r="I2645" s="242"/>
      <c r="J2645" s="179"/>
      <c r="K2645" s="244"/>
      <c r="L2645" s="990"/>
      <c r="M2645" s="991"/>
      <c r="N2645" s="991"/>
      <c r="O2645" s="992"/>
      <c r="P2645" s="193">
        <f t="shared" si="581"/>
        <v>0</v>
      </c>
      <c r="Q2645" s="156" t="s">
        <v>356</v>
      </c>
      <c r="R2645" s="194" t="str">
        <f t="shared" si="582"/>
        <v/>
      </c>
      <c r="S2645" s="194"/>
      <c r="T2645" s="194">
        <f t="shared" si="582"/>
        <v>0</v>
      </c>
      <c r="U2645" s="194"/>
    </row>
    <row r="2646" spans="1:21" s="156" customFormat="1" ht="19.5" customHeight="1" x14ac:dyDescent="0.25">
      <c r="B2646" s="174"/>
      <c r="C2646" s="196" t="s">
        <v>1434</v>
      </c>
      <c r="D2646" s="176"/>
      <c r="E2646" s="176"/>
      <c r="F2646" s="176"/>
      <c r="G2646" s="192"/>
      <c r="H2646" s="178"/>
      <c r="I2646" s="179"/>
      <c r="J2646" s="180" t="s">
        <v>984</v>
      </c>
      <c r="K2646" s="467"/>
      <c r="L2646" s="468"/>
      <c r="M2646" s="469"/>
      <c r="N2646" s="469"/>
      <c r="O2646" s="470"/>
      <c r="P2646" s="193">
        <f t="shared" si="581"/>
        <v>0</v>
      </c>
      <c r="Q2646" s="156" t="s">
        <v>356</v>
      </c>
      <c r="R2646" s="194" t="str">
        <f t="shared" si="582"/>
        <v/>
      </c>
      <c r="S2646" s="194"/>
      <c r="T2646" s="194">
        <f t="shared" si="582"/>
        <v>0</v>
      </c>
      <c r="U2646" s="194"/>
    </row>
    <row r="2647" spans="1:21" s="156" customFormat="1" ht="19.5" customHeight="1" x14ac:dyDescent="0.25">
      <c r="B2647" s="174"/>
      <c r="C2647" s="175" t="s">
        <v>1435</v>
      </c>
      <c r="D2647" s="176"/>
      <c r="E2647" s="176"/>
      <c r="F2647" s="176"/>
      <c r="G2647" s="192"/>
      <c r="H2647" s="178"/>
      <c r="I2647" s="179"/>
      <c r="J2647" s="180" t="s">
        <v>984</v>
      </c>
      <c r="K2647" s="467"/>
      <c r="L2647" s="468"/>
      <c r="M2647" s="469"/>
      <c r="N2647" s="469"/>
      <c r="O2647" s="470"/>
      <c r="P2647" s="193">
        <f t="shared" si="581"/>
        <v>0</v>
      </c>
      <c r="Q2647" s="156" t="s">
        <v>356</v>
      </c>
      <c r="R2647" s="194" t="str">
        <f t="shared" si="582"/>
        <v/>
      </c>
      <c r="S2647" s="194"/>
      <c r="T2647" s="194">
        <f t="shared" si="582"/>
        <v>0</v>
      </c>
      <c r="U2647" s="194"/>
    </row>
    <row r="2648" spans="1:21" s="156" customFormat="1" ht="19.5" customHeight="1" x14ac:dyDescent="0.25">
      <c r="B2648" s="174"/>
      <c r="C2648" s="175" t="s">
        <v>1436</v>
      </c>
      <c r="D2648" s="176"/>
      <c r="E2648" s="176"/>
      <c r="F2648" s="176"/>
      <c r="G2648" s="192"/>
      <c r="H2648" s="178">
        <v>5572</v>
      </c>
      <c r="I2648" s="179" t="s">
        <v>5</v>
      </c>
      <c r="J2648" s="180">
        <v>22.14</v>
      </c>
      <c r="K2648" s="180">
        <f>H2648*J2648</f>
        <v>123364.08</v>
      </c>
      <c r="L2648" s="468"/>
      <c r="M2648" s="469"/>
      <c r="N2648" s="469"/>
      <c r="O2648" s="470"/>
      <c r="P2648" s="193">
        <f t="shared" si="581"/>
        <v>0</v>
      </c>
      <c r="Q2648" s="156" t="s">
        <v>356</v>
      </c>
      <c r="R2648" s="194" t="str">
        <f t="shared" si="582"/>
        <v/>
      </c>
      <c r="S2648" s="194"/>
      <c r="T2648" s="194">
        <f t="shared" si="582"/>
        <v>123364.08</v>
      </c>
      <c r="U2648" s="194"/>
    </row>
    <row r="2649" spans="1:21" s="156" customFormat="1" ht="19.5" customHeight="1" x14ac:dyDescent="0.25">
      <c r="B2649" s="174"/>
      <c r="C2649" s="175"/>
      <c r="D2649" s="176"/>
      <c r="E2649" s="176"/>
      <c r="F2649" s="176"/>
      <c r="G2649" s="192"/>
      <c r="H2649" s="178"/>
      <c r="I2649" s="179"/>
      <c r="J2649" s="180" t="s">
        <v>984</v>
      </c>
      <c r="K2649" s="467"/>
      <c r="L2649" s="468"/>
      <c r="M2649" s="469"/>
      <c r="N2649" s="469"/>
      <c r="O2649" s="470"/>
      <c r="P2649" s="193">
        <f t="shared" si="581"/>
        <v>0</v>
      </c>
      <c r="Q2649" s="156" t="s">
        <v>356</v>
      </c>
      <c r="R2649" s="194" t="str">
        <f t="shared" si="582"/>
        <v/>
      </c>
      <c r="S2649" s="194"/>
      <c r="T2649" s="194">
        <f t="shared" si="582"/>
        <v>0</v>
      </c>
      <c r="U2649" s="194"/>
    </row>
    <row r="2650" spans="1:21" s="156" customFormat="1" ht="19.5" customHeight="1" x14ac:dyDescent="0.25">
      <c r="B2650" s="174"/>
      <c r="C2650" s="196" t="s">
        <v>1437</v>
      </c>
      <c r="D2650" s="176"/>
      <c r="E2650" s="176"/>
      <c r="F2650" s="176"/>
      <c r="G2650" s="192"/>
      <c r="H2650" s="178"/>
      <c r="I2650" s="179"/>
      <c r="J2650" s="180" t="s">
        <v>984</v>
      </c>
      <c r="K2650" s="467"/>
      <c r="L2650" s="468"/>
      <c r="M2650" s="469"/>
      <c r="N2650" s="469"/>
      <c r="O2650" s="470"/>
      <c r="P2650" s="193">
        <f t="shared" si="581"/>
        <v>0</v>
      </c>
      <c r="Q2650" s="156" t="s">
        <v>356</v>
      </c>
      <c r="R2650" s="194" t="str">
        <f t="shared" si="582"/>
        <v/>
      </c>
      <c r="S2650" s="194"/>
      <c r="T2650" s="194">
        <f t="shared" si="582"/>
        <v>0</v>
      </c>
      <c r="U2650" s="194"/>
    </row>
    <row r="2651" spans="1:21" s="156" customFormat="1" ht="19.5" customHeight="1" x14ac:dyDescent="0.25">
      <c r="B2651" s="174"/>
      <c r="C2651" s="175" t="s">
        <v>1438</v>
      </c>
      <c r="D2651" s="176"/>
      <c r="E2651" s="176"/>
      <c r="F2651" s="176"/>
      <c r="G2651" s="192"/>
      <c r="H2651" s="178"/>
      <c r="I2651" s="179"/>
      <c r="J2651" s="180" t="s">
        <v>984</v>
      </c>
      <c r="K2651" s="467"/>
      <c r="L2651" s="468"/>
      <c r="M2651" s="469"/>
      <c r="N2651" s="469"/>
      <c r="O2651" s="470"/>
      <c r="P2651" s="193">
        <f t="shared" si="581"/>
        <v>0</v>
      </c>
      <c r="Q2651" s="156" t="s">
        <v>356</v>
      </c>
      <c r="R2651" s="194" t="str">
        <f t="shared" si="582"/>
        <v/>
      </c>
      <c r="S2651" s="194"/>
      <c r="T2651" s="194">
        <f t="shared" si="582"/>
        <v>0</v>
      </c>
      <c r="U2651" s="194"/>
    </row>
    <row r="2652" spans="1:21" s="156" customFormat="1" ht="19.5" customHeight="1" x14ac:dyDescent="0.25">
      <c r="B2652" s="174"/>
      <c r="C2652" s="175" t="s">
        <v>1439</v>
      </c>
      <c r="D2652" s="176"/>
      <c r="E2652" s="176"/>
      <c r="F2652" s="176"/>
      <c r="G2652" s="192"/>
      <c r="H2652" s="178">
        <v>5572</v>
      </c>
      <c r="I2652" s="179" t="s">
        <v>5</v>
      </c>
      <c r="J2652" s="180">
        <v>3.8</v>
      </c>
      <c r="K2652" s="180">
        <f>H2652*J2652</f>
        <v>21173.599999999999</v>
      </c>
      <c r="L2652" s="468"/>
      <c r="M2652" s="469"/>
      <c r="N2652" s="469"/>
      <c r="O2652" s="470"/>
      <c r="P2652" s="193">
        <f t="shared" si="581"/>
        <v>0</v>
      </c>
      <c r="Q2652" s="156" t="s">
        <v>356</v>
      </c>
      <c r="R2652" s="194" t="str">
        <f t="shared" si="582"/>
        <v/>
      </c>
      <c r="S2652" s="194"/>
      <c r="T2652" s="194">
        <f t="shared" si="582"/>
        <v>21173.599999999999</v>
      </c>
      <c r="U2652" s="194"/>
    </row>
    <row r="2653" spans="1:21" s="156" customFormat="1" ht="19.5" customHeight="1" x14ac:dyDescent="0.25">
      <c r="B2653" s="174"/>
      <c r="C2653" s="175"/>
      <c r="D2653" s="176"/>
      <c r="E2653" s="176"/>
      <c r="F2653" s="176"/>
      <c r="G2653" s="192"/>
      <c r="H2653" s="178"/>
      <c r="I2653" s="179"/>
      <c r="J2653" s="180" t="s">
        <v>984</v>
      </c>
      <c r="K2653" s="467"/>
      <c r="L2653" s="468"/>
      <c r="M2653" s="469"/>
      <c r="N2653" s="469"/>
      <c r="O2653" s="470"/>
      <c r="P2653" s="193">
        <f t="shared" si="581"/>
        <v>0</v>
      </c>
      <c r="Q2653" s="156" t="s">
        <v>356</v>
      </c>
      <c r="R2653" s="194" t="str">
        <f t="shared" si="582"/>
        <v/>
      </c>
      <c r="S2653" s="194"/>
      <c r="T2653" s="194">
        <f t="shared" si="582"/>
        <v>0</v>
      </c>
      <c r="U2653" s="194"/>
    </row>
    <row r="2654" spans="1:21" s="156" customFormat="1" ht="19.5" customHeight="1" x14ac:dyDescent="0.25">
      <c r="B2654" s="174"/>
      <c r="C2654" s="196" t="s">
        <v>1440</v>
      </c>
      <c r="D2654" s="176"/>
      <c r="E2654" s="176"/>
      <c r="F2654" s="176"/>
      <c r="G2654" s="192"/>
      <c r="H2654" s="178"/>
      <c r="I2654" s="179"/>
      <c r="J2654" s="180" t="s">
        <v>984</v>
      </c>
      <c r="K2654" s="467"/>
      <c r="L2654" s="468"/>
      <c r="M2654" s="469"/>
      <c r="N2654" s="469"/>
      <c r="O2654" s="470"/>
      <c r="P2654" s="193">
        <f t="shared" si="581"/>
        <v>0</v>
      </c>
      <c r="Q2654" s="156" t="s">
        <v>356</v>
      </c>
      <c r="R2654" s="194" t="str">
        <f t="shared" si="582"/>
        <v/>
      </c>
      <c r="S2654" s="194"/>
      <c r="T2654" s="194">
        <f t="shared" si="582"/>
        <v>0</v>
      </c>
      <c r="U2654" s="194"/>
    </row>
    <row r="2655" spans="1:21" s="156" customFormat="1" ht="19.5" customHeight="1" x14ac:dyDescent="0.25">
      <c r="B2655" s="174"/>
      <c r="C2655" s="175" t="s">
        <v>1441</v>
      </c>
      <c r="D2655" s="176"/>
      <c r="E2655" s="176"/>
      <c r="F2655" s="176"/>
      <c r="G2655" s="192"/>
      <c r="H2655" s="178"/>
      <c r="I2655" s="179"/>
      <c r="J2655" s="180" t="s">
        <v>984</v>
      </c>
      <c r="K2655" s="467"/>
      <c r="L2655" s="468"/>
      <c r="M2655" s="469"/>
      <c r="N2655" s="469"/>
      <c r="O2655" s="470"/>
      <c r="P2655" s="193">
        <f t="shared" si="581"/>
        <v>0</v>
      </c>
      <c r="Q2655" s="156" t="s">
        <v>356</v>
      </c>
      <c r="R2655" s="194" t="str">
        <f t="shared" si="582"/>
        <v/>
      </c>
      <c r="S2655" s="194"/>
      <c r="T2655" s="194">
        <f t="shared" si="582"/>
        <v>0</v>
      </c>
      <c r="U2655" s="194"/>
    </row>
    <row r="2656" spans="1:21" s="156" customFormat="1" ht="19.5" customHeight="1" x14ac:dyDescent="0.25">
      <c r="B2656" s="174"/>
      <c r="C2656" s="175" t="s">
        <v>1442</v>
      </c>
      <c r="D2656" s="176"/>
      <c r="E2656" s="176"/>
      <c r="F2656" s="176"/>
      <c r="G2656" s="192"/>
      <c r="H2656" s="178">
        <v>5572</v>
      </c>
      <c r="I2656" s="179" t="s">
        <v>5</v>
      </c>
      <c r="J2656" s="180">
        <v>28.46</v>
      </c>
      <c r="K2656" s="180">
        <f>H2656*J2656</f>
        <v>158579.12</v>
      </c>
      <c r="L2656" s="468"/>
      <c r="M2656" s="469"/>
      <c r="N2656" s="469"/>
      <c r="O2656" s="470"/>
      <c r="P2656" s="193">
        <f t="shared" si="581"/>
        <v>0</v>
      </c>
      <c r="Q2656" s="156" t="s">
        <v>356</v>
      </c>
      <c r="R2656" s="194" t="str">
        <f t="shared" si="582"/>
        <v/>
      </c>
      <c r="S2656" s="194"/>
      <c r="T2656" s="194">
        <f t="shared" si="582"/>
        <v>158579.12</v>
      </c>
      <c r="U2656" s="194"/>
    </row>
    <row r="2657" spans="2:21" s="156" customFormat="1" ht="19.5" customHeight="1" x14ac:dyDescent="0.25">
      <c r="B2657" s="174"/>
      <c r="C2657" s="175"/>
      <c r="D2657" s="176"/>
      <c r="E2657" s="176"/>
      <c r="F2657" s="176"/>
      <c r="G2657" s="192"/>
      <c r="H2657" s="178"/>
      <c r="I2657" s="179"/>
      <c r="J2657" s="180" t="s">
        <v>984</v>
      </c>
      <c r="K2657" s="467"/>
      <c r="L2657" s="468"/>
      <c r="M2657" s="469"/>
      <c r="N2657" s="469"/>
      <c r="O2657" s="470"/>
      <c r="P2657" s="193">
        <f t="shared" si="581"/>
        <v>0</v>
      </c>
      <c r="Q2657" s="156" t="s">
        <v>356</v>
      </c>
      <c r="R2657" s="194" t="str">
        <f t="shared" si="582"/>
        <v/>
      </c>
      <c r="S2657" s="194"/>
      <c r="T2657" s="194">
        <f t="shared" si="582"/>
        <v>0</v>
      </c>
      <c r="U2657" s="194"/>
    </row>
    <row r="2658" spans="2:21" s="156" customFormat="1" ht="19.5" customHeight="1" x14ac:dyDescent="0.25">
      <c r="B2658" s="174"/>
      <c r="C2658" s="196" t="s">
        <v>1444</v>
      </c>
      <c r="D2658" s="176"/>
      <c r="E2658" s="176"/>
      <c r="F2658" s="176"/>
      <c r="G2658" s="192"/>
      <c r="H2658" s="178"/>
      <c r="I2658" s="179"/>
      <c r="J2658" s="180" t="s">
        <v>984</v>
      </c>
      <c r="K2658" s="467"/>
      <c r="L2658" s="468"/>
      <c r="M2658" s="469"/>
      <c r="N2658" s="469"/>
      <c r="O2658" s="470"/>
      <c r="P2658" s="193">
        <f t="shared" si="581"/>
        <v>0</v>
      </c>
      <c r="Q2658" s="156" t="s">
        <v>356</v>
      </c>
      <c r="R2658" s="194" t="str">
        <f t="shared" si="582"/>
        <v/>
      </c>
      <c r="S2658" s="194"/>
      <c r="T2658" s="194">
        <f t="shared" si="582"/>
        <v>0</v>
      </c>
      <c r="U2658" s="194"/>
    </row>
    <row r="2659" spans="2:21" s="156" customFormat="1" ht="19.5" customHeight="1" x14ac:dyDescent="0.25">
      <c r="B2659" s="174"/>
      <c r="C2659" s="175"/>
      <c r="D2659" s="176"/>
      <c r="E2659" s="176"/>
      <c r="F2659" s="176"/>
      <c r="G2659" s="192"/>
      <c r="H2659" s="178"/>
      <c r="I2659" s="179"/>
      <c r="J2659" s="180" t="s">
        <v>984</v>
      </c>
      <c r="K2659" s="467"/>
      <c r="L2659" s="468"/>
      <c r="M2659" s="469"/>
      <c r="N2659" s="469"/>
      <c r="O2659" s="470"/>
      <c r="P2659" s="193">
        <f t="shared" si="581"/>
        <v>0</v>
      </c>
      <c r="Q2659" s="156" t="s">
        <v>356</v>
      </c>
      <c r="R2659" s="194" t="str">
        <f t="shared" si="582"/>
        <v/>
      </c>
      <c r="S2659" s="194"/>
      <c r="T2659" s="194">
        <f t="shared" si="582"/>
        <v>0</v>
      </c>
      <c r="U2659" s="194"/>
    </row>
    <row r="2660" spans="2:21" s="156" customFormat="1" ht="19.5" customHeight="1" x14ac:dyDescent="0.25">
      <c r="B2660" s="174"/>
      <c r="C2660" s="196" t="s">
        <v>1445</v>
      </c>
      <c r="D2660" s="176"/>
      <c r="E2660" s="176"/>
      <c r="F2660" s="176"/>
      <c r="G2660" s="192"/>
      <c r="H2660" s="178"/>
      <c r="I2660" s="179"/>
      <c r="J2660" s="180" t="s">
        <v>984</v>
      </c>
      <c r="K2660" s="467"/>
      <c r="L2660" s="468"/>
      <c r="M2660" s="469"/>
      <c r="N2660" s="469"/>
      <c r="O2660" s="470"/>
      <c r="P2660" s="193">
        <f t="shared" si="581"/>
        <v>0</v>
      </c>
      <c r="Q2660" s="156" t="s">
        <v>356</v>
      </c>
      <c r="R2660" s="194" t="str">
        <f t="shared" ref="R2660:R2667" si="583">IF($Q2660=R$8,$K2660,"")</f>
        <v/>
      </c>
      <c r="S2660" s="194"/>
      <c r="T2660" s="194">
        <f t="shared" ref="T2660:T2667" si="584">IF($Q2660=T$8,$K2660,"")</f>
        <v>0</v>
      </c>
      <c r="U2660" s="194"/>
    </row>
    <row r="2661" spans="2:21" s="156" customFormat="1" ht="19.5" customHeight="1" x14ac:dyDescent="0.25">
      <c r="B2661" s="174"/>
      <c r="C2661" s="175" t="s">
        <v>1446</v>
      </c>
      <c r="D2661" s="176"/>
      <c r="E2661" s="176"/>
      <c r="F2661" s="176"/>
      <c r="G2661" s="192"/>
      <c r="H2661" s="178"/>
      <c r="I2661" s="179"/>
      <c r="J2661" s="180" t="s">
        <v>984</v>
      </c>
      <c r="K2661" s="467"/>
      <c r="L2661" s="468"/>
      <c r="M2661" s="469"/>
      <c r="N2661" s="469"/>
      <c r="O2661" s="470"/>
      <c r="P2661" s="193">
        <f t="shared" si="581"/>
        <v>0</v>
      </c>
      <c r="Q2661" s="156" t="s">
        <v>356</v>
      </c>
      <c r="R2661" s="194" t="str">
        <f t="shared" si="583"/>
        <v/>
      </c>
      <c r="S2661" s="194"/>
      <c r="T2661" s="194">
        <f t="shared" si="584"/>
        <v>0</v>
      </c>
      <c r="U2661" s="194"/>
    </row>
    <row r="2662" spans="2:21" s="156" customFormat="1" ht="19.5" customHeight="1" x14ac:dyDescent="0.25">
      <c r="B2662" s="174"/>
      <c r="C2662" s="175" t="s">
        <v>1447</v>
      </c>
      <c r="D2662" s="176"/>
      <c r="E2662" s="176"/>
      <c r="F2662" s="176"/>
      <c r="G2662" s="192"/>
      <c r="H2662" s="178">
        <v>5572</v>
      </c>
      <c r="I2662" s="179" t="s">
        <v>5</v>
      </c>
      <c r="J2662" s="180">
        <v>0.63</v>
      </c>
      <c r="K2662" s="180">
        <f>H2662*J2662</f>
        <v>3510.36</v>
      </c>
      <c r="L2662" s="468"/>
      <c r="M2662" s="469"/>
      <c r="N2662" s="469"/>
      <c r="O2662" s="470"/>
      <c r="P2662" s="193">
        <f t="shared" si="581"/>
        <v>0</v>
      </c>
      <c r="Q2662" s="156" t="s">
        <v>356</v>
      </c>
      <c r="R2662" s="194" t="str">
        <f t="shared" si="583"/>
        <v/>
      </c>
      <c r="S2662" s="194"/>
      <c r="T2662" s="194">
        <f t="shared" si="584"/>
        <v>3510.36</v>
      </c>
      <c r="U2662" s="194"/>
    </row>
    <row r="2663" spans="2:21" s="156" customFormat="1" ht="19.5" customHeight="1" x14ac:dyDescent="0.25">
      <c r="B2663" s="174"/>
      <c r="C2663" s="175"/>
      <c r="D2663" s="176"/>
      <c r="E2663" s="176"/>
      <c r="F2663" s="176"/>
      <c r="G2663" s="192"/>
      <c r="H2663" s="178"/>
      <c r="I2663" s="179"/>
      <c r="J2663" s="180" t="s">
        <v>984</v>
      </c>
      <c r="K2663" s="467"/>
      <c r="L2663" s="468"/>
      <c r="M2663" s="469"/>
      <c r="N2663" s="469"/>
      <c r="O2663" s="470"/>
      <c r="P2663" s="193">
        <f t="shared" si="581"/>
        <v>0</v>
      </c>
      <c r="Q2663" s="156" t="s">
        <v>356</v>
      </c>
      <c r="R2663" s="194" t="str">
        <f t="shared" si="583"/>
        <v/>
      </c>
      <c r="S2663" s="194"/>
      <c r="T2663" s="194">
        <f t="shared" si="584"/>
        <v>0</v>
      </c>
      <c r="U2663" s="194"/>
    </row>
    <row r="2664" spans="2:21" s="156" customFormat="1" ht="19.5" customHeight="1" x14ac:dyDescent="0.25">
      <c r="B2664" s="174"/>
      <c r="C2664" s="196" t="s">
        <v>1448</v>
      </c>
      <c r="D2664" s="176"/>
      <c r="E2664" s="176"/>
      <c r="F2664" s="176"/>
      <c r="G2664" s="192"/>
      <c r="H2664" s="178"/>
      <c r="I2664" s="179"/>
      <c r="J2664" s="180" t="s">
        <v>984</v>
      </c>
      <c r="K2664" s="467"/>
      <c r="L2664" s="468"/>
      <c r="M2664" s="469"/>
      <c r="N2664" s="469"/>
      <c r="O2664" s="470"/>
      <c r="P2664" s="193">
        <f t="shared" si="581"/>
        <v>0</v>
      </c>
      <c r="Q2664" s="156" t="s">
        <v>356</v>
      </c>
      <c r="R2664" s="194" t="str">
        <f t="shared" si="583"/>
        <v/>
      </c>
      <c r="S2664" s="194"/>
      <c r="T2664" s="194">
        <f t="shared" si="584"/>
        <v>0</v>
      </c>
      <c r="U2664" s="194"/>
    </row>
    <row r="2665" spans="2:21" s="156" customFormat="1" ht="19.5" customHeight="1" x14ac:dyDescent="0.25">
      <c r="B2665" s="174"/>
      <c r="C2665" s="175" t="s">
        <v>1449</v>
      </c>
      <c r="D2665" s="176"/>
      <c r="E2665" s="176"/>
      <c r="F2665" s="176"/>
      <c r="G2665" s="192"/>
      <c r="H2665" s="178"/>
      <c r="I2665" s="179"/>
      <c r="J2665" s="180" t="s">
        <v>984</v>
      </c>
      <c r="K2665" s="467"/>
      <c r="L2665" s="468"/>
      <c r="M2665" s="469"/>
      <c r="N2665" s="469"/>
      <c r="O2665" s="470"/>
      <c r="P2665" s="193">
        <f t="shared" si="581"/>
        <v>0</v>
      </c>
      <c r="Q2665" s="156" t="s">
        <v>356</v>
      </c>
      <c r="R2665" s="194" t="str">
        <f t="shared" si="583"/>
        <v/>
      </c>
      <c r="S2665" s="194"/>
      <c r="T2665" s="194">
        <f t="shared" si="584"/>
        <v>0</v>
      </c>
      <c r="U2665" s="194"/>
    </row>
    <row r="2666" spans="2:21" s="156" customFormat="1" ht="19.5" customHeight="1" x14ac:dyDescent="0.25">
      <c r="B2666" s="174"/>
      <c r="C2666" s="175" t="s">
        <v>1450</v>
      </c>
      <c r="D2666" s="176"/>
      <c r="E2666" s="176"/>
      <c r="F2666" s="176"/>
      <c r="G2666" s="192"/>
      <c r="H2666" s="178">
        <v>5572</v>
      </c>
      <c r="I2666" s="179" t="s">
        <v>5</v>
      </c>
      <c r="J2666" s="180">
        <v>3.16</v>
      </c>
      <c r="K2666" s="180">
        <f>H2666*J2666</f>
        <v>17607.52</v>
      </c>
      <c r="L2666" s="468"/>
      <c r="M2666" s="469"/>
      <c r="N2666" s="469"/>
      <c r="O2666" s="470"/>
      <c r="P2666" s="193">
        <f t="shared" si="581"/>
        <v>0</v>
      </c>
      <c r="Q2666" s="156" t="s">
        <v>356</v>
      </c>
      <c r="R2666" s="194" t="str">
        <f t="shared" si="583"/>
        <v/>
      </c>
      <c r="S2666" s="194"/>
      <c r="T2666" s="194">
        <f t="shared" si="584"/>
        <v>17607.52</v>
      </c>
      <c r="U2666" s="194"/>
    </row>
    <row r="2667" spans="2:21" s="156" customFormat="1" ht="19.5" customHeight="1" x14ac:dyDescent="0.25">
      <c r="B2667" s="174"/>
      <c r="C2667" s="175"/>
      <c r="D2667" s="176"/>
      <c r="E2667" s="176"/>
      <c r="F2667" s="176"/>
      <c r="G2667" s="192"/>
      <c r="H2667" s="178"/>
      <c r="I2667" s="179"/>
      <c r="J2667" s="180"/>
      <c r="K2667" s="467"/>
      <c r="L2667" s="468"/>
      <c r="M2667" s="469"/>
      <c r="N2667" s="469"/>
      <c r="O2667" s="470"/>
      <c r="P2667" s="193">
        <f t="shared" si="581"/>
        <v>0</v>
      </c>
      <c r="Q2667" s="156" t="s">
        <v>356</v>
      </c>
      <c r="R2667" s="194" t="str">
        <f t="shared" si="583"/>
        <v/>
      </c>
      <c r="S2667" s="194"/>
      <c r="T2667" s="194">
        <f t="shared" si="584"/>
        <v>0</v>
      </c>
      <c r="U2667" s="194"/>
    </row>
    <row r="2668" spans="2:21" s="156" customFormat="1" ht="19.5" customHeight="1" x14ac:dyDescent="0.25">
      <c r="B2668" s="174"/>
      <c r="C2668" s="175"/>
      <c r="D2668" s="176"/>
      <c r="E2668" s="176"/>
      <c r="F2668" s="176"/>
      <c r="G2668" s="192"/>
      <c r="H2668" s="178"/>
      <c r="I2668" s="179"/>
      <c r="J2668" s="180"/>
      <c r="K2668" s="467"/>
      <c r="L2668" s="468"/>
      <c r="M2668" s="469"/>
      <c r="N2668" s="469"/>
      <c r="O2668" s="470"/>
      <c r="P2668" s="193">
        <f t="shared" si="581"/>
        <v>-1770681.44</v>
      </c>
      <c r="Q2668" s="170"/>
      <c r="R2668" s="194">
        <f>SUBTOTAL(9,R2594:R2667)</f>
        <v>1268230.5900000001</v>
      </c>
      <c r="S2668" s="194">
        <f>SUBTOTAL(9,S2594:S2667)</f>
        <v>178216.17</v>
      </c>
      <c r="T2668" s="194">
        <f>SUBTOTAL(9,T2594:T2667)</f>
        <v>324234.68</v>
      </c>
      <c r="U2668" s="194">
        <f>SUBTOTAL(9,U2594:U2667)</f>
        <v>0</v>
      </c>
    </row>
    <row r="2669" spans="2:21" s="156" customFormat="1" ht="19.5" customHeight="1" x14ac:dyDescent="0.25">
      <c r="B2669" s="198" t="s">
        <v>64</v>
      </c>
      <c r="C2669" s="175" t="str">
        <f>$C$1195</f>
        <v>Testing</v>
      </c>
      <c r="D2669" s="176"/>
      <c r="E2669" s="176"/>
      <c r="F2669" s="176"/>
      <c r="G2669" s="177"/>
      <c r="H2669" s="471">
        <f>$H$1195</f>
        <v>0.01</v>
      </c>
      <c r="I2669" s="179"/>
      <c r="J2669" s="458">
        <f>SUBTOTAL(9,K2594:K2668)</f>
        <v>1770681.4400000002</v>
      </c>
      <c r="K2669" s="459">
        <f>H2669*J2669</f>
        <v>17706.814400000003</v>
      </c>
      <c r="L2669" s="460"/>
      <c r="M2669" s="461"/>
      <c r="N2669" s="461"/>
      <c r="O2669" s="462"/>
      <c r="P2669" s="193">
        <f t="shared" si="581"/>
        <v>0</v>
      </c>
      <c r="Q2669" s="170"/>
      <c r="R2669" s="194">
        <f>R2668*$H2669</f>
        <v>12682.305900000001</v>
      </c>
      <c r="S2669" s="194">
        <f>S2668*$H2669</f>
        <v>1782.1617000000001</v>
      </c>
      <c r="T2669" s="194">
        <f>T2668*$H2669</f>
        <v>3242.3467999999998</v>
      </c>
      <c r="U2669" s="194" t="str">
        <f t="shared" ref="U2669:U2672" si="585">IF($Q2669=U$8,$K2669,"")</f>
        <v/>
      </c>
    </row>
    <row r="2670" spans="2:21" s="156" customFormat="1" ht="19.5" customHeight="1" x14ac:dyDescent="0.25">
      <c r="B2670" s="198" t="s">
        <v>64</v>
      </c>
      <c r="C2670" s="175" t="str">
        <f>$C$1196</f>
        <v>Commissioning</v>
      </c>
      <c r="D2670" s="176"/>
      <c r="E2670" s="176"/>
      <c r="F2670" s="176"/>
      <c r="G2670" s="177"/>
      <c r="H2670" s="471">
        <f>$H$1196</f>
        <v>0.01</v>
      </c>
      <c r="I2670" s="179"/>
      <c r="J2670" s="458">
        <f>J2669</f>
        <v>1770681.4400000002</v>
      </c>
      <c r="K2670" s="459">
        <f>H2670*J2670</f>
        <v>17706.814400000003</v>
      </c>
      <c r="L2670" s="460"/>
      <c r="M2670" s="461"/>
      <c r="N2670" s="461"/>
      <c r="O2670" s="462"/>
      <c r="P2670" s="193">
        <f t="shared" si="581"/>
        <v>0</v>
      </c>
      <c r="Q2670" s="170"/>
      <c r="R2670" s="194">
        <f>R2668*$H2670</f>
        <v>12682.305900000001</v>
      </c>
      <c r="S2670" s="194">
        <f>S2668*$H2670</f>
        <v>1782.1617000000001</v>
      </c>
      <c r="T2670" s="194">
        <f>T2668*$H2670</f>
        <v>3242.3467999999998</v>
      </c>
      <c r="U2670" s="194" t="str">
        <f t="shared" si="585"/>
        <v/>
      </c>
    </row>
    <row r="2671" spans="2:21" s="156" customFormat="1" ht="19.5" customHeight="1" x14ac:dyDescent="0.25">
      <c r="B2671" s="198" t="s">
        <v>64</v>
      </c>
      <c r="C2671" s="175" t="str">
        <f>$C$1197</f>
        <v>E.o. for sustainable solutions, offsite manufacture, and the like</v>
      </c>
      <c r="D2671" s="176"/>
      <c r="E2671" s="176"/>
      <c r="F2671" s="176"/>
      <c r="G2671" s="177"/>
      <c r="H2671" s="471">
        <f>$H$1197</f>
        <v>0.15</v>
      </c>
      <c r="I2671" s="179"/>
      <c r="J2671" s="458">
        <f>J2670</f>
        <v>1770681.4400000002</v>
      </c>
      <c r="K2671" s="459">
        <f>H2671*J2671</f>
        <v>265602.21600000001</v>
      </c>
      <c r="L2671" s="460"/>
      <c r="M2671" s="461"/>
      <c r="N2671" s="461"/>
      <c r="O2671" s="462"/>
      <c r="P2671" s="193">
        <f t="shared" si="581"/>
        <v>0</v>
      </c>
      <c r="Q2671" s="170"/>
      <c r="R2671" s="194">
        <f>R2668*$H2671</f>
        <v>190234.58850000001</v>
      </c>
      <c r="S2671" s="194">
        <f>S2668*$H2671</f>
        <v>26732.425500000001</v>
      </c>
      <c r="T2671" s="194">
        <f>T2668*$H2671</f>
        <v>48635.201999999997</v>
      </c>
      <c r="U2671" s="194" t="str">
        <f t="shared" si="585"/>
        <v/>
      </c>
    </row>
    <row r="2672" spans="2:21" s="156" customFormat="1" ht="19.5" customHeight="1" x14ac:dyDescent="0.25">
      <c r="B2672" s="198" t="s">
        <v>64</v>
      </c>
      <c r="C2672" s="175" t="str">
        <f>$C$1198</f>
        <v>MEP Preliminaries &amp; OH&amp;P</v>
      </c>
      <c r="D2672" s="176"/>
      <c r="E2672" s="176"/>
      <c r="F2672" s="176"/>
      <c r="G2672" s="177"/>
      <c r="H2672" s="471">
        <f>$H$1198</f>
        <v>0</v>
      </c>
      <c r="I2672" s="179"/>
      <c r="J2672" s="458">
        <f>SUM(K2596:K2671)</f>
        <v>2071697.2848000003</v>
      </c>
      <c r="K2672" s="459">
        <f>H2672*J2672</f>
        <v>0</v>
      </c>
      <c r="L2672" s="460"/>
      <c r="M2672" s="461"/>
      <c r="N2672" s="461"/>
      <c r="O2672" s="462"/>
      <c r="P2672" s="193">
        <f t="shared" si="581"/>
        <v>0</v>
      </c>
      <c r="Q2672" s="170"/>
      <c r="R2672" s="194">
        <f>SUM(R2668:R2671)*$H2672</f>
        <v>0</v>
      </c>
      <c r="S2672" s="194">
        <f>SUM(S2668:S2671)*$H2672</f>
        <v>0</v>
      </c>
      <c r="T2672" s="194">
        <f>SUM(T2668:T2671)*$H2672</f>
        <v>0</v>
      </c>
      <c r="U2672" s="194" t="str">
        <f t="shared" si="585"/>
        <v/>
      </c>
    </row>
    <row r="2673" spans="1:21" s="156" customFormat="1" ht="19.5" customHeight="1" x14ac:dyDescent="0.25">
      <c r="A2673" s="197"/>
      <c r="B2673" s="221"/>
      <c r="C2673" s="222"/>
      <c r="D2673" s="223"/>
      <c r="E2673" s="223"/>
      <c r="F2673" s="223"/>
      <c r="G2673" s="224" t="str">
        <f>C2595</f>
        <v xml:space="preserve">Security Systems </v>
      </c>
      <c r="H2673" s="225"/>
      <c r="I2673" s="225"/>
      <c r="J2673" s="226"/>
      <c r="K2673" s="227">
        <f>SUBTOTAL(9,K2595:K2672)</f>
        <v>2071697.2848000003</v>
      </c>
      <c r="L2673" s="228"/>
      <c r="M2673" s="229"/>
      <c r="N2673" s="229"/>
      <c r="O2673" s="230"/>
      <c r="P2673" s="193">
        <f t="shared" si="581"/>
        <v>2071697.2848000003</v>
      </c>
      <c r="R2673" s="194"/>
      <c r="S2673" s="194"/>
      <c r="T2673" s="194"/>
      <c r="U2673" s="194"/>
    </row>
    <row r="2674" spans="1:21" s="156" customFormat="1" ht="19.5" customHeight="1" x14ac:dyDescent="0.25">
      <c r="B2674" s="174"/>
      <c r="C2674" s="175"/>
      <c r="D2674" s="176"/>
      <c r="E2674" s="176"/>
      <c r="F2674" s="176"/>
      <c r="G2674" s="177"/>
      <c r="H2674" s="178"/>
      <c r="I2674" s="179"/>
      <c r="J2674" s="180"/>
      <c r="K2674" s="180"/>
      <c r="L2674" s="181"/>
      <c r="M2674" s="182"/>
      <c r="N2674" s="182"/>
      <c r="O2674" s="183"/>
      <c r="P2674" s="193">
        <f t="shared" si="581"/>
        <v>0</v>
      </c>
      <c r="Q2674" s="170"/>
      <c r="R2674" s="194" t="str">
        <f>IF($Q2674=R$8,$K2674,"")</f>
        <v/>
      </c>
      <c r="S2674" s="194"/>
      <c r="T2674" s="194" t="str">
        <f>IF($Q2674=T$8,$K2674,"")</f>
        <v/>
      </c>
      <c r="U2674" s="194" t="str">
        <f>IF($Q2674=U$8,$K2674,"")</f>
        <v/>
      </c>
    </row>
    <row r="2675" spans="1:21" s="156" customFormat="1" ht="19.5" customHeight="1" x14ac:dyDescent="0.25">
      <c r="B2675" s="195" t="s">
        <v>1451</v>
      </c>
      <c r="C2675" s="196" t="s">
        <v>1452</v>
      </c>
      <c r="D2675" s="191"/>
      <c r="E2675" s="191"/>
      <c r="F2675" s="191"/>
      <c r="G2675" s="192"/>
      <c r="H2675" s="178"/>
      <c r="I2675" s="179"/>
      <c r="J2675" s="180"/>
      <c r="K2675" s="180"/>
      <c r="L2675" s="181"/>
      <c r="M2675" s="182"/>
      <c r="N2675" s="182"/>
      <c r="O2675" s="183"/>
      <c r="P2675" s="193">
        <f t="shared" si="581"/>
        <v>0</v>
      </c>
      <c r="Q2675" s="170"/>
      <c r="R2675" s="194"/>
      <c r="S2675" s="194"/>
      <c r="T2675" s="194"/>
      <c r="U2675" s="194"/>
    </row>
    <row r="2676" spans="1:21" s="251" customFormat="1" ht="19.5" customHeight="1" x14ac:dyDescent="0.25">
      <c r="A2676" s="241"/>
      <c r="B2676" s="254"/>
      <c r="C2676" s="196" t="s">
        <v>538</v>
      </c>
      <c r="D2676" s="255"/>
      <c r="E2676" s="255"/>
      <c r="F2676" s="255"/>
      <c r="G2676" s="192"/>
      <c r="H2676" s="257"/>
      <c r="I2676" s="242"/>
      <c r="J2676" s="179"/>
      <c r="K2676" s="244"/>
      <c r="L2676" s="990"/>
      <c r="M2676" s="991"/>
      <c r="N2676" s="991"/>
      <c r="O2676" s="992"/>
      <c r="P2676" s="193">
        <f t="shared" si="581"/>
        <v>0</v>
      </c>
      <c r="Q2676" s="258"/>
      <c r="R2676" s="194" t="str">
        <f t="shared" ref="R2676:U2707" si="586">IF($Q2676=R$8,$K2676,"")</f>
        <v/>
      </c>
      <c r="S2676" s="194"/>
      <c r="T2676" s="194" t="str">
        <f t="shared" ref="T2676:U2695" si="587">IF($Q2676=T$8,$K2676,"")</f>
        <v/>
      </c>
      <c r="U2676" s="194" t="str">
        <f t="shared" si="587"/>
        <v/>
      </c>
    </row>
    <row r="2677" spans="1:21" s="251" customFormat="1" ht="19.5" customHeight="1" x14ac:dyDescent="0.25">
      <c r="A2677" s="241"/>
      <c r="B2677" s="254"/>
      <c r="C2677" s="456" t="s">
        <v>1453</v>
      </c>
      <c r="D2677" s="255"/>
      <c r="E2677" s="255"/>
      <c r="F2677" s="255"/>
      <c r="G2677" s="256"/>
      <c r="H2677" s="257"/>
      <c r="I2677" s="242"/>
      <c r="J2677" s="179" t="s">
        <v>984</v>
      </c>
      <c r="K2677" s="244"/>
      <c r="L2677" s="990"/>
      <c r="M2677" s="991"/>
      <c r="N2677" s="991"/>
      <c r="O2677" s="992"/>
      <c r="P2677" s="193">
        <f t="shared" si="581"/>
        <v>0</v>
      </c>
      <c r="Q2677" s="156" t="s">
        <v>363</v>
      </c>
      <c r="R2677" s="194">
        <f t="shared" si="586"/>
        <v>0</v>
      </c>
      <c r="S2677" s="194" t="str">
        <f t="shared" si="586"/>
        <v/>
      </c>
      <c r="T2677" s="194" t="str">
        <f t="shared" si="587"/>
        <v/>
      </c>
      <c r="U2677" s="194" t="str">
        <f t="shared" si="587"/>
        <v/>
      </c>
    </row>
    <row r="2678" spans="1:21" s="251" customFormat="1" ht="19.5" customHeight="1" x14ac:dyDescent="0.25">
      <c r="A2678" s="241"/>
      <c r="B2678" s="254"/>
      <c r="C2678" s="199" t="s">
        <v>1454</v>
      </c>
      <c r="D2678" s="255"/>
      <c r="E2678" s="255"/>
      <c r="F2678" s="255"/>
      <c r="G2678" s="256"/>
      <c r="H2678" s="257"/>
      <c r="I2678" s="242"/>
      <c r="J2678" s="179" t="s">
        <v>984</v>
      </c>
      <c r="K2678" s="244"/>
      <c r="L2678" s="245"/>
      <c r="M2678" s="246"/>
      <c r="N2678" s="246"/>
      <c r="O2678" s="247"/>
      <c r="P2678" s="193">
        <f t="shared" si="581"/>
        <v>0</v>
      </c>
      <c r="Q2678" s="156" t="s">
        <v>363</v>
      </c>
      <c r="R2678" s="194">
        <f t="shared" si="586"/>
        <v>0</v>
      </c>
      <c r="S2678" s="194" t="str">
        <f t="shared" si="586"/>
        <v/>
      </c>
      <c r="T2678" s="194" t="str">
        <f t="shared" si="587"/>
        <v/>
      </c>
      <c r="U2678" s="194" t="str">
        <f t="shared" si="587"/>
        <v/>
      </c>
    </row>
    <row r="2679" spans="1:21" s="251" customFormat="1" ht="19.5" customHeight="1" x14ac:dyDescent="0.25">
      <c r="A2679" s="241"/>
      <c r="B2679" s="254"/>
      <c r="C2679" s="199" t="s">
        <v>1455</v>
      </c>
      <c r="D2679" s="255"/>
      <c r="E2679" s="255"/>
      <c r="F2679" s="255"/>
      <c r="G2679" s="256"/>
      <c r="H2679" s="257"/>
      <c r="I2679" s="242"/>
      <c r="J2679" s="179" t="s">
        <v>984</v>
      </c>
      <c r="K2679" s="244"/>
      <c r="L2679" s="245"/>
      <c r="M2679" s="246"/>
      <c r="N2679" s="246"/>
      <c r="O2679" s="247"/>
      <c r="P2679" s="193">
        <f t="shared" si="581"/>
        <v>0</v>
      </c>
      <c r="Q2679" s="156" t="s">
        <v>363</v>
      </c>
      <c r="R2679" s="194">
        <f t="shared" si="586"/>
        <v>0</v>
      </c>
      <c r="S2679" s="194" t="str">
        <f t="shared" si="586"/>
        <v/>
      </c>
      <c r="T2679" s="194" t="str">
        <f t="shared" si="587"/>
        <v/>
      </c>
      <c r="U2679" s="194" t="str">
        <f t="shared" si="587"/>
        <v/>
      </c>
    </row>
    <row r="2680" spans="1:21" s="251" customFormat="1" ht="19.5" customHeight="1" x14ac:dyDescent="0.25">
      <c r="A2680" s="241"/>
      <c r="B2680" s="254"/>
      <c r="C2680" s="199" t="s">
        <v>1456</v>
      </c>
      <c r="D2680" s="255"/>
      <c r="E2680" s="255"/>
      <c r="F2680" s="255"/>
      <c r="G2680" s="256"/>
      <c r="H2680" s="257"/>
      <c r="I2680" s="242"/>
      <c r="J2680" s="179" t="s">
        <v>984</v>
      </c>
      <c r="K2680" s="244"/>
      <c r="L2680" s="245"/>
      <c r="M2680" s="246"/>
      <c r="N2680" s="246"/>
      <c r="O2680" s="247"/>
      <c r="P2680" s="193">
        <f t="shared" si="581"/>
        <v>0</v>
      </c>
      <c r="Q2680" s="156" t="s">
        <v>363</v>
      </c>
      <c r="R2680" s="194">
        <f t="shared" si="586"/>
        <v>0</v>
      </c>
      <c r="S2680" s="194" t="str">
        <f t="shared" si="586"/>
        <v/>
      </c>
      <c r="T2680" s="194" t="str">
        <f t="shared" si="587"/>
        <v/>
      </c>
      <c r="U2680" s="194" t="str">
        <f t="shared" si="587"/>
        <v/>
      </c>
    </row>
    <row r="2681" spans="1:21" s="251" customFormat="1" ht="19.5" customHeight="1" x14ac:dyDescent="0.25">
      <c r="A2681" s="241"/>
      <c r="B2681" s="254"/>
      <c r="C2681" s="199"/>
      <c r="D2681" s="255"/>
      <c r="E2681" s="255"/>
      <c r="F2681" s="255"/>
      <c r="G2681" s="256"/>
      <c r="H2681" s="257"/>
      <c r="I2681" s="242"/>
      <c r="J2681" s="179" t="s">
        <v>984</v>
      </c>
      <c r="K2681" s="244"/>
      <c r="L2681" s="245"/>
      <c r="M2681" s="246"/>
      <c r="N2681" s="246"/>
      <c r="O2681" s="247"/>
      <c r="P2681" s="193">
        <f t="shared" si="581"/>
        <v>0</v>
      </c>
      <c r="Q2681" s="156" t="s">
        <v>363</v>
      </c>
      <c r="R2681" s="194">
        <f t="shared" si="586"/>
        <v>0</v>
      </c>
      <c r="S2681" s="194" t="str">
        <f t="shared" si="586"/>
        <v/>
      </c>
      <c r="T2681" s="194" t="str">
        <f t="shared" si="587"/>
        <v/>
      </c>
      <c r="U2681" s="194" t="str">
        <f t="shared" si="587"/>
        <v/>
      </c>
    </row>
    <row r="2682" spans="1:21" s="251" customFormat="1" ht="19.5" customHeight="1" x14ac:dyDescent="0.25">
      <c r="A2682" s="241"/>
      <c r="B2682" s="254"/>
      <c r="C2682" s="199" t="s">
        <v>1457</v>
      </c>
      <c r="D2682" s="255"/>
      <c r="E2682" s="255"/>
      <c r="F2682" s="255"/>
      <c r="G2682" s="256"/>
      <c r="H2682" s="257">
        <v>1</v>
      </c>
      <c r="I2682" s="242" t="s">
        <v>1056</v>
      </c>
      <c r="J2682" s="179">
        <v>250000</v>
      </c>
      <c r="K2682" s="180">
        <f t="shared" ref="K2682:K2687" si="588">H2682*J2682</f>
        <v>250000</v>
      </c>
      <c r="L2682" s="245"/>
      <c r="M2682" s="246"/>
      <c r="N2682" s="246"/>
      <c r="O2682" s="247"/>
      <c r="P2682" s="193">
        <f t="shared" si="581"/>
        <v>0</v>
      </c>
      <c r="Q2682" s="156" t="s">
        <v>363</v>
      </c>
      <c r="R2682" s="194">
        <f t="shared" si="586"/>
        <v>250000</v>
      </c>
      <c r="S2682" s="194" t="str">
        <f t="shared" si="586"/>
        <v/>
      </c>
      <c r="T2682" s="194" t="str">
        <f t="shared" si="587"/>
        <v/>
      </c>
      <c r="U2682" s="194" t="str">
        <f t="shared" si="587"/>
        <v/>
      </c>
    </row>
    <row r="2683" spans="1:21" s="251" customFormat="1" ht="19.5" customHeight="1" x14ac:dyDescent="0.25">
      <c r="A2683" s="241"/>
      <c r="B2683" s="254"/>
      <c r="C2683" s="199" t="s">
        <v>1458</v>
      </c>
      <c r="D2683" s="255"/>
      <c r="E2683" s="255"/>
      <c r="F2683" s="255"/>
      <c r="G2683" s="256"/>
      <c r="H2683" s="257">
        <v>5</v>
      </c>
      <c r="I2683" s="242" t="s">
        <v>1056</v>
      </c>
      <c r="J2683" s="179">
        <v>125000</v>
      </c>
      <c r="K2683" s="180">
        <f t="shared" si="588"/>
        <v>625000</v>
      </c>
      <c r="L2683" s="245"/>
      <c r="M2683" s="246"/>
      <c r="N2683" s="246"/>
      <c r="O2683" s="247"/>
      <c r="P2683" s="193">
        <f t="shared" ref="P2683:P2746" si="589">K2683-SUM(R2683:U2683)</f>
        <v>0</v>
      </c>
      <c r="Q2683" s="156" t="s">
        <v>363</v>
      </c>
      <c r="R2683" s="194">
        <f t="shared" si="586"/>
        <v>625000</v>
      </c>
      <c r="S2683" s="194" t="str">
        <f t="shared" si="586"/>
        <v/>
      </c>
      <c r="T2683" s="194" t="str">
        <f t="shared" si="587"/>
        <v/>
      </c>
      <c r="U2683" s="194" t="str">
        <f t="shared" si="587"/>
        <v/>
      </c>
    </row>
    <row r="2684" spans="1:21" s="251" customFormat="1" ht="19.5" customHeight="1" x14ac:dyDescent="0.25">
      <c r="A2684" s="241"/>
      <c r="B2684" s="254"/>
      <c r="C2684" s="199" t="s">
        <v>1459</v>
      </c>
      <c r="D2684" s="255"/>
      <c r="E2684" s="255"/>
      <c r="F2684" s="255"/>
      <c r="G2684" s="256"/>
      <c r="H2684" s="257">
        <v>1</v>
      </c>
      <c r="I2684" s="242" t="s">
        <v>1056</v>
      </c>
      <c r="J2684" s="179">
        <v>195000</v>
      </c>
      <c r="K2684" s="180">
        <f t="shared" si="588"/>
        <v>195000</v>
      </c>
      <c r="L2684" s="245"/>
      <c r="M2684" s="246"/>
      <c r="N2684" s="246"/>
      <c r="O2684" s="247"/>
      <c r="P2684" s="193">
        <f t="shared" si="589"/>
        <v>0</v>
      </c>
      <c r="Q2684" s="156" t="s">
        <v>363</v>
      </c>
      <c r="R2684" s="194">
        <f t="shared" si="586"/>
        <v>195000</v>
      </c>
      <c r="S2684" s="194" t="str">
        <f t="shared" si="586"/>
        <v/>
      </c>
      <c r="T2684" s="194" t="str">
        <f t="shared" si="587"/>
        <v/>
      </c>
      <c r="U2684" s="194" t="str">
        <f t="shared" si="587"/>
        <v/>
      </c>
    </row>
    <row r="2685" spans="1:21" s="251" customFormat="1" ht="19.5" customHeight="1" x14ac:dyDescent="0.25">
      <c r="A2685" s="241"/>
      <c r="B2685" s="254"/>
      <c r="C2685" s="199" t="s">
        <v>1460</v>
      </c>
      <c r="D2685" s="255"/>
      <c r="E2685" s="255"/>
      <c r="F2685" s="255"/>
      <c r="G2685" s="256"/>
      <c r="H2685" s="257">
        <v>1</v>
      </c>
      <c r="I2685" s="242" t="s">
        <v>1056</v>
      </c>
      <c r="J2685" s="179">
        <v>215000</v>
      </c>
      <c r="K2685" s="180">
        <f t="shared" si="588"/>
        <v>215000</v>
      </c>
      <c r="L2685" s="245"/>
      <c r="M2685" s="246"/>
      <c r="N2685" s="246"/>
      <c r="O2685" s="247"/>
      <c r="P2685" s="193">
        <f t="shared" si="589"/>
        <v>0</v>
      </c>
      <c r="Q2685" s="156" t="s">
        <v>363</v>
      </c>
      <c r="R2685" s="194">
        <f t="shared" si="586"/>
        <v>215000</v>
      </c>
      <c r="S2685" s="194" t="str">
        <f t="shared" si="586"/>
        <v/>
      </c>
      <c r="T2685" s="194" t="str">
        <f t="shared" si="587"/>
        <v/>
      </c>
      <c r="U2685" s="194" t="str">
        <f t="shared" si="587"/>
        <v/>
      </c>
    </row>
    <row r="2686" spans="1:21" s="251" customFormat="1" ht="19.5" customHeight="1" x14ac:dyDescent="0.25">
      <c r="A2686" s="241"/>
      <c r="B2686" s="254"/>
      <c r="C2686" s="199" t="s">
        <v>1461</v>
      </c>
      <c r="D2686" s="255"/>
      <c r="E2686" s="255"/>
      <c r="F2686" s="255"/>
      <c r="G2686" s="256"/>
      <c r="H2686" s="257">
        <v>1</v>
      </c>
      <c r="I2686" s="242" t="s">
        <v>1056</v>
      </c>
      <c r="J2686" s="179">
        <v>245000</v>
      </c>
      <c r="K2686" s="180">
        <f t="shared" si="588"/>
        <v>245000</v>
      </c>
      <c r="L2686" s="245"/>
      <c r="M2686" s="246"/>
      <c r="N2686" s="246"/>
      <c r="O2686" s="247"/>
      <c r="P2686" s="193">
        <f t="shared" si="589"/>
        <v>0</v>
      </c>
      <c r="Q2686" s="156" t="s">
        <v>363</v>
      </c>
      <c r="R2686" s="194">
        <f t="shared" si="586"/>
        <v>245000</v>
      </c>
      <c r="S2686" s="194" t="str">
        <f t="shared" si="586"/>
        <v/>
      </c>
      <c r="T2686" s="194" t="str">
        <f t="shared" si="587"/>
        <v/>
      </c>
      <c r="U2686" s="194" t="str">
        <f t="shared" si="587"/>
        <v/>
      </c>
    </row>
    <row r="2687" spans="1:21" s="251" customFormat="1" ht="19.5" customHeight="1" x14ac:dyDescent="0.25">
      <c r="A2687" s="241"/>
      <c r="B2687" s="254"/>
      <c r="C2687" s="199" t="s">
        <v>1036</v>
      </c>
      <c r="D2687" s="255"/>
      <c r="E2687" s="255"/>
      <c r="F2687" s="255"/>
      <c r="G2687" s="256"/>
      <c r="H2687" s="257">
        <v>1</v>
      </c>
      <c r="I2687" s="242" t="s">
        <v>1056</v>
      </c>
      <c r="J2687" s="179">
        <v>15000</v>
      </c>
      <c r="K2687" s="180">
        <f t="shared" si="588"/>
        <v>15000</v>
      </c>
      <c r="L2687" s="245"/>
      <c r="M2687" s="246"/>
      <c r="N2687" s="246"/>
      <c r="O2687" s="247"/>
      <c r="P2687" s="193">
        <f t="shared" si="589"/>
        <v>0</v>
      </c>
      <c r="Q2687" s="156" t="s">
        <v>363</v>
      </c>
      <c r="R2687" s="194">
        <f t="shared" si="586"/>
        <v>15000</v>
      </c>
      <c r="S2687" s="194" t="str">
        <f t="shared" si="586"/>
        <v/>
      </c>
      <c r="T2687" s="194" t="str">
        <f t="shared" si="587"/>
        <v/>
      </c>
      <c r="U2687" s="194" t="str">
        <f t="shared" si="587"/>
        <v/>
      </c>
    </row>
    <row r="2688" spans="1:21" s="251" customFormat="1" ht="19.5" customHeight="1" x14ac:dyDescent="0.25">
      <c r="A2688" s="241"/>
      <c r="B2688" s="254"/>
      <c r="C2688" s="199"/>
      <c r="D2688" s="255"/>
      <c r="E2688" s="255"/>
      <c r="F2688" s="255"/>
      <c r="G2688" s="256"/>
      <c r="H2688" s="257"/>
      <c r="I2688" s="242"/>
      <c r="J2688" s="179" t="s">
        <v>984</v>
      </c>
      <c r="K2688" s="244"/>
      <c r="L2688" s="245"/>
      <c r="M2688" s="246"/>
      <c r="N2688" s="246"/>
      <c r="O2688" s="247"/>
      <c r="P2688" s="193">
        <f t="shared" si="589"/>
        <v>0</v>
      </c>
      <c r="Q2688" s="156" t="s">
        <v>363</v>
      </c>
      <c r="R2688" s="194">
        <f t="shared" si="586"/>
        <v>0</v>
      </c>
      <c r="S2688" s="194" t="str">
        <f t="shared" si="586"/>
        <v/>
      </c>
      <c r="T2688" s="194" t="str">
        <f t="shared" si="587"/>
        <v/>
      </c>
      <c r="U2688" s="194" t="str">
        <f t="shared" si="587"/>
        <v/>
      </c>
    </row>
    <row r="2689" spans="1:21" s="251" customFormat="1" ht="19.5" customHeight="1" x14ac:dyDescent="0.25">
      <c r="A2689" s="241"/>
      <c r="B2689" s="254"/>
      <c r="C2689" s="199" t="s">
        <v>1462</v>
      </c>
      <c r="D2689" s="255"/>
      <c r="E2689" s="255"/>
      <c r="F2689" s="255"/>
      <c r="G2689" s="256"/>
      <c r="H2689" s="257">
        <v>1</v>
      </c>
      <c r="I2689" s="242" t="s">
        <v>1056</v>
      </c>
      <c r="J2689" s="179">
        <v>94875</v>
      </c>
      <c r="K2689" s="180">
        <f>H2689*J2689</f>
        <v>94875</v>
      </c>
      <c r="L2689" s="245"/>
      <c r="M2689" s="246"/>
      <c r="N2689" s="246"/>
      <c r="O2689" s="247"/>
      <c r="P2689" s="193">
        <f t="shared" si="589"/>
        <v>0</v>
      </c>
      <c r="Q2689" s="156" t="s">
        <v>363</v>
      </c>
      <c r="R2689" s="194">
        <f t="shared" si="586"/>
        <v>94875</v>
      </c>
      <c r="S2689" s="194" t="str">
        <f t="shared" si="586"/>
        <v/>
      </c>
      <c r="T2689" s="194" t="str">
        <f t="shared" si="587"/>
        <v/>
      </c>
      <c r="U2689" s="194" t="str">
        <f t="shared" si="587"/>
        <v/>
      </c>
    </row>
    <row r="2690" spans="1:21" s="251" customFormat="1" ht="19.5" customHeight="1" x14ac:dyDescent="0.25">
      <c r="A2690" s="241"/>
      <c r="B2690" s="254"/>
      <c r="C2690" s="199"/>
      <c r="D2690" s="255"/>
      <c r="E2690" s="255"/>
      <c r="F2690" s="255"/>
      <c r="G2690" s="256"/>
      <c r="H2690" s="257"/>
      <c r="I2690" s="242"/>
      <c r="J2690" s="179" t="s">
        <v>984</v>
      </c>
      <c r="K2690" s="244"/>
      <c r="L2690" s="245"/>
      <c r="M2690" s="246"/>
      <c r="N2690" s="246"/>
      <c r="O2690" s="247"/>
      <c r="P2690" s="193">
        <f t="shared" si="589"/>
        <v>0</v>
      </c>
      <c r="Q2690" s="156" t="s">
        <v>363</v>
      </c>
      <c r="R2690" s="194">
        <f t="shared" si="586"/>
        <v>0</v>
      </c>
      <c r="S2690" s="194" t="str">
        <f t="shared" si="586"/>
        <v/>
      </c>
      <c r="T2690" s="194" t="str">
        <f t="shared" si="587"/>
        <v/>
      </c>
      <c r="U2690" s="194" t="str">
        <f t="shared" si="587"/>
        <v/>
      </c>
    </row>
    <row r="2691" spans="1:21" s="251" customFormat="1" ht="19.5" customHeight="1" x14ac:dyDescent="0.25">
      <c r="A2691" s="241"/>
      <c r="B2691" s="254"/>
      <c r="C2691" s="199" t="s">
        <v>1463</v>
      </c>
      <c r="D2691" s="255"/>
      <c r="E2691" s="255"/>
      <c r="F2691" s="255"/>
      <c r="G2691" s="256"/>
      <c r="H2691" s="257">
        <v>1</v>
      </c>
      <c r="I2691" s="242" t="s">
        <v>1056</v>
      </c>
      <c r="J2691" s="179">
        <v>31625</v>
      </c>
      <c r="K2691" s="180">
        <f>H2691*J2691</f>
        <v>31625</v>
      </c>
      <c r="L2691" s="245"/>
      <c r="M2691" s="246"/>
      <c r="N2691" s="246"/>
      <c r="O2691" s="247"/>
      <c r="P2691" s="193">
        <f t="shared" si="589"/>
        <v>0</v>
      </c>
      <c r="Q2691" s="156" t="s">
        <v>363</v>
      </c>
      <c r="R2691" s="194">
        <f t="shared" si="586"/>
        <v>31625</v>
      </c>
      <c r="S2691" s="194" t="str">
        <f t="shared" si="586"/>
        <v/>
      </c>
      <c r="T2691" s="194" t="str">
        <f t="shared" si="587"/>
        <v/>
      </c>
      <c r="U2691" s="194" t="str">
        <f t="shared" si="587"/>
        <v/>
      </c>
    </row>
    <row r="2692" spans="1:21" s="251" customFormat="1" ht="19.5" customHeight="1" x14ac:dyDescent="0.25">
      <c r="A2692" s="241"/>
      <c r="B2692" s="254"/>
      <c r="C2692" s="199"/>
      <c r="D2692" s="255"/>
      <c r="E2692" s="255"/>
      <c r="F2692" s="255"/>
      <c r="G2692" s="256"/>
      <c r="H2692" s="257"/>
      <c r="I2692" s="242"/>
      <c r="J2692" s="179" t="s">
        <v>984</v>
      </c>
      <c r="K2692" s="244"/>
      <c r="L2692" s="245"/>
      <c r="M2692" s="246"/>
      <c r="N2692" s="246"/>
      <c r="O2692" s="247"/>
      <c r="P2692" s="193">
        <f t="shared" si="589"/>
        <v>0</v>
      </c>
      <c r="Q2692" s="156" t="s">
        <v>363</v>
      </c>
      <c r="R2692" s="194">
        <f t="shared" si="586"/>
        <v>0</v>
      </c>
      <c r="S2692" s="194" t="str">
        <f t="shared" si="586"/>
        <v/>
      </c>
      <c r="T2692" s="194" t="str">
        <f t="shared" si="587"/>
        <v/>
      </c>
      <c r="U2692" s="194" t="str">
        <f t="shared" si="587"/>
        <v/>
      </c>
    </row>
    <row r="2693" spans="1:21" s="251" customFormat="1" ht="19.5" customHeight="1" x14ac:dyDescent="0.25">
      <c r="A2693" s="241"/>
      <c r="B2693" s="254"/>
      <c r="C2693" s="456" t="s">
        <v>1464</v>
      </c>
      <c r="D2693" s="255"/>
      <c r="E2693" s="255"/>
      <c r="F2693" s="255"/>
      <c r="G2693" s="256"/>
      <c r="H2693" s="257"/>
      <c r="I2693" s="242"/>
      <c r="J2693" s="179" t="s">
        <v>984</v>
      </c>
      <c r="K2693" s="244"/>
      <c r="L2693" s="245"/>
      <c r="M2693" s="246"/>
      <c r="N2693" s="246"/>
      <c r="O2693" s="247"/>
      <c r="P2693" s="193">
        <f t="shared" si="589"/>
        <v>0</v>
      </c>
      <c r="Q2693" s="156" t="s">
        <v>363</v>
      </c>
      <c r="R2693" s="194">
        <f t="shared" si="586"/>
        <v>0</v>
      </c>
      <c r="S2693" s="194" t="str">
        <f t="shared" si="586"/>
        <v/>
      </c>
      <c r="T2693" s="194" t="str">
        <f t="shared" si="587"/>
        <v/>
      </c>
      <c r="U2693" s="194" t="str">
        <f t="shared" si="587"/>
        <v/>
      </c>
    </row>
    <row r="2694" spans="1:21" s="251" customFormat="1" ht="19.5" customHeight="1" x14ac:dyDescent="0.25">
      <c r="A2694" s="241"/>
      <c r="B2694" s="254"/>
      <c r="C2694" s="199" t="s">
        <v>1464</v>
      </c>
      <c r="D2694" s="255"/>
      <c r="E2694" s="255"/>
      <c r="F2694" s="255"/>
      <c r="G2694" s="256"/>
      <c r="H2694" s="257">
        <v>1</v>
      </c>
      <c r="I2694" s="242" t="s">
        <v>1056</v>
      </c>
      <c r="J2694" s="179">
        <v>332062.5</v>
      </c>
      <c r="K2694" s="180">
        <f>H2694*J2694</f>
        <v>332062.5</v>
      </c>
      <c r="L2694" s="245"/>
      <c r="M2694" s="246"/>
      <c r="N2694" s="246"/>
      <c r="O2694" s="247"/>
      <c r="P2694" s="193">
        <f t="shared" si="589"/>
        <v>0</v>
      </c>
      <c r="Q2694" s="156" t="s">
        <v>363</v>
      </c>
      <c r="R2694" s="194">
        <f t="shared" si="586"/>
        <v>332062.5</v>
      </c>
      <c r="S2694" s="194" t="str">
        <f t="shared" si="586"/>
        <v/>
      </c>
      <c r="T2694" s="194" t="str">
        <f t="shared" si="587"/>
        <v/>
      </c>
      <c r="U2694" s="194" t="str">
        <f t="shared" si="587"/>
        <v/>
      </c>
    </row>
    <row r="2695" spans="1:21" s="251" customFormat="1" ht="19.5" customHeight="1" x14ac:dyDescent="0.25">
      <c r="A2695" s="241"/>
      <c r="B2695" s="254"/>
      <c r="C2695" s="199"/>
      <c r="D2695" s="255"/>
      <c r="E2695" s="255"/>
      <c r="F2695" s="255"/>
      <c r="G2695" s="256"/>
      <c r="H2695" s="257"/>
      <c r="I2695" s="242"/>
      <c r="J2695" s="179"/>
      <c r="K2695" s="244"/>
      <c r="L2695" s="245"/>
      <c r="M2695" s="246"/>
      <c r="N2695" s="246"/>
      <c r="O2695" s="247"/>
      <c r="P2695" s="193">
        <f t="shared" si="589"/>
        <v>0</v>
      </c>
      <c r="Q2695" s="156" t="s">
        <v>363</v>
      </c>
      <c r="R2695" s="194">
        <f t="shared" si="586"/>
        <v>0</v>
      </c>
      <c r="S2695" s="194" t="str">
        <f t="shared" si="586"/>
        <v/>
      </c>
      <c r="T2695" s="194" t="str">
        <f t="shared" si="587"/>
        <v/>
      </c>
      <c r="U2695" s="194" t="str">
        <f t="shared" si="587"/>
        <v/>
      </c>
    </row>
    <row r="2696" spans="1:21" s="251" customFormat="1" ht="19.5" customHeight="1" x14ac:dyDescent="0.25">
      <c r="A2696" s="241"/>
      <c r="B2696" s="254"/>
      <c r="C2696" s="196" t="s">
        <v>466</v>
      </c>
      <c r="D2696" s="255"/>
      <c r="E2696" s="255"/>
      <c r="F2696" s="255"/>
      <c r="G2696" s="192"/>
      <c r="H2696" s="257"/>
      <c r="I2696" s="242"/>
      <c r="J2696" s="179"/>
      <c r="K2696" s="244"/>
      <c r="L2696" s="990"/>
      <c r="M2696" s="991"/>
      <c r="N2696" s="991"/>
      <c r="O2696" s="992"/>
      <c r="P2696" s="193">
        <f t="shared" si="589"/>
        <v>0</v>
      </c>
      <c r="Q2696" s="156" t="s">
        <v>364</v>
      </c>
      <c r="R2696" s="194" t="str">
        <f t="shared" si="586"/>
        <v/>
      </c>
      <c r="S2696" s="194">
        <f t="shared" si="586"/>
        <v>0</v>
      </c>
      <c r="T2696" s="194" t="str">
        <f t="shared" si="586"/>
        <v/>
      </c>
      <c r="U2696" s="194" t="str">
        <f t="shared" si="586"/>
        <v/>
      </c>
    </row>
    <row r="2697" spans="1:21" s="251" customFormat="1" ht="19.5" customHeight="1" x14ac:dyDescent="0.25">
      <c r="A2697" s="241"/>
      <c r="B2697" s="254"/>
      <c r="C2697" s="456" t="s">
        <v>1453</v>
      </c>
      <c r="D2697" s="255"/>
      <c r="E2697" s="255"/>
      <c r="F2697" s="255"/>
      <c r="G2697" s="256"/>
      <c r="H2697" s="257"/>
      <c r="I2697" s="242"/>
      <c r="J2697" s="179" t="s">
        <v>984</v>
      </c>
      <c r="K2697" s="244"/>
      <c r="L2697" s="990"/>
      <c r="M2697" s="991"/>
      <c r="N2697" s="991"/>
      <c r="O2697" s="992"/>
      <c r="P2697" s="193">
        <f t="shared" si="589"/>
        <v>0</v>
      </c>
      <c r="Q2697" s="156" t="s">
        <v>364</v>
      </c>
      <c r="R2697" s="194" t="str">
        <f t="shared" si="586"/>
        <v/>
      </c>
      <c r="S2697" s="194">
        <f t="shared" si="586"/>
        <v>0</v>
      </c>
      <c r="T2697" s="194" t="str">
        <f t="shared" si="586"/>
        <v/>
      </c>
      <c r="U2697" s="194" t="str">
        <f t="shared" si="586"/>
        <v/>
      </c>
    </row>
    <row r="2698" spans="1:21" s="251" customFormat="1" ht="19.5" customHeight="1" x14ac:dyDescent="0.25">
      <c r="A2698" s="241"/>
      <c r="B2698" s="254"/>
      <c r="C2698" s="199" t="s">
        <v>1454</v>
      </c>
      <c r="D2698" s="255"/>
      <c r="E2698" s="255"/>
      <c r="F2698" s="255"/>
      <c r="G2698" s="256"/>
      <c r="H2698" s="257"/>
      <c r="I2698" s="242"/>
      <c r="J2698" s="179" t="s">
        <v>984</v>
      </c>
      <c r="K2698" s="244"/>
      <c r="L2698" s="245"/>
      <c r="M2698" s="246"/>
      <c r="N2698" s="246"/>
      <c r="O2698" s="247"/>
      <c r="P2698" s="193">
        <f t="shared" si="589"/>
        <v>0</v>
      </c>
      <c r="Q2698" s="156" t="s">
        <v>364</v>
      </c>
      <c r="R2698" s="194" t="str">
        <f t="shared" si="586"/>
        <v/>
      </c>
      <c r="S2698" s="194">
        <f t="shared" si="586"/>
        <v>0</v>
      </c>
      <c r="T2698" s="194" t="str">
        <f t="shared" si="586"/>
        <v/>
      </c>
      <c r="U2698" s="194" t="str">
        <f t="shared" si="586"/>
        <v/>
      </c>
    </row>
    <row r="2699" spans="1:21" s="251" customFormat="1" ht="19.5" customHeight="1" x14ac:dyDescent="0.25">
      <c r="A2699" s="241"/>
      <c r="B2699" s="254"/>
      <c r="C2699" s="199" t="s">
        <v>1455</v>
      </c>
      <c r="D2699" s="255"/>
      <c r="E2699" s="255"/>
      <c r="F2699" s="255"/>
      <c r="G2699" s="256"/>
      <c r="H2699" s="257"/>
      <c r="I2699" s="242"/>
      <c r="J2699" s="179" t="s">
        <v>984</v>
      </c>
      <c r="K2699" s="244"/>
      <c r="L2699" s="245"/>
      <c r="M2699" s="246"/>
      <c r="N2699" s="246"/>
      <c r="O2699" s="247"/>
      <c r="P2699" s="193">
        <f t="shared" si="589"/>
        <v>0</v>
      </c>
      <c r="Q2699" s="156" t="s">
        <v>364</v>
      </c>
      <c r="R2699" s="194" t="str">
        <f t="shared" si="586"/>
        <v/>
      </c>
      <c r="S2699" s="194">
        <f t="shared" si="586"/>
        <v>0</v>
      </c>
      <c r="T2699" s="194" t="str">
        <f t="shared" si="586"/>
        <v/>
      </c>
      <c r="U2699" s="194" t="str">
        <f t="shared" si="586"/>
        <v/>
      </c>
    </row>
    <row r="2700" spans="1:21" s="251" customFormat="1" ht="19.5" customHeight="1" x14ac:dyDescent="0.25">
      <c r="A2700" s="241"/>
      <c r="B2700" s="254"/>
      <c r="C2700" s="199" t="s">
        <v>1456</v>
      </c>
      <c r="D2700" s="255"/>
      <c r="E2700" s="255"/>
      <c r="F2700" s="255"/>
      <c r="G2700" s="256"/>
      <c r="H2700" s="257"/>
      <c r="I2700" s="242"/>
      <c r="J2700" s="179" t="s">
        <v>984</v>
      </c>
      <c r="K2700" s="244"/>
      <c r="L2700" s="245"/>
      <c r="M2700" s="246"/>
      <c r="N2700" s="246"/>
      <c r="O2700" s="247"/>
      <c r="P2700" s="193">
        <f t="shared" si="589"/>
        <v>0</v>
      </c>
      <c r="Q2700" s="156" t="s">
        <v>364</v>
      </c>
      <c r="R2700" s="194" t="str">
        <f t="shared" si="586"/>
        <v/>
      </c>
      <c r="S2700" s="194">
        <f t="shared" si="586"/>
        <v>0</v>
      </c>
      <c r="T2700" s="194" t="str">
        <f t="shared" si="586"/>
        <v/>
      </c>
      <c r="U2700" s="194" t="str">
        <f t="shared" si="586"/>
        <v/>
      </c>
    </row>
    <row r="2701" spans="1:21" s="251" customFormat="1" ht="19.5" customHeight="1" x14ac:dyDescent="0.25">
      <c r="A2701" s="241"/>
      <c r="B2701" s="254"/>
      <c r="C2701" s="199"/>
      <c r="D2701" s="255"/>
      <c r="E2701" s="255"/>
      <c r="F2701" s="255"/>
      <c r="G2701" s="256"/>
      <c r="H2701" s="257"/>
      <c r="I2701" s="242"/>
      <c r="J2701" s="179" t="s">
        <v>984</v>
      </c>
      <c r="K2701" s="244"/>
      <c r="L2701" s="245"/>
      <c r="M2701" s="246"/>
      <c r="N2701" s="246"/>
      <c r="O2701" s="247"/>
      <c r="P2701" s="193">
        <f t="shared" si="589"/>
        <v>0</v>
      </c>
      <c r="Q2701" s="156" t="s">
        <v>364</v>
      </c>
      <c r="R2701" s="194" t="str">
        <f t="shared" si="586"/>
        <v/>
      </c>
      <c r="S2701" s="194">
        <f t="shared" si="586"/>
        <v>0</v>
      </c>
      <c r="T2701" s="194" t="str">
        <f t="shared" si="586"/>
        <v/>
      </c>
      <c r="U2701" s="194" t="str">
        <f t="shared" si="586"/>
        <v/>
      </c>
    </row>
    <row r="2702" spans="1:21" s="251" customFormat="1" ht="19.5" customHeight="1" x14ac:dyDescent="0.25">
      <c r="A2702" s="241"/>
      <c r="B2702" s="254"/>
      <c r="C2702" s="199" t="s">
        <v>1465</v>
      </c>
      <c r="D2702" s="255"/>
      <c r="E2702" s="255"/>
      <c r="F2702" s="255"/>
      <c r="G2702" s="256"/>
      <c r="H2702" s="257"/>
      <c r="I2702" s="242"/>
      <c r="J2702" s="179" t="s">
        <v>984</v>
      </c>
      <c r="K2702" s="180"/>
      <c r="L2702" s="245"/>
      <c r="M2702" s="246"/>
      <c r="N2702" s="246"/>
      <c r="O2702" s="247"/>
      <c r="P2702" s="193">
        <f t="shared" si="589"/>
        <v>0</v>
      </c>
      <c r="Q2702" s="156" t="s">
        <v>364</v>
      </c>
      <c r="R2702" s="194" t="str">
        <f t="shared" si="586"/>
        <v/>
      </c>
      <c r="S2702" s="194">
        <f t="shared" si="586"/>
        <v>0</v>
      </c>
      <c r="T2702" s="194" t="str">
        <f t="shared" si="586"/>
        <v/>
      </c>
      <c r="U2702" s="194" t="str">
        <f t="shared" si="586"/>
        <v/>
      </c>
    </row>
    <row r="2703" spans="1:21" s="251" customFormat="1" ht="19.5" customHeight="1" x14ac:dyDescent="0.25">
      <c r="A2703" s="241"/>
      <c r="B2703" s="254"/>
      <c r="C2703" s="199" t="s">
        <v>1458</v>
      </c>
      <c r="D2703" s="255"/>
      <c r="E2703" s="255"/>
      <c r="F2703" s="255"/>
      <c r="G2703" s="256"/>
      <c r="H2703" s="257">
        <v>2</v>
      </c>
      <c r="I2703" s="242" t="s">
        <v>1056</v>
      </c>
      <c r="J2703" s="179">
        <v>100000</v>
      </c>
      <c r="K2703" s="180">
        <f t="shared" ref="K2703:K2707" si="590">H2703*J2703</f>
        <v>200000</v>
      </c>
      <c r="L2703" s="245"/>
      <c r="M2703" s="246"/>
      <c r="N2703" s="246"/>
      <c r="O2703" s="247"/>
      <c r="P2703" s="193">
        <f t="shared" si="589"/>
        <v>0</v>
      </c>
      <c r="Q2703" s="156" t="s">
        <v>364</v>
      </c>
      <c r="R2703" s="194" t="str">
        <f t="shared" si="586"/>
        <v/>
      </c>
      <c r="S2703" s="194">
        <f t="shared" si="586"/>
        <v>200000</v>
      </c>
      <c r="T2703" s="194" t="str">
        <f t="shared" si="586"/>
        <v/>
      </c>
      <c r="U2703" s="194" t="str">
        <f t="shared" si="586"/>
        <v/>
      </c>
    </row>
    <row r="2704" spans="1:21" s="251" customFormat="1" ht="19.5" customHeight="1" x14ac:dyDescent="0.25">
      <c r="A2704" s="241"/>
      <c r="B2704" s="254"/>
      <c r="C2704" s="199" t="s">
        <v>1459</v>
      </c>
      <c r="D2704" s="255"/>
      <c r="E2704" s="255"/>
      <c r="F2704" s="255"/>
      <c r="G2704" s="256"/>
      <c r="H2704" s="257">
        <v>1</v>
      </c>
      <c r="I2704" s="242" t="s">
        <v>1056</v>
      </c>
      <c r="J2704" s="179">
        <v>32500</v>
      </c>
      <c r="K2704" s="180">
        <f t="shared" si="590"/>
        <v>32500</v>
      </c>
      <c r="L2704" s="245"/>
      <c r="M2704" s="246"/>
      <c r="N2704" s="246"/>
      <c r="O2704" s="247"/>
      <c r="P2704" s="193">
        <f t="shared" si="589"/>
        <v>0</v>
      </c>
      <c r="Q2704" s="156" t="s">
        <v>364</v>
      </c>
      <c r="R2704" s="194" t="str">
        <f t="shared" si="586"/>
        <v/>
      </c>
      <c r="S2704" s="194">
        <f t="shared" si="586"/>
        <v>32500</v>
      </c>
      <c r="T2704" s="194" t="str">
        <f t="shared" si="586"/>
        <v/>
      </c>
      <c r="U2704" s="194" t="str">
        <f t="shared" si="586"/>
        <v/>
      </c>
    </row>
    <row r="2705" spans="1:21" s="251" customFormat="1" ht="19.5" customHeight="1" x14ac:dyDescent="0.25">
      <c r="A2705" s="241"/>
      <c r="B2705" s="254"/>
      <c r="C2705" s="199" t="s">
        <v>1460</v>
      </c>
      <c r="D2705" s="255"/>
      <c r="E2705" s="255"/>
      <c r="F2705" s="255"/>
      <c r="G2705" s="256"/>
      <c r="H2705" s="257">
        <v>1</v>
      </c>
      <c r="I2705" s="242" t="s">
        <v>1056</v>
      </c>
      <c r="J2705" s="179">
        <v>62500</v>
      </c>
      <c r="K2705" s="180">
        <f t="shared" si="590"/>
        <v>62500</v>
      </c>
      <c r="L2705" s="245"/>
      <c r="M2705" s="246"/>
      <c r="N2705" s="246"/>
      <c r="O2705" s="247"/>
      <c r="P2705" s="193">
        <f t="shared" si="589"/>
        <v>0</v>
      </c>
      <c r="Q2705" s="156" t="s">
        <v>364</v>
      </c>
      <c r="R2705" s="194" t="str">
        <f t="shared" si="586"/>
        <v/>
      </c>
      <c r="S2705" s="194">
        <f t="shared" si="586"/>
        <v>62500</v>
      </c>
      <c r="T2705" s="194" t="str">
        <f t="shared" si="586"/>
        <v/>
      </c>
      <c r="U2705" s="194" t="str">
        <f t="shared" si="586"/>
        <v/>
      </c>
    </row>
    <row r="2706" spans="1:21" s="251" customFormat="1" ht="19.5" customHeight="1" x14ac:dyDescent="0.25">
      <c r="A2706" s="241"/>
      <c r="B2706" s="254"/>
      <c r="C2706" s="199" t="s">
        <v>1461</v>
      </c>
      <c r="D2706" s="255"/>
      <c r="E2706" s="255"/>
      <c r="F2706" s="255"/>
      <c r="G2706" s="256"/>
      <c r="H2706" s="257">
        <v>1</v>
      </c>
      <c r="I2706" s="242" t="s">
        <v>1056</v>
      </c>
      <c r="J2706" s="179">
        <v>90000</v>
      </c>
      <c r="K2706" s="180">
        <f t="shared" si="590"/>
        <v>90000</v>
      </c>
      <c r="L2706" s="245"/>
      <c r="M2706" s="246"/>
      <c r="N2706" s="246"/>
      <c r="O2706" s="247"/>
      <c r="P2706" s="193">
        <f t="shared" si="589"/>
        <v>0</v>
      </c>
      <c r="Q2706" s="156" t="s">
        <v>364</v>
      </c>
      <c r="R2706" s="194" t="str">
        <f t="shared" si="586"/>
        <v/>
      </c>
      <c r="S2706" s="194">
        <f t="shared" si="586"/>
        <v>90000</v>
      </c>
      <c r="T2706" s="194" t="str">
        <f t="shared" si="586"/>
        <v/>
      </c>
      <c r="U2706" s="194" t="str">
        <f t="shared" si="586"/>
        <v/>
      </c>
    </row>
    <row r="2707" spans="1:21" s="251" customFormat="1" ht="19.5" customHeight="1" x14ac:dyDescent="0.25">
      <c r="A2707" s="241"/>
      <c r="B2707" s="254"/>
      <c r="C2707" s="199" t="s">
        <v>1036</v>
      </c>
      <c r="D2707" s="255"/>
      <c r="E2707" s="255"/>
      <c r="F2707" s="255"/>
      <c r="G2707" s="256"/>
      <c r="H2707" s="257">
        <v>1</v>
      </c>
      <c r="I2707" s="242" t="s">
        <v>1056</v>
      </c>
      <c r="J2707" s="179">
        <v>7500</v>
      </c>
      <c r="K2707" s="180">
        <f t="shared" si="590"/>
        <v>7500</v>
      </c>
      <c r="L2707" s="245"/>
      <c r="M2707" s="246"/>
      <c r="N2707" s="246"/>
      <c r="O2707" s="247"/>
      <c r="P2707" s="193">
        <f t="shared" si="589"/>
        <v>0</v>
      </c>
      <c r="Q2707" s="156" t="s">
        <v>364</v>
      </c>
      <c r="R2707" s="194" t="str">
        <f t="shared" si="586"/>
        <v/>
      </c>
      <c r="S2707" s="194">
        <f t="shared" si="586"/>
        <v>7500</v>
      </c>
      <c r="T2707" s="194" t="str">
        <f t="shared" si="586"/>
        <v/>
      </c>
      <c r="U2707" s="194" t="str">
        <f t="shared" si="586"/>
        <v/>
      </c>
    </row>
    <row r="2708" spans="1:21" s="251" customFormat="1" ht="19.5" customHeight="1" x14ac:dyDescent="0.25">
      <c r="A2708" s="241"/>
      <c r="B2708" s="254"/>
      <c r="C2708" s="199"/>
      <c r="D2708" s="255"/>
      <c r="E2708" s="255"/>
      <c r="F2708" s="255"/>
      <c r="G2708" s="256"/>
      <c r="H2708" s="257"/>
      <c r="I2708" s="242"/>
      <c r="J2708" s="179" t="s">
        <v>984</v>
      </c>
      <c r="K2708" s="244"/>
      <c r="L2708" s="245"/>
      <c r="M2708" s="246"/>
      <c r="N2708" s="246"/>
      <c r="O2708" s="247"/>
      <c r="P2708" s="193">
        <f t="shared" si="589"/>
        <v>0</v>
      </c>
      <c r="Q2708" s="156" t="s">
        <v>364</v>
      </c>
      <c r="R2708" s="194" t="str">
        <f t="shared" ref="R2708:U2732" si="591">IF($Q2708=R$8,$K2708,"")</f>
        <v/>
      </c>
      <c r="S2708" s="194">
        <f t="shared" si="591"/>
        <v>0</v>
      </c>
      <c r="T2708" s="194" t="str">
        <f t="shared" si="591"/>
        <v/>
      </c>
      <c r="U2708" s="194" t="str">
        <f t="shared" si="591"/>
        <v/>
      </c>
    </row>
    <row r="2709" spans="1:21" s="251" customFormat="1" ht="19.5" customHeight="1" x14ac:dyDescent="0.25">
      <c r="A2709" s="241"/>
      <c r="B2709" s="254"/>
      <c r="C2709" s="199" t="s">
        <v>1462</v>
      </c>
      <c r="D2709" s="255"/>
      <c r="E2709" s="255"/>
      <c r="F2709" s="255"/>
      <c r="G2709" s="256"/>
      <c r="H2709" s="257">
        <v>1</v>
      </c>
      <c r="I2709" s="242" t="s">
        <v>1056</v>
      </c>
      <c r="J2709" s="179">
        <v>25300</v>
      </c>
      <c r="K2709" s="180">
        <f>H2709*J2709</f>
        <v>25300</v>
      </c>
      <c r="L2709" s="245"/>
      <c r="M2709" s="246"/>
      <c r="N2709" s="246"/>
      <c r="O2709" s="247"/>
      <c r="P2709" s="193">
        <f t="shared" si="589"/>
        <v>0</v>
      </c>
      <c r="Q2709" s="156" t="s">
        <v>364</v>
      </c>
      <c r="R2709" s="194" t="str">
        <f t="shared" si="591"/>
        <v/>
      </c>
      <c r="S2709" s="194">
        <f t="shared" si="591"/>
        <v>25300</v>
      </c>
      <c r="T2709" s="194" t="str">
        <f t="shared" si="591"/>
        <v/>
      </c>
      <c r="U2709" s="194" t="str">
        <f t="shared" si="591"/>
        <v/>
      </c>
    </row>
    <row r="2710" spans="1:21" s="251" customFormat="1" ht="19.5" customHeight="1" x14ac:dyDescent="0.25">
      <c r="A2710" s="241"/>
      <c r="B2710" s="254"/>
      <c r="C2710" s="199"/>
      <c r="D2710" s="255"/>
      <c r="E2710" s="255"/>
      <c r="F2710" s="255"/>
      <c r="G2710" s="256"/>
      <c r="H2710" s="257"/>
      <c r="I2710" s="242"/>
      <c r="J2710" s="179" t="s">
        <v>984</v>
      </c>
      <c r="K2710" s="244"/>
      <c r="L2710" s="245"/>
      <c r="M2710" s="246"/>
      <c r="N2710" s="246"/>
      <c r="O2710" s="247"/>
      <c r="P2710" s="193">
        <f t="shared" si="589"/>
        <v>0</v>
      </c>
      <c r="Q2710" s="156" t="s">
        <v>364</v>
      </c>
      <c r="R2710" s="194" t="str">
        <f t="shared" si="591"/>
        <v/>
      </c>
      <c r="S2710" s="194">
        <f t="shared" si="591"/>
        <v>0</v>
      </c>
      <c r="T2710" s="194" t="str">
        <f t="shared" si="591"/>
        <v/>
      </c>
      <c r="U2710" s="194" t="str">
        <f t="shared" si="591"/>
        <v/>
      </c>
    </row>
    <row r="2711" spans="1:21" s="251" customFormat="1" ht="19.5" customHeight="1" x14ac:dyDescent="0.25">
      <c r="A2711" s="241"/>
      <c r="B2711" s="254"/>
      <c r="C2711" s="199" t="s">
        <v>1463</v>
      </c>
      <c r="D2711" s="255"/>
      <c r="E2711" s="255"/>
      <c r="F2711" s="255"/>
      <c r="G2711" s="256"/>
      <c r="H2711" s="257">
        <v>1</v>
      </c>
      <c r="I2711" s="242" t="s">
        <v>1056</v>
      </c>
      <c r="J2711" s="179">
        <v>3795</v>
      </c>
      <c r="K2711" s="180">
        <f>H2711*J2711</f>
        <v>3795</v>
      </c>
      <c r="L2711" s="245"/>
      <c r="M2711" s="246"/>
      <c r="N2711" s="246"/>
      <c r="O2711" s="247"/>
      <c r="P2711" s="193">
        <f t="shared" si="589"/>
        <v>0</v>
      </c>
      <c r="Q2711" s="156" t="s">
        <v>364</v>
      </c>
      <c r="R2711" s="194" t="str">
        <f t="shared" si="591"/>
        <v/>
      </c>
      <c r="S2711" s="194">
        <f t="shared" si="591"/>
        <v>3795</v>
      </c>
      <c r="T2711" s="194" t="str">
        <f t="shared" si="591"/>
        <v/>
      </c>
      <c r="U2711" s="194" t="str">
        <f t="shared" si="591"/>
        <v/>
      </c>
    </row>
    <row r="2712" spans="1:21" s="251" customFormat="1" ht="19.5" customHeight="1" x14ac:dyDescent="0.25">
      <c r="A2712" s="241"/>
      <c r="B2712" s="254"/>
      <c r="C2712" s="199"/>
      <c r="D2712" s="255"/>
      <c r="E2712" s="255"/>
      <c r="F2712" s="255"/>
      <c r="G2712" s="256"/>
      <c r="H2712" s="257"/>
      <c r="I2712" s="242"/>
      <c r="J2712" s="179" t="s">
        <v>984</v>
      </c>
      <c r="K2712" s="244"/>
      <c r="L2712" s="245"/>
      <c r="M2712" s="246"/>
      <c r="N2712" s="246"/>
      <c r="O2712" s="247"/>
      <c r="P2712" s="193">
        <f t="shared" si="589"/>
        <v>0</v>
      </c>
      <c r="Q2712" s="156" t="s">
        <v>364</v>
      </c>
      <c r="R2712" s="194" t="str">
        <f t="shared" si="591"/>
        <v/>
      </c>
      <c r="S2712" s="194">
        <f t="shared" si="591"/>
        <v>0</v>
      </c>
      <c r="T2712" s="194" t="str">
        <f t="shared" si="591"/>
        <v/>
      </c>
      <c r="U2712" s="194" t="str">
        <f t="shared" si="591"/>
        <v/>
      </c>
    </row>
    <row r="2713" spans="1:21" s="251" customFormat="1" ht="19.5" customHeight="1" x14ac:dyDescent="0.25">
      <c r="A2713" s="241"/>
      <c r="B2713" s="254"/>
      <c r="C2713" s="196" t="s">
        <v>356</v>
      </c>
      <c r="D2713" s="255"/>
      <c r="E2713" s="255"/>
      <c r="F2713" s="255"/>
      <c r="G2713" s="192"/>
      <c r="H2713" s="257"/>
      <c r="I2713" s="242"/>
      <c r="J2713" s="179"/>
      <c r="K2713" s="244"/>
      <c r="L2713" s="990"/>
      <c r="M2713" s="991"/>
      <c r="N2713" s="991"/>
      <c r="O2713" s="992"/>
      <c r="P2713" s="193">
        <f t="shared" si="589"/>
        <v>0</v>
      </c>
      <c r="Q2713" s="258"/>
      <c r="R2713" s="194" t="str">
        <f t="shared" si="591"/>
        <v/>
      </c>
      <c r="S2713" s="194"/>
      <c r="T2713" s="194" t="str">
        <f t="shared" si="591"/>
        <v/>
      </c>
      <c r="U2713" s="194" t="str">
        <f t="shared" si="591"/>
        <v/>
      </c>
    </row>
    <row r="2714" spans="1:21" s="251" customFormat="1" ht="19.5" customHeight="1" x14ac:dyDescent="0.25">
      <c r="A2714" s="241"/>
      <c r="B2714" s="254"/>
      <c r="C2714" s="456" t="s">
        <v>1453</v>
      </c>
      <c r="D2714" s="255"/>
      <c r="E2714" s="255"/>
      <c r="F2714" s="255"/>
      <c r="G2714" s="256"/>
      <c r="H2714" s="257"/>
      <c r="I2714" s="242"/>
      <c r="J2714" s="179" t="s">
        <v>984</v>
      </c>
      <c r="K2714" s="244"/>
      <c r="L2714" s="990"/>
      <c r="M2714" s="991"/>
      <c r="N2714" s="991"/>
      <c r="O2714" s="992"/>
      <c r="P2714" s="193">
        <f t="shared" si="589"/>
        <v>0</v>
      </c>
      <c r="Q2714" s="156" t="s">
        <v>356</v>
      </c>
      <c r="R2714" s="194" t="str">
        <f t="shared" si="591"/>
        <v/>
      </c>
      <c r="S2714" s="194"/>
      <c r="T2714" s="194">
        <f t="shared" si="591"/>
        <v>0</v>
      </c>
      <c r="U2714" s="194"/>
    </row>
    <row r="2715" spans="1:21" s="251" customFormat="1" ht="19.5" customHeight="1" x14ac:dyDescent="0.25">
      <c r="A2715" s="241"/>
      <c r="B2715" s="254"/>
      <c r="C2715" s="199" t="s">
        <v>1454</v>
      </c>
      <c r="D2715" s="255"/>
      <c r="E2715" s="255"/>
      <c r="F2715" s="255"/>
      <c r="G2715" s="256"/>
      <c r="H2715" s="257"/>
      <c r="I2715" s="242"/>
      <c r="J2715" s="179" t="s">
        <v>984</v>
      </c>
      <c r="K2715" s="244"/>
      <c r="L2715" s="245"/>
      <c r="M2715" s="246"/>
      <c r="N2715" s="246"/>
      <c r="O2715" s="247"/>
      <c r="P2715" s="193">
        <f t="shared" si="589"/>
        <v>0</v>
      </c>
      <c r="Q2715" s="156" t="s">
        <v>356</v>
      </c>
      <c r="R2715" s="194" t="str">
        <f t="shared" si="591"/>
        <v/>
      </c>
      <c r="S2715" s="194"/>
      <c r="T2715" s="194">
        <f t="shared" si="591"/>
        <v>0</v>
      </c>
      <c r="U2715" s="194"/>
    </row>
    <row r="2716" spans="1:21" s="251" customFormat="1" ht="19.5" customHeight="1" x14ac:dyDescent="0.25">
      <c r="A2716" s="241"/>
      <c r="B2716" s="254"/>
      <c r="C2716" s="199" t="s">
        <v>1455</v>
      </c>
      <c r="D2716" s="255"/>
      <c r="E2716" s="255"/>
      <c r="F2716" s="255"/>
      <c r="G2716" s="256"/>
      <c r="H2716" s="257"/>
      <c r="I2716" s="242"/>
      <c r="J2716" s="179" t="s">
        <v>984</v>
      </c>
      <c r="K2716" s="244"/>
      <c r="L2716" s="245"/>
      <c r="M2716" s="246"/>
      <c r="N2716" s="246"/>
      <c r="O2716" s="247"/>
      <c r="P2716" s="193">
        <f t="shared" si="589"/>
        <v>0</v>
      </c>
      <c r="Q2716" s="156" t="s">
        <v>356</v>
      </c>
      <c r="R2716" s="194" t="str">
        <f t="shared" si="591"/>
        <v/>
      </c>
      <c r="S2716" s="194"/>
      <c r="T2716" s="194">
        <f t="shared" si="591"/>
        <v>0</v>
      </c>
      <c r="U2716" s="194"/>
    </row>
    <row r="2717" spans="1:21" s="251" customFormat="1" ht="19.5" customHeight="1" x14ac:dyDescent="0.25">
      <c r="A2717" s="241"/>
      <c r="B2717" s="254"/>
      <c r="C2717" s="199" t="s">
        <v>1456</v>
      </c>
      <c r="D2717" s="255"/>
      <c r="E2717" s="255"/>
      <c r="F2717" s="255"/>
      <c r="G2717" s="256"/>
      <c r="H2717" s="257"/>
      <c r="I2717" s="242"/>
      <c r="J2717" s="179" t="s">
        <v>984</v>
      </c>
      <c r="K2717" s="244"/>
      <c r="L2717" s="245"/>
      <c r="M2717" s="246"/>
      <c r="N2717" s="246"/>
      <c r="O2717" s="247"/>
      <c r="P2717" s="193">
        <f t="shared" si="589"/>
        <v>0</v>
      </c>
      <c r="Q2717" s="156" t="s">
        <v>356</v>
      </c>
      <c r="R2717" s="194" t="str">
        <f t="shared" si="591"/>
        <v/>
      </c>
      <c r="S2717" s="194"/>
      <c r="T2717" s="194">
        <f t="shared" si="591"/>
        <v>0</v>
      </c>
      <c r="U2717" s="194"/>
    </row>
    <row r="2718" spans="1:21" s="251" customFormat="1" ht="19.5" customHeight="1" x14ac:dyDescent="0.25">
      <c r="A2718" s="241"/>
      <c r="B2718" s="254"/>
      <c r="C2718" s="199"/>
      <c r="D2718" s="255"/>
      <c r="E2718" s="255"/>
      <c r="F2718" s="255"/>
      <c r="G2718" s="256"/>
      <c r="H2718" s="257"/>
      <c r="I2718" s="242"/>
      <c r="J2718" s="179" t="s">
        <v>984</v>
      </c>
      <c r="K2718" s="244"/>
      <c r="L2718" s="245"/>
      <c r="M2718" s="246"/>
      <c r="N2718" s="246"/>
      <c r="O2718" s="247"/>
      <c r="P2718" s="193">
        <f t="shared" si="589"/>
        <v>0</v>
      </c>
      <c r="Q2718" s="156" t="s">
        <v>356</v>
      </c>
      <c r="R2718" s="194" t="str">
        <f t="shared" si="591"/>
        <v/>
      </c>
      <c r="S2718" s="194"/>
      <c r="T2718" s="194">
        <f t="shared" si="591"/>
        <v>0</v>
      </c>
      <c r="U2718" s="194"/>
    </row>
    <row r="2719" spans="1:21" s="251" customFormat="1" ht="19.5" customHeight="1" x14ac:dyDescent="0.25">
      <c r="A2719" s="241"/>
      <c r="B2719" s="254"/>
      <c r="C2719" s="199" t="s">
        <v>1457</v>
      </c>
      <c r="D2719" s="255"/>
      <c r="E2719" s="255"/>
      <c r="F2719" s="255"/>
      <c r="G2719" s="256"/>
      <c r="H2719" s="257">
        <v>1</v>
      </c>
      <c r="I2719" s="242" t="s">
        <v>1056</v>
      </c>
      <c r="J2719" s="179">
        <v>215000</v>
      </c>
      <c r="K2719" s="180">
        <f t="shared" ref="K2719:K2724" si="592">H2719*J2719</f>
        <v>215000</v>
      </c>
      <c r="L2719" s="245"/>
      <c r="M2719" s="246"/>
      <c r="N2719" s="246"/>
      <c r="O2719" s="247"/>
      <c r="P2719" s="193">
        <f t="shared" si="589"/>
        <v>0</v>
      </c>
      <c r="Q2719" s="156" t="s">
        <v>356</v>
      </c>
      <c r="R2719" s="194" t="str">
        <f t="shared" si="591"/>
        <v/>
      </c>
      <c r="S2719" s="194"/>
      <c r="T2719" s="194">
        <f t="shared" si="591"/>
        <v>215000</v>
      </c>
      <c r="U2719" s="194"/>
    </row>
    <row r="2720" spans="1:21" s="251" customFormat="1" ht="19.5" customHeight="1" x14ac:dyDescent="0.25">
      <c r="A2720" s="241"/>
      <c r="B2720" s="254"/>
      <c r="C2720" s="199" t="s">
        <v>1458</v>
      </c>
      <c r="D2720" s="255"/>
      <c r="E2720" s="255"/>
      <c r="F2720" s="255"/>
      <c r="G2720" s="256"/>
      <c r="H2720" s="257">
        <v>2</v>
      </c>
      <c r="I2720" s="242" t="s">
        <v>1056</v>
      </c>
      <c r="J2720" s="179">
        <v>125000</v>
      </c>
      <c r="K2720" s="180">
        <f t="shared" si="592"/>
        <v>250000</v>
      </c>
      <c r="L2720" s="245"/>
      <c r="M2720" s="246"/>
      <c r="N2720" s="246"/>
      <c r="O2720" s="247"/>
      <c r="P2720" s="193">
        <f t="shared" si="589"/>
        <v>0</v>
      </c>
      <c r="Q2720" s="156" t="s">
        <v>356</v>
      </c>
      <c r="R2720" s="194" t="str">
        <f t="shared" si="591"/>
        <v/>
      </c>
      <c r="S2720" s="194"/>
      <c r="T2720" s="194">
        <f t="shared" si="591"/>
        <v>250000</v>
      </c>
      <c r="U2720" s="194"/>
    </row>
    <row r="2721" spans="1:21" s="251" customFormat="1" ht="19.5" customHeight="1" x14ac:dyDescent="0.25">
      <c r="A2721" s="241"/>
      <c r="B2721" s="254"/>
      <c r="C2721" s="199" t="s">
        <v>1459</v>
      </c>
      <c r="D2721" s="255"/>
      <c r="E2721" s="255"/>
      <c r="F2721" s="255"/>
      <c r="G2721" s="256"/>
      <c r="H2721" s="257">
        <v>1</v>
      </c>
      <c r="I2721" s="242" t="s">
        <v>1056</v>
      </c>
      <c r="J2721" s="179">
        <v>55000</v>
      </c>
      <c r="K2721" s="180">
        <f t="shared" si="592"/>
        <v>55000</v>
      </c>
      <c r="L2721" s="245"/>
      <c r="M2721" s="246"/>
      <c r="N2721" s="246"/>
      <c r="O2721" s="247"/>
      <c r="P2721" s="193">
        <f t="shared" si="589"/>
        <v>0</v>
      </c>
      <c r="Q2721" s="156" t="s">
        <v>356</v>
      </c>
      <c r="R2721" s="194" t="str">
        <f t="shared" si="591"/>
        <v/>
      </c>
      <c r="S2721" s="194"/>
      <c r="T2721" s="194">
        <f t="shared" si="591"/>
        <v>55000</v>
      </c>
      <c r="U2721" s="194"/>
    </row>
    <row r="2722" spans="1:21" s="251" customFormat="1" ht="19.5" customHeight="1" x14ac:dyDescent="0.25">
      <c r="A2722" s="241"/>
      <c r="B2722" s="254"/>
      <c r="C2722" s="199" t="s">
        <v>1460</v>
      </c>
      <c r="D2722" s="255"/>
      <c r="E2722" s="255"/>
      <c r="F2722" s="255"/>
      <c r="G2722" s="256"/>
      <c r="H2722" s="257">
        <v>1</v>
      </c>
      <c r="I2722" s="242" t="s">
        <v>1056</v>
      </c>
      <c r="J2722" s="179">
        <v>5000</v>
      </c>
      <c r="K2722" s="180">
        <f t="shared" si="592"/>
        <v>5000</v>
      </c>
      <c r="L2722" s="245"/>
      <c r="M2722" s="246"/>
      <c r="N2722" s="246"/>
      <c r="O2722" s="247"/>
      <c r="P2722" s="193">
        <f t="shared" si="589"/>
        <v>0</v>
      </c>
      <c r="Q2722" s="156" t="s">
        <v>356</v>
      </c>
      <c r="R2722" s="194" t="str">
        <f t="shared" si="591"/>
        <v/>
      </c>
      <c r="S2722" s="194"/>
      <c r="T2722" s="194">
        <f t="shared" si="591"/>
        <v>5000</v>
      </c>
      <c r="U2722" s="194"/>
    </row>
    <row r="2723" spans="1:21" s="251" customFormat="1" ht="19.5" customHeight="1" x14ac:dyDescent="0.25">
      <c r="A2723" s="241"/>
      <c r="B2723" s="254"/>
      <c r="C2723" s="199" t="s">
        <v>1461</v>
      </c>
      <c r="D2723" s="255"/>
      <c r="E2723" s="255"/>
      <c r="F2723" s="255"/>
      <c r="G2723" s="256"/>
      <c r="H2723" s="257">
        <v>1</v>
      </c>
      <c r="I2723" s="242" t="s">
        <v>1056</v>
      </c>
      <c r="J2723" s="179">
        <v>115000</v>
      </c>
      <c r="K2723" s="180">
        <f t="shared" si="592"/>
        <v>115000</v>
      </c>
      <c r="L2723" s="245"/>
      <c r="M2723" s="246"/>
      <c r="N2723" s="246"/>
      <c r="O2723" s="247"/>
      <c r="P2723" s="193">
        <f t="shared" si="589"/>
        <v>0</v>
      </c>
      <c r="Q2723" s="156" t="s">
        <v>356</v>
      </c>
      <c r="R2723" s="194" t="str">
        <f t="shared" si="591"/>
        <v/>
      </c>
      <c r="S2723" s="194"/>
      <c r="T2723" s="194">
        <f t="shared" si="591"/>
        <v>115000</v>
      </c>
      <c r="U2723" s="194"/>
    </row>
    <row r="2724" spans="1:21" s="251" customFormat="1" ht="19.5" customHeight="1" x14ac:dyDescent="0.25">
      <c r="A2724" s="241"/>
      <c r="B2724" s="254"/>
      <c r="C2724" s="199" t="s">
        <v>1036</v>
      </c>
      <c r="D2724" s="255"/>
      <c r="E2724" s="255"/>
      <c r="F2724" s="255"/>
      <c r="G2724" s="256"/>
      <c r="H2724" s="257">
        <v>1</v>
      </c>
      <c r="I2724" s="242" t="s">
        <v>1056</v>
      </c>
      <c r="J2724" s="179">
        <v>10000</v>
      </c>
      <c r="K2724" s="180">
        <f t="shared" si="592"/>
        <v>10000</v>
      </c>
      <c r="L2724" s="245"/>
      <c r="M2724" s="246"/>
      <c r="N2724" s="246"/>
      <c r="O2724" s="247"/>
      <c r="P2724" s="193">
        <f t="shared" si="589"/>
        <v>0</v>
      </c>
      <c r="Q2724" s="156" t="s">
        <v>356</v>
      </c>
      <c r="R2724" s="194" t="str">
        <f t="shared" si="591"/>
        <v/>
      </c>
      <c r="S2724" s="194"/>
      <c r="T2724" s="194">
        <f t="shared" si="591"/>
        <v>10000</v>
      </c>
      <c r="U2724" s="194"/>
    </row>
    <row r="2725" spans="1:21" s="251" customFormat="1" ht="19.5" customHeight="1" x14ac:dyDescent="0.25">
      <c r="A2725" s="241"/>
      <c r="B2725" s="254"/>
      <c r="C2725" s="199"/>
      <c r="D2725" s="255"/>
      <c r="E2725" s="255"/>
      <c r="F2725" s="255"/>
      <c r="G2725" s="256"/>
      <c r="H2725" s="257"/>
      <c r="I2725" s="242"/>
      <c r="J2725" s="179" t="s">
        <v>984</v>
      </c>
      <c r="K2725" s="244"/>
      <c r="L2725" s="245"/>
      <c r="M2725" s="246"/>
      <c r="N2725" s="246"/>
      <c r="O2725" s="247"/>
      <c r="P2725" s="193">
        <f t="shared" si="589"/>
        <v>0</v>
      </c>
      <c r="Q2725" s="156" t="s">
        <v>356</v>
      </c>
      <c r="R2725" s="194" t="str">
        <f t="shared" si="591"/>
        <v/>
      </c>
      <c r="S2725" s="194"/>
      <c r="T2725" s="194">
        <f t="shared" si="591"/>
        <v>0</v>
      </c>
      <c r="U2725" s="194"/>
    </row>
    <row r="2726" spans="1:21" s="251" customFormat="1" ht="19.5" customHeight="1" x14ac:dyDescent="0.25">
      <c r="A2726" s="241"/>
      <c r="B2726" s="254"/>
      <c r="C2726" s="199" t="s">
        <v>1462</v>
      </c>
      <c r="D2726" s="255"/>
      <c r="E2726" s="255"/>
      <c r="F2726" s="255"/>
      <c r="G2726" s="256"/>
      <c r="H2726" s="257">
        <v>1</v>
      </c>
      <c r="I2726" s="242" t="s">
        <v>1056</v>
      </c>
      <c r="J2726" s="179">
        <v>63250</v>
      </c>
      <c r="K2726" s="180">
        <f>H2726*J2726</f>
        <v>63250</v>
      </c>
      <c r="L2726" s="245"/>
      <c r="M2726" s="246"/>
      <c r="N2726" s="246"/>
      <c r="O2726" s="247"/>
      <c r="P2726" s="193">
        <f t="shared" si="589"/>
        <v>0</v>
      </c>
      <c r="Q2726" s="156" t="s">
        <v>356</v>
      </c>
      <c r="R2726" s="194" t="str">
        <f t="shared" si="591"/>
        <v/>
      </c>
      <c r="S2726" s="194"/>
      <c r="T2726" s="194">
        <f t="shared" si="591"/>
        <v>63250</v>
      </c>
      <c r="U2726" s="194"/>
    </row>
    <row r="2727" spans="1:21" s="251" customFormat="1" ht="19.5" customHeight="1" x14ac:dyDescent="0.25">
      <c r="A2727" s="241"/>
      <c r="B2727" s="254"/>
      <c r="C2727" s="199"/>
      <c r="D2727" s="255"/>
      <c r="E2727" s="255"/>
      <c r="F2727" s="255"/>
      <c r="G2727" s="256"/>
      <c r="H2727" s="257"/>
      <c r="I2727" s="242"/>
      <c r="J2727" s="179" t="s">
        <v>984</v>
      </c>
      <c r="K2727" s="244"/>
      <c r="L2727" s="245"/>
      <c r="M2727" s="246"/>
      <c r="N2727" s="246"/>
      <c r="O2727" s="247"/>
      <c r="P2727" s="193">
        <f t="shared" si="589"/>
        <v>0</v>
      </c>
      <c r="Q2727" s="156" t="s">
        <v>356</v>
      </c>
      <c r="R2727" s="194" t="str">
        <f t="shared" si="591"/>
        <v/>
      </c>
      <c r="S2727" s="194"/>
      <c r="T2727" s="194">
        <f t="shared" si="591"/>
        <v>0</v>
      </c>
      <c r="U2727" s="194"/>
    </row>
    <row r="2728" spans="1:21" s="251" customFormat="1" ht="19.5" customHeight="1" x14ac:dyDescent="0.25">
      <c r="A2728" s="241"/>
      <c r="B2728" s="254"/>
      <c r="C2728" s="199" t="s">
        <v>1463</v>
      </c>
      <c r="D2728" s="255"/>
      <c r="E2728" s="255"/>
      <c r="F2728" s="255"/>
      <c r="G2728" s="256"/>
      <c r="H2728" s="257">
        <v>1</v>
      </c>
      <c r="I2728" s="242" t="s">
        <v>1056</v>
      </c>
      <c r="J2728" s="179">
        <v>18975</v>
      </c>
      <c r="K2728" s="180">
        <f>H2728*J2728</f>
        <v>18975</v>
      </c>
      <c r="L2728" s="245"/>
      <c r="M2728" s="246"/>
      <c r="N2728" s="246"/>
      <c r="O2728" s="247"/>
      <c r="P2728" s="193">
        <f t="shared" si="589"/>
        <v>0</v>
      </c>
      <c r="Q2728" s="156" t="s">
        <v>356</v>
      </c>
      <c r="R2728" s="194" t="str">
        <f t="shared" si="591"/>
        <v/>
      </c>
      <c r="S2728" s="194"/>
      <c r="T2728" s="194">
        <f t="shared" si="591"/>
        <v>18975</v>
      </c>
      <c r="U2728" s="194"/>
    </row>
    <row r="2729" spans="1:21" s="251" customFormat="1" ht="19.5" customHeight="1" x14ac:dyDescent="0.25">
      <c r="A2729" s="241"/>
      <c r="B2729" s="254"/>
      <c r="C2729" s="199"/>
      <c r="D2729" s="255"/>
      <c r="E2729" s="255"/>
      <c r="F2729" s="255"/>
      <c r="G2729" s="256"/>
      <c r="H2729" s="257"/>
      <c r="I2729" s="242"/>
      <c r="J2729" s="179" t="s">
        <v>984</v>
      </c>
      <c r="K2729" s="244"/>
      <c r="L2729" s="245"/>
      <c r="M2729" s="246"/>
      <c r="N2729" s="246"/>
      <c r="O2729" s="247"/>
      <c r="P2729" s="193">
        <f t="shared" si="589"/>
        <v>0</v>
      </c>
      <c r="Q2729" s="156" t="s">
        <v>356</v>
      </c>
      <c r="R2729" s="194" t="str">
        <f t="shared" si="591"/>
        <v/>
      </c>
      <c r="S2729" s="194"/>
      <c r="T2729" s="194">
        <f t="shared" si="591"/>
        <v>0</v>
      </c>
      <c r="U2729" s="194"/>
    </row>
    <row r="2730" spans="1:21" s="251" customFormat="1" ht="19.5" customHeight="1" x14ac:dyDescent="0.25">
      <c r="A2730" s="241"/>
      <c r="B2730" s="254"/>
      <c r="C2730" s="456" t="s">
        <v>1464</v>
      </c>
      <c r="D2730" s="255"/>
      <c r="E2730" s="255"/>
      <c r="F2730" s="255"/>
      <c r="G2730" s="256"/>
      <c r="H2730" s="257"/>
      <c r="I2730" s="242"/>
      <c r="J2730" s="179" t="s">
        <v>984</v>
      </c>
      <c r="K2730" s="244"/>
      <c r="L2730" s="245"/>
      <c r="M2730" s="246"/>
      <c r="N2730" s="246"/>
      <c r="O2730" s="247"/>
      <c r="P2730" s="193">
        <f t="shared" si="589"/>
        <v>0</v>
      </c>
      <c r="Q2730" s="156" t="s">
        <v>356</v>
      </c>
      <c r="R2730" s="194" t="str">
        <f t="shared" si="591"/>
        <v/>
      </c>
      <c r="S2730" s="194"/>
      <c r="T2730" s="194">
        <f t="shared" si="591"/>
        <v>0</v>
      </c>
      <c r="U2730" s="194"/>
    </row>
    <row r="2731" spans="1:21" s="251" customFormat="1" ht="19.5" customHeight="1" x14ac:dyDescent="0.25">
      <c r="A2731" s="241"/>
      <c r="B2731" s="254"/>
      <c r="C2731" s="199" t="s">
        <v>1464</v>
      </c>
      <c r="D2731" s="255"/>
      <c r="E2731" s="255"/>
      <c r="F2731" s="255"/>
      <c r="G2731" s="256"/>
      <c r="H2731" s="257">
        <v>1</v>
      </c>
      <c r="I2731" s="242" t="s">
        <v>1056</v>
      </c>
      <c r="J2731" s="179">
        <v>63250</v>
      </c>
      <c r="K2731" s="180">
        <f>H2731*J2731</f>
        <v>63250</v>
      </c>
      <c r="L2731" s="245"/>
      <c r="M2731" s="246"/>
      <c r="N2731" s="246"/>
      <c r="O2731" s="247"/>
      <c r="P2731" s="193">
        <f t="shared" si="589"/>
        <v>0</v>
      </c>
      <c r="Q2731" s="156" t="s">
        <v>356</v>
      </c>
      <c r="R2731" s="194" t="str">
        <f t="shared" si="591"/>
        <v/>
      </c>
      <c r="S2731" s="194"/>
      <c r="T2731" s="194">
        <f t="shared" si="591"/>
        <v>63250</v>
      </c>
      <c r="U2731" s="194"/>
    </row>
    <row r="2732" spans="1:21" s="251" customFormat="1" ht="19.5" customHeight="1" x14ac:dyDescent="0.25">
      <c r="A2732" s="241"/>
      <c r="B2732" s="254"/>
      <c r="C2732" s="199"/>
      <c r="D2732" s="255"/>
      <c r="E2732" s="255"/>
      <c r="F2732" s="255"/>
      <c r="G2732" s="256"/>
      <c r="H2732" s="257"/>
      <c r="I2732" s="242"/>
      <c r="J2732" s="179"/>
      <c r="K2732" s="244"/>
      <c r="L2732" s="245"/>
      <c r="M2732" s="246"/>
      <c r="N2732" s="246"/>
      <c r="O2732" s="247"/>
      <c r="P2732" s="193">
        <f t="shared" si="589"/>
        <v>0</v>
      </c>
      <c r="Q2732" s="156" t="s">
        <v>356</v>
      </c>
      <c r="R2732" s="194" t="str">
        <f t="shared" si="591"/>
        <v/>
      </c>
      <c r="S2732" s="194"/>
      <c r="T2732" s="194">
        <f t="shared" si="591"/>
        <v>0</v>
      </c>
      <c r="U2732" s="194"/>
    </row>
    <row r="2733" spans="1:21" s="156" customFormat="1" ht="19.5" customHeight="1" x14ac:dyDescent="0.25">
      <c r="B2733" s="174"/>
      <c r="C2733" s="175"/>
      <c r="D2733" s="176"/>
      <c r="E2733" s="176"/>
      <c r="F2733" s="176"/>
      <c r="G2733" s="256"/>
      <c r="H2733" s="178"/>
      <c r="I2733" s="179"/>
      <c r="J2733" s="180"/>
      <c r="K2733" s="467"/>
      <c r="L2733" s="468"/>
      <c r="M2733" s="469"/>
      <c r="N2733" s="469"/>
      <c r="O2733" s="470"/>
      <c r="P2733" s="193">
        <f t="shared" si="589"/>
        <v>-3220632.5</v>
      </c>
      <c r="Q2733" s="170"/>
      <c r="R2733" s="194">
        <f>SUBTOTAL(9,R2675:R2732)</f>
        <v>2003562.5</v>
      </c>
      <c r="S2733" s="194">
        <f>SUBTOTAL(9,S2675:S2732)</f>
        <v>421595</v>
      </c>
      <c r="T2733" s="194">
        <f>SUBTOTAL(9,T2675:T2732)</f>
        <v>795475</v>
      </c>
      <c r="U2733" s="194">
        <f>SUBTOTAL(9,U2675:U2732)</f>
        <v>0</v>
      </c>
    </row>
    <row r="2734" spans="1:21" s="156" customFormat="1" ht="19.5" customHeight="1" x14ac:dyDescent="0.25">
      <c r="B2734" s="198" t="s">
        <v>64</v>
      </c>
      <c r="C2734" s="175" t="str">
        <f>$C$1195</f>
        <v>Testing</v>
      </c>
      <c r="D2734" s="176"/>
      <c r="E2734" s="176"/>
      <c r="F2734" s="176"/>
      <c r="G2734" s="177"/>
      <c r="H2734" s="471">
        <f>$H$1195</f>
        <v>0.01</v>
      </c>
      <c r="I2734" s="179"/>
      <c r="J2734" s="458">
        <f>SUBTOTAL(9,K2674:K2733)</f>
        <v>3220632.5</v>
      </c>
      <c r="K2734" s="459">
        <f>H2734*J2734</f>
        <v>32206.325000000001</v>
      </c>
      <c r="L2734" s="460"/>
      <c r="M2734" s="461"/>
      <c r="N2734" s="461"/>
      <c r="O2734" s="462"/>
      <c r="P2734" s="193">
        <f t="shared" si="589"/>
        <v>0</v>
      </c>
      <c r="Q2734" s="170"/>
      <c r="R2734" s="194">
        <f>R2733*$H2734</f>
        <v>20035.625</v>
      </c>
      <c r="S2734" s="194">
        <f>S2733*$H2734</f>
        <v>4215.95</v>
      </c>
      <c r="T2734" s="194">
        <f>T2733*$H2734</f>
        <v>7954.75</v>
      </c>
      <c r="U2734" s="194" t="str">
        <f t="shared" ref="U2734:U2737" si="593">IF($Q2734=U$8,$K2734,"")</f>
        <v/>
      </c>
    </row>
    <row r="2735" spans="1:21" s="156" customFormat="1" ht="19.5" customHeight="1" x14ac:dyDescent="0.25">
      <c r="B2735" s="198" t="s">
        <v>64</v>
      </c>
      <c r="C2735" s="175" t="str">
        <f>$C$1196</f>
        <v>Commissioning</v>
      </c>
      <c r="D2735" s="176"/>
      <c r="E2735" s="176"/>
      <c r="F2735" s="176"/>
      <c r="G2735" s="177"/>
      <c r="H2735" s="471">
        <f>$H$1196</f>
        <v>0.01</v>
      </c>
      <c r="I2735" s="179"/>
      <c r="J2735" s="458">
        <f>J2734</f>
        <v>3220632.5</v>
      </c>
      <c r="K2735" s="459">
        <f>H2735*J2735</f>
        <v>32206.325000000001</v>
      </c>
      <c r="L2735" s="460"/>
      <c r="M2735" s="461"/>
      <c r="N2735" s="461"/>
      <c r="O2735" s="462"/>
      <c r="P2735" s="193">
        <f t="shared" si="589"/>
        <v>0</v>
      </c>
      <c r="Q2735" s="170"/>
      <c r="R2735" s="194">
        <f>R2733*$H2735</f>
        <v>20035.625</v>
      </c>
      <c r="S2735" s="194">
        <f>S2733*$H2735</f>
        <v>4215.95</v>
      </c>
      <c r="T2735" s="194">
        <f>T2733*$H2735</f>
        <v>7954.75</v>
      </c>
      <c r="U2735" s="194" t="str">
        <f t="shared" si="593"/>
        <v/>
      </c>
    </row>
    <row r="2736" spans="1:21" s="156" customFormat="1" ht="19.5" customHeight="1" x14ac:dyDescent="0.25">
      <c r="B2736" s="198" t="s">
        <v>64</v>
      </c>
      <c r="C2736" s="175" t="str">
        <f>$C$1197</f>
        <v>E.o. for sustainable solutions, offsite manufacture, and the like</v>
      </c>
      <c r="D2736" s="176"/>
      <c r="E2736" s="176"/>
      <c r="F2736" s="176"/>
      <c r="G2736" s="177"/>
      <c r="H2736" s="471">
        <f>$H$1197</f>
        <v>0.15</v>
      </c>
      <c r="I2736" s="179"/>
      <c r="J2736" s="458">
        <f>J2735</f>
        <v>3220632.5</v>
      </c>
      <c r="K2736" s="459">
        <f>H2736*J2736</f>
        <v>483094.875</v>
      </c>
      <c r="L2736" s="460"/>
      <c r="M2736" s="461"/>
      <c r="N2736" s="461"/>
      <c r="O2736" s="462"/>
      <c r="P2736" s="193">
        <f t="shared" si="589"/>
        <v>0</v>
      </c>
      <c r="Q2736" s="170"/>
      <c r="R2736" s="194">
        <f>R2733*$H2736</f>
        <v>300534.375</v>
      </c>
      <c r="S2736" s="194">
        <f>S2733*$H2736</f>
        <v>63239.25</v>
      </c>
      <c r="T2736" s="194">
        <f>T2733*$H2736</f>
        <v>119321.25</v>
      </c>
      <c r="U2736" s="194" t="str">
        <f t="shared" si="593"/>
        <v/>
      </c>
    </row>
    <row r="2737" spans="1:21" s="156" customFormat="1" ht="19.5" customHeight="1" x14ac:dyDescent="0.25">
      <c r="B2737" s="198" t="s">
        <v>64</v>
      </c>
      <c r="C2737" s="175" t="str">
        <f>$C$1198</f>
        <v>MEP Preliminaries &amp; OH&amp;P</v>
      </c>
      <c r="D2737" s="176"/>
      <c r="E2737" s="176"/>
      <c r="F2737" s="176"/>
      <c r="G2737" s="177"/>
      <c r="H2737" s="471">
        <f>$H$1198</f>
        <v>0</v>
      </c>
      <c r="I2737" s="179"/>
      <c r="J2737" s="458">
        <f>SUM(K2677:K2736)</f>
        <v>3768140.0250000004</v>
      </c>
      <c r="K2737" s="459">
        <f>H2737*J2737</f>
        <v>0</v>
      </c>
      <c r="L2737" s="460"/>
      <c r="M2737" s="461"/>
      <c r="N2737" s="461"/>
      <c r="O2737" s="462"/>
      <c r="P2737" s="193">
        <f t="shared" si="589"/>
        <v>0</v>
      </c>
      <c r="Q2737" s="170"/>
      <c r="R2737" s="194">
        <f>SUM(R2733:R2736)*$H2737</f>
        <v>0</v>
      </c>
      <c r="S2737" s="194">
        <f>SUM(S2733:S2736)*$H2737</f>
        <v>0</v>
      </c>
      <c r="T2737" s="194">
        <f>SUM(T2733:T2736)*$H2737</f>
        <v>0</v>
      </c>
      <c r="U2737" s="194" t="str">
        <f t="shared" si="593"/>
        <v/>
      </c>
    </row>
    <row r="2738" spans="1:21" s="156" customFormat="1" ht="19.5" customHeight="1" x14ac:dyDescent="0.25">
      <c r="A2738" s="197"/>
      <c r="B2738" s="221"/>
      <c r="C2738" s="222"/>
      <c r="D2738" s="223"/>
      <c r="E2738" s="223"/>
      <c r="F2738" s="223"/>
      <c r="G2738" s="224" t="str">
        <f>C2675</f>
        <v>Central Control / Building Management System</v>
      </c>
      <c r="H2738" s="225"/>
      <c r="I2738" s="225"/>
      <c r="J2738" s="226"/>
      <c r="K2738" s="227">
        <f>SUBTOTAL(9,K2675:K2737)</f>
        <v>3768140.0250000004</v>
      </c>
      <c r="L2738" s="228"/>
      <c r="M2738" s="229"/>
      <c r="N2738" s="229"/>
      <c r="O2738" s="230"/>
      <c r="P2738" s="193">
        <f t="shared" si="589"/>
        <v>3768140.0250000004</v>
      </c>
      <c r="R2738" s="194"/>
      <c r="S2738" s="194"/>
      <c r="T2738" s="194"/>
      <c r="U2738" s="194"/>
    </row>
    <row r="2739" spans="1:21" s="156" customFormat="1" ht="19.5" customHeight="1" x14ac:dyDescent="0.25">
      <c r="B2739" s="174"/>
      <c r="C2739" s="175"/>
      <c r="D2739" s="176"/>
      <c r="E2739" s="176"/>
      <c r="F2739" s="176"/>
      <c r="G2739" s="177"/>
      <c r="H2739" s="178"/>
      <c r="I2739" s="179"/>
      <c r="J2739" s="180"/>
      <c r="K2739" s="180"/>
      <c r="L2739" s="181"/>
      <c r="M2739" s="182"/>
      <c r="N2739" s="182"/>
      <c r="O2739" s="183"/>
      <c r="P2739" s="193">
        <f t="shared" si="589"/>
        <v>0</v>
      </c>
      <c r="Q2739" s="170"/>
      <c r="R2739" s="194" t="str">
        <f>IF($Q2739=R$8,$K2739,"")</f>
        <v/>
      </c>
      <c r="S2739" s="194"/>
      <c r="T2739" s="194" t="str">
        <f>IF($Q2739=T$8,$K2739,"")</f>
        <v/>
      </c>
      <c r="U2739" s="194" t="str">
        <f>IF($Q2739=U$8,$K2739,"")</f>
        <v/>
      </c>
    </row>
    <row r="2740" spans="1:21" s="156" customFormat="1" ht="19.5" customHeight="1" x14ac:dyDescent="0.25">
      <c r="B2740" s="231"/>
      <c r="C2740" s="232"/>
      <c r="D2740" s="233"/>
      <c r="E2740" s="233"/>
      <c r="F2740" s="233"/>
      <c r="G2740" s="234" t="str">
        <f>C2490</f>
        <v>Communication, Security, and Control Systems</v>
      </c>
      <c r="H2740" s="235"/>
      <c r="I2740" s="236"/>
      <c r="J2740" s="236"/>
      <c r="K2740" s="237">
        <f>SUBTOTAL(9,K2490:K2739)</f>
        <v>15144696.894599998</v>
      </c>
      <c r="L2740" s="238"/>
      <c r="M2740" s="239"/>
      <c r="N2740" s="239"/>
      <c r="O2740" s="240"/>
      <c r="P2740" s="193">
        <f t="shared" si="589"/>
        <v>0</v>
      </c>
      <c r="Q2740" s="237">
        <f t="shared" ref="Q2740" si="594">SUBTOTAL(9,Q2739:Q2739)</f>
        <v>0</v>
      </c>
      <c r="R2740" s="237">
        <f>SUBTOTAL(9,R2490:R2739)</f>
        <v>9817148.2266000025</v>
      </c>
      <c r="S2740" s="237">
        <f>SUBTOTAL(9,S2490:S2739)</f>
        <v>1823071.3487999998</v>
      </c>
      <c r="T2740" s="237">
        <f>SUBTOTAL(9,T2490:T2739)</f>
        <v>3437875.0692000003</v>
      </c>
      <c r="U2740" s="237">
        <f>SUBTOTAL(9,U2490:U2739)</f>
        <v>66602.25</v>
      </c>
    </row>
    <row r="2741" spans="1:21" s="156" customFormat="1" ht="19.5" customHeight="1" x14ac:dyDescent="0.25">
      <c r="B2741" s="174"/>
      <c r="C2741" s="175"/>
      <c r="D2741" s="176"/>
      <c r="E2741" s="176"/>
      <c r="F2741" s="176"/>
      <c r="G2741" s="177"/>
      <c r="H2741" s="178"/>
      <c r="I2741" s="179"/>
      <c r="J2741" s="474"/>
      <c r="K2741" s="467"/>
      <c r="L2741" s="468"/>
      <c r="M2741" s="469"/>
      <c r="N2741" s="469"/>
      <c r="O2741" s="470"/>
      <c r="P2741" s="193">
        <f t="shared" si="589"/>
        <v>0</v>
      </c>
      <c r="Q2741" s="170"/>
      <c r="R2741" s="194" t="str">
        <f>IF($Q2741=R$8,$K2741,"")</f>
        <v/>
      </c>
      <c r="S2741" s="194"/>
      <c r="T2741" s="194" t="str">
        <f t="shared" ref="T2741:U2743" si="595">IF($Q2741=T$8,$K2741,"")</f>
        <v/>
      </c>
      <c r="U2741" s="194" t="str">
        <f t="shared" si="595"/>
        <v/>
      </c>
    </row>
    <row r="2742" spans="1:21" s="156" customFormat="1" ht="19.5" customHeight="1" x14ac:dyDescent="0.25">
      <c r="B2742" s="174"/>
      <c r="C2742" s="175"/>
      <c r="D2742" s="176"/>
      <c r="E2742" s="176"/>
      <c r="F2742" s="176"/>
      <c r="G2742" s="177"/>
      <c r="H2742" s="178"/>
      <c r="I2742" s="179"/>
      <c r="J2742" s="180"/>
      <c r="K2742" s="180"/>
      <c r="L2742" s="181"/>
      <c r="M2742" s="182"/>
      <c r="N2742" s="182"/>
      <c r="O2742" s="183"/>
      <c r="P2742" s="193">
        <f t="shared" si="589"/>
        <v>0</v>
      </c>
      <c r="Q2742" s="170"/>
      <c r="R2742" s="194" t="str">
        <f>IF($Q2742=R$8,$K2742,"")</f>
        <v/>
      </c>
      <c r="S2742" s="194"/>
      <c r="T2742" s="194" t="str">
        <f t="shared" si="595"/>
        <v/>
      </c>
      <c r="U2742" s="194" t="str">
        <f t="shared" si="595"/>
        <v/>
      </c>
    </row>
    <row r="2743" spans="1:21" s="156" customFormat="1" ht="19.5" customHeight="1" x14ac:dyDescent="0.25">
      <c r="B2743" s="189" t="s">
        <v>1466</v>
      </c>
      <c r="C2743" s="190" t="s">
        <v>1467</v>
      </c>
      <c r="D2743" s="191"/>
      <c r="E2743" s="191"/>
      <c r="F2743" s="191"/>
      <c r="G2743" s="192"/>
      <c r="H2743" s="178"/>
      <c r="I2743" s="179"/>
      <c r="J2743" s="180"/>
      <c r="K2743" s="180"/>
      <c r="L2743" s="181"/>
      <c r="M2743" s="182"/>
      <c r="N2743" s="182"/>
      <c r="O2743" s="183"/>
      <c r="P2743" s="193">
        <f t="shared" si="589"/>
        <v>0</v>
      </c>
      <c r="Q2743" s="170"/>
      <c r="R2743" s="194" t="str">
        <f>IF($Q2743=R$8,$K2743,"")</f>
        <v/>
      </c>
      <c r="S2743" s="194"/>
      <c r="T2743" s="194" t="str">
        <f t="shared" si="595"/>
        <v/>
      </c>
      <c r="U2743" s="194" t="str">
        <f t="shared" si="595"/>
        <v/>
      </c>
    </row>
    <row r="2744" spans="1:21" s="156" customFormat="1" ht="19.5" customHeight="1" x14ac:dyDescent="0.25">
      <c r="B2744" s="195" t="s">
        <v>1468</v>
      </c>
      <c r="C2744" s="196" t="s">
        <v>1469</v>
      </c>
      <c r="D2744" s="191"/>
      <c r="E2744" s="191"/>
      <c r="F2744" s="191"/>
      <c r="G2744" s="192"/>
      <c r="H2744" s="178"/>
      <c r="I2744" s="179"/>
      <c r="J2744" s="180"/>
      <c r="K2744" s="180"/>
      <c r="L2744" s="181"/>
      <c r="M2744" s="182"/>
      <c r="N2744" s="182"/>
      <c r="O2744" s="183"/>
      <c r="P2744" s="193">
        <f t="shared" si="589"/>
        <v>0</v>
      </c>
      <c r="Q2744" s="170"/>
      <c r="R2744" s="194"/>
      <c r="S2744" s="194"/>
      <c r="T2744" s="194"/>
      <c r="U2744" s="194"/>
    </row>
    <row r="2745" spans="1:21" s="251" customFormat="1" ht="19.5" customHeight="1" x14ac:dyDescent="0.25">
      <c r="A2745" s="241"/>
      <c r="B2745" s="254"/>
      <c r="C2745" s="196" t="s">
        <v>538</v>
      </c>
      <c r="D2745" s="255"/>
      <c r="E2745" s="255"/>
      <c r="F2745" s="255"/>
      <c r="G2745" s="256"/>
      <c r="H2745" s="257"/>
      <c r="I2745" s="242"/>
      <c r="J2745" s="179"/>
      <c r="K2745" s="244"/>
      <c r="L2745" s="990"/>
      <c r="M2745" s="991"/>
      <c r="N2745" s="991"/>
      <c r="O2745" s="992"/>
      <c r="P2745" s="193">
        <f t="shared" si="589"/>
        <v>0</v>
      </c>
      <c r="Q2745" s="156" t="s">
        <v>363</v>
      </c>
      <c r="R2745" s="194">
        <f t="shared" ref="R2745:U2776" si="596">IF($Q2745=R$8,$K2745,"")</f>
        <v>0</v>
      </c>
      <c r="S2745" s="194" t="str">
        <f t="shared" si="596"/>
        <v/>
      </c>
      <c r="T2745" s="194" t="str">
        <f t="shared" si="596"/>
        <v/>
      </c>
      <c r="U2745" s="194" t="str">
        <f t="shared" si="596"/>
        <v/>
      </c>
    </row>
    <row r="2746" spans="1:21" s="251" customFormat="1" ht="19.5" customHeight="1" x14ac:dyDescent="0.25">
      <c r="A2746" s="241"/>
      <c r="B2746" s="254"/>
      <c r="C2746" s="456" t="s">
        <v>1470</v>
      </c>
      <c r="D2746" s="255"/>
      <c r="E2746" s="255"/>
      <c r="F2746" s="255"/>
      <c r="G2746" s="256"/>
      <c r="H2746" s="257"/>
      <c r="I2746" s="242"/>
      <c r="J2746" s="179" t="s">
        <v>984</v>
      </c>
      <c r="K2746" s="244"/>
      <c r="L2746" s="245"/>
      <c r="M2746" s="246"/>
      <c r="N2746" s="246"/>
      <c r="O2746" s="247"/>
      <c r="P2746" s="193">
        <f t="shared" si="589"/>
        <v>0</v>
      </c>
      <c r="Q2746" s="156" t="s">
        <v>363</v>
      </c>
      <c r="R2746" s="194">
        <f t="shared" si="596"/>
        <v>0</v>
      </c>
      <c r="S2746" s="194" t="str">
        <f t="shared" si="596"/>
        <v/>
      </c>
      <c r="T2746" s="194" t="str">
        <f t="shared" si="596"/>
        <v/>
      </c>
      <c r="U2746" s="194" t="str">
        <f t="shared" si="596"/>
        <v/>
      </c>
    </row>
    <row r="2747" spans="1:21" s="251" customFormat="1" ht="19.5" customHeight="1" x14ac:dyDescent="0.25">
      <c r="A2747" s="241"/>
      <c r="B2747" s="254"/>
      <c r="C2747" s="199" t="s">
        <v>1471</v>
      </c>
      <c r="D2747" s="255"/>
      <c r="E2747" s="255"/>
      <c r="F2747" s="255"/>
      <c r="G2747" s="256"/>
      <c r="H2747" s="257">
        <v>1</v>
      </c>
      <c r="I2747" s="242" t="s">
        <v>1056</v>
      </c>
      <c r="J2747" s="179">
        <v>221375</v>
      </c>
      <c r="K2747" s="180">
        <f t="shared" ref="K2747:K2749" si="597">H2747*J2747</f>
        <v>221375</v>
      </c>
      <c r="L2747" s="245"/>
      <c r="M2747" s="246"/>
      <c r="N2747" s="246"/>
      <c r="O2747" s="247"/>
      <c r="P2747" s="193">
        <f t="shared" ref="P2747:P2810" si="598">K2747-SUM(R2747:U2747)</f>
        <v>0</v>
      </c>
      <c r="Q2747" s="156" t="s">
        <v>363</v>
      </c>
      <c r="R2747" s="194">
        <f t="shared" si="596"/>
        <v>221375</v>
      </c>
      <c r="S2747" s="194" t="str">
        <f t="shared" si="596"/>
        <v/>
      </c>
      <c r="T2747" s="194" t="str">
        <f t="shared" si="596"/>
        <v/>
      </c>
      <c r="U2747" s="194" t="str">
        <f t="shared" si="596"/>
        <v/>
      </c>
    </row>
    <row r="2748" spans="1:21" s="251" customFormat="1" ht="19.5" customHeight="1" x14ac:dyDescent="0.25">
      <c r="A2748" s="241"/>
      <c r="B2748" s="254"/>
      <c r="C2748" s="199" t="s">
        <v>1472</v>
      </c>
      <c r="D2748" s="255"/>
      <c r="E2748" s="255"/>
      <c r="F2748" s="255"/>
      <c r="G2748" s="256"/>
      <c r="H2748" s="257">
        <v>1</v>
      </c>
      <c r="I2748" s="242" t="s">
        <v>1056</v>
      </c>
      <c r="J2748" s="179">
        <v>253000</v>
      </c>
      <c r="K2748" s="180">
        <f t="shared" si="597"/>
        <v>253000</v>
      </c>
      <c r="L2748" s="245"/>
      <c r="M2748" s="246"/>
      <c r="N2748" s="246"/>
      <c r="O2748" s="247"/>
      <c r="P2748" s="193">
        <f t="shared" si="598"/>
        <v>0</v>
      </c>
      <c r="Q2748" s="156" t="s">
        <v>363</v>
      </c>
      <c r="R2748" s="194">
        <f t="shared" si="596"/>
        <v>253000</v>
      </c>
      <c r="S2748" s="194" t="str">
        <f t="shared" si="596"/>
        <v/>
      </c>
      <c r="T2748" s="194" t="str">
        <f t="shared" si="596"/>
        <v/>
      </c>
      <c r="U2748" s="194" t="str">
        <f t="shared" si="596"/>
        <v/>
      </c>
    </row>
    <row r="2749" spans="1:21" s="251" customFormat="1" ht="19.5" customHeight="1" x14ac:dyDescent="0.25">
      <c r="A2749" s="241"/>
      <c r="B2749" s="254"/>
      <c r="C2749" s="199" t="s">
        <v>1036</v>
      </c>
      <c r="D2749" s="255"/>
      <c r="E2749" s="255"/>
      <c r="F2749" s="255"/>
      <c r="G2749" s="256"/>
      <c r="H2749" s="257">
        <v>1</v>
      </c>
      <c r="I2749" s="242" t="s">
        <v>1056</v>
      </c>
      <c r="J2749" s="179">
        <v>18975</v>
      </c>
      <c r="K2749" s="180">
        <f t="shared" si="597"/>
        <v>18975</v>
      </c>
      <c r="L2749" s="245"/>
      <c r="M2749" s="246"/>
      <c r="N2749" s="246"/>
      <c r="O2749" s="247"/>
      <c r="P2749" s="193">
        <f t="shared" si="598"/>
        <v>0</v>
      </c>
      <c r="Q2749" s="156" t="s">
        <v>363</v>
      </c>
      <c r="R2749" s="194">
        <f t="shared" si="596"/>
        <v>18975</v>
      </c>
      <c r="S2749" s="194" t="str">
        <f t="shared" si="596"/>
        <v/>
      </c>
      <c r="T2749" s="194" t="str">
        <f t="shared" si="596"/>
        <v/>
      </c>
      <c r="U2749" s="194" t="str">
        <f t="shared" si="596"/>
        <v/>
      </c>
    </row>
    <row r="2750" spans="1:21" s="251" customFormat="1" ht="19.5" customHeight="1" x14ac:dyDescent="0.25">
      <c r="A2750" s="241"/>
      <c r="B2750" s="254"/>
      <c r="C2750" s="199"/>
      <c r="D2750" s="255"/>
      <c r="E2750" s="255"/>
      <c r="F2750" s="255"/>
      <c r="G2750" s="256"/>
      <c r="H2750" s="257"/>
      <c r="I2750" s="242"/>
      <c r="J2750" s="179" t="s">
        <v>984</v>
      </c>
      <c r="K2750" s="244"/>
      <c r="L2750" s="245"/>
      <c r="M2750" s="246"/>
      <c r="N2750" s="246"/>
      <c r="O2750" s="247"/>
      <c r="P2750" s="193">
        <f t="shared" si="598"/>
        <v>0</v>
      </c>
      <c r="Q2750" s="156" t="s">
        <v>363</v>
      </c>
      <c r="R2750" s="194">
        <f t="shared" si="596"/>
        <v>0</v>
      </c>
      <c r="S2750" s="194" t="str">
        <f t="shared" si="596"/>
        <v/>
      </c>
      <c r="T2750" s="194" t="str">
        <f t="shared" si="596"/>
        <v/>
      </c>
      <c r="U2750" s="194" t="str">
        <f t="shared" si="596"/>
        <v/>
      </c>
    </row>
    <row r="2751" spans="1:21" s="251" customFormat="1" ht="19.5" customHeight="1" x14ac:dyDescent="0.25">
      <c r="A2751" s="241"/>
      <c r="B2751" s="254"/>
      <c r="C2751" s="199" t="s">
        <v>994</v>
      </c>
      <c r="D2751" s="255"/>
      <c r="E2751" s="255"/>
      <c r="F2751" s="255"/>
      <c r="G2751" s="256"/>
      <c r="H2751" s="257">
        <v>2</v>
      </c>
      <c r="I2751" s="242" t="s">
        <v>366</v>
      </c>
      <c r="J2751" s="179">
        <v>22137.5</v>
      </c>
      <c r="K2751" s="180">
        <f t="shared" ref="K2751:K2759" si="599">H2751*J2751</f>
        <v>44275</v>
      </c>
      <c r="L2751" s="245"/>
      <c r="M2751" s="246"/>
      <c r="N2751" s="246"/>
      <c r="O2751" s="247"/>
      <c r="P2751" s="193">
        <f t="shared" si="598"/>
        <v>0</v>
      </c>
      <c r="Q2751" s="156" t="s">
        <v>363</v>
      </c>
      <c r="R2751" s="194">
        <f t="shared" si="596"/>
        <v>44275</v>
      </c>
      <c r="S2751" s="194" t="str">
        <f t="shared" si="596"/>
        <v/>
      </c>
      <c r="T2751" s="194" t="str">
        <f t="shared" si="596"/>
        <v/>
      </c>
      <c r="U2751" s="194" t="str">
        <f t="shared" si="596"/>
        <v/>
      </c>
    </row>
    <row r="2752" spans="1:21" s="251" customFormat="1" ht="19.5" customHeight="1" x14ac:dyDescent="0.25">
      <c r="A2752" s="241"/>
      <c r="B2752" s="254"/>
      <c r="C2752" s="199" t="s">
        <v>995</v>
      </c>
      <c r="D2752" s="255"/>
      <c r="E2752" s="255"/>
      <c r="F2752" s="255"/>
      <c r="G2752" s="256"/>
      <c r="H2752" s="257">
        <v>3</v>
      </c>
      <c r="I2752" s="242" t="s">
        <v>366</v>
      </c>
      <c r="J2752" s="179">
        <v>25300</v>
      </c>
      <c r="K2752" s="180">
        <f t="shared" si="599"/>
        <v>75900</v>
      </c>
      <c r="L2752" s="245"/>
      <c r="M2752" s="246"/>
      <c r="N2752" s="246"/>
      <c r="O2752" s="247"/>
      <c r="P2752" s="193">
        <f t="shared" si="598"/>
        <v>0</v>
      </c>
      <c r="Q2752" s="156" t="s">
        <v>363</v>
      </c>
      <c r="R2752" s="194">
        <f t="shared" si="596"/>
        <v>75900</v>
      </c>
      <c r="S2752" s="194" t="str">
        <f t="shared" si="596"/>
        <v/>
      </c>
      <c r="T2752" s="194" t="str">
        <f t="shared" si="596"/>
        <v/>
      </c>
      <c r="U2752" s="194" t="str">
        <f t="shared" si="596"/>
        <v/>
      </c>
    </row>
    <row r="2753" spans="1:21" s="251" customFormat="1" ht="19.5" customHeight="1" x14ac:dyDescent="0.25">
      <c r="A2753" s="241"/>
      <c r="B2753" s="254"/>
      <c r="C2753" s="199" t="s">
        <v>996</v>
      </c>
      <c r="D2753" s="255"/>
      <c r="E2753" s="255"/>
      <c r="F2753" s="255"/>
      <c r="G2753" s="256"/>
      <c r="H2753" s="257">
        <v>1</v>
      </c>
      <c r="I2753" s="242" t="s">
        <v>366</v>
      </c>
      <c r="J2753" s="179">
        <v>25300</v>
      </c>
      <c r="K2753" s="180">
        <f t="shared" si="599"/>
        <v>25300</v>
      </c>
      <c r="L2753" s="245"/>
      <c r="M2753" s="246"/>
      <c r="N2753" s="246"/>
      <c r="O2753" s="247"/>
      <c r="P2753" s="193">
        <f t="shared" si="598"/>
        <v>0</v>
      </c>
      <c r="Q2753" s="156" t="s">
        <v>363</v>
      </c>
      <c r="R2753" s="194">
        <f t="shared" si="596"/>
        <v>25300</v>
      </c>
      <c r="S2753" s="194" t="str">
        <f t="shared" si="596"/>
        <v/>
      </c>
      <c r="T2753" s="194" t="str">
        <f t="shared" si="596"/>
        <v/>
      </c>
      <c r="U2753" s="194" t="str">
        <f t="shared" si="596"/>
        <v/>
      </c>
    </row>
    <row r="2754" spans="1:21" s="251" customFormat="1" ht="19.5" customHeight="1" x14ac:dyDescent="0.25">
      <c r="A2754" s="241"/>
      <c r="B2754" s="254"/>
      <c r="C2754" s="199" t="s">
        <v>997</v>
      </c>
      <c r="D2754" s="255"/>
      <c r="E2754" s="255"/>
      <c r="F2754" s="255"/>
      <c r="G2754" s="256"/>
      <c r="H2754" s="257">
        <v>1</v>
      </c>
      <c r="I2754" s="242" t="s">
        <v>366</v>
      </c>
      <c r="J2754" s="179">
        <v>9487.5</v>
      </c>
      <c r="K2754" s="180">
        <f t="shared" si="599"/>
        <v>9487.5</v>
      </c>
      <c r="L2754" s="245"/>
      <c r="M2754" s="246"/>
      <c r="N2754" s="246"/>
      <c r="O2754" s="247"/>
      <c r="P2754" s="193">
        <f t="shared" si="598"/>
        <v>0</v>
      </c>
      <c r="Q2754" s="156" t="s">
        <v>363</v>
      </c>
      <c r="R2754" s="194">
        <f t="shared" si="596"/>
        <v>9487.5</v>
      </c>
      <c r="S2754" s="194" t="str">
        <f t="shared" si="596"/>
        <v/>
      </c>
      <c r="T2754" s="194" t="str">
        <f t="shared" si="596"/>
        <v/>
      </c>
      <c r="U2754" s="194" t="str">
        <f t="shared" si="596"/>
        <v/>
      </c>
    </row>
    <row r="2755" spans="1:21" s="251" customFormat="1" ht="19.5" customHeight="1" x14ac:dyDescent="0.25">
      <c r="A2755" s="241"/>
      <c r="B2755" s="254"/>
      <c r="C2755" s="199" t="s">
        <v>1204</v>
      </c>
      <c r="D2755" s="255"/>
      <c r="E2755" s="255"/>
      <c r="F2755" s="255"/>
      <c r="G2755" s="256"/>
      <c r="H2755" s="257">
        <v>2</v>
      </c>
      <c r="I2755" s="242" t="s">
        <v>366</v>
      </c>
      <c r="J2755" s="179">
        <v>6325</v>
      </c>
      <c r="K2755" s="180">
        <f t="shared" si="599"/>
        <v>12650</v>
      </c>
      <c r="L2755" s="245"/>
      <c r="M2755" s="246"/>
      <c r="N2755" s="246"/>
      <c r="O2755" s="247"/>
      <c r="P2755" s="193">
        <f t="shared" si="598"/>
        <v>0</v>
      </c>
      <c r="Q2755" s="156" t="s">
        <v>363</v>
      </c>
      <c r="R2755" s="194">
        <f t="shared" si="596"/>
        <v>12650</v>
      </c>
      <c r="S2755" s="194" t="str">
        <f t="shared" si="596"/>
        <v/>
      </c>
      <c r="T2755" s="194" t="str">
        <f t="shared" si="596"/>
        <v/>
      </c>
      <c r="U2755" s="194" t="str">
        <f t="shared" si="596"/>
        <v/>
      </c>
    </row>
    <row r="2756" spans="1:21" s="251" customFormat="1" ht="19.5" customHeight="1" x14ac:dyDescent="0.25">
      <c r="A2756" s="241"/>
      <c r="B2756" s="254"/>
      <c r="C2756" s="199" t="s">
        <v>998</v>
      </c>
      <c r="D2756" s="255"/>
      <c r="E2756" s="255"/>
      <c r="F2756" s="255"/>
      <c r="G2756" s="256"/>
      <c r="H2756" s="257">
        <v>2</v>
      </c>
      <c r="I2756" s="242" t="s">
        <v>366</v>
      </c>
      <c r="J2756" s="179">
        <v>15812.5</v>
      </c>
      <c r="K2756" s="180">
        <f t="shared" si="599"/>
        <v>31625</v>
      </c>
      <c r="L2756" s="245"/>
      <c r="M2756" s="246"/>
      <c r="N2756" s="246"/>
      <c r="O2756" s="247"/>
      <c r="P2756" s="193">
        <f t="shared" si="598"/>
        <v>0</v>
      </c>
      <c r="Q2756" s="156" t="s">
        <v>363</v>
      </c>
      <c r="R2756" s="194">
        <f t="shared" si="596"/>
        <v>31625</v>
      </c>
      <c r="S2756" s="194" t="str">
        <f t="shared" si="596"/>
        <v/>
      </c>
      <c r="T2756" s="194" t="str">
        <f t="shared" si="596"/>
        <v/>
      </c>
      <c r="U2756" s="194" t="str">
        <f t="shared" si="596"/>
        <v/>
      </c>
    </row>
    <row r="2757" spans="1:21" s="251" customFormat="1" ht="19.5" customHeight="1" x14ac:dyDescent="0.25">
      <c r="A2757" s="241"/>
      <c r="B2757" s="254"/>
      <c r="C2757" s="199" t="s">
        <v>1001</v>
      </c>
      <c r="D2757" s="255"/>
      <c r="E2757" s="255"/>
      <c r="F2757" s="255"/>
      <c r="G2757" s="256"/>
      <c r="H2757" s="257">
        <v>4</v>
      </c>
      <c r="I2757" s="242" t="s">
        <v>366</v>
      </c>
      <c r="J2757" s="179">
        <v>25300</v>
      </c>
      <c r="K2757" s="180">
        <f t="shared" si="599"/>
        <v>101200</v>
      </c>
      <c r="L2757" s="245"/>
      <c r="M2757" s="246"/>
      <c r="N2757" s="246"/>
      <c r="O2757" s="247"/>
      <c r="P2757" s="193">
        <f t="shared" si="598"/>
        <v>0</v>
      </c>
      <c r="Q2757" s="156" t="s">
        <v>363</v>
      </c>
      <c r="R2757" s="194">
        <f t="shared" si="596"/>
        <v>101200</v>
      </c>
      <c r="S2757" s="194" t="str">
        <f t="shared" si="596"/>
        <v/>
      </c>
      <c r="T2757" s="194" t="str">
        <f t="shared" si="596"/>
        <v/>
      </c>
      <c r="U2757" s="194" t="str">
        <f t="shared" si="596"/>
        <v/>
      </c>
    </row>
    <row r="2758" spans="1:21" s="251" customFormat="1" ht="19.5" customHeight="1" x14ac:dyDescent="0.25">
      <c r="A2758" s="241"/>
      <c r="B2758" s="254"/>
      <c r="C2758" s="199" t="s">
        <v>1473</v>
      </c>
      <c r="D2758" s="255"/>
      <c r="E2758" s="255"/>
      <c r="F2758" s="255"/>
      <c r="G2758" s="256"/>
      <c r="H2758" s="257">
        <v>1</v>
      </c>
      <c r="I2758" s="242" t="s">
        <v>366</v>
      </c>
      <c r="J2758" s="179">
        <v>31625</v>
      </c>
      <c r="K2758" s="180">
        <f t="shared" si="599"/>
        <v>31625</v>
      </c>
      <c r="L2758" s="245"/>
      <c r="M2758" s="246"/>
      <c r="N2758" s="246"/>
      <c r="O2758" s="247"/>
      <c r="P2758" s="193">
        <f t="shared" si="598"/>
        <v>0</v>
      </c>
      <c r="Q2758" s="156" t="s">
        <v>363</v>
      </c>
      <c r="R2758" s="194">
        <f t="shared" si="596"/>
        <v>31625</v>
      </c>
      <c r="S2758" s="194" t="str">
        <f t="shared" si="596"/>
        <v/>
      </c>
      <c r="T2758" s="194" t="str">
        <f t="shared" si="596"/>
        <v/>
      </c>
      <c r="U2758" s="194" t="str">
        <f t="shared" si="596"/>
        <v/>
      </c>
    </row>
    <row r="2759" spans="1:21" s="251" customFormat="1" ht="19.5" customHeight="1" x14ac:dyDescent="0.25">
      <c r="A2759" s="241"/>
      <c r="B2759" s="254"/>
      <c r="C2759" s="199" t="s">
        <v>1003</v>
      </c>
      <c r="D2759" s="255"/>
      <c r="E2759" s="255"/>
      <c r="F2759" s="255"/>
      <c r="G2759" s="256"/>
      <c r="H2759" s="257">
        <v>5</v>
      </c>
      <c r="I2759" s="242" t="s">
        <v>366</v>
      </c>
      <c r="J2759" s="179">
        <v>12650</v>
      </c>
      <c r="K2759" s="180">
        <f t="shared" si="599"/>
        <v>63250</v>
      </c>
      <c r="L2759" s="245"/>
      <c r="M2759" s="246"/>
      <c r="N2759" s="246"/>
      <c r="O2759" s="247"/>
      <c r="P2759" s="193">
        <f t="shared" si="598"/>
        <v>0</v>
      </c>
      <c r="Q2759" s="156" t="s">
        <v>363</v>
      </c>
      <c r="R2759" s="194">
        <f t="shared" si="596"/>
        <v>63250</v>
      </c>
      <c r="S2759" s="194" t="str">
        <f t="shared" si="596"/>
        <v/>
      </c>
      <c r="T2759" s="194" t="str">
        <f t="shared" si="596"/>
        <v/>
      </c>
      <c r="U2759" s="194" t="str">
        <f t="shared" si="596"/>
        <v/>
      </c>
    </row>
    <row r="2760" spans="1:21" s="251" customFormat="1" ht="19.5" customHeight="1" x14ac:dyDescent="0.25">
      <c r="A2760" s="241"/>
      <c r="B2760" s="254"/>
      <c r="C2760" s="199"/>
      <c r="D2760" s="255"/>
      <c r="E2760" s="255"/>
      <c r="F2760" s="255"/>
      <c r="G2760" s="256"/>
      <c r="H2760" s="257"/>
      <c r="I2760" s="242"/>
      <c r="J2760" s="179" t="s">
        <v>984</v>
      </c>
      <c r="K2760" s="244"/>
      <c r="L2760" s="245"/>
      <c r="M2760" s="246"/>
      <c r="N2760" s="246"/>
      <c r="O2760" s="247"/>
      <c r="P2760" s="193">
        <f t="shared" si="598"/>
        <v>0</v>
      </c>
      <c r="Q2760" s="156" t="s">
        <v>363</v>
      </c>
      <c r="R2760" s="194">
        <f t="shared" si="596"/>
        <v>0</v>
      </c>
      <c r="S2760" s="194" t="str">
        <f t="shared" si="596"/>
        <v/>
      </c>
      <c r="T2760" s="194" t="str">
        <f t="shared" si="596"/>
        <v/>
      </c>
      <c r="U2760" s="194" t="str">
        <f t="shared" si="596"/>
        <v/>
      </c>
    </row>
    <row r="2761" spans="1:21" s="251" customFormat="1" ht="19.5" customHeight="1" x14ac:dyDescent="0.25">
      <c r="A2761" s="241"/>
      <c r="B2761" s="254"/>
      <c r="C2761" s="456" t="s">
        <v>1474</v>
      </c>
      <c r="D2761" s="255"/>
      <c r="E2761" s="255"/>
      <c r="F2761" s="255"/>
      <c r="G2761" s="256"/>
      <c r="H2761" s="257"/>
      <c r="I2761" s="242"/>
      <c r="J2761" s="179" t="s">
        <v>984</v>
      </c>
      <c r="K2761" s="244"/>
      <c r="L2761" s="245"/>
      <c r="M2761" s="246"/>
      <c r="N2761" s="246"/>
      <c r="O2761" s="247"/>
      <c r="P2761" s="193">
        <f t="shared" si="598"/>
        <v>0</v>
      </c>
      <c r="Q2761" s="156" t="s">
        <v>363</v>
      </c>
      <c r="R2761" s="194">
        <f t="shared" si="596"/>
        <v>0</v>
      </c>
      <c r="S2761" s="194" t="str">
        <f t="shared" si="596"/>
        <v/>
      </c>
      <c r="T2761" s="194" t="str">
        <f t="shared" si="596"/>
        <v/>
      </c>
      <c r="U2761" s="194" t="str">
        <f t="shared" si="596"/>
        <v/>
      </c>
    </row>
    <row r="2762" spans="1:21" s="251" customFormat="1" ht="19.5" customHeight="1" x14ac:dyDescent="0.25">
      <c r="A2762" s="241"/>
      <c r="B2762" s="254"/>
      <c r="C2762" s="199" t="s">
        <v>1475</v>
      </c>
      <c r="D2762" s="255"/>
      <c r="E2762" s="255"/>
      <c r="F2762" s="255"/>
      <c r="G2762" s="256"/>
      <c r="H2762" s="257">
        <v>3</v>
      </c>
      <c r="I2762" s="242" t="s">
        <v>366</v>
      </c>
      <c r="J2762" s="179">
        <v>15180</v>
      </c>
      <c r="K2762" s="180">
        <f t="shared" ref="K2762:K2765" si="600">H2762*J2762</f>
        <v>45540</v>
      </c>
      <c r="L2762" s="245"/>
      <c r="M2762" s="246"/>
      <c r="N2762" s="246"/>
      <c r="O2762" s="247"/>
      <c r="P2762" s="193">
        <f t="shared" si="598"/>
        <v>0</v>
      </c>
      <c r="Q2762" s="156" t="s">
        <v>363</v>
      </c>
      <c r="R2762" s="194">
        <f t="shared" si="596"/>
        <v>45540</v>
      </c>
      <c r="S2762" s="194" t="str">
        <f t="shared" si="596"/>
        <v/>
      </c>
      <c r="T2762" s="194" t="str">
        <f t="shared" si="596"/>
        <v/>
      </c>
      <c r="U2762" s="194" t="str">
        <f t="shared" si="596"/>
        <v/>
      </c>
    </row>
    <row r="2763" spans="1:21" s="251" customFormat="1" ht="19.5" customHeight="1" x14ac:dyDescent="0.25">
      <c r="A2763" s="241"/>
      <c r="B2763" s="254"/>
      <c r="C2763" s="199" t="s">
        <v>1476</v>
      </c>
      <c r="D2763" s="255"/>
      <c r="E2763" s="255"/>
      <c r="F2763" s="255"/>
      <c r="G2763" s="256"/>
      <c r="H2763" s="257">
        <v>1</v>
      </c>
      <c r="I2763" s="242" t="s">
        <v>366</v>
      </c>
      <c r="J2763" s="179">
        <v>15180</v>
      </c>
      <c r="K2763" s="180">
        <f t="shared" si="600"/>
        <v>15180</v>
      </c>
      <c r="L2763" s="245"/>
      <c r="M2763" s="246"/>
      <c r="N2763" s="246"/>
      <c r="O2763" s="247"/>
      <c r="P2763" s="193">
        <f t="shared" si="598"/>
        <v>0</v>
      </c>
      <c r="Q2763" s="156" t="s">
        <v>363</v>
      </c>
      <c r="R2763" s="194">
        <f t="shared" si="596"/>
        <v>15180</v>
      </c>
      <c r="S2763" s="194" t="str">
        <f t="shared" si="596"/>
        <v/>
      </c>
      <c r="T2763" s="194" t="str">
        <f t="shared" si="596"/>
        <v/>
      </c>
      <c r="U2763" s="194" t="str">
        <f t="shared" si="596"/>
        <v/>
      </c>
    </row>
    <row r="2764" spans="1:21" s="251" customFormat="1" ht="19.5" customHeight="1" x14ac:dyDescent="0.25">
      <c r="A2764" s="241"/>
      <c r="B2764" s="254"/>
      <c r="C2764" s="199" t="s">
        <v>1477</v>
      </c>
      <c r="D2764" s="255"/>
      <c r="E2764" s="255"/>
      <c r="F2764" s="255"/>
      <c r="G2764" s="256"/>
      <c r="H2764" s="257">
        <v>1</v>
      </c>
      <c r="I2764" s="242" t="s">
        <v>366</v>
      </c>
      <c r="J2764" s="179">
        <v>15180</v>
      </c>
      <c r="K2764" s="180">
        <f t="shared" si="600"/>
        <v>15180</v>
      </c>
      <c r="L2764" s="245"/>
      <c r="M2764" s="246"/>
      <c r="N2764" s="246"/>
      <c r="O2764" s="247"/>
      <c r="P2764" s="193">
        <f t="shared" si="598"/>
        <v>0</v>
      </c>
      <c r="Q2764" s="156" t="s">
        <v>363</v>
      </c>
      <c r="R2764" s="194">
        <f t="shared" si="596"/>
        <v>15180</v>
      </c>
      <c r="S2764" s="194" t="str">
        <f t="shared" si="596"/>
        <v/>
      </c>
      <c r="T2764" s="194" t="str">
        <f t="shared" si="596"/>
        <v/>
      </c>
      <c r="U2764" s="194" t="str">
        <f t="shared" si="596"/>
        <v/>
      </c>
    </row>
    <row r="2765" spans="1:21" s="251" customFormat="1" ht="19.5" customHeight="1" x14ac:dyDescent="0.25">
      <c r="A2765" s="241"/>
      <c r="B2765" s="254"/>
      <c r="C2765" s="199" t="s">
        <v>1478</v>
      </c>
      <c r="D2765" s="255"/>
      <c r="E2765" s="255"/>
      <c r="F2765" s="255"/>
      <c r="G2765" s="256"/>
      <c r="H2765" s="257">
        <v>4</v>
      </c>
      <c r="I2765" s="242" t="s">
        <v>366</v>
      </c>
      <c r="J2765" s="179">
        <v>15180</v>
      </c>
      <c r="K2765" s="180">
        <f t="shared" si="600"/>
        <v>60720</v>
      </c>
      <c r="L2765" s="245"/>
      <c r="M2765" s="246"/>
      <c r="N2765" s="246"/>
      <c r="O2765" s="247"/>
      <c r="P2765" s="193">
        <f t="shared" si="598"/>
        <v>0</v>
      </c>
      <c r="Q2765" s="156" t="s">
        <v>363</v>
      </c>
      <c r="R2765" s="194">
        <f t="shared" si="596"/>
        <v>60720</v>
      </c>
      <c r="S2765" s="194" t="str">
        <f t="shared" si="596"/>
        <v/>
      </c>
      <c r="T2765" s="194" t="str">
        <f t="shared" si="596"/>
        <v/>
      </c>
      <c r="U2765" s="194" t="str">
        <f t="shared" si="596"/>
        <v/>
      </c>
    </row>
    <row r="2766" spans="1:21" s="251" customFormat="1" ht="19.5" customHeight="1" x14ac:dyDescent="0.25">
      <c r="A2766" s="241"/>
      <c r="B2766" s="254"/>
      <c r="C2766" s="199"/>
      <c r="D2766" s="255"/>
      <c r="E2766" s="255"/>
      <c r="F2766" s="255"/>
      <c r="G2766" s="256"/>
      <c r="H2766" s="257"/>
      <c r="I2766" s="242"/>
      <c r="J2766" s="179" t="s">
        <v>984</v>
      </c>
      <c r="K2766" s="244"/>
      <c r="L2766" s="245"/>
      <c r="M2766" s="246"/>
      <c r="N2766" s="246"/>
      <c r="O2766" s="247"/>
      <c r="P2766" s="193">
        <f t="shared" si="598"/>
        <v>0</v>
      </c>
      <c r="Q2766" s="156" t="s">
        <v>363</v>
      </c>
      <c r="R2766" s="194">
        <f t="shared" si="596"/>
        <v>0</v>
      </c>
      <c r="S2766" s="194" t="str">
        <f t="shared" si="596"/>
        <v/>
      </c>
      <c r="T2766" s="194" t="str">
        <f t="shared" si="596"/>
        <v/>
      </c>
      <c r="U2766" s="194" t="str">
        <f t="shared" si="596"/>
        <v/>
      </c>
    </row>
    <row r="2767" spans="1:21" s="251" customFormat="1" ht="19.5" customHeight="1" x14ac:dyDescent="0.25">
      <c r="A2767" s="241"/>
      <c r="B2767" s="254"/>
      <c r="C2767" s="456" t="s">
        <v>1479</v>
      </c>
      <c r="D2767" s="255"/>
      <c r="E2767" s="255"/>
      <c r="F2767" s="255"/>
      <c r="G2767" s="256"/>
      <c r="H2767" s="257"/>
      <c r="I2767" s="242"/>
      <c r="J2767" s="179" t="s">
        <v>984</v>
      </c>
      <c r="K2767" s="244"/>
      <c r="L2767" s="245"/>
      <c r="M2767" s="246"/>
      <c r="N2767" s="246"/>
      <c r="O2767" s="247"/>
      <c r="P2767" s="193">
        <f t="shared" si="598"/>
        <v>0</v>
      </c>
      <c r="Q2767" s="156" t="s">
        <v>363</v>
      </c>
      <c r="R2767" s="194">
        <f t="shared" si="596"/>
        <v>0</v>
      </c>
      <c r="S2767" s="194" t="str">
        <f t="shared" si="596"/>
        <v/>
      </c>
      <c r="T2767" s="194" t="str">
        <f t="shared" si="596"/>
        <v/>
      </c>
      <c r="U2767" s="194" t="str">
        <f t="shared" si="596"/>
        <v/>
      </c>
    </row>
    <row r="2768" spans="1:21" s="251" customFormat="1" ht="19.5" customHeight="1" x14ac:dyDescent="0.25">
      <c r="A2768" s="241"/>
      <c r="B2768" s="254"/>
      <c r="C2768" s="199" t="s">
        <v>1480</v>
      </c>
      <c r="D2768" s="255"/>
      <c r="E2768" s="255"/>
      <c r="F2768" s="255"/>
      <c r="G2768" s="256"/>
      <c r="H2768" s="257">
        <v>1</v>
      </c>
      <c r="I2768" s="242" t="s">
        <v>1056</v>
      </c>
      <c r="J2768" s="179">
        <v>158125</v>
      </c>
      <c r="K2768" s="180">
        <f t="shared" ref="K2768:K2769" si="601">H2768*J2768</f>
        <v>158125</v>
      </c>
      <c r="L2768" s="245"/>
      <c r="M2768" s="246"/>
      <c r="N2768" s="246"/>
      <c r="O2768" s="247"/>
      <c r="P2768" s="193">
        <f t="shared" si="598"/>
        <v>0</v>
      </c>
      <c r="Q2768" s="156" t="s">
        <v>363</v>
      </c>
      <c r="R2768" s="194">
        <f t="shared" si="596"/>
        <v>158125</v>
      </c>
      <c r="S2768" s="194" t="str">
        <f t="shared" si="596"/>
        <v/>
      </c>
      <c r="T2768" s="194" t="str">
        <f t="shared" si="596"/>
        <v/>
      </c>
      <c r="U2768" s="194" t="str">
        <f t="shared" si="596"/>
        <v/>
      </c>
    </row>
    <row r="2769" spans="1:21" s="251" customFormat="1" ht="19.5" customHeight="1" x14ac:dyDescent="0.25">
      <c r="A2769" s="241"/>
      <c r="B2769" s="254"/>
      <c r="C2769" s="199" t="s">
        <v>1471</v>
      </c>
      <c r="D2769" s="255"/>
      <c r="E2769" s="255"/>
      <c r="F2769" s="255"/>
      <c r="G2769" s="256"/>
      <c r="H2769" s="257">
        <v>1</v>
      </c>
      <c r="I2769" s="242" t="s">
        <v>1056</v>
      </c>
      <c r="J2769" s="179">
        <v>102465</v>
      </c>
      <c r="K2769" s="180">
        <f t="shared" si="601"/>
        <v>102465</v>
      </c>
      <c r="L2769" s="245"/>
      <c r="M2769" s="246"/>
      <c r="N2769" s="246"/>
      <c r="O2769" s="247"/>
      <c r="P2769" s="193">
        <f t="shared" si="598"/>
        <v>0</v>
      </c>
      <c r="Q2769" s="156" t="s">
        <v>363</v>
      </c>
      <c r="R2769" s="194">
        <f t="shared" si="596"/>
        <v>102465</v>
      </c>
      <c r="S2769" s="194" t="str">
        <f t="shared" si="596"/>
        <v/>
      </c>
      <c r="T2769" s="194" t="str">
        <f t="shared" si="596"/>
        <v/>
      </c>
      <c r="U2769" s="194" t="str">
        <f t="shared" si="596"/>
        <v/>
      </c>
    </row>
    <row r="2770" spans="1:21" s="251" customFormat="1" ht="19.5" customHeight="1" x14ac:dyDescent="0.25">
      <c r="A2770" s="241"/>
      <c r="B2770" s="254"/>
      <c r="C2770" s="199"/>
      <c r="D2770" s="255"/>
      <c r="E2770" s="255"/>
      <c r="F2770" s="255"/>
      <c r="G2770" s="256"/>
      <c r="H2770" s="257"/>
      <c r="I2770" s="242"/>
      <c r="J2770" s="179" t="s">
        <v>984</v>
      </c>
      <c r="K2770" s="244"/>
      <c r="L2770" s="245"/>
      <c r="M2770" s="246"/>
      <c r="N2770" s="246"/>
      <c r="O2770" s="247"/>
      <c r="P2770" s="193">
        <f t="shared" si="598"/>
        <v>0</v>
      </c>
      <c r="Q2770" s="156" t="s">
        <v>363</v>
      </c>
      <c r="R2770" s="194">
        <f t="shared" si="596"/>
        <v>0</v>
      </c>
      <c r="S2770" s="194" t="str">
        <f t="shared" si="596"/>
        <v/>
      </c>
      <c r="T2770" s="194" t="str">
        <f t="shared" si="596"/>
        <v/>
      </c>
      <c r="U2770" s="194" t="str">
        <f t="shared" si="596"/>
        <v/>
      </c>
    </row>
    <row r="2771" spans="1:21" s="251" customFormat="1" ht="19.5" customHeight="1" x14ac:dyDescent="0.25">
      <c r="A2771" s="241"/>
      <c r="B2771" s="254"/>
      <c r="C2771" s="199" t="s">
        <v>1481</v>
      </c>
      <c r="D2771" s="255"/>
      <c r="E2771" s="255"/>
      <c r="F2771" s="255"/>
      <c r="G2771" s="256"/>
      <c r="H2771" s="257">
        <v>3</v>
      </c>
      <c r="I2771" s="242" t="s">
        <v>366</v>
      </c>
      <c r="J2771" s="179">
        <v>12650</v>
      </c>
      <c r="K2771" s="180">
        <f t="shared" ref="K2771:K2782" si="602">H2771*J2771</f>
        <v>37950</v>
      </c>
      <c r="L2771" s="245"/>
      <c r="M2771" s="246"/>
      <c r="N2771" s="246"/>
      <c r="O2771" s="247"/>
      <c r="P2771" s="193">
        <f t="shared" si="598"/>
        <v>0</v>
      </c>
      <c r="Q2771" s="156" t="s">
        <v>363</v>
      </c>
      <c r="R2771" s="194">
        <f t="shared" si="596"/>
        <v>37950</v>
      </c>
      <c r="S2771" s="194" t="str">
        <f t="shared" si="596"/>
        <v/>
      </c>
      <c r="T2771" s="194" t="str">
        <f t="shared" si="596"/>
        <v/>
      </c>
      <c r="U2771" s="194" t="str">
        <f t="shared" si="596"/>
        <v/>
      </c>
    </row>
    <row r="2772" spans="1:21" s="251" customFormat="1" ht="19.5" customHeight="1" x14ac:dyDescent="0.25">
      <c r="A2772" s="241"/>
      <c r="B2772" s="254"/>
      <c r="C2772" s="199" t="s">
        <v>1482</v>
      </c>
      <c r="D2772" s="255"/>
      <c r="E2772" s="255"/>
      <c r="F2772" s="255"/>
      <c r="G2772" s="256"/>
      <c r="H2772" s="257">
        <v>1</v>
      </c>
      <c r="I2772" s="242" t="s">
        <v>366</v>
      </c>
      <c r="J2772" s="179">
        <v>15180</v>
      </c>
      <c r="K2772" s="180">
        <f t="shared" si="602"/>
        <v>15180</v>
      </c>
      <c r="L2772" s="245"/>
      <c r="M2772" s="246"/>
      <c r="N2772" s="246"/>
      <c r="O2772" s="247"/>
      <c r="P2772" s="193">
        <f t="shared" si="598"/>
        <v>0</v>
      </c>
      <c r="Q2772" s="156" t="s">
        <v>363</v>
      </c>
      <c r="R2772" s="194">
        <f t="shared" si="596"/>
        <v>15180</v>
      </c>
      <c r="S2772" s="194" t="str">
        <f t="shared" si="596"/>
        <v/>
      </c>
      <c r="T2772" s="194" t="str">
        <f t="shared" si="596"/>
        <v/>
      </c>
      <c r="U2772" s="194" t="str">
        <f t="shared" si="596"/>
        <v/>
      </c>
    </row>
    <row r="2773" spans="1:21" s="251" customFormat="1" ht="19.5" customHeight="1" x14ac:dyDescent="0.25">
      <c r="A2773" s="241"/>
      <c r="B2773" s="254"/>
      <c r="C2773" s="199" t="s">
        <v>1483</v>
      </c>
      <c r="D2773" s="255"/>
      <c r="E2773" s="255"/>
      <c r="F2773" s="255"/>
      <c r="G2773" s="256"/>
      <c r="H2773" s="257">
        <v>2</v>
      </c>
      <c r="I2773" s="242" t="s">
        <v>366</v>
      </c>
      <c r="J2773" s="179">
        <v>15180</v>
      </c>
      <c r="K2773" s="180">
        <f t="shared" si="602"/>
        <v>30360</v>
      </c>
      <c r="L2773" s="245"/>
      <c r="M2773" s="246"/>
      <c r="N2773" s="246"/>
      <c r="O2773" s="247"/>
      <c r="P2773" s="193">
        <f t="shared" si="598"/>
        <v>0</v>
      </c>
      <c r="Q2773" s="156" t="s">
        <v>363</v>
      </c>
      <c r="R2773" s="194">
        <f t="shared" si="596"/>
        <v>30360</v>
      </c>
      <c r="S2773" s="194" t="str">
        <f t="shared" si="596"/>
        <v/>
      </c>
      <c r="T2773" s="194" t="str">
        <f t="shared" si="596"/>
        <v/>
      </c>
      <c r="U2773" s="194" t="str">
        <f t="shared" si="596"/>
        <v/>
      </c>
    </row>
    <row r="2774" spans="1:21" s="251" customFormat="1" ht="19.5" customHeight="1" x14ac:dyDescent="0.25">
      <c r="A2774" s="241"/>
      <c r="B2774" s="254"/>
      <c r="C2774" s="199" t="s">
        <v>1484</v>
      </c>
      <c r="D2774" s="255"/>
      <c r="E2774" s="255"/>
      <c r="F2774" s="255"/>
      <c r="G2774" s="256"/>
      <c r="H2774" s="257">
        <v>1</v>
      </c>
      <c r="I2774" s="242" t="s">
        <v>366</v>
      </c>
      <c r="J2774" s="179">
        <v>7590</v>
      </c>
      <c r="K2774" s="180">
        <f t="shared" si="602"/>
        <v>7590</v>
      </c>
      <c r="L2774" s="245"/>
      <c r="M2774" s="246"/>
      <c r="N2774" s="246"/>
      <c r="O2774" s="247"/>
      <c r="P2774" s="193">
        <f t="shared" si="598"/>
        <v>0</v>
      </c>
      <c r="Q2774" s="156" t="s">
        <v>363</v>
      </c>
      <c r="R2774" s="194">
        <f t="shared" si="596"/>
        <v>7590</v>
      </c>
      <c r="S2774" s="194" t="str">
        <f t="shared" si="596"/>
        <v/>
      </c>
      <c r="T2774" s="194" t="str">
        <f t="shared" si="596"/>
        <v/>
      </c>
      <c r="U2774" s="194" t="str">
        <f t="shared" si="596"/>
        <v/>
      </c>
    </row>
    <row r="2775" spans="1:21" s="251" customFormat="1" ht="19.5" customHeight="1" x14ac:dyDescent="0.25">
      <c r="A2775" s="241"/>
      <c r="B2775" s="254"/>
      <c r="C2775" s="199" t="s">
        <v>1485</v>
      </c>
      <c r="D2775" s="255"/>
      <c r="E2775" s="255"/>
      <c r="F2775" s="255"/>
      <c r="G2775" s="256"/>
      <c r="H2775" s="257">
        <v>1</v>
      </c>
      <c r="I2775" s="242" t="s">
        <v>366</v>
      </c>
      <c r="J2775" s="179">
        <v>12650</v>
      </c>
      <c r="K2775" s="180">
        <f t="shared" si="602"/>
        <v>12650</v>
      </c>
      <c r="L2775" s="245"/>
      <c r="M2775" s="246"/>
      <c r="N2775" s="246"/>
      <c r="O2775" s="247"/>
      <c r="P2775" s="193">
        <f t="shared" si="598"/>
        <v>0</v>
      </c>
      <c r="Q2775" s="156" t="s">
        <v>363</v>
      </c>
      <c r="R2775" s="194">
        <f t="shared" si="596"/>
        <v>12650</v>
      </c>
      <c r="S2775" s="194" t="str">
        <f t="shared" si="596"/>
        <v/>
      </c>
      <c r="T2775" s="194" t="str">
        <f t="shared" si="596"/>
        <v/>
      </c>
      <c r="U2775" s="194" t="str">
        <f t="shared" si="596"/>
        <v/>
      </c>
    </row>
    <row r="2776" spans="1:21" s="251" customFormat="1" ht="19.5" customHeight="1" x14ac:dyDescent="0.25">
      <c r="A2776" s="241"/>
      <c r="B2776" s="254"/>
      <c r="C2776" s="199" t="s">
        <v>1486</v>
      </c>
      <c r="D2776" s="255"/>
      <c r="E2776" s="255"/>
      <c r="F2776" s="255"/>
      <c r="G2776" s="256"/>
      <c r="H2776" s="257">
        <v>2</v>
      </c>
      <c r="I2776" s="242" t="s">
        <v>366</v>
      </c>
      <c r="J2776" s="179">
        <v>10120</v>
      </c>
      <c r="K2776" s="180">
        <f t="shared" si="602"/>
        <v>20240</v>
      </c>
      <c r="L2776" s="245"/>
      <c r="M2776" s="246"/>
      <c r="N2776" s="246"/>
      <c r="O2776" s="247"/>
      <c r="P2776" s="193">
        <f t="shared" si="598"/>
        <v>0</v>
      </c>
      <c r="Q2776" s="156" t="s">
        <v>363</v>
      </c>
      <c r="R2776" s="194">
        <f t="shared" si="596"/>
        <v>20240</v>
      </c>
      <c r="S2776" s="194" t="str">
        <f t="shared" si="596"/>
        <v/>
      </c>
      <c r="T2776" s="194" t="str">
        <f t="shared" si="596"/>
        <v/>
      </c>
      <c r="U2776" s="194" t="str">
        <f t="shared" si="596"/>
        <v/>
      </c>
    </row>
    <row r="2777" spans="1:21" s="251" customFormat="1" ht="19.5" customHeight="1" x14ac:dyDescent="0.25">
      <c r="A2777" s="241"/>
      <c r="B2777" s="254"/>
      <c r="C2777" s="199" t="s">
        <v>1487</v>
      </c>
      <c r="D2777" s="255"/>
      <c r="E2777" s="255"/>
      <c r="F2777" s="255"/>
      <c r="G2777" s="256"/>
      <c r="H2777" s="257">
        <v>1</v>
      </c>
      <c r="I2777" s="242" t="s">
        <v>366</v>
      </c>
      <c r="J2777" s="179">
        <v>7590</v>
      </c>
      <c r="K2777" s="180">
        <f t="shared" si="602"/>
        <v>7590</v>
      </c>
      <c r="L2777" s="245"/>
      <c r="M2777" s="246"/>
      <c r="N2777" s="246"/>
      <c r="O2777" s="247"/>
      <c r="P2777" s="193">
        <f t="shared" si="598"/>
        <v>0</v>
      </c>
      <c r="Q2777" s="156" t="s">
        <v>363</v>
      </c>
      <c r="R2777" s="194">
        <f t="shared" ref="R2777:U2808" si="603">IF($Q2777=R$8,$K2777,"")</f>
        <v>7590</v>
      </c>
      <c r="S2777" s="194" t="str">
        <f t="shared" si="603"/>
        <v/>
      </c>
      <c r="T2777" s="194" t="str">
        <f t="shared" si="603"/>
        <v/>
      </c>
      <c r="U2777" s="194" t="str">
        <f t="shared" si="603"/>
        <v/>
      </c>
    </row>
    <row r="2778" spans="1:21" s="251" customFormat="1" ht="19.5" customHeight="1" x14ac:dyDescent="0.25">
      <c r="A2778" s="241"/>
      <c r="B2778" s="254"/>
      <c r="C2778" s="199"/>
      <c r="D2778" s="255"/>
      <c r="E2778" s="255"/>
      <c r="F2778" s="255"/>
      <c r="G2778" s="256"/>
      <c r="H2778" s="257"/>
      <c r="I2778" s="242"/>
      <c r="J2778" s="179" t="s">
        <v>984</v>
      </c>
      <c r="K2778" s="180"/>
      <c r="L2778" s="245"/>
      <c r="M2778" s="246"/>
      <c r="N2778" s="246"/>
      <c r="O2778" s="247"/>
      <c r="P2778" s="193">
        <f t="shared" si="598"/>
        <v>0</v>
      </c>
      <c r="Q2778" s="156" t="s">
        <v>363</v>
      </c>
      <c r="R2778" s="194">
        <f t="shared" si="603"/>
        <v>0</v>
      </c>
      <c r="S2778" s="194" t="str">
        <f t="shared" si="603"/>
        <v/>
      </c>
      <c r="T2778" s="194" t="str">
        <f t="shared" si="603"/>
        <v/>
      </c>
      <c r="U2778" s="194" t="str">
        <f t="shared" si="603"/>
        <v/>
      </c>
    </row>
    <row r="2779" spans="1:21" s="251" customFormat="1" ht="19.5" customHeight="1" x14ac:dyDescent="0.25">
      <c r="A2779" s="241"/>
      <c r="B2779" s="254"/>
      <c r="C2779" s="199" t="s">
        <v>1488</v>
      </c>
      <c r="D2779" s="255"/>
      <c r="E2779" s="255"/>
      <c r="F2779" s="255"/>
      <c r="G2779" s="256"/>
      <c r="H2779" s="257">
        <v>1</v>
      </c>
      <c r="I2779" s="242" t="s">
        <v>366</v>
      </c>
      <c r="J2779" s="179">
        <v>12650</v>
      </c>
      <c r="K2779" s="180">
        <f t="shared" si="602"/>
        <v>12650</v>
      </c>
      <c r="L2779" s="245"/>
      <c r="M2779" s="246"/>
      <c r="N2779" s="246"/>
      <c r="O2779" s="247"/>
      <c r="P2779" s="193">
        <f t="shared" si="598"/>
        <v>0</v>
      </c>
      <c r="Q2779" s="156" t="s">
        <v>363</v>
      </c>
      <c r="R2779" s="194">
        <f t="shared" si="603"/>
        <v>12650</v>
      </c>
      <c r="S2779" s="194" t="str">
        <f t="shared" si="603"/>
        <v/>
      </c>
      <c r="T2779" s="194" t="str">
        <f t="shared" si="603"/>
        <v/>
      </c>
      <c r="U2779" s="194" t="str">
        <f t="shared" si="603"/>
        <v/>
      </c>
    </row>
    <row r="2780" spans="1:21" s="251" customFormat="1" ht="19.5" customHeight="1" x14ac:dyDescent="0.25">
      <c r="A2780" s="241"/>
      <c r="B2780" s="254"/>
      <c r="C2780" s="199" t="s">
        <v>1489</v>
      </c>
      <c r="D2780" s="255"/>
      <c r="E2780" s="255"/>
      <c r="F2780" s="255"/>
      <c r="G2780" s="256"/>
      <c r="H2780" s="257">
        <v>1</v>
      </c>
      <c r="I2780" s="242" t="s">
        <v>366</v>
      </c>
      <c r="J2780" s="179">
        <v>12650</v>
      </c>
      <c r="K2780" s="180">
        <f t="shared" si="602"/>
        <v>12650</v>
      </c>
      <c r="L2780" s="245"/>
      <c r="M2780" s="246"/>
      <c r="N2780" s="246"/>
      <c r="O2780" s="247"/>
      <c r="P2780" s="193">
        <f t="shared" si="598"/>
        <v>0</v>
      </c>
      <c r="Q2780" s="156" t="s">
        <v>363</v>
      </c>
      <c r="R2780" s="194">
        <f t="shared" si="603"/>
        <v>12650</v>
      </c>
      <c r="S2780" s="194" t="str">
        <f t="shared" si="603"/>
        <v/>
      </c>
      <c r="T2780" s="194" t="str">
        <f t="shared" si="603"/>
        <v/>
      </c>
      <c r="U2780" s="194" t="str">
        <f t="shared" si="603"/>
        <v/>
      </c>
    </row>
    <row r="2781" spans="1:21" s="251" customFormat="1" ht="19.5" customHeight="1" x14ac:dyDescent="0.25">
      <c r="A2781" s="241"/>
      <c r="B2781" s="254"/>
      <c r="C2781" s="199" t="s">
        <v>1490</v>
      </c>
      <c r="D2781" s="255"/>
      <c r="E2781" s="255"/>
      <c r="F2781" s="255"/>
      <c r="G2781" s="256"/>
      <c r="H2781" s="257">
        <v>1</v>
      </c>
      <c r="I2781" s="242" t="s">
        <v>366</v>
      </c>
      <c r="J2781" s="179">
        <v>12650</v>
      </c>
      <c r="K2781" s="180">
        <f t="shared" si="602"/>
        <v>12650</v>
      </c>
      <c r="L2781" s="245"/>
      <c r="M2781" s="246"/>
      <c r="N2781" s="246"/>
      <c r="O2781" s="247"/>
      <c r="P2781" s="193">
        <f t="shared" si="598"/>
        <v>0</v>
      </c>
      <c r="Q2781" s="156" t="s">
        <v>363</v>
      </c>
      <c r="R2781" s="194">
        <f t="shared" si="603"/>
        <v>12650</v>
      </c>
      <c r="S2781" s="194" t="str">
        <f t="shared" si="603"/>
        <v/>
      </c>
      <c r="T2781" s="194" t="str">
        <f t="shared" si="603"/>
        <v/>
      </c>
      <c r="U2781" s="194" t="str">
        <f t="shared" si="603"/>
        <v/>
      </c>
    </row>
    <row r="2782" spans="1:21" s="251" customFormat="1" ht="19.5" customHeight="1" x14ac:dyDescent="0.25">
      <c r="A2782" s="241"/>
      <c r="B2782" s="254"/>
      <c r="C2782" s="199" t="s">
        <v>1491</v>
      </c>
      <c r="D2782" s="255"/>
      <c r="E2782" s="255"/>
      <c r="F2782" s="255"/>
      <c r="G2782" s="256"/>
      <c r="H2782" s="257">
        <v>1</v>
      </c>
      <c r="I2782" s="242" t="s">
        <v>366</v>
      </c>
      <c r="J2782" s="179">
        <v>12650</v>
      </c>
      <c r="K2782" s="180">
        <f t="shared" si="602"/>
        <v>12650</v>
      </c>
      <c r="L2782" s="245"/>
      <c r="M2782" s="246"/>
      <c r="N2782" s="246"/>
      <c r="O2782" s="247"/>
      <c r="P2782" s="193">
        <f t="shared" si="598"/>
        <v>0</v>
      </c>
      <c r="Q2782" s="156" t="s">
        <v>363</v>
      </c>
      <c r="R2782" s="194">
        <f t="shared" si="603"/>
        <v>12650</v>
      </c>
      <c r="S2782" s="194" t="str">
        <f t="shared" si="603"/>
        <v/>
      </c>
      <c r="T2782" s="194" t="str">
        <f t="shared" si="603"/>
        <v/>
      </c>
      <c r="U2782" s="194" t="str">
        <f t="shared" si="603"/>
        <v/>
      </c>
    </row>
    <row r="2783" spans="1:21" s="251" customFormat="1" ht="19.5" customHeight="1" x14ac:dyDescent="0.25">
      <c r="A2783" s="241"/>
      <c r="B2783" s="254"/>
      <c r="C2783" s="199"/>
      <c r="D2783" s="255"/>
      <c r="E2783" s="255"/>
      <c r="F2783" s="255"/>
      <c r="G2783" s="256"/>
      <c r="H2783" s="257"/>
      <c r="I2783" s="242"/>
      <c r="J2783" s="179" t="s">
        <v>984</v>
      </c>
      <c r="K2783" s="244"/>
      <c r="L2783" s="245"/>
      <c r="M2783" s="246"/>
      <c r="N2783" s="246"/>
      <c r="O2783" s="247"/>
      <c r="P2783" s="193">
        <f t="shared" si="598"/>
        <v>0</v>
      </c>
      <c r="Q2783" s="156" t="s">
        <v>363</v>
      </c>
      <c r="R2783" s="194">
        <f t="shared" si="603"/>
        <v>0</v>
      </c>
      <c r="S2783" s="194" t="str">
        <f t="shared" si="603"/>
        <v/>
      </c>
      <c r="T2783" s="194" t="str">
        <f t="shared" si="603"/>
        <v/>
      </c>
      <c r="U2783" s="194" t="str">
        <f t="shared" si="603"/>
        <v/>
      </c>
    </row>
    <row r="2784" spans="1:21" s="251" customFormat="1" ht="19.5" customHeight="1" x14ac:dyDescent="0.25">
      <c r="A2784" s="241"/>
      <c r="B2784" s="254"/>
      <c r="C2784" s="456" t="s">
        <v>1492</v>
      </c>
      <c r="D2784" s="255"/>
      <c r="E2784" s="255"/>
      <c r="F2784" s="255"/>
      <c r="G2784" s="256"/>
      <c r="H2784" s="257"/>
      <c r="I2784" s="242"/>
      <c r="J2784" s="179" t="s">
        <v>984</v>
      </c>
      <c r="K2784" s="244"/>
      <c r="L2784" s="245"/>
      <c r="M2784" s="246"/>
      <c r="N2784" s="246"/>
      <c r="O2784" s="247"/>
      <c r="P2784" s="193">
        <f t="shared" si="598"/>
        <v>0</v>
      </c>
      <c r="Q2784" s="156" t="s">
        <v>363</v>
      </c>
      <c r="R2784" s="194">
        <f t="shared" si="603"/>
        <v>0</v>
      </c>
      <c r="S2784" s="194" t="str">
        <f t="shared" si="603"/>
        <v/>
      </c>
      <c r="T2784" s="194" t="str">
        <f t="shared" si="603"/>
        <v/>
      </c>
      <c r="U2784" s="194" t="str">
        <f t="shared" si="603"/>
        <v/>
      </c>
    </row>
    <row r="2785" spans="1:21" s="251" customFormat="1" ht="19.5" customHeight="1" x14ac:dyDescent="0.25">
      <c r="A2785" s="241"/>
      <c r="B2785" s="254"/>
      <c r="C2785" s="199" t="s">
        <v>1480</v>
      </c>
      <c r="D2785" s="255"/>
      <c r="E2785" s="255"/>
      <c r="F2785" s="255"/>
      <c r="G2785" s="256"/>
      <c r="H2785" s="257">
        <v>1</v>
      </c>
      <c r="I2785" s="242" t="s">
        <v>1056</v>
      </c>
      <c r="J2785" s="179">
        <v>101200</v>
      </c>
      <c r="K2785" s="180">
        <f t="shared" ref="K2785:K2786" si="604">H2785*J2785</f>
        <v>101200</v>
      </c>
      <c r="L2785" s="245"/>
      <c r="M2785" s="246"/>
      <c r="N2785" s="246"/>
      <c r="O2785" s="247"/>
      <c r="P2785" s="193">
        <f t="shared" si="598"/>
        <v>0</v>
      </c>
      <c r="Q2785" s="156" t="s">
        <v>363</v>
      </c>
      <c r="R2785" s="194">
        <f t="shared" si="603"/>
        <v>101200</v>
      </c>
      <c r="S2785" s="194" t="str">
        <f t="shared" si="603"/>
        <v/>
      </c>
      <c r="T2785" s="194" t="str">
        <f t="shared" si="603"/>
        <v/>
      </c>
      <c r="U2785" s="194" t="str">
        <f t="shared" si="603"/>
        <v/>
      </c>
    </row>
    <row r="2786" spans="1:21" s="251" customFormat="1" ht="19.5" customHeight="1" x14ac:dyDescent="0.25">
      <c r="A2786" s="241"/>
      <c r="B2786" s="254"/>
      <c r="C2786" s="199" t="s">
        <v>1471</v>
      </c>
      <c r="D2786" s="255"/>
      <c r="E2786" s="255"/>
      <c r="F2786" s="255"/>
      <c r="G2786" s="256"/>
      <c r="H2786" s="257">
        <v>1</v>
      </c>
      <c r="I2786" s="242" t="s">
        <v>1056</v>
      </c>
      <c r="J2786" s="179">
        <v>91080</v>
      </c>
      <c r="K2786" s="180">
        <f t="shared" si="604"/>
        <v>91080</v>
      </c>
      <c r="L2786" s="245"/>
      <c r="M2786" s="246"/>
      <c r="N2786" s="246"/>
      <c r="O2786" s="247"/>
      <c r="P2786" s="193">
        <f t="shared" si="598"/>
        <v>0</v>
      </c>
      <c r="Q2786" s="156" t="s">
        <v>363</v>
      </c>
      <c r="R2786" s="194">
        <f t="shared" si="603"/>
        <v>91080</v>
      </c>
      <c r="S2786" s="194" t="str">
        <f t="shared" si="603"/>
        <v/>
      </c>
      <c r="T2786" s="194" t="str">
        <f t="shared" si="603"/>
        <v/>
      </c>
      <c r="U2786" s="194" t="str">
        <f t="shared" si="603"/>
        <v/>
      </c>
    </row>
    <row r="2787" spans="1:21" s="251" customFormat="1" ht="19.5" customHeight="1" x14ac:dyDescent="0.25">
      <c r="A2787" s="241"/>
      <c r="B2787" s="254"/>
      <c r="C2787" s="199"/>
      <c r="D2787" s="255"/>
      <c r="E2787" s="255"/>
      <c r="F2787" s="255"/>
      <c r="G2787" s="256"/>
      <c r="H2787" s="257"/>
      <c r="I2787" s="242"/>
      <c r="J2787" s="179" t="s">
        <v>984</v>
      </c>
      <c r="K2787" s="244"/>
      <c r="L2787" s="245"/>
      <c r="M2787" s="246"/>
      <c r="N2787" s="246"/>
      <c r="O2787" s="247"/>
      <c r="P2787" s="193">
        <f t="shared" si="598"/>
        <v>0</v>
      </c>
      <c r="Q2787" s="156" t="s">
        <v>363</v>
      </c>
      <c r="R2787" s="194">
        <f t="shared" si="603"/>
        <v>0</v>
      </c>
      <c r="S2787" s="194" t="str">
        <f t="shared" si="603"/>
        <v/>
      </c>
      <c r="T2787" s="194" t="str">
        <f t="shared" si="603"/>
        <v/>
      </c>
      <c r="U2787" s="194" t="str">
        <f t="shared" si="603"/>
        <v/>
      </c>
    </row>
    <row r="2788" spans="1:21" s="251" customFormat="1" ht="19.5" customHeight="1" x14ac:dyDescent="0.25">
      <c r="A2788" s="241"/>
      <c r="B2788" s="254"/>
      <c r="C2788" s="199" t="s">
        <v>994</v>
      </c>
      <c r="D2788" s="255"/>
      <c r="E2788" s="255"/>
      <c r="F2788" s="255"/>
      <c r="G2788" s="256"/>
      <c r="H2788" s="257">
        <v>3</v>
      </c>
      <c r="I2788" s="242" t="s">
        <v>366</v>
      </c>
      <c r="J2788" s="179">
        <v>7590</v>
      </c>
      <c r="K2788" s="180">
        <f t="shared" ref="K2788:K2794" si="605">H2788*J2788</f>
        <v>22770</v>
      </c>
      <c r="L2788" s="245"/>
      <c r="M2788" s="246"/>
      <c r="N2788" s="246"/>
      <c r="O2788" s="247"/>
      <c r="P2788" s="193">
        <f t="shared" si="598"/>
        <v>0</v>
      </c>
      <c r="Q2788" s="156" t="s">
        <v>363</v>
      </c>
      <c r="R2788" s="194">
        <f t="shared" si="603"/>
        <v>22770</v>
      </c>
      <c r="S2788" s="194" t="str">
        <f t="shared" si="603"/>
        <v/>
      </c>
      <c r="T2788" s="194" t="str">
        <f t="shared" si="603"/>
        <v/>
      </c>
      <c r="U2788" s="194" t="str">
        <f t="shared" si="603"/>
        <v/>
      </c>
    </row>
    <row r="2789" spans="1:21" s="251" customFormat="1" ht="19.5" customHeight="1" x14ac:dyDescent="0.25">
      <c r="A2789" s="241"/>
      <c r="B2789" s="254"/>
      <c r="C2789" s="199" t="s">
        <v>995</v>
      </c>
      <c r="D2789" s="255"/>
      <c r="E2789" s="255"/>
      <c r="F2789" s="255"/>
      <c r="G2789" s="256"/>
      <c r="H2789" s="257">
        <v>1</v>
      </c>
      <c r="I2789" s="242" t="s">
        <v>366</v>
      </c>
      <c r="J2789" s="179">
        <v>7590</v>
      </c>
      <c r="K2789" s="180">
        <f t="shared" si="605"/>
        <v>7590</v>
      </c>
      <c r="L2789" s="245"/>
      <c r="M2789" s="246"/>
      <c r="N2789" s="246"/>
      <c r="O2789" s="247"/>
      <c r="P2789" s="193">
        <f t="shared" si="598"/>
        <v>0</v>
      </c>
      <c r="Q2789" s="156" t="s">
        <v>363</v>
      </c>
      <c r="R2789" s="194">
        <f t="shared" si="603"/>
        <v>7590</v>
      </c>
      <c r="S2789" s="194" t="str">
        <f t="shared" si="603"/>
        <v/>
      </c>
      <c r="T2789" s="194" t="str">
        <f t="shared" si="603"/>
        <v/>
      </c>
      <c r="U2789" s="194" t="str">
        <f t="shared" si="603"/>
        <v/>
      </c>
    </row>
    <row r="2790" spans="1:21" s="251" customFormat="1" ht="19.5" customHeight="1" x14ac:dyDescent="0.25">
      <c r="A2790" s="241"/>
      <c r="B2790" s="254"/>
      <c r="C2790" s="199" t="s">
        <v>996</v>
      </c>
      <c r="D2790" s="255"/>
      <c r="E2790" s="255"/>
      <c r="F2790" s="255"/>
      <c r="G2790" s="256"/>
      <c r="H2790" s="257">
        <v>2</v>
      </c>
      <c r="I2790" s="242" t="s">
        <v>366</v>
      </c>
      <c r="J2790" s="179">
        <v>7590</v>
      </c>
      <c r="K2790" s="180">
        <f t="shared" si="605"/>
        <v>15180</v>
      </c>
      <c r="L2790" s="245"/>
      <c r="M2790" s="246"/>
      <c r="N2790" s="246"/>
      <c r="O2790" s="247"/>
      <c r="P2790" s="193">
        <f t="shared" si="598"/>
        <v>0</v>
      </c>
      <c r="Q2790" s="156" t="s">
        <v>363</v>
      </c>
      <c r="R2790" s="194">
        <f t="shared" si="603"/>
        <v>15180</v>
      </c>
      <c r="S2790" s="194" t="str">
        <f t="shared" si="603"/>
        <v/>
      </c>
      <c r="T2790" s="194" t="str">
        <f t="shared" si="603"/>
        <v/>
      </c>
      <c r="U2790" s="194" t="str">
        <f t="shared" si="603"/>
        <v/>
      </c>
    </row>
    <row r="2791" spans="1:21" s="251" customFormat="1" ht="19.5" customHeight="1" x14ac:dyDescent="0.25">
      <c r="A2791" s="241"/>
      <c r="B2791" s="254"/>
      <c r="C2791" s="199" t="s">
        <v>1204</v>
      </c>
      <c r="D2791" s="255"/>
      <c r="E2791" s="255"/>
      <c r="F2791" s="255"/>
      <c r="G2791" s="256"/>
      <c r="H2791" s="257">
        <v>1</v>
      </c>
      <c r="I2791" s="242" t="s">
        <v>366</v>
      </c>
      <c r="J2791" s="179">
        <v>7590</v>
      </c>
      <c r="K2791" s="180">
        <f t="shared" si="605"/>
        <v>7590</v>
      </c>
      <c r="L2791" s="245"/>
      <c r="M2791" s="246"/>
      <c r="N2791" s="246"/>
      <c r="O2791" s="247"/>
      <c r="P2791" s="193">
        <f t="shared" si="598"/>
        <v>0</v>
      </c>
      <c r="Q2791" s="156" t="s">
        <v>363</v>
      </c>
      <c r="R2791" s="194">
        <f t="shared" si="603"/>
        <v>7590</v>
      </c>
      <c r="S2791" s="194" t="str">
        <f t="shared" si="603"/>
        <v/>
      </c>
      <c r="T2791" s="194" t="str">
        <f t="shared" si="603"/>
        <v/>
      </c>
      <c r="U2791" s="194" t="str">
        <f t="shared" si="603"/>
        <v/>
      </c>
    </row>
    <row r="2792" spans="1:21" s="251" customFormat="1" ht="19.5" customHeight="1" x14ac:dyDescent="0.25">
      <c r="A2792" s="241"/>
      <c r="B2792" s="254"/>
      <c r="C2792" s="199" t="s">
        <v>1000</v>
      </c>
      <c r="D2792" s="255"/>
      <c r="E2792" s="255"/>
      <c r="F2792" s="255"/>
      <c r="G2792" s="256"/>
      <c r="H2792" s="257">
        <v>1</v>
      </c>
      <c r="I2792" s="242" t="s">
        <v>366</v>
      </c>
      <c r="J2792" s="179">
        <v>7590</v>
      </c>
      <c r="K2792" s="180">
        <f t="shared" si="605"/>
        <v>7590</v>
      </c>
      <c r="L2792" s="245"/>
      <c r="M2792" s="246"/>
      <c r="N2792" s="246"/>
      <c r="O2792" s="247"/>
      <c r="P2792" s="193">
        <f t="shared" si="598"/>
        <v>0</v>
      </c>
      <c r="Q2792" s="156" t="s">
        <v>363</v>
      </c>
      <c r="R2792" s="194">
        <f t="shared" si="603"/>
        <v>7590</v>
      </c>
      <c r="S2792" s="194" t="str">
        <f t="shared" si="603"/>
        <v/>
      </c>
      <c r="T2792" s="194" t="str">
        <f t="shared" si="603"/>
        <v/>
      </c>
      <c r="U2792" s="194" t="str">
        <f t="shared" si="603"/>
        <v/>
      </c>
    </row>
    <row r="2793" spans="1:21" s="251" customFormat="1" ht="19.5" customHeight="1" x14ac:dyDescent="0.25">
      <c r="A2793" s="241"/>
      <c r="B2793" s="254"/>
      <c r="C2793" s="199" t="s">
        <v>1001</v>
      </c>
      <c r="D2793" s="255"/>
      <c r="E2793" s="255"/>
      <c r="F2793" s="255"/>
      <c r="G2793" s="256"/>
      <c r="H2793" s="257">
        <v>1</v>
      </c>
      <c r="I2793" s="242" t="s">
        <v>366</v>
      </c>
      <c r="J2793" s="179">
        <v>7590</v>
      </c>
      <c r="K2793" s="180">
        <f t="shared" si="605"/>
        <v>7590</v>
      </c>
      <c r="L2793" s="245"/>
      <c r="M2793" s="246"/>
      <c r="N2793" s="246"/>
      <c r="O2793" s="247"/>
      <c r="P2793" s="193">
        <f t="shared" si="598"/>
        <v>0</v>
      </c>
      <c r="Q2793" s="156" t="s">
        <v>363</v>
      </c>
      <c r="R2793" s="194">
        <f t="shared" si="603"/>
        <v>7590</v>
      </c>
      <c r="S2793" s="194" t="str">
        <f t="shared" si="603"/>
        <v/>
      </c>
      <c r="T2793" s="194" t="str">
        <f t="shared" si="603"/>
        <v/>
      </c>
      <c r="U2793" s="194" t="str">
        <f t="shared" si="603"/>
        <v/>
      </c>
    </row>
    <row r="2794" spans="1:21" s="251" customFormat="1" ht="19.5" customHeight="1" x14ac:dyDescent="0.25">
      <c r="A2794" s="241"/>
      <c r="B2794" s="254"/>
      <c r="C2794" s="199" t="s">
        <v>1003</v>
      </c>
      <c r="D2794" s="255"/>
      <c r="E2794" s="255"/>
      <c r="F2794" s="255"/>
      <c r="G2794" s="256"/>
      <c r="H2794" s="257">
        <v>2</v>
      </c>
      <c r="I2794" s="242" t="s">
        <v>366</v>
      </c>
      <c r="J2794" s="179">
        <v>7590</v>
      </c>
      <c r="K2794" s="180">
        <f t="shared" si="605"/>
        <v>15180</v>
      </c>
      <c r="L2794" s="245"/>
      <c r="M2794" s="246"/>
      <c r="N2794" s="246"/>
      <c r="O2794" s="247"/>
      <c r="P2794" s="193">
        <f t="shared" si="598"/>
        <v>0</v>
      </c>
      <c r="Q2794" s="156" t="s">
        <v>363</v>
      </c>
      <c r="R2794" s="194">
        <f t="shared" si="603"/>
        <v>15180</v>
      </c>
      <c r="S2794" s="194" t="str">
        <f t="shared" si="603"/>
        <v/>
      </c>
      <c r="T2794" s="194" t="str">
        <f t="shared" si="603"/>
        <v/>
      </c>
      <c r="U2794" s="194" t="str">
        <f t="shared" si="603"/>
        <v/>
      </c>
    </row>
    <row r="2795" spans="1:21" s="251" customFormat="1" ht="19.5" customHeight="1" x14ac:dyDescent="0.25">
      <c r="A2795" s="241"/>
      <c r="B2795" s="254"/>
      <c r="C2795" s="199"/>
      <c r="D2795" s="255"/>
      <c r="E2795" s="255"/>
      <c r="F2795" s="255"/>
      <c r="G2795" s="256"/>
      <c r="H2795" s="257"/>
      <c r="I2795" s="242"/>
      <c r="J2795" s="179" t="s">
        <v>984</v>
      </c>
      <c r="K2795" s="244"/>
      <c r="L2795" s="245"/>
      <c r="M2795" s="246"/>
      <c r="N2795" s="246"/>
      <c r="O2795" s="247"/>
      <c r="P2795" s="193">
        <f t="shared" si="598"/>
        <v>0</v>
      </c>
      <c r="Q2795" s="156" t="s">
        <v>363</v>
      </c>
      <c r="R2795" s="194">
        <f t="shared" si="603"/>
        <v>0</v>
      </c>
      <c r="S2795" s="194" t="str">
        <f t="shared" si="603"/>
        <v/>
      </c>
      <c r="T2795" s="194" t="str">
        <f t="shared" si="603"/>
        <v/>
      </c>
      <c r="U2795" s="194" t="str">
        <f t="shared" si="603"/>
        <v/>
      </c>
    </row>
    <row r="2796" spans="1:21" s="251" customFormat="1" ht="19.5" customHeight="1" x14ac:dyDescent="0.25">
      <c r="A2796" s="241"/>
      <c r="B2796" s="254"/>
      <c r="C2796" s="456" t="s">
        <v>1493</v>
      </c>
      <c r="D2796" s="255"/>
      <c r="E2796" s="255"/>
      <c r="F2796" s="255"/>
      <c r="G2796" s="256"/>
      <c r="H2796" s="257"/>
      <c r="I2796" s="242"/>
      <c r="J2796" s="179" t="s">
        <v>984</v>
      </c>
      <c r="K2796" s="244"/>
      <c r="L2796" s="245"/>
      <c r="M2796" s="246"/>
      <c r="N2796" s="246"/>
      <c r="O2796" s="247"/>
      <c r="P2796" s="193">
        <f t="shared" si="598"/>
        <v>0</v>
      </c>
      <c r="Q2796" s="156" t="s">
        <v>363</v>
      </c>
      <c r="R2796" s="194">
        <f t="shared" si="603"/>
        <v>0</v>
      </c>
      <c r="S2796" s="194" t="str">
        <f t="shared" si="603"/>
        <v/>
      </c>
      <c r="T2796" s="194" t="str">
        <f t="shared" si="603"/>
        <v/>
      </c>
      <c r="U2796" s="194" t="str">
        <f t="shared" si="603"/>
        <v/>
      </c>
    </row>
    <row r="2797" spans="1:21" s="251" customFormat="1" ht="19.5" customHeight="1" x14ac:dyDescent="0.25">
      <c r="A2797" s="241"/>
      <c r="B2797" s="254"/>
      <c r="C2797" s="199" t="s">
        <v>1494</v>
      </c>
      <c r="D2797" s="255"/>
      <c r="E2797" s="255"/>
      <c r="F2797" s="255"/>
      <c r="G2797" s="256"/>
      <c r="H2797" s="257">
        <v>1</v>
      </c>
      <c r="I2797" s="242" t="s">
        <v>1056</v>
      </c>
      <c r="J2797" s="179">
        <v>43794.3</v>
      </c>
      <c r="K2797" s="180">
        <f t="shared" ref="K2797:K2798" si="606">H2797*J2797</f>
        <v>43794.3</v>
      </c>
      <c r="L2797" s="245"/>
      <c r="M2797" s="246"/>
      <c r="N2797" s="246"/>
      <c r="O2797" s="247"/>
      <c r="P2797" s="193">
        <f t="shared" si="598"/>
        <v>0</v>
      </c>
      <c r="Q2797" s="156" t="s">
        <v>363</v>
      </c>
      <c r="R2797" s="194">
        <f t="shared" si="603"/>
        <v>43794.3</v>
      </c>
      <c r="S2797" s="194" t="str">
        <f t="shared" si="603"/>
        <v/>
      </c>
      <c r="T2797" s="194" t="str">
        <f t="shared" si="603"/>
        <v/>
      </c>
      <c r="U2797" s="194" t="str">
        <f t="shared" si="603"/>
        <v/>
      </c>
    </row>
    <row r="2798" spans="1:21" s="251" customFormat="1" ht="19.5" customHeight="1" x14ac:dyDescent="0.25">
      <c r="A2798" s="241"/>
      <c r="B2798" s="254"/>
      <c r="C2798" s="199" t="s">
        <v>1495</v>
      </c>
      <c r="D2798" s="255"/>
      <c r="E2798" s="255"/>
      <c r="F2798" s="255"/>
      <c r="G2798" s="256"/>
      <c r="H2798" s="257">
        <v>1</v>
      </c>
      <c r="I2798" s="242" t="s">
        <v>1056</v>
      </c>
      <c r="J2798" s="179">
        <v>54078.75</v>
      </c>
      <c r="K2798" s="180">
        <f t="shared" si="606"/>
        <v>54078.75</v>
      </c>
      <c r="L2798" s="245"/>
      <c r="M2798" s="246"/>
      <c r="N2798" s="246"/>
      <c r="O2798" s="247"/>
      <c r="P2798" s="193">
        <f t="shared" si="598"/>
        <v>0</v>
      </c>
      <c r="Q2798" s="156" t="s">
        <v>363</v>
      </c>
      <c r="R2798" s="194">
        <f t="shared" si="603"/>
        <v>54078.75</v>
      </c>
      <c r="S2798" s="194" t="str">
        <f t="shared" si="603"/>
        <v/>
      </c>
      <c r="T2798" s="194" t="str">
        <f t="shared" si="603"/>
        <v/>
      </c>
      <c r="U2798" s="194" t="str">
        <f t="shared" si="603"/>
        <v/>
      </c>
    </row>
    <row r="2799" spans="1:21" s="251" customFormat="1" ht="19.5" customHeight="1" x14ac:dyDescent="0.25">
      <c r="A2799" s="241"/>
      <c r="B2799" s="254"/>
      <c r="C2799" s="199"/>
      <c r="D2799" s="255"/>
      <c r="E2799" s="255"/>
      <c r="F2799" s="255"/>
      <c r="G2799" s="256"/>
      <c r="H2799" s="257"/>
      <c r="I2799" s="242"/>
      <c r="J2799" s="179" t="s">
        <v>984</v>
      </c>
      <c r="K2799" s="244"/>
      <c r="L2799" s="245"/>
      <c r="M2799" s="246"/>
      <c r="N2799" s="246"/>
      <c r="O2799" s="247"/>
      <c r="P2799" s="193">
        <f t="shared" si="598"/>
        <v>0</v>
      </c>
      <c r="Q2799" s="156" t="s">
        <v>363</v>
      </c>
      <c r="R2799" s="194">
        <f t="shared" si="603"/>
        <v>0</v>
      </c>
      <c r="S2799" s="194" t="str">
        <f t="shared" si="603"/>
        <v/>
      </c>
      <c r="T2799" s="194" t="str">
        <f t="shared" si="603"/>
        <v/>
      </c>
      <c r="U2799" s="194" t="str">
        <f t="shared" si="603"/>
        <v/>
      </c>
    </row>
    <row r="2800" spans="1:21" s="251" customFormat="1" ht="19.5" customHeight="1" x14ac:dyDescent="0.25">
      <c r="A2800" s="241"/>
      <c r="B2800" s="254"/>
      <c r="C2800" s="199" t="s">
        <v>1496</v>
      </c>
      <c r="D2800" s="255"/>
      <c r="E2800" s="255"/>
      <c r="F2800" s="255"/>
      <c r="G2800" s="256"/>
      <c r="H2800" s="257">
        <v>1</v>
      </c>
      <c r="I2800" s="242" t="s">
        <v>366</v>
      </c>
      <c r="J2800" s="179">
        <v>11385</v>
      </c>
      <c r="K2800" s="180">
        <f t="shared" ref="K2800:K2806" si="607">H2800*J2800</f>
        <v>11385</v>
      </c>
      <c r="L2800" s="245"/>
      <c r="M2800" s="246"/>
      <c r="N2800" s="246"/>
      <c r="O2800" s="247"/>
      <c r="P2800" s="193">
        <f t="shared" si="598"/>
        <v>0</v>
      </c>
      <c r="Q2800" s="156" t="s">
        <v>363</v>
      </c>
      <c r="R2800" s="194">
        <f t="shared" si="603"/>
        <v>11385</v>
      </c>
      <c r="S2800" s="194" t="str">
        <f t="shared" si="603"/>
        <v/>
      </c>
      <c r="T2800" s="194" t="str">
        <f t="shared" si="603"/>
        <v/>
      </c>
      <c r="U2800" s="194" t="str">
        <f t="shared" si="603"/>
        <v/>
      </c>
    </row>
    <row r="2801" spans="1:21" s="251" customFormat="1" ht="19.5" customHeight="1" x14ac:dyDescent="0.25">
      <c r="A2801" s="241"/>
      <c r="B2801" s="254"/>
      <c r="C2801" s="199" t="s">
        <v>1497</v>
      </c>
      <c r="D2801" s="255"/>
      <c r="E2801" s="255"/>
      <c r="F2801" s="255"/>
      <c r="G2801" s="256"/>
      <c r="H2801" s="257">
        <v>1</v>
      </c>
      <c r="I2801" s="242" t="s">
        <v>366</v>
      </c>
      <c r="J2801" s="179">
        <v>12650</v>
      </c>
      <c r="K2801" s="180">
        <f t="shared" si="607"/>
        <v>12650</v>
      </c>
      <c r="L2801" s="245"/>
      <c r="M2801" s="246"/>
      <c r="N2801" s="246"/>
      <c r="O2801" s="247"/>
      <c r="P2801" s="193">
        <f t="shared" si="598"/>
        <v>0</v>
      </c>
      <c r="Q2801" s="156" t="s">
        <v>363</v>
      </c>
      <c r="R2801" s="194">
        <f t="shared" si="603"/>
        <v>12650</v>
      </c>
      <c r="S2801" s="194" t="str">
        <f t="shared" si="603"/>
        <v/>
      </c>
      <c r="T2801" s="194" t="str">
        <f t="shared" si="603"/>
        <v/>
      </c>
      <c r="U2801" s="194" t="str">
        <f t="shared" si="603"/>
        <v/>
      </c>
    </row>
    <row r="2802" spans="1:21" s="251" customFormat="1" ht="19.5" customHeight="1" x14ac:dyDescent="0.25">
      <c r="A2802" s="241"/>
      <c r="B2802" s="254"/>
      <c r="C2802" s="199" t="s">
        <v>1498</v>
      </c>
      <c r="D2802" s="255"/>
      <c r="E2802" s="255"/>
      <c r="F2802" s="255"/>
      <c r="G2802" s="256"/>
      <c r="H2802" s="257">
        <v>1</v>
      </c>
      <c r="I2802" s="242" t="s">
        <v>366</v>
      </c>
      <c r="J2802" s="179">
        <v>12650</v>
      </c>
      <c r="K2802" s="180">
        <f t="shared" si="607"/>
        <v>12650</v>
      </c>
      <c r="L2802" s="245"/>
      <c r="M2802" s="246"/>
      <c r="N2802" s="246"/>
      <c r="O2802" s="247"/>
      <c r="P2802" s="193">
        <f t="shared" si="598"/>
        <v>0</v>
      </c>
      <c r="Q2802" s="156" t="s">
        <v>363</v>
      </c>
      <c r="R2802" s="194">
        <f t="shared" si="603"/>
        <v>12650</v>
      </c>
      <c r="S2802" s="194" t="str">
        <f t="shared" si="603"/>
        <v/>
      </c>
      <c r="T2802" s="194" t="str">
        <f t="shared" si="603"/>
        <v/>
      </c>
      <c r="U2802" s="194" t="str">
        <f t="shared" si="603"/>
        <v/>
      </c>
    </row>
    <row r="2803" spans="1:21" s="251" customFormat="1" ht="19.5" customHeight="1" x14ac:dyDescent="0.25">
      <c r="A2803" s="241"/>
      <c r="B2803" s="254"/>
      <c r="C2803" s="199" t="s">
        <v>1499</v>
      </c>
      <c r="D2803" s="255"/>
      <c r="E2803" s="255"/>
      <c r="F2803" s="255"/>
      <c r="G2803" s="256"/>
      <c r="H2803" s="257">
        <v>1</v>
      </c>
      <c r="I2803" s="242" t="s">
        <v>366</v>
      </c>
      <c r="J2803" s="179">
        <v>3795</v>
      </c>
      <c r="K2803" s="180">
        <f t="shared" si="607"/>
        <v>3795</v>
      </c>
      <c r="L2803" s="245"/>
      <c r="M2803" s="246"/>
      <c r="N2803" s="246"/>
      <c r="O2803" s="247"/>
      <c r="P2803" s="193">
        <f t="shared" si="598"/>
        <v>0</v>
      </c>
      <c r="Q2803" s="156" t="s">
        <v>363</v>
      </c>
      <c r="R2803" s="194">
        <f t="shared" si="603"/>
        <v>3795</v>
      </c>
      <c r="S2803" s="194" t="str">
        <f t="shared" si="603"/>
        <v/>
      </c>
      <c r="T2803" s="194" t="str">
        <f t="shared" si="603"/>
        <v/>
      </c>
      <c r="U2803" s="194" t="str">
        <f t="shared" si="603"/>
        <v/>
      </c>
    </row>
    <row r="2804" spans="1:21" s="251" customFormat="1" ht="19.5" customHeight="1" x14ac:dyDescent="0.25">
      <c r="A2804" s="241"/>
      <c r="B2804" s="254"/>
      <c r="C2804" s="199" t="s">
        <v>1500</v>
      </c>
      <c r="D2804" s="255"/>
      <c r="E2804" s="255"/>
      <c r="F2804" s="255"/>
      <c r="G2804" s="256"/>
      <c r="H2804" s="257">
        <v>1</v>
      </c>
      <c r="I2804" s="242" t="s">
        <v>366</v>
      </c>
      <c r="J2804" s="179">
        <v>3795</v>
      </c>
      <c r="K2804" s="180">
        <f t="shared" si="607"/>
        <v>3795</v>
      </c>
      <c r="L2804" s="245"/>
      <c r="M2804" s="246"/>
      <c r="N2804" s="246"/>
      <c r="O2804" s="247"/>
      <c r="P2804" s="193">
        <f t="shared" si="598"/>
        <v>0</v>
      </c>
      <c r="Q2804" s="156" t="s">
        <v>363</v>
      </c>
      <c r="R2804" s="194">
        <f t="shared" si="603"/>
        <v>3795</v>
      </c>
      <c r="S2804" s="194" t="str">
        <f t="shared" si="603"/>
        <v/>
      </c>
      <c r="T2804" s="194" t="str">
        <f t="shared" si="603"/>
        <v/>
      </c>
      <c r="U2804" s="194" t="str">
        <f t="shared" si="603"/>
        <v/>
      </c>
    </row>
    <row r="2805" spans="1:21" s="251" customFormat="1" ht="19.5" customHeight="1" x14ac:dyDescent="0.25">
      <c r="A2805" s="241"/>
      <c r="B2805" s="254"/>
      <c r="C2805" s="199" t="s">
        <v>1501</v>
      </c>
      <c r="D2805" s="255"/>
      <c r="E2805" s="255"/>
      <c r="F2805" s="255"/>
      <c r="G2805" s="256"/>
      <c r="H2805" s="257">
        <v>1</v>
      </c>
      <c r="I2805" s="242" t="s">
        <v>366</v>
      </c>
      <c r="J2805" s="179">
        <v>7590</v>
      </c>
      <c r="K2805" s="180">
        <f t="shared" si="607"/>
        <v>7590</v>
      </c>
      <c r="L2805" s="245"/>
      <c r="M2805" s="246"/>
      <c r="N2805" s="246"/>
      <c r="O2805" s="247"/>
      <c r="P2805" s="193">
        <f t="shared" si="598"/>
        <v>0</v>
      </c>
      <c r="Q2805" s="156" t="s">
        <v>363</v>
      </c>
      <c r="R2805" s="194">
        <f t="shared" si="603"/>
        <v>7590</v>
      </c>
      <c r="S2805" s="194" t="str">
        <f t="shared" si="603"/>
        <v/>
      </c>
      <c r="T2805" s="194" t="str">
        <f t="shared" si="603"/>
        <v/>
      </c>
      <c r="U2805" s="194" t="str">
        <f t="shared" si="603"/>
        <v/>
      </c>
    </row>
    <row r="2806" spans="1:21" s="251" customFormat="1" ht="19.5" customHeight="1" x14ac:dyDescent="0.25">
      <c r="A2806" s="241"/>
      <c r="B2806" s="254"/>
      <c r="C2806" s="199" t="s">
        <v>1502</v>
      </c>
      <c r="D2806" s="255"/>
      <c r="E2806" s="255"/>
      <c r="F2806" s="255"/>
      <c r="G2806" s="256"/>
      <c r="H2806" s="257">
        <v>1</v>
      </c>
      <c r="I2806" s="242" t="s">
        <v>366</v>
      </c>
      <c r="J2806" s="179">
        <v>3795</v>
      </c>
      <c r="K2806" s="180">
        <f t="shared" si="607"/>
        <v>3795</v>
      </c>
      <c r="L2806" s="245"/>
      <c r="M2806" s="246"/>
      <c r="N2806" s="246"/>
      <c r="O2806" s="247"/>
      <c r="P2806" s="193">
        <f t="shared" si="598"/>
        <v>0</v>
      </c>
      <c r="Q2806" s="156" t="s">
        <v>363</v>
      </c>
      <c r="R2806" s="194">
        <f t="shared" si="603"/>
        <v>3795</v>
      </c>
      <c r="S2806" s="194" t="str">
        <f t="shared" si="603"/>
        <v/>
      </c>
      <c r="T2806" s="194" t="str">
        <f t="shared" si="603"/>
        <v/>
      </c>
      <c r="U2806" s="194" t="str">
        <f t="shared" si="603"/>
        <v/>
      </c>
    </row>
    <row r="2807" spans="1:21" s="251" customFormat="1" ht="19.5" customHeight="1" x14ac:dyDescent="0.25">
      <c r="A2807" s="241"/>
      <c r="B2807" s="254"/>
      <c r="C2807" s="199"/>
      <c r="D2807" s="255"/>
      <c r="E2807" s="255"/>
      <c r="F2807" s="255"/>
      <c r="G2807" s="256"/>
      <c r="H2807" s="257"/>
      <c r="I2807" s="242"/>
      <c r="J2807" s="179"/>
      <c r="K2807" s="244"/>
      <c r="L2807" s="245"/>
      <c r="M2807" s="246"/>
      <c r="N2807" s="246"/>
      <c r="O2807" s="247"/>
      <c r="P2807" s="193">
        <f t="shared" si="598"/>
        <v>0</v>
      </c>
      <c r="Q2807" s="156" t="s">
        <v>363</v>
      </c>
      <c r="R2807" s="194">
        <f t="shared" si="603"/>
        <v>0</v>
      </c>
      <c r="S2807" s="194" t="str">
        <f t="shared" si="603"/>
        <v/>
      </c>
      <c r="T2807" s="194" t="str">
        <f t="shared" si="603"/>
        <v/>
      </c>
      <c r="U2807" s="194" t="str">
        <f t="shared" si="603"/>
        <v/>
      </c>
    </row>
    <row r="2808" spans="1:21" s="251" customFormat="1" ht="19.5" customHeight="1" x14ac:dyDescent="0.25">
      <c r="A2808" s="241"/>
      <c r="B2808" s="254"/>
      <c r="C2808" s="196" t="s">
        <v>356</v>
      </c>
      <c r="D2808" s="255"/>
      <c r="E2808" s="255"/>
      <c r="F2808" s="255"/>
      <c r="G2808" s="256"/>
      <c r="H2808" s="257"/>
      <c r="I2808" s="242"/>
      <c r="J2808" s="179"/>
      <c r="K2808" s="244"/>
      <c r="L2808" s="990"/>
      <c r="M2808" s="991"/>
      <c r="N2808" s="991"/>
      <c r="O2808" s="992"/>
      <c r="P2808" s="193">
        <f t="shared" si="598"/>
        <v>0</v>
      </c>
      <c r="Q2808" s="258"/>
      <c r="R2808" s="194" t="str">
        <f t="shared" si="603"/>
        <v/>
      </c>
      <c r="S2808" s="194"/>
      <c r="T2808" s="194" t="str">
        <f t="shared" si="603"/>
        <v/>
      </c>
      <c r="U2808" s="194" t="str">
        <f t="shared" si="603"/>
        <v/>
      </c>
    </row>
    <row r="2809" spans="1:21" s="251" customFormat="1" ht="19.5" customHeight="1" x14ac:dyDescent="0.25">
      <c r="A2809" s="241"/>
      <c r="B2809" s="254"/>
      <c r="C2809" s="199" t="s">
        <v>1470</v>
      </c>
      <c r="D2809" s="255"/>
      <c r="E2809" s="255"/>
      <c r="F2809" s="255"/>
      <c r="G2809" s="256"/>
      <c r="H2809" s="257"/>
      <c r="I2809" s="242"/>
      <c r="J2809" s="179" t="s">
        <v>984</v>
      </c>
      <c r="K2809" s="244"/>
      <c r="L2809" s="245"/>
      <c r="M2809" s="246"/>
      <c r="N2809" s="246"/>
      <c r="O2809" s="247"/>
      <c r="P2809" s="193">
        <f t="shared" si="598"/>
        <v>0</v>
      </c>
      <c r="Q2809" s="156" t="s">
        <v>356</v>
      </c>
      <c r="R2809" s="194" t="str">
        <f t="shared" ref="R2809:R2851" si="608">IF($Q2809=R$8,$K2809,"")</f>
        <v/>
      </c>
      <c r="S2809" s="194"/>
      <c r="T2809" s="194">
        <f t="shared" ref="T2809:T2851" si="609">IF($Q2809=T$8,$K2809,"")</f>
        <v>0</v>
      </c>
      <c r="U2809" s="194"/>
    </row>
    <row r="2810" spans="1:21" s="251" customFormat="1" ht="19.5" customHeight="1" x14ac:dyDescent="0.25">
      <c r="A2810" s="241"/>
      <c r="B2810" s="254"/>
      <c r="C2810" s="199" t="s">
        <v>1471</v>
      </c>
      <c r="D2810" s="255"/>
      <c r="E2810" s="255"/>
      <c r="F2810" s="255"/>
      <c r="G2810" s="256"/>
      <c r="H2810" s="257">
        <v>1</v>
      </c>
      <c r="I2810" s="242" t="s">
        <v>1056</v>
      </c>
      <c r="J2810" s="179">
        <v>79695</v>
      </c>
      <c r="K2810" s="180">
        <f t="shared" ref="K2810:K2812" si="610">H2810*J2810</f>
        <v>79695</v>
      </c>
      <c r="L2810" s="245"/>
      <c r="M2810" s="246"/>
      <c r="N2810" s="246"/>
      <c r="O2810" s="247"/>
      <c r="P2810" s="193">
        <f t="shared" si="598"/>
        <v>0</v>
      </c>
      <c r="Q2810" s="156" t="s">
        <v>356</v>
      </c>
      <c r="R2810" s="194" t="str">
        <f t="shared" si="608"/>
        <v/>
      </c>
      <c r="S2810" s="194"/>
      <c r="T2810" s="194">
        <f t="shared" si="609"/>
        <v>79695</v>
      </c>
      <c r="U2810" s="194"/>
    </row>
    <row r="2811" spans="1:21" s="251" customFormat="1" ht="19.5" customHeight="1" x14ac:dyDescent="0.25">
      <c r="A2811" s="241"/>
      <c r="B2811" s="254"/>
      <c r="C2811" s="199" t="s">
        <v>1472</v>
      </c>
      <c r="D2811" s="255"/>
      <c r="E2811" s="255"/>
      <c r="F2811" s="255"/>
      <c r="G2811" s="256"/>
      <c r="H2811" s="257">
        <v>1</v>
      </c>
      <c r="I2811" s="242" t="s">
        <v>1056</v>
      </c>
      <c r="J2811" s="179">
        <v>151800</v>
      </c>
      <c r="K2811" s="180">
        <f t="shared" si="610"/>
        <v>151800</v>
      </c>
      <c r="L2811" s="245"/>
      <c r="M2811" s="246"/>
      <c r="N2811" s="246"/>
      <c r="O2811" s="247"/>
      <c r="P2811" s="193">
        <f t="shared" ref="P2811:P2874" si="611">K2811-SUM(R2811:U2811)</f>
        <v>0</v>
      </c>
      <c r="Q2811" s="156" t="s">
        <v>356</v>
      </c>
      <c r="R2811" s="194" t="str">
        <f t="shared" si="608"/>
        <v/>
      </c>
      <c r="S2811" s="194"/>
      <c r="T2811" s="194">
        <f t="shared" si="609"/>
        <v>151800</v>
      </c>
      <c r="U2811" s="194"/>
    </row>
    <row r="2812" spans="1:21" s="251" customFormat="1" ht="19.5" customHeight="1" x14ac:dyDescent="0.25">
      <c r="A2812" s="241"/>
      <c r="B2812" s="254"/>
      <c r="C2812" s="199" t="s">
        <v>1036</v>
      </c>
      <c r="D2812" s="255"/>
      <c r="E2812" s="255"/>
      <c r="F2812" s="255"/>
      <c r="G2812" s="256"/>
      <c r="H2812" s="257">
        <v>1</v>
      </c>
      <c r="I2812" s="242" t="s">
        <v>1056</v>
      </c>
      <c r="J2812" s="179">
        <v>6325</v>
      </c>
      <c r="K2812" s="180">
        <f t="shared" si="610"/>
        <v>6325</v>
      </c>
      <c r="L2812" s="245"/>
      <c r="M2812" s="246"/>
      <c r="N2812" s="246"/>
      <c r="O2812" s="247"/>
      <c r="P2812" s="193">
        <f t="shared" si="611"/>
        <v>0</v>
      </c>
      <c r="Q2812" s="156" t="s">
        <v>356</v>
      </c>
      <c r="R2812" s="194" t="str">
        <f t="shared" si="608"/>
        <v/>
      </c>
      <c r="S2812" s="194"/>
      <c r="T2812" s="194">
        <f t="shared" si="609"/>
        <v>6325</v>
      </c>
      <c r="U2812" s="194"/>
    </row>
    <row r="2813" spans="1:21" s="251" customFormat="1" ht="19.5" customHeight="1" x14ac:dyDescent="0.25">
      <c r="A2813" s="241"/>
      <c r="B2813" s="254"/>
      <c r="C2813" s="199"/>
      <c r="D2813" s="255"/>
      <c r="E2813" s="255"/>
      <c r="F2813" s="255"/>
      <c r="G2813" s="256"/>
      <c r="H2813" s="257"/>
      <c r="I2813" s="242"/>
      <c r="J2813" s="179" t="s">
        <v>984</v>
      </c>
      <c r="K2813" s="244"/>
      <c r="L2813" s="245"/>
      <c r="M2813" s="246"/>
      <c r="N2813" s="246"/>
      <c r="O2813" s="247"/>
      <c r="P2813" s="193">
        <f t="shared" si="611"/>
        <v>0</v>
      </c>
      <c r="Q2813" s="156" t="s">
        <v>356</v>
      </c>
      <c r="R2813" s="194" t="str">
        <f t="shared" si="608"/>
        <v/>
      </c>
      <c r="S2813" s="194"/>
      <c r="T2813" s="194">
        <f t="shared" si="609"/>
        <v>0</v>
      </c>
      <c r="U2813" s="194"/>
    </row>
    <row r="2814" spans="1:21" s="251" customFormat="1" ht="19.5" customHeight="1" x14ac:dyDescent="0.25">
      <c r="A2814" s="241"/>
      <c r="B2814" s="254"/>
      <c r="C2814" s="199" t="s">
        <v>1022</v>
      </c>
      <c r="D2814" s="255"/>
      <c r="E2814" s="255"/>
      <c r="F2814" s="255"/>
      <c r="G2814" s="256"/>
      <c r="H2814" s="257">
        <v>2</v>
      </c>
      <c r="I2814" s="242" t="s">
        <v>366</v>
      </c>
      <c r="J2814" s="179">
        <v>22137.5</v>
      </c>
      <c r="K2814" s="180">
        <f t="shared" ref="K2814:K2816" si="612">H2814*J2814</f>
        <v>44275</v>
      </c>
      <c r="L2814" s="245"/>
      <c r="M2814" s="246"/>
      <c r="N2814" s="246"/>
      <c r="O2814" s="247"/>
      <c r="P2814" s="193">
        <f t="shared" si="611"/>
        <v>0</v>
      </c>
      <c r="Q2814" s="156" t="s">
        <v>356</v>
      </c>
      <c r="R2814" s="194" t="str">
        <f t="shared" si="608"/>
        <v/>
      </c>
      <c r="S2814" s="194"/>
      <c r="T2814" s="194">
        <f t="shared" si="609"/>
        <v>44275</v>
      </c>
      <c r="U2814" s="194"/>
    </row>
    <row r="2815" spans="1:21" s="251" customFormat="1" ht="19.5" customHeight="1" x14ac:dyDescent="0.25">
      <c r="A2815" s="241"/>
      <c r="B2815" s="254"/>
      <c r="C2815" s="199" t="s">
        <v>1023</v>
      </c>
      <c r="D2815" s="255"/>
      <c r="E2815" s="255"/>
      <c r="F2815" s="255"/>
      <c r="G2815" s="256"/>
      <c r="H2815" s="257">
        <v>1</v>
      </c>
      <c r="I2815" s="242" t="s">
        <v>366</v>
      </c>
      <c r="J2815" s="179">
        <v>8855</v>
      </c>
      <c r="K2815" s="180">
        <f t="shared" si="612"/>
        <v>8855</v>
      </c>
      <c r="L2815" s="245"/>
      <c r="M2815" s="246"/>
      <c r="N2815" s="246"/>
      <c r="O2815" s="247"/>
      <c r="P2815" s="193">
        <f t="shared" si="611"/>
        <v>0</v>
      </c>
      <c r="Q2815" s="156" t="s">
        <v>356</v>
      </c>
      <c r="R2815" s="194" t="str">
        <f t="shared" si="608"/>
        <v/>
      </c>
      <c r="S2815" s="194"/>
      <c r="T2815" s="194">
        <f t="shared" si="609"/>
        <v>8855</v>
      </c>
      <c r="U2815" s="194"/>
    </row>
    <row r="2816" spans="1:21" s="251" customFormat="1" ht="19.5" customHeight="1" x14ac:dyDescent="0.25">
      <c r="A2816" s="241"/>
      <c r="B2816" s="254"/>
      <c r="C2816" s="199" t="s">
        <v>1024</v>
      </c>
      <c r="D2816" s="255"/>
      <c r="E2816" s="255"/>
      <c r="F2816" s="255"/>
      <c r="G2816" s="256"/>
      <c r="H2816" s="257">
        <v>1</v>
      </c>
      <c r="I2816" s="242" t="s">
        <v>366</v>
      </c>
      <c r="J2816" s="179">
        <v>8855</v>
      </c>
      <c r="K2816" s="180">
        <f t="shared" si="612"/>
        <v>8855</v>
      </c>
      <c r="L2816" s="245"/>
      <c r="M2816" s="246"/>
      <c r="N2816" s="246"/>
      <c r="O2816" s="247"/>
      <c r="P2816" s="193">
        <f t="shared" si="611"/>
        <v>0</v>
      </c>
      <c r="Q2816" s="156" t="s">
        <v>356</v>
      </c>
      <c r="R2816" s="194" t="str">
        <f t="shared" si="608"/>
        <v/>
      </c>
      <c r="S2816" s="194"/>
      <c r="T2816" s="194">
        <f t="shared" si="609"/>
        <v>8855</v>
      </c>
      <c r="U2816" s="194"/>
    </row>
    <row r="2817" spans="1:21" s="251" customFormat="1" ht="19.5" customHeight="1" x14ac:dyDescent="0.25">
      <c r="A2817" s="241"/>
      <c r="B2817" s="254"/>
      <c r="C2817" s="199"/>
      <c r="D2817" s="255"/>
      <c r="E2817" s="255"/>
      <c r="F2817" s="255"/>
      <c r="G2817" s="256"/>
      <c r="H2817" s="257"/>
      <c r="I2817" s="242"/>
      <c r="J2817" s="179" t="s">
        <v>984</v>
      </c>
      <c r="K2817" s="244"/>
      <c r="L2817" s="245"/>
      <c r="M2817" s="246"/>
      <c r="N2817" s="246"/>
      <c r="O2817" s="247"/>
      <c r="P2817" s="193">
        <f t="shared" si="611"/>
        <v>0</v>
      </c>
      <c r="Q2817" s="156" t="s">
        <v>356</v>
      </c>
      <c r="R2817" s="194" t="str">
        <f t="shared" si="608"/>
        <v/>
      </c>
      <c r="S2817" s="194"/>
      <c r="T2817" s="194">
        <f t="shared" si="609"/>
        <v>0</v>
      </c>
      <c r="U2817" s="194"/>
    </row>
    <row r="2818" spans="1:21" s="251" customFormat="1" ht="19.5" customHeight="1" x14ac:dyDescent="0.25">
      <c r="A2818" s="241"/>
      <c r="B2818" s="254"/>
      <c r="C2818" s="199" t="s">
        <v>1474</v>
      </c>
      <c r="D2818" s="255"/>
      <c r="E2818" s="255"/>
      <c r="F2818" s="255"/>
      <c r="G2818" s="256"/>
      <c r="H2818" s="257"/>
      <c r="I2818" s="242"/>
      <c r="J2818" s="179" t="s">
        <v>984</v>
      </c>
      <c r="K2818" s="244"/>
      <c r="L2818" s="245"/>
      <c r="M2818" s="246"/>
      <c r="N2818" s="246"/>
      <c r="O2818" s="247"/>
      <c r="P2818" s="193">
        <f t="shared" si="611"/>
        <v>0</v>
      </c>
      <c r="Q2818" s="156" t="s">
        <v>356</v>
      </c>
      <c r="R2818" s="194" t="str">
        <f t="shared" si="608"/>
        <v/>
      </c>
      <c r="S2818" s="194"/>
      <c r="T2818" s="194">
        <f t="shared" si="609"/>
        <v>0</v>
      </c>
      <c r="U2818" s="194"/>
    </row>
    <row r="2819" spans="1:21" s="251" customFormat="1" ht="19.5" customHeight="1" x14ac:dyDescent="0.25">
      <c r="A2819" s="241"/>
      <c r="B2819" s="254"/>
      <c r="C2819" s="199" t="s">
        <v>1503</v>
      </c>
      <c r="D2819" s="255"/>
      <c r="E2819" s="255"/>
      <c r="F2819" s="255"/>
      <c r="G2819" s="256"/>
      <c r="H2819" s="257">
        <v>2</v>
      </c>
      <c r="I2819" s="242" t="s">
        <v>366</v>
      </c>
      <c r="J2819" s="179">
        <v>15180</v>
      </c>
      <c r="K2819" s="180">
        <f t="shared" ref="K2819:K2820" si="613">H2819*J2819</f>
        <v>30360</v>
      </c>
      <c r="L2819" s="245"/>
      <c r="M2819" s="246"/>
      <c r="N2819" s="246"/>
      <c r="O2819" s="247"/>
      <c r="P2819" s="193">
        <f t="shared" si="611"/>
        <v>0</v>
      </c>
      <c r="Q2819" s="156" t="s">
        <v>356</v>
      </c>
      <c r="R2819" s="194" t="str">
        <f t="shared" si="608"/>
        <v/>
      </c>
      <c r="S2819" s="194"/>
      <c r="T2819" s="194">
        <f t="shared" si="609"/>
        <v>30360</v>
      </c>
      <c r="U2819" s="194"/>
    </row>
    <row r="2820" spans="1:21" s="251" customFormat="1" ht="19.5" customHeight="1" x14ac:dyDescent="0.25">
      <c r="A2820" s="241"/>
      <c r="B2820" s="254"/>
      <c r="C2820" s="199" t="s">
        <v>1504</v>
      </c>
      <c r="D2820" s="255"/>
      <c r="E2820" s="255"/>
      <c r="F2820" s="255"/>
      <c r="G2820" s="256"/>
      <c r="H2820" s="257">
        <v>2</v>
      </c>
      <c r="I2820" s="242" t="s">
        <v>366</v>
      </c>
      <c r="J2820" s="179">
        <v>15180</v>
      </c>
      <c r="K2820" s="180">
        <f t="shared" si="613"/>
        <v>30360</v>
      </c>
      <c r="L2820" s="245"/>
      <c r="M2820" s="246"/>
      <c r="N2820" s="246"/>
      <c r="O2820" s="247"/>
      <c r="P2820" s="193">
        <f t="shared" si="611"/>
        <v>0</v>
      </c>
      <c r="Q2820" s="156" t="s">
        <v>356</v>
      </c>
      <c r="R2820" s="194" t="str">
        <f t="shared" si="608"/>
        <v/>
      </c>
      <c r="S2820" s="194"/>
      <c r="T2820" s="194">
        <f t="shared" si="609"/>
        <v>30360</v>
      </c>
      <c r="U2820" s="194"/>
    </row>
    <row r="2821" spans="1:21" s="251" customFormat="1" ht="19.5" customHeight="1" x14ac:dyDescent="0.25">
      <c r="A2821" s="241"/>
      <c r="B2821" s="254"/>
      <c r="C2821" s="199"/>
      <c r="D2821" s="255"/>
      <c r="E2821" s="255"/>
      <c r="F2821" s="255"/>
      <c r="G2821" s="256"/>
      <c r="H2821" s="257"/>
      <c r="I2821" s="242"/>
      <c r="J2821" s="179" t="s">
        <v>984</v>
      </c>
      <c r="K2821" s="244"/>
      <c r="L2821" s="245"/>
      <c r="M2821" s="246"/>
      <c r="N2821" s="246"/>
      <c r="O2821" s="247"/>
      <c r="P2821" s="193">
        <f t="shared" si="611"/>
        <v>0</v>
      </c>
      <c r="Q2821" s="156" t="s">
        <v>356</v>
      </c>
      <c r="R2821" s="194" t="str">
        <f t="shared" si="608"/>
        <v/>
      </c>
      <c r="S2821" s="194"/>
      <c r="T2821" s="194">
        <f t="shared" si="609"/>
        <v>0</v>
      </c>
      <c r="U2821" s="194"/>
    </row>
    <row r="2822" spans="1:21" s="251" customFormat="1" ht="19.5" customHeight="1" x14ac:dyDescent="0.25">
      <c r="A2822" s="241"/>
      <c r="B2822" s="254"/>
      <c r="C2822" s="199" t="s">
        <v>1479</v>
      </c>
      <c r="D2822" s="255"/>
      <c r="E2822" s="255"/>
      <c r="F2822" s="255"/>
      <c r="G2822" s="256"/>
      <c r="H2822" s="257"/>
      <c r="I2822" s="242"/>
      <c r="J2822" s="179" t="s">
        <v>984</v>
      </c>
      <c r="K2822" s="244"/>
      <c r="L2822" s="245"/>
      <c r="M2822" s="246"/>
      <c r="N2822" s="246"/>
      <c r="O2822" s="247"/>
      <c r="P2822" s="193">
        <f t="shared" si="611"/>
        <v>0</v>
      </c>
      <c r="Q2822" s="156" t="s">
        <v>356</v>
      </c>
      <c r="R2822" s="194" t="str">
        <f t="shared" si="608"/>
        <v/>
      </c>
      <c r="S2822" s="194"/>
      <c r="T2822" s="194">
        <f t="shared" si="609"/>
        <v>0</v>
      </c>
      <c r="U2822" s="194"/>
    </row>
    <row r="2823" spans="1:21" s="251" customFormat="1" ht="19.5" customHeight="1" x14ac:dyDescent="0.25">
      <c r="A2823" s="241"/>
      <c r="B2823" s="254"/>
      <c r="C2823" s="199" t="s">
        <v>1480</v>
      </c>
      <c r="D2823" s="255"/>
      <c r="E2823" s="255"/>
      <c r="F2823" s="255"/>
      <c r="G2823" s="256"/>
      <c r="H2823" s="257">
        <v>1</v>
      </c>
      <c r="I2823" s="242" t="s">
        <v>1056</v>
      </c>
      <c r="J2823" s="179">
        <v>37950</v>
      </c>
      <c r="K2823" s="180">
        <f t="shared" ref="K2823:K2824" si="614">H2823*J2823</f>
        <v>37950</v>
      </c>
      <c r="L2823" s="245"/>
      <c r="M2823" s="246"/>
      <c r="N2823" s="246"/>
      <c r="O2823" s="247"/>
      <c r="P2823" s="193">
        <f t="shared" si="611"/>
        <v>0</v>
      </c>
      <c r="Q2823" s="156" t="s">
        <v>356</v>
      </c>
      <c r="R2823" s="194" t="str">
        <f t="shared" si="608"/>
        <v/>
      </c>
      <c r="S2823" s="194"/>
      <c r="T2823" s="194">
        <f t="shared" si="609"/>
        <v>37950</v>
      </c>
      <c r="U2823" s="194"/>
    </row>
    <row r="2824" spans="1:21" s="251" customFormat="1" ht="19.5" customHeight="1" x14ac:dyDescent="0.25">
      <c r="A2824" s="241"/>
      <c r="B2824" s="254"/>
      <c r="C2824" s="199" t="s">
        <v>1471</v>
      </c>
      <c r="D2824" s="255"/>
      <c r="E2824" s="255"/>
      <c r="F2824" s="255"/>
      <c r="G2824" s="256"/>
      <c r="H2824" s="257">
        <v>1</v>
      </c>
      <c r="I2824" s="242" t="s">
        <v>1056</v>
      </c>
      <c r="J2824" s="179">
        <v>40986</v>
      </c>
      <c r="K2824" s="180">
        <f t="shared" si="614"/>
        <v>40986</v>
      </c>
      <c r="L2824" s="245"/>
      <c r="M2824" s="246"/>
      <c r="N2824" s="246"/>
      <c r="O2824" s="247"/>
      <c r="P2824" s="193">
        <f t="shared" si="611"/>
        <v>0</v>
      </c>
      <c r="Q2824" s="156" t="s">
        <v>356</v>
      </c>
      <c r="R2824" s="194" t="str">
        <f t="shared" si="608"/>
        <v/>
      </c>
      <c r="S2824" s="194"/>
      <c r="T2824" s="194">
        <f t="shared" si="609"/>
        <v>40986</v>
      </c>
      <c r="U2824" s="194"/>
    </row>
    <row r="2825" spans="1:21" s="251" customFormat="1" ht="19.5" customHeight="1" x14ac:dyDescent="0.25">
      <c r="A2825" s="241"/>
      <c r="B2825" s="254"/>
      <c r="C2825" s="199"/>
      <c r="D2825" s="255"/>
      <c r="E2825" s="255"/>
      <c r="F2825" s="255"/>
      <c r="G2825" s="256"/>
      <c r="H2825" s="257"/>
      <c r="I2825" s="242"/>
      <c r="J2825" s="179" t="s">
        <v>984</v>
      </c>
      <c r="K2825" s="244"/>
      <c r="L2825" s="245"/>
      <c r="M2825" s="246"/>
      <c r="N2825" s="246"/>
      <c r="O2825" s="247"/>
      <c r="P2825" s="193">
        <f t="shared" si="611"/>
        <v>0</v>
      </c>
      <c r="Q2825" s="156" t="s">
        <v>356</v>
      </c>
      <c r="R2825" s="194" t="str">
        <f t="shared" si="608"/>
        <v/>
      </c>
      <c r="S2825" s="194"/>
      <c r="T2825" s="194">
        <f t="shared" si="609"/>
        <v>0</v>
      </c>
      <c r="U2825" s="194"/>
    </row>
    <row r="2826" spans="1:21" s="251" customFormat="1" ht="19.5" customHeight="1" x14ac:dyDescent="0.25">
      <c r="A2826" s="241"/>
      <c r="B2826" s="254"/>
      <c r="C2826" s="199" t="s">
        <v>1505</v>
      </c>
      <c r="D2826" s="255"/>
      <c r="E2826" s="255"/>
      <c r="F2826" s="255"/>
      <c r="G2826" s="256"/>
      <c r="H2826" s="257">
        <v>2</v>
      </c>
      <c r="I2826" s="242" t="s">
        <v>366</v>
      </c>
      <c r="J2826" s="179">
        <v>7590</v>
      </c>
      <c r="K2826" s="180">
        <f t="shared" ref="K2826" si="615">H2826*J2826</f>
        <v>15180</v>
      </c>
      <c r="L2826" s="245"/>
      <c r="M2826" s="246"/>
      <c r="N2826" s="246"/>
      <c r="O2826" s="247"/>
      <c r="P2826" s="193">
        <f t="shared" si="611"/>
        <v>0</v>
      </c>
      <c r="Q2826" s="156" t="s">
        <v>356</v>
      </c>
      <c r="R2826" s="194" t="str">
        <f t="shared" si="608"/>
        <v/>
      </c>
      <c r="S2826" s="194"/>
      <c r="T2826" s="194">
        <f t="shared" si="609"/>
        <v>15180</v>
      </c>
      <c r="U2826" s="194"/>
    </row>
    <row r="2827" spans="1:21" s="251" customFormat="1" ht="19.5" customHeight="1" x14ac:dyDescent="0.25">
      <c r="A2827" s="241"/>
      <c r="B2827" s="254"/>
      <c r="C2827" s="199"/>
      <c r="D2827" s="255"/>
      <c r="E2827" s="255"/>
      <c r="F2827" s="255"/>
      <c r="G2827" s="256"/>
      <c r="H2827" s="257"/>
      <c r="I2827" s="242"/>
      <c r="J2827" s="179" t="s">
        <v>984</v>
      </c>
      <c r="K2827" s="244"/>
      <c r="L2827" s="245"/>
      <c r="M2827" s="246"/>
      <c r="N2827" s="246"/>
      <c r="O2827" s="247"/>
      <c r="P2827" s="193">
        <f t="shared" si="611"/>
        <v>0</v>
      </c>
      <c r="Q2827" s="156" t="s">
        <v>356</v>
      </c>
      <c r="R2827" s="194" t="str">
        <f t="shared" si="608"/>
        <v/>
      </c>
      <c r="S2827" s="194"/>
      <c r="T2827" s="194">
        <f t="shared" si="609"/>
        <v>0</v>
      </c>
      <c r="U2827" s="194"/>
    </row>
    <row r="2828" spans="1:21" s="251" customFormat="1" ht="19.5" customHeight="1" x14ac:dyDescent="0.25">
      <c r="A2828" s="241"/>
      <c r="B2828" s="254"/>
      <c r="C2828" s="199" t="s">
        <v>1506</v>
      </c>
      <c r="D2828" s="255"/>
      <c r="E2828" s="255"/>
      <c r="F2828" s="255"/>
      <c r="G2828" s="256"/>
      <c r="H2828" s="257">
        <v>1</v>
      </c>
      <c r="I2828" s="242" t="s">
        <v>366</v>
      </c>
      <c r="J2828" s="179">
        <v>12650</v>
      </c>
      <c r="K2828" s="180">
        <f t="shared" ref="K2828:K2830" si="616">H2828*J2828</f>
        <v>12650</v>
      </c>
      <c r="L2828" s="245"/>
      <c r="M2828" s="246"/>
      <c r="N2828" s="246"/>
      <c r="O2828" s="247"/>
      <c r="P2828" s="193">
        <f t="shared" si="611"/>
        <v>0</v>
      </c>
      <c r="Q2828" s="156" t="s">
        <v>356</v>
      </c>
      <c r="R2828" s="194" t="str">
        <f t="shared" si="608"/>
        <v/>
      </c>
      <c r="S2828" s="194"/>
      <c r="T2828" s="194">
        <f t="shared" si="609"/>
        <v>12650</v>
      </c>
      <c r="U2828" s="194"/>
    </row>
    <row r="2829" spans="1:21" s="251" customFormat="1" ht="19.5" customHeight="1" x14ac:dyDescent="0.25">
      <c r="A2829" s="241"/>
      <c r="B2829" s="254"/>
      <c r="C2829" s="199" t="s">
        <v>1507</v>
      </c>
      <c r="D2829" s="255"/>
      <c r="E2829" s="255"/>
      <c r="F2829" s="255"/>
      <c r="G2829" s="256"/>
      <c r="H2829" s="257">
        <v>1</v>
      </c>
      <c r="I2829" s="242" t="s">
        <v>366</v>
      </c>
      <c r="J2829" s="179">
        <v>12650</v>
      </c>
      <c r="K2829" s="180">
        <f t="shared" si="616"/>
        <v>12650</v>
      </c>
      <c r="L2829" s="245"/>
      <c r="M2829" s="246"/>
      <c r="N2829" s="246"/>
      <c r="O2829" s="247"/>
      <c r="P2829" s="193">
        <f t="shared" si="611"/>
        <v>0</v>
      </c>
      <c r="Q2829" s="156" t="s">
        <v>356</v>
      </c>
      <c r="R2829" s="194" t="str">
        <f t="shared" si="608"/>
        <v/>
      </c>
      <c r="S2829" s="194"/>
      <c r="T2829" s="194">
        <f t="shared" si="609"/>
        <v>12650</v>
      </c>
      <c r="U2829" s="194"/>
    </row>
    <row r="2830" spans="1:21" s="251" customFormat="1" ht="19.5" customHeight="1" x14ac:dyDescent="0.25">
      <c r="A2830" s="241"/>
      <c r="B2830" s="254"/>
      <c r="C2830" s="199" t="s">
        <v>1508</v>
      </c>
      <c r="D2830" s="255"/>
      <c r="E2830" s="255"/>
      <c r="F2830" s="255"/>
      <c r="G2830" s="256"/>
      <c r="H2830" s="257">
        <v>1</v>
      </c>
      <c r="I2830" s="242" t="s">
        <v>366</v>
      </c>
      <c r="J2830" s="179">
        <v>12650</v>
      </c>
      <c r="K2830" s="180">
        <f t="shared" si="616"/>
        <v>12650</v>
      </c>
      <c r="L2830" s="245"/>
      <c r="M2830" s="246"/>
      <c r="N2830" s="246"/>
      <c r="O2830" s="247"/>
      <c r="P2830" s="193">
        <f t="shared" si="611"/>
        <v>0</v>
      </c>
      <c r="Q2830" s="156" t="s">
        <v>356</v>
      </c>
      <c r="R2830" s="194" t="str">
        <f t="shared" si="608"/>
        <v/>
      </c>
      <c r="S2830" s="194"/>
      <c r="T2830" s="194">
        <f t="shared" si="609"/>
        <v>12650</v>
      </c>
      <c r="U2830" s="194"/>
    </row>
    <row r="2831" spans="1:21" s="251" customFormat="1" ht="19.5" customHeight="1" x14ac:dyDescent="0.25">
      <c r="A2831" s="241"/>
      <c r="B2831" s="254"/>
      <c r="C2831" s="199"/>
      <c r="D2831" s="255"/>
      <c r="E2831" s="255"/>
      <c r="F2831" s="255"/>
      <c r="G2831" s="256"/>
      <c r="H2831" s="257"/>
      <c r="I2831" s="242"/>
      <c r="J2831" s="179" t="s">
        <v>984</v>
      </c>
      <c r="K2831" s="244"/>
      <c r="L2831" s="245"/>
      <c r="M2831" s="246"/>
      <c r="N2831" s="246"/>
      <c r="O2831" s="247"/>
      <c r="P2831" s="193">
        <f t="shared" si="611"/>
        <v>0</v>
      </c>
      <c r="Q2831" s="156" t="s">
        <v>356</v>
      </c>
      <c r="R2831" s="194" t="str">
        <f t="shared" si="608"/>
        <v/>
      </c>
      <c r="S2831" s="194"/>
      <c r="T2831" s="194">
        <f t="shared" si="609"/>
        <v>0</v>
      </c>
      <c r="U2831" s="194"/>
    </row>
    <row r="2832" spans="1:21" s="251" customFormat="1" ht="19.5" customHeight="1" x14ac:dyDescent="0.25">
      <c r="A2832" s="241"/>
      <c r="B2832" s="254"/>
      <c r="C2832" s="199" t="s">
        <v>1492</v>
      </c>
      <c r="D2832" s="255"/>
      <c r="E2832" s="255"/>
      <c r="F2832" s="255"/>
      <c r="G2832" s="256"/>
      <c r="H2832" s="257"/>
      <c r="I2832" s="242"/>
      <c r="J2832" s="179" t="s">
        <v>984</v>
      </c>
      <c r="K2832" s="244"/>
      <c r="L2832" s="245"/>
      <c r="M2832" s="246"/>
      <c r="N2832" s="246"/>
      <c r="O2832" s="247"/>
      <c r="P2832" s="193">
        <f t="shared" si="611"/>
        <v>0</v>
      </c>
      <c r="Q2832" s="156" t="s">
        <v>356</v>
      </c>
      <c r="R2832" s="194" t="str">
        <f t="shared" si="608"/>
        <v/>
      </c>
      <c r="S2832" s="194"/>
      <c r="T2832" s="194">
        <f t="shared" si="609"/>
        <v>0</v>
      </c>
      <c r="U2832" s="194"/>
    </row>
    <row r="2833" spans="1:21" s="251" customFormat="1" ht="19.5" customHeight="1" x14ac:dyDescent="0.25">
      <c r="A2833" s="241"/>
      <c r="B2833" s="254"/>
      <c r="C2833" s="199" t="s">
        <v>1480</v>
      </c>
      <c r="D2833" s="255"/>
      <c r="E2833" s="255"/>
      <c r="F2833" s="255"/>
      <c r="G2833" s="256"/>
      <c r="H2833" s="257">
        <v>1</v>
      </c>
      <c r="I2833" s="242" t="s">
        <v>1056</v>
      </c>
      <c r="J2833" s="179">
        <v>31625</v>
      </c>
      <c r="K2833" s="180">
        <f t="shared" ref="K2833:K2834" si="617">H2833*J2833</f>
        <v>31625</v>
      </c>
      <c r="L2833" s="245"/>
      <c r="M2833" s="246"/>
      <c r="N2833" s="246"/>
      <c r="O2833" s="247"/>
      <c r="P2833" s="193">
        <f t="shared" si="611"/>
        <v>0</v>
      </c>
      <c r="Q2833" s="156" t="s">
        <v>356</v>
      </c>
      <c r="R2833" s="194" t="str">
        <f t="shared" si="608"/>
        <v/>
      </c>
      <c r="S2833" s="194"/>
      <c r="T2833" s="194">
        <f t="shared" si="609"/>
        <v>31625</v>
      </c>
      <c r="U2833" s="194"/>
    </row>
    <row r="2834" spans="1:21" s="251" customFormat="1" ht="19.5" customHeight="1" x14ac:dyDescent="0.25">
      <c r="A2834" s="241"/>
      <c r="B2834" s="254"/>
      <c r="C2834" s="199" t="s">
        <v>1471</v>
      </c>
      <c r="D2834" s="255"/>
      <c r="E2834" s="255"/>
      <c r="F2834" s="255"/>
      <c r="G2834" s="256"/>
      <c r="H2834" s="257">
        <v>1</v>
      </c>
      <c r="I2834" s="242" t="s">
        <v>1056</v>
      </c>
      <c r="J2834" s="179">
        <v>91080</v>
      </c>
      <c r="K2834" s="180">
        <f t="shared" si="617"/>
        <v>91080</v>
      </c>
      <c r="L2834" s="245"/>
      <c r="M2834" s="246"/>
      <c r="N2834" s="246"/>
      <c r="O2834" s="247"/>
      <c r="P2834" s="193">
        <f t="shared" si="611"/>
        <v>0</v>
      </c>
      <c r="Q2834" s="156" t="s">
        <v>356</v>
      </c>
      <c r="R2834" s="194" t="str">
        <f t="shared" si="608"/>
        <v/>
      </c>
      <c r="S2834" s="194"/>
      <c r="T2834" s="194">
        <f t="shared" si="609"/>
        <v>91080</v>
      </c>
      <c r="U2834" s="194"/>
    </row>
    <row r="2835" spans="1:21" s="251" customFormat="1" ht="19.5" customHeight="1" x14ac:dyDescent="0.25">
      <c r="A2835" s="241"/>
      <c r="B2835" s="254"/>
      <c r="C2835" s="199"/>
      <c r="D2835" s="255"/>
      <c r="E2835" s="255"/>
      <c r="F2835" s="255"/>
      <c r="G2835" s="256"/>
      <c r="H2835" s="257"/>
      <c r="I2835" s="242"/>
      <c r="J2835" s="179" t="s">
        <v>984</v>
      </c>
      <c r="K2835" s="244"/>
      <c r="L2835" s="245"/>
      <c r="M2835" s="246"/>
      <c r="N2835" s="246"/>
      <c r="O2835" s="247"/>
      <c r="P2835" s="193">
        <f t="shared" si="611"/>
        <v>0</v>
      </c>
      <c r="Q2835" s="156" t="s">
        <v>356</v>
      </c>
      <c r="R2835" s="194" t="str">
        <f t="shared" si="608"/>
        <v/>
      </c>
      <c r="S2835" s="194"/>
      <c r="T2835" s="194">
        <f t="shared" si="609"/>
        <v>0</v>
      </c>
      <c r="U2835" s="194"/>
    </row>
    <row r="2836" spans="1:21" s="251" customFormat="1" ht="19.5" customHeight="1" x14ac:dyDescent="0.25">
      <c r="A2836" s="241"/>
      <c r="B2836" s="254"/>
      <c r="C2836" s="199" t="s">
        <v>1022</v>
      </c>
      <c r="D2836" s="255"/>
      <c r="E2836" s="255"/>
      <c r="F2836" s="255"/>
      <c r="G2836" s="256"/>
      <c r="H2836" s="257">
        <v>2</v>
      </c>
      <c r="I2836" s="242" t="s">
        <v>366</v>
      </c>
      <c r="J2836" s="179">
        <v>7590</v>
      </c>
      <c r="K2836" s="180">
        <f t="shared" ref="K2836:K2838" si="618">H2836*J2836</f>
        <v>15180</v>
      </c>
      <c r="L2836" s="245"/>
      <c r="M2836" s="246"/>
      <c r="N2836" s="246"/>
      <c r="O2836" s="247"/>
      <c r="P2836" s="193">
        <f t="shared" si="611"/>
        <v>0</v>
      </c>
      <c r="Q2836" s="156" t="s">
        <v>356</v>
      </c>
      <c r="R2836" s="194" t="str">
        <f t="shared" si="608"/>
        <v/>
      </c>
      <c r="S2836" s="194"/>
      <c r="T2836" s="194">
        <f t="shared" si="609"/>
        <v>15180</v>
      </c>
      <c r="U2836" s="194"/>
    </row>
    <row r="2837" spans="1:21" s="251" customFormat="1" ht="19.5" customHeight="1" x14ac:dyDescent="0.25">
      <c r="A2837" s="241"/>
      <c r="B2837" s="254"/>
      <c r="C2837" s="199" t="s">
        <v>1023</v>
      </c>
      <c r="D2837" s="255"/>
      <c r="E2837" s="255"/>
      <c r="F2837" s="255"/>
      <c r="G2837" s="256"/>
      <c r="H2837" s="257">
        <v>6</v>
      </c>
      <c r="I2837" s="242" t="s">
        <v>366</v>
      </c>
      <c r="J2837" s="179">
        <v>7590</v>
      </c>
      <c r="K2837" s="180">
        <f t="shared" si="618"/>
        <v>45540</v>
      </c>
      <c r="L2837" s="245"/>
      <c r="M2837" s="246"/>
      <c r="N2837" s="246"/>
      <c r="O2837" s="247"/>
      <c r="P2837" s="193">
        <f t="shared" si="611"/>
        <v>0</v>
      </c>
      <c r="Q2837" s="156" t="s">
        <v>356</v>
      </c>
      <c r="R2837" s="194" t="str">
        <f t="shared" si="608"/>
        <v/>
      </c>
      <c r="S2837" s="194"/>
      <c r="T2837" s="194">
        <f t="shared" si="609"/>
        <v>45540</v>
      </c>
      <c r="U2837" s="194"/>
    </row>
    <row r="2838" spans="1:21" s="251" customFormat="1" ht="19.5" customHeight="1" x14ac:dyDescent="0.25">
      <c r="A2838" s="241"/>
      <c r="B2838" s="254"/>
      <c r="C2838" s="199" t="s">
        <v>1024</v>
      </c>
      <c r="D2838" s="255"/>
      <c r="E2838" s="255"/>
      <c r="F2838" s="255"/>
      <c r="G2838" s="256"/>
      <c r="H2838" s="257">
        <v>4</v>
      </c>
      <c r="I2838" s="242" t="s">
        <v>366</v>
      </c>
      <c r="J2838" s="179">
        <v>7590</v>
      </c>
      <c r="K2838" s="180">
        <f t="shared" si="618"/>
        <v>30360</v>
      </c>
      <c r="L2838" s="245"/>
      <c r="M2838" s="246"/>
      <c r="N2838" s="246"/>
      <c r="O2838" s="247"/>
      <c r="P2838" s="193">
        <f t="shared" si="611"/>
        <v>0</v>
      </c>
      <c r="Q2838" s="156" t="s">
        <v>356</v>
      </c>
      <c r="R2838" s="194" t="str">
        <f t="shared" si="608"/>
        <v/>
      </c>
      <c r="S2838" s="194"/>
      <c r="T2838" s="194">
        <f t="shared" si="609"/>
        <v>30360</v>
      </c>
      <c r="U2838" s="194"/>
    </row>
    <row r="2839" spans="1:21" s="251" customFormat="1" ht="19.5" customHeight="1" x14ac:dyDescent="0.25">
      <c r="A2839" s="241"/>
      <c r="B2839" s="254"/>
      <c r="C2839" s="199"/>
      <c r="D2839" s="255"/>
      <c r="E2839" s="255"/>
      <c r="F2839" s="255"/>
      <c r="G2839" s="256"/>
      <c r="H2839" s="257"/>
      <c r="I2839" s="242"/>
      <c r="J2839" s="179" t="s">
        <v>984</v>
      </c>
      <c r="K2839" s="244"/>
      <c r="L2839" s="245"/>
      <c r="M2839" s="246"/>
      <c r="N2839" s="246"/>
      <c r="O2839" s="247"/>
      <c r="P2839" s="193">
        <f t="shared" si="611"/>
        <v>0</v>
      </c>
      <c r="Q2839" s="156" t="s">
        <v>356</v>
      </c>
      <c r="R2839" s="194" t="str">
        <f t="shared" si="608"/>
        <v/>
      </c>
      <c r="S2839" s="194"/>
      <c r="T2839" s="194">
        <f t="shared" si="609"/>
        <v>0</v>
      </c>
      <c r="U2839" s="194"/>
    </row>
    <row r="2840" spans="1:21" s="251" customFormat="1" ht="19.5" customHeight="1" x14ac:dyDescent="0.25">
      <c r="A2840" s="241"/>
      <c r="B2840" s="254"/>
      <c r="C2840" s="199" t="s">
        <v>1509</v>
      </c>
      <c r="D2840" s="255"/>
      <c r="E2840" s="255"/>
      <c r="F2840" s="255"/>
      <c r="G2840" s="256"/>
      <c r="H2840" s="257"/>
      <c r="I2840" s="242"/>
      <c r="J2840" s="179" t="s">
        <v>984</v>
      </c>
      <c r="K2840" s="244"/>
      <c r="L2840" s="245"/>
      <c r="M2840" s="246"/>
      <c r="N2840" s="246"/>
      <c r="O2840" s="247"/>
      <c r="P2840" s="193">
        <f t="shared" si="611"/>
        <v>0</v>
      </c>
      <c r="Q2840" s="156" t="s">
        <v>356</v>
      </c>
      <c r="R2840" s="194" t="str">
        <f t="shared" si="608"/>
        <v/>
      </c>
      <c r="S2840" s="194"/>
      <c r="T2840" s="194">
        <f t="shared" si="609"/>
        <v>0</v>
      </c>
      <c r="U2840" s="194"/>
    </row>
    <row r="2841" spans="1:21" s="251" customFormat="1" ht="19.5" customHeight="1" x14ac:dyDescent="0.25">
      <c r="A2841" s="241"/>
      <c r="B2841" s="254"/>
      <c r="C2841" s="199" t="s">
        <v>1030</v>
      </c>
      <c r="D2841" s="255"/>
      <c r="E2841" s="255"/>
      <c r="F2841" s="255"/>
      <c r="G2841" s="256"/>
      <c r="H2841" s="257">
        <v>1</v>
      </c>
      <c r="I2841" s="242" t="s">
        <v>366</v>
      </c>
      <c r="J2841" s="179">
        <v>31625</v>
      </c>
      <c r="K2841" s="180">
        <f t="shared" ref="K2841:K2842" si="619">H2841*J2841</f>
        <v>31625</v>
      </c>
      <c r="L2841" s="245"/>
      <c r="M2841" s="246"/>
      <c r="N2841" s="246"/>
      <c r="O2841" s="247"/>
      <c r="P2841" s="193">
        <f t="shared" si="611"/>
        <v>0</v>
      </c>
      <c r="Q2841" s="156" t="s">
        <v>356</v>
      </c>
      <c r="R2841" s="194" t="str">
        <f t="shared" si="608"/>
        <v/>
      </c>
      <c r="S2841" s="194"/>
      <c r="T2841" s="194">
        <f t="shared" si="609"/>
        <v>31625</v>
      </c>
      <c r="U2841" s="194"/>
    </row>
    <row r="2842" spans="1:21" s="251" customFormat="1" ht="19.5" customHeight="1" x14ac:dyDescent="0.25">
      <c r="A2842" s="241"/>
      <c r="B2842" s="254"/>
      <c r="C2842" s="199" t="s">
        <v>1031</v>
      </c>
      <c r="D2842" s="255"/>
      <c r="E2842" s="255"/>
      <c r="F2842" s="255"/>
      <c r="G2842" s="256"/>
      <c r="H2842" s="257">
        <v>1</v>
      </c>
      <c r="I2842" s="242" t="s">
        <v>366</v>
      </c>
      <c r="J2842" s="179">
        <v>31625</v>
      </c>
      <c r="K2842" s="180">
        <f t="shared" si="619"/>
        <v>31625</v>
      </c>
      <c r="L2842" s="245"/>
      <c r="M2842" s="246"/>
      <c r="N2842" s="246"/>
      <c r="O2842" s="247"/>
      <c r="P2842" s="193">
        <f t="shared" si="611"/>
        <v>0</v>
      </c>
      <c r="Q2842" s="156" t="s">
        <v>356</v>
      </c>
      <c r="R2842" s="194" t="str">
        <f t="shared" si="608"/>
        <v/>
      </c>
      <c r="S2842" s="194"/>
      <c r="T2842" s="194">
        <f t="shared" si="609"/>
        <v>31625</v>
      </c>
      <c r="U2842" s="194"/>
    </row>
    <row r="2843" spans="1:21" s="251" customFormat="1" ht="19.5" customHeight="1" x14ac:dyDescent="0.25">
      <c r="A2843" s="241"/>
      <c r="B2843" s="254"/>
      <c r="C2843" s="199"/>
      <c r="D2843" s="255"/>
      <c r="E2843" s="255"/>
      <c r="F2843" s="255"/>
      <c r="G2843" s="256"/>
      <c r="H2843" s="257"/>
      <c r="I2843" s="242"/>
      <c r="J2843" s="179" t="s">
        <v>984</v>
      </c>
      <c r="K2843" s="244"/>
      <c r="L2843" s="245"/>
      <c r="M2843" s="246"/>
      <c r="N2843" s="246"/>
      <c r="O2843" s="247"/>
      <c r="P2843" s="193">
        <f t="shared" si="611"/>
        <v>0</v>
      </c>
      <c r="Q2843" s="156" t="s">
        <v>356</v>
      </c>
      <c r="R2843" s="194" t="str">
        <f t="shared" si="608"/>
        <v/>
      </c>
      <c r="S2843" s="194"/>
      <c r="T2843" s="194">
        <f t="shared" si="609"/>
        <v>0</v>
      </c>
      <c r="U2843" s="194"/>
    </row>
    <row r="2844" spans="1:21" s="251" customFormat="1" ht="19.5" customHeight="1" x14ac:dyDescent="0.25">
      <c r="A2844" s="241"/>
      <c r="B2844" s="254"/>
      <c r="C2844" s="199" t="s">
        <v>1493</v>
      </c>
      <c r="D2844" s="255"/>
      <c r="E2844" s="255"/>
      <c r="F2844" s="255"/>
      <c r="G2844" s="256"/>
      <c r="H2844" s="257"/>
      <c r="I2844" s="242"/>
      <c r="J2844" s="179" t="s">
        <v>984</v>
      </c>
      <c r="K2844" s="244"/>
      <c r="L2844" s="245"/>
      <c r="M2844" s="246"/>
      <c r="N2844" s="246"/>
      <c r="O2844" s="247"/>
      <c r="P2844" s="193">
        <f t="shared" si="611"/>
        <v>0</v>
      </c>
      <c r="Q2844" s="156" t="s">
        <v>356</v>
      </c>
      <c r="R2844" s="194" t="str">
        <f t="shared" si="608"/>
        <v/>
      </c>
      <c r="S2844" s="194"/>
      <c r="T2844" s="194">
        <f t="shared" si="609"/>
        <v>0</v>
      </c>
      <c r="U2844" s="194"/>
    </row>
    <row r="2845" spans="1:21" s="251" customFormat="1" ht="19.5" customHeight="1" x14ac:dyDescent="0.25">
      <c r="A2845" s="241"/>
      <c r="B2845" s="254"/>
      <c r="C2845" s="199" t="s">
        <v>1494</v>
      </c>
      <c r="D2845" s="255"/>
      <c r="E2845" s="255"/>
      <c r="F2845" s="255"/>
      <c r="G2845" s="256"/>
      <c r="H2845" s="257">
        <v>1</v>
      </c>
      <c r="I2845" s="242" t="s">
        <v>1056</v>
      </c>
      <c r="J2845" s="179">
        <v>43794.3</v>
      </c>
      <c r="K2845" s="180">
        <f t="shared" ref="K2845:K2846" si="620">H2845*J2845</f>
        <v>43794.3</v>
      </c>
      <c r="L2845" s="245"/>
      <c r="M2845" s="246"/>
      <c r="N2845" s="246"/>
      <c r="O2845" s="247"/>
      <c r="P2845" s="193">
        <f t="shared" si="611"/>
        <v>0</v>
      </c>
      <c r="Q2845" s="156" t="s">
        <v>356</v>
      </c>
      <c r="R2845" s="194" t="str">
        <f t="shared" si="608"/>
        <v/>
      </c>
      <c r="S2845" s="194"/>
      <c r="T2845" s="194">
        <f t="shared" si="609"/>
        <v>43794.3</v>
      </c>
      <c r="U2845" s="194"/>
    </row>
    <row r="2846" spans="1:21" s="251" customFormat="1" ht="19.5" customHeight="1" x14ac:dyDescent="0.25">
      <c r="A2846" s="241"/>
      <c r="B2846" s="254"/>
      <c r="C2846" s="199" t="s">
        <v>1495</v>
      </c>
      <c r="D2846" s="255"/>
      <c r="E2846" s="255"/>
      <c r="F2846" s="255"/>
      <c r="G2846" s="256"/>
      <c r="H2846" s="257">
        <v>1</v>
      </c>
      <c r="I2846" s="242" t="s">
        <v>1056</v>
      </c>
      <c r="J2846" s="179">
        <v>54078.75</v>
      </c>
      <c r="K2846" s="180">
        <f t="shared" si="620"/>
        <v>54078.75</v>
      </c>
      <c r="L2846" s="245"/>
      <c r="M2846" s="246"/>
      <c r="N2846" s="246"/>
      <c r="O2846" s="247"/>
      <c r="P2846" s="193">
        <f t="shared" si="611"/>
        <v>0</v>
      </c>
      <c r="Q2846" s="156" t="s">
        <v>356</v>
      </c>
      <c r="R2846" s="194" t="str">
        <f t="shared" si="608"/>
        <v/>
      </c>
      <c r="S2846" s="194"/>
      <c r="T2846" s="194">
        <f t="shared" si="609"/>
        <v>54078.75</v>
      </c>
      <c r="U2846" s="194"/>
    </row>
    <row r="2847" spans="1:21" s="251" customFormat="1" ht="19.5" customHeight="1" x14ac:dyDescent="0.25">
      <c r="A2847" s="241"/>
      <c r="B2847" s="254"/>
      <c r="C2847" s="199"/>
      <c r="D2847" s="255"/>
      <c r="E2847" s="255"/>
      <c r="F2847" s="255"/>
      <c r="G2847" s="256"/>
      <c r="H2847" s="257"/>
      <c r="I2847" s="242"/>
      <c r="J2847" s="179" t="s">
        <v>984</v>
      </c>
      <c r="K2847" s="244"/>
      <c r="L2847" s="245"/>
      <c r="M2847" s="246"/>
      <c r="N2847" s="246"/>
      <c r="O2847" s="247"/>
      <c r="P2847" s="193">
        <f t="shared" si="611"/>
        <v>0</v>
      </c>
      <c r="Q2847" s="156" t="s">
        <v>356</v>
      </c>
      <c r="R2847" s="194" t="str">
        <f t="shared" si="608"/>
        <v/>
      </c>
      <c r="S2847" s="194"/>
      <c r="T2847" s="194">
        <f t="shared" si="609"/>
        <v>0</v>
      </c>
      <c r="U2847" s="194"/>
    </row>
    <row r="2848" spans="1:21" s="251" customFormat="1" ht="19.5" customHeight="1" x14ac:dyDescent="0.25">
      <c r="A2848" s="241"/>
      <c r="B2848" s="254"/>
      <c r="C2848" s="199" t="s">
        <v>1510</v>
      </c>
      <c r="D2848" s="255"/>
      <c r="E2848" s="255"/>
      <c r="F2848" s="255"/>
      <c r="G2848" s="256"/>
      <c r="H2848" s="257">
        <v>1</v>
      </c>
      <c r="I2848" s="242" t="s">
        <v>366</v>
      </c>
      <c r="J2848" s="179">
        <v>11385</v>
      </c>
      <c r="K2848" s="180">
        <f t="shared" ref="K2848:K2851" si="621">H2848*J2848</f>
        <v>11385</v>
      </c>
      <c r="L2848" s="245"/>
      <c r="M2848" s="246"/>
      <c r="N2848" s="246"/>
      <c r="O2848" s="247"/>
      <c r="P2848" s="193">
        <f t="shared" si="611"/>
        <v>0</v>
      </c>
      <c r="Q2848" s="156" t="s">
        <v>356</v>
      </c>
      <c r="R2848" s="194" t="str">
        <f t="shared" si="608"/>
        <v/>
      </c>
      <c r="S2848" s="194"/>
      <c r="T2848" s="194">
        <f t="shared" si="609"/>
        <v>11385</v>
      </c>
      <c r="U2848" s="194"/>
    </row>
    <row r="2849" spans="1:21" s="251" customFormat="1" ht="19.5" customHeight="1" x14ac:dyDescent="0.25">
      <c r="A2849" s="241"/>
      <c r="B2849" s="254"/>
      <c r="C2849" s="199" t="s">
        <v>1511</v>
      </c>
      <c r="D2849" s="255"/>
      <c r="E2849" s="255"/>
      <c r="F2849" s="255"/>
      <c r="G2849" s="256"/>
      <c r="H2849" s="257">
        <v>1</v>
      </c>
      <c r="I2849" s="242" t="s">
        <v>366</v>
      </c>
      <c r="J2849" s="179">
        <v>3795</v>
      </c>
      <c r="K2849" s="180">
        <f t="shared" si="621"/>
        <v>3795</v>
      </c>
      <c r="L2849" s="245"/>
      <c r="M2849" s="246"/>
      <c r="N2849" s="246"/>
      <c r="O2849" s="247"/>
      <c r="P2849" s="193">
        <f t="shared" si="611"/>
        <v>0</v>
      </c>
      <c r="Q2849" s="156" t="s">
        <v>356</v>
      </c>
      <c r="R2849" s="194" t="str">
        <f t="shared" si="608"/>
        <v/>
      </c>
      <c r="S2849" s="194"/>
      <c r="T2849" s="194">
        <f t="shared" si="609"/>
        <v>3795</v>
      </c>
      <c r="U2849" s="194"/>
    </row>
    <row r="2850" spans="1:21" s="251" customFormat="1" ht="19.5" customHeight="1" x14ac:dyDescent="0.25">
      <c r="A2850" s="241"/>
      <c r="B2850" s="254"/>
      <c r="C2850" s="199" t="s">
        <v>1512</v>
      </c>
      <c r="D2850" s="255"/>
      <c r="E2850" s="255"/>
      <c r="F2850" s="255"/>
      <c r="G2850" s="256"/>
      <c r="H2850" s="257">
        <v>1</v>
      </c>
      <c r="I2850" s="242" t="s">
        <v>366</v>
      </c>
      <c r="J2850" s="179">
        <v>3795</v>
      </c>
      <c r="K2850" s="180">
        <f t="shared" si="621"/>
        <v>3795</v>
      </c>
      <c r="L2850" s="245"/>
      <c r="M2850" s="246"/>
      <c r="N2850" s="246"/>
      <c r="O2850" s="247"/>
      <c r="P2850" s="193">
        <f t="shared" si="611"/>
        <v>0</v>
      </c>
      <c r="Q2850" s="156" t="s">
        <v>356</v>
      </c>
      <c r="R2850" s="194" t="str">
        <f t="shared" si="608"/>
        <v/>
      </c>
      <c r="S2850" s="194"/>
      <c r="T2850" s="194">
        <f t="shared" si="609"/>
        <v>3795</v>
      </c>
      <c r="U2850" s="194"/>
    </row>
    <row r="2851" spans="1:21" s="251" customFormat="1" ht="19.5" customHeight="1" x14ac:dyDescent="0.25">
      <c r="A2851" s="241"/>
      <c r="B2851" s="254"/>
      <c r="C2851" s="199" t="s">
        <v>1513</v>
      </c>
      <c r="D2851" s="255"/>
      <c r="E2851" s="255"/>
      <c r="F2851" s="255"/>
      <c r="G2851" s="256"/>
      <c r="H2851" s="257">
        <v>1</v>
      </c>
      <c r="I2851" s="242" t="s">
        <v>366</v>
      </c>
      <c r="J2851" s="179">
        <v>3795</v>
      </c>
      <c r="K2851" s="180">
        <f t="shared" si="621"/>
        <v>3795</v>
      </c>
      <c r="L2851" s="245"/>
      <c r="M2851" s="246"/>
      <c r="N2851" s="246"/>
      <c r="O2851" s="247"/>
      <c r="P2851" s="193">
        <f t="shared" si="611"/>
        <v>0</v>
      </c>
      <c r="Q2851" s="156" t="s">
        <v>356</v>
      </c>
      <c r="R2851" s="194" t="str">
        <f t="shared" si="608"/>
        <v/>
      </c>
      <c r="S2851" s="194"/>
      <c r="T2851" s="194">
        <f t="shared" si="609"/>
        <v>3795</v>
      </c>
      <c r="U2851" s="194"/>
    </row>
    <row r="2852" spans="1:21" s="251" customFormat="1" ht="19.5" customHeight="1" x14ac:dyDescent="0.25">
      <c r="A2852" s="241"/>
      <c r="B2852" s="254"/>
      <c r="C2852" s="199"/>
      <c r="D2852" s="255"/>
      <c r="E2852" s="255"/>
      <c r="F2852" s="255"/>
      <c r="G2852" s="256"/>
      <c r="H2852" s="257"/>
      <c r="I2852" s="242"/>
      <c r="J2852" s="179"/>
      <c r="K2852" s="244"/>
      <c r="L2852" s="245"/>
      <c r="M2852" s="246"/>
      <c r="N2852" s="246"/>
      <c r="O2852" s="247"/>
      <c r="P2852" s="193">
        <f t="shared" si="611"/>
        <v>0</v>
      </c>
      <c r="Q2852" s="248"/>
      <c r="R2852" s="194"/>
      <c r="S2852" s="194"/>
      <c r="T2852" s="194"/>
      <c r="U2852" s="194"/>
    </row>
    <row r="2853" spans="1:21" s="251" customFormat="1" ht="19.5" customHeight="1" x14ac:dyDescent="0.25">
      <c r="A2853" s="241"/>
      <c r="B2853" s="254"/>
      <c r="C2853" s="199"/>
      <c r="D2853" s="255"/>
      <c r="E2853" s="255"/>
      <c r="F2853" s="255"/>
      <c r="G2853" s="256"/>
      <c r="H2853" s="257"/>
      <c r="I2853" s="242"/>
      <c r="J2853" s="179"/>
      <c r="K2853" s="244"/>
      <c r="L2853" s="245"/>
      <c r="M2853" s="246"/>
      <c r="N2853" s="246"/>
      <c r="O2853" s="247"/>
      <c r="P2853" s="193">
        <f>K2853-SUM(R2853:U2853)</f>
        <v>-2787604.6</v>
      </c>
      <c r="Q2853" s="248"/>
      <c r="R2853" s="194">
        <f>SUBTOTAL(9,R2743:R2852)</f>
        <v>1897335.55</v>
      </c>
      <c r="S2853" s="194">
        <f>SUBTOTAL(9,S2743:S2852)</f>
        <v>0</v>
      </c>
      <c r="T2853" s="194">
        <f>SUBTOTAL(9,T2743:T2852)</f>
        <v>890269.05</v>
      </c>
      <c r="U2853" s="194"/>
    </row>
    <row r="2854" spans="1:21" s="156" customFormat="1" ht="19.5" customHeight="1" x14ac:dyDescent="0.25">
      <c r="B2854" s="198" t="s">
        <v>64</v>
      </c>
      <c r="C2854" s="175" t="str">
        <f>$C$1195</f>
        <v>Testing</v>
      </c>
      <c r="D2854" s="176"/>
      <c r="E2854" s="176"/>
      <c r="F2854" s="176"/>
      <c r="G2854" s="177"/>
      <c r="H2854" s="471">
        <f>$H$1195</f>
        <v>0.01</v>
      </c>
      <c r="I2854" s="179"/>
      <c r="J2854" s="458">
        <f>SUBTOTAL(9,K2743:K2853)</f>
        <v>2787604.5999999996</v>
      </c>
      <c r="K2854" s="459">
        <f>H2854*J2854</f>
        <v>27876.045999999998</v>
      </c>
      <c r="L2854" s="460"/>
      <c r="M2854" s="461"/>
      <c r="N2854" s="461"/>
      <c r="O2854" s="462"/>
      <c r="P2854" s="193">
        <f t="shared" si="611"/>
        <v>0</v>
      </c>
      <c r="Q2854" s="170"/>
      <c r="R2854" s="194">
        <f>R2853*$H2854</f>
        <v>18973.355500000001</v>
      </c>
      <c r="S2854" s="194">
        <f>S2853*$H2854</f>
        <v>0</v>
      </c>
      <c r="T2854" s="194">
        <f>T2853*$H2854</f>
        <v>8902.6905000000006</v>
      </c>
      <c r="U2854" s="194" t="str">
        <f>IF($Q2854=U$8,$K2854,"")</f>
        <v/>
      </c>
    </row>
    <row r="2855" spans="1:21" s="156" customFormat="1" ht="19.5" customHeight="1" x14ac:dyDescent="0.25">
      <c r="B2855" s="198" t="s">
        <v>64</v>
      </c>
      <c r="C2855" s="175" t="str">
        <f>$C$1196</f>
        <v>Commissioning</v>
      </c>
      <c r="D2855" s="176"/>
      <c r="E2855" s="176"/>
      <c r="F2855" s="176"/>
      <c r="G2855" s="177"/>
      <c r="H2855" s="471">
        <f>$H$1196</f>
        <v>0.01</v>
      </c>
      <c r="I2855" s="179"/>
      <c r="J2855" s="458">
        <f>J2854</f>
        <v>2787604.5999999996</v>
      </c>
      <c r="K2855" s="459">
        <f>H2855*J2855</f>
        <v>27876.045999999998</v>
      </c>
      <c r="L2855" s="460"/>
      <c r="M2855" s="461"/>
      <c r="N2855" s="461"/>
      <c r="O2855" s="462"/>
      <c r="P2855" s="193">
        <f t="shared" si="611"/>
        <v>0</v>
      </c>
      <c r="Q2855" s="170"/>
      <c r="R2855" s="194">
        <f>R2853*$H2855</f>
        <v>18973.355500000001</v>
      </c>
      <c r="S2855" s="194">
        <f>S2853*$H2855</f>
        <v>0</v>
      </c>
      <c r="T2855" s="194">
        <f>T2853*$H2855</f>
        <v>8902.6905000000006</v>
      </c>
      <c r="U2855" s="194" t="str">
        <f>IF($Q2855=U$8,$K2855,"")</f>
        <v/>
      </c>
    </row>
    <row r="2856" spans="1:21" s="156" customFormat="1" ht="19.5" customHeight="1" x14ac:dyDescent="0.25">
      <c r="B2856" s="198" t="s">
        <v>64</v>
      </c>
      <c r="C2856" s="175" t="str">
        <f>$C$1197</f>
        <v>E.o. for sustainable solutions, offsite manufacture, and the like</v>
      </c>
      <c r="D2856" s="176"/>
      <c r="E2856" s="176"/>
      <c r="F2856" s="176"/>
      <c r="G2856" s="177"/>
      <c r="H2856" s="471">
        <f>$H$1197</f>
        <v>0.15</v>
      </c>
      <c r="I2856" s="179"/>
      <c r="J2856" s="458">
        <f>J2855</f>
        <v>2787604.5999999996</v>
      </c>
      <c r="K2856" s="459">
        <f>H2856*J2856</f>
        <v>418140.68999999994</v>
      </c>
      <c r="L2856" s="460"/>
      <c r="M2856" s="461"/>
      <c r="N2856" s="461"/>
      <c r="O2856" s="462"/>
      <c r="P2856" s="193">
        <f t="shared" si="611"/>
        <v>0</v>
      </c>
      <c r="Q2856" s="170"/>
      <c r="R2856" s="194">
        <f>R2853*$H2856</f>
        <v>284600.33250000002</v>
      </c>
      <c r="S2856" s="194">
        <f>S2853*$H2856</f>
        <v>0</v>
      </c>
      <c r="T2856" s="194">
        <f>T2853*$H2856</f>
        <v>133540.35750000001</v>
      </c>
      <c r="U2856" s="194" t="str">
        <f>IF($Q2856=U$8,$K2856,"")</f>
        <v/>
      </c>
    </row>
    <row r="2857" spans="1:21" s="156" customFormat="1" ht="19.5" customHeight="1" x14ac:dyDescent="0.25">
      <c r="B2857" s="198" t="s">
        <v>64</v>
      </c>
      <c r="C2857" s="175" t="str">
        <f>$C$1198</f>
        <v>MEP Preliminaries &amp; OH&amp;P</v>
      </c>
      <c r="D2857" s="176"/>
      <c r="E2857" s="176"/>
      <c r="F2857" s="176"/>
      <c r="G2857" s="177"/>
      <c r="H2857" s="471">
        <v>0</v>
      </c>
      <c r="I2857" s="179"/>
      <c r="J2857" s="458">
        <f>SUM(K2745:K2856)</f>
        <v>3261497.3819999998</v>
      </c>
      <c r="K2857" s="459">
        <f>H2857*J2857</f>
        <v>0</v>
      </c>
      <c r="L2857" s="460"/>
      <c r="M2857" s="461"/>
      <c r="N2857" s="461"/>
      <c r="O2857" s="462"/>
      <c r="P2857" s="193">
        <f t="shared" si="611"/>
        <v>0</v>
      </c>
      <c r="Q2857" s="170"/>
      <c r="R2857" s="194">
        <f>SUM(R2853:R2856)*$H2857</f>
        <v>0</v>
      </c>
      <c r="S2857" s="194">
        <f>SUM(S2853:S2856)*$H2857</f>
        <v>0</v>
      </c>
      <c r="T2857" s="194">
        <f>SUM(T2853:T2856)*$H2857</f>
        <v>0</v>
      </c>
      <c r="U2857" s="194" t="str">
        <f>IF($Q2857=U$8,$K2857,"")</f>
        <v/>
      </c>
    </row>
    <row r="2858" spans="1:21" s="156" customFormat="1" ht="19.5" customHeight="1" x14ac:dyDescent="0.25">
      <c r="A2858" s="197"/>
      <c r="B2858" s="221"/>
      <c r="C2858" s="222"/>
      <c r="D2858" s="223"/>
      <c r="E2858" s="223"/>
      <c r="F2858" s="223"/>
      <c r="G2858" s="224" t="str">
        <f>C2744</f>
        <v>Specialist piped supply installations</v>
      </c>
      <c r="H2858" s="225"/>
      <c r="I2858" s="225"/>
      <c r="J2858" s="226"/>
      <c r="K2858" s="227">
        <f>SUBTOTAL(9,K2744:K2857)</f>
        <v>3261497.3819999998</v>
      </c>
      <c r="L2858" s="228"/>
      <c r="M2858" s="229"/>
      <c r="N2858" s="229"/>
      <c r="O2858" s="230"/>
      <c r="P2858" s="193">
        <f t="shared" si="611"/>
        <v>3261497.3819999998</v>
      </c>
      <c r="R2858" s="194"/>
      <c r="S2858" s="194"/>
      <c r="T2858" s="194"/>
      <c r="U2858" s="194"/>
    </row>
    <row r="2859" spans="1:21" s="156" customFormat="1" ht="19.5" customHeight="1" x14ac:dyDescent="0.25">
      <c r="B2859" s="174"/>
      <c r="C2859" s="175"/>
      <c r="D2859" s="176"/>
      <c r="E2859" s="176"/>
      <c r="F2859" s="176"/>
      <c r="G2859" s="177"/>
      <c r="H2859" s="178"/>
      <c r="I2859" s="179"/>
      <c r="J2859" s="180"/>
      <c r="K2859" s="180"/>
      <c r="L2859" s="181"/>
      <c r="M2859" s="182"/>
      <c r="N2859" s="182"/>
      <c r="O2859" s="183"/>
      <c r="P2859" s="193">
        <f t="shared" si="611"/>
        <v>0</v>
      </c>
      <c r="Q2859" s="170"/>
      <c r="R2859" s="194" t="str">
        <f>IF($Q2859=R$8,$K2859,"")</f>
        <v/>
      </c>
      <c r="S2859" s="194"/>
      <c r="T2859" s="194" t="str">
        <f>IF($Q2859=T$8,$K2859,"")</f>
        <v/>
      </c>
      <c r="U2859" s="194" t="str">
        <f>IF($Q2859=U$8,$K2859,"")</f>
        <v/>
      </c>
    </row>
    <row r="2860" spans="1:21" s="156" customFormat="1" ht="19.5" customHeight="1" x14ac:dyDescent="0.25">
      <c r="B2860" s="195" t="s">
        <v>1514</v>
      </c>
      <c r="C2860" s="196" t="s">
        <v>1515</v>
      </c>
      <c r="D2860" s="191"/>
      <c r="E2860" s="191"/>
      <c r="F2860" s="191"/>
      <c r="G2860" s="192"/>
      <c r="H2860" s="178"/>
      <c r="I2860" s="179"/>
      <c r="J2860" s="180"/>
      <c r="K2860" s="180"/>
      <c r="L2860" s="181"/>
      <c r="M2860" s="182"/>
      <c r="N2860" s="182"/>
      <c r="O2860" s="183"/>
      <c r="P2860" s="193">
        <f t="shared" si="611"/>
        <v>0</v>
      </c>
      <c r="Q2860" s="170"/>
      <c r="R2860" s="194"/>
      <c r="S2860" s="194"/>
      <c r="T2860" s="194"/>
      <c r="U2860" s="194"/>
    </row>
    <row r="2861" spans="1:21" s="251" customFormat="1" ht="19.5" customHeight="1" x14ac:dyDescent="0.25">
      <c r="A2861" s="241"/>
      <c r="B2861" s="254" t="s">
        <v>64</v>
      </c>
      <c r="C2861" s="199" t="s">
        <v>1042</v>
      </c>
      <c r="D2861" s="255"/>
      <c r="E2861" s="255"/>
      <c r="F2861" s="255"/>
      <c r="G2861" s="256"/>
      <c r="H2861" s="257"/>
      <c r="I2861" s="242"/>
      <c r="J2861" s="179"/>
      <c r="K2861" s="244"/>
      <c r="L2861" s="990"/>
      <c r="M2861" s="991"/>
      <c r="N2861" s="991"/>
      <c r="O2861" s="992"/>
      <c r="P2861" s="193">
        <f t="shared" si="611"/>
        <v>0</v>
      </c>
      <c r="Q2861" s="258"/>
      <c r="R2861" s="194" t="str">
        <f t="shared" ref="R2861:R2866" si="622">IF($Q2861=R$8,$K2861,"")</f>
        <v/>
      </c>
      <c r="S2861" s="194"/>
      <c r="T2861" s="194" t="str">
        <f t="shared" ref="T2861:U2866" si="623">IF($Q2861=T$8,$K2861,"")</f>
        <v/>
      </c>
      <c r="U2861" s="194" t="str">
        <f t="shared" si="623"/>
        <v/>
      </c>
    </row>
    <row r="2862" spans="1:21" s="156" customFormat="1" ht="19.5" customHeight="1" x14ac:dyDescent="0.25">
      <c r="B2862" s="174"/>
      <c r="C2862" s="175"/>
      <c r="D2862" s="176"/>
      <c r="E2862" s="176"/>
      <c r="F2862" s="176"/>
      <c r="G2862" s="466"/>
      <c r="H2862" s="178"/>
      <c r="I2862" s="179"/>
      <c r="J2862" s="180"/>
      <c r="K2862" s="467"/>
      <c r="L2862" s="468"/>
      <c r="M2862" s="469"/>
      <c r="N2862" s="469"/>
      <c r="O2862" s="470"/>
      <c r="P2862" s="193">
        <f t="shared" si="611"/>
        <v>0</v>
      </c>
      <c r="Q2862" s="170"/>
      <c r="R2862" s="194" t="str">
        <f t="shared" si="622"/>
        <v/>
      </c>
      <c r="S2862" s="194"/>
      <c r="T2862" s="194" t="str">
        <f t="shared" si="623"/>
        <v/>
      </c>
      <c r="U2862" s="194" t="str">
        <f t="shared" si="623"/>
        <v/>
      </c>
    </row>
    <row r="2863" spans="1:21" s="156" customFormat="1" ht="19.5" customHeight="1" x14ac:dyDescent="0.25">
      <c r="B2863" s="198" t="s">
        <v>64</v>
      </c>
      <c r="C2863" s="175" t="str">
        <f>$C$1195</f>
        <v>Testing</v>
      </c>
      <c r="D2863" s="176"/>
      <c r="E2863" s="176"/>
      <c r="F2863" s="176"/>
      <c r="G2863" s="177"/>
      <c r="H2863" s="471">
        <f>$H$1195</f>
        <v>0.01</v>
      </c>
      <c r="I2863" s="179"/>
      <c r="J2863" s="458">
        <f>SUBTOTAL(9,K2859:K2862)</f>
        <v>0</v>
      </c>
      <c r="K2863" s="459">
        <f>H2863*J2863</f>
        <v>0</v>
      </c>
      <c r="L2863" s="460"/>
      <c r="M2863" s="461"/>
      <c r="N2863" s="461"/>
      <c r="O2863" s="462"/>
      <c r="P2863" s="193">
        <f t="shared" si="611"/>
        <v>0</v>
      </c>
      <c r="Q2863" s="170"/>
      <c r="R2863" s="194" t="str">
        <f t="shared" si="622"/>
        <v/>
      </c>
      <c r="S2863" s="194"/>
      <c r="T2863" s="194" t="str">
        <f t="shared" si="623"/>
        <v/>
      </c>
      <c r="U2863" s="194" t="str">
        <f t="shared" si="623"/>
        <v/>
      </c>
    </row>
    <row r="2864" spans="1:21" s="156" customFormat="1" ht="19.5" customHeight="1" x14ac:dyDescent="0.25">
      <c r="B2864" s="198" t="s">
        <v>64</v>
      </c>
      <c r="C2864" s="175" t="str">
        <f>$C$1196</f>
        <v>Commissioning</v>
      </c>
      <c r="D2864" s="176"/>
      <c r="E2864" s="176"/>
      <c r="F2864" s="176"/>
      <c r="G2864" s="177"/>
      <c r="H2864" s="471">
        <f>$H$1196</f>
        <v>0.01</v>
      </c>
      <c r="I2864" s="179"/>
      <c r="J2864" s="458">
        <f>J2863</f>
        <v>0</v>
      </c>
      <c r="K2864" s="459">
        <f>H2864*J2864</f>
        <v>0</v>
      </c>
      <c r="L2864" s="460"/>
      <c r="M2864" s="461"/>
      <c r="N2864" s="461"/>
      <c r="O2864" s="462"/>
      <c r="P2864" s="193">
        <f t="shared" si="611"/>
        <v>0</v>
      </c>
      <c r="Q2864" s="170"/>
      <c r="R2864" s="194" t="str">
        <f t="shared" si="622"/>
        <v/>
      </c>
      <c r="S2864" s="194"/>
      <c r="T2864" s="194" t="str">
        <f t="shared" si="623"/>
        <v/>
      </c>
      <c r="U2864" s="194" t="str">
        <f t="shared" si="623"/>
        <v/>
      </c>
    </row>
    <row r="2865" spans="1:21" s="156" customFormat="1" ht="19.5" customHeight="1" x14ac:dyDescent="0.25">
      <c r="B2865" s="198" t="s">
        <v>64</v>
      </c>
      <c r="C2865" s="175" t="str">
        <f>$C$1197</f>
        <v>E.o. for sustainable solutions, offsite manufacture, and the like</v>
      </c>
      <c r="D2865" s="176"/>
      <c r="E2865" s="176"/>
      <c r="F2865" s="176"/>
      <c r="G2865" s="177"/>
      <c r="H2865" s="471">
        <f>$H$1197</f>
        <v>0.15</v>
      </c>
      <c r="I2865" s="179"/>
      <c r="J2865" s="458">
        <f>J2864</f>
        <v>0</v>
      </c>
      <c r="K2865" s="459">
        <f>H2865*J2865</f>
        <v>0</v>
      </c>
      <c r="L2865" s="460"/>
      <c r="M2865" s="461"/>
      <c r="N2865" s="461"/>
      <c r="O2865" s="462"/>
      <c r="P2865" s="193">
        <f t="shared" si="611"/>
        <v>0</v>
      </c>
      <c r="Q2865" s="170"/>
      <c r="R2865" s="194" t="str">
        <f t="shared" si="622"/>
        <v/>
      </c>
      <c r="S2865" s="194"/>
      <c r="T2865" s="194" t="str">
        <f t="shared" si="623"/>
        <v/>
      </c>
      <c r="U2865" s="194" t="str">
        <f t="shared" si="623"/>
        <v/>
      </c>
    </row>
    <row r="2866" spans="1:21" s="156" customFormat="1" ht="19.5" customHeight="1" x14ac:dyDescent="0.25">
      <c r="B2866" s="198" t="s">
        <v>64</v>
      </c>
      <c r="C2866" s="175" t="str">
        <f>$C$1198</f>
        <v>MEP Preliminaries &amp; OH&amp;P</v>
      </c>
      <c r="D2866" s="176"/>
      <c r="E2866" s="176"/>
      <c r="F2866" s="176"/>
      <c r="G2866" s="177"/>
      <c r="H2866" s="471">
        <f>$H$1198</f>
        <v>0</v>
      </c>
      <c r="I2866" s="179"/>
      <c r="J2866" s="458">
        <f>SUM(K2861:K2865)</f>
        <v>0</v>
      </c>
      <c r="K2866" s="459">
        <f>H2866*J2866</f>
        <v>0</v>
      </c>
      <c r="L2866" s="460"/>
      <c r="M2866" s="461"/>
      <c r="N2866" s="461"/>
      <c r="O2866" s="462"/>
      <c r="P2866" s="193">
        <f t="shared" si="611"/>
        <v>0</v>
      </c>
      <c r="Q2866" s="170"/>
      <c r="R2866" s="194" t="str">
        <f t="shared" si="622"/>
        <v/>
      </c>
      <c r="S2866" s="194"/>
      <c r="T2866" s="194" t="str">
        <f t="shared" si="623"/>
        <v/>
      </c>
      <c r="U2866" s="194" t="str">
        <f t="shared" si="623"/>
        <v/>
      </c>
    </row>
    <row r="2867" spans="1:21" s="156" customFormat="1" ht="19.5" customHeight="1" x14ac:dyDescent="0.25">
      <c r="A2867" s="197"/>
      <c r="B2867" s="221"/>
      <c r="C2867" s="222"/>
      <c r="D2867" s="223"/>
      <c r="E2867" s="223"/>
      <c r="F2867" s="223"/>
      <c r="G2867" s="224" t="str">
        <f>C2860</f>
        <v>Specialist Refrigeration Systems</v>
      </c>
      <c r="H2867" s="225"/>
      <c r="I2867" s="225"/>
      <c r="J2867" s="226"/>
      <c r="K2867" s="227">
        <f>SUBTOTAL(9,K2860:K2866)</f>
        <v>0</v>
      </c>
      <c r="L2867" s="228"/>
      <c r="M2867" s="229"/>
      <c r="N2867" s="229"/>
      <c r="O2867" s="230"/>
      <c r="P2867" s="193">
        <f t="shared" si="611"/>
        <v>0</v>
      </c>
      <c r="R2867" s="194"/>
      <c r="S2867" s="194"/>
      <c r="T2867" s="194"/>
      <c r="U2867" s="194"/>
    </row>
    <row r="2868" spans="1:21" s="156" customFormat="1" ht="19.5" customHeight="1" x14ac:dyDescent="0.25">
      <c r="B2868" s="174"/>
      <c r="C2868" s="175"/>
      <c r="D2868" s="176"/>
      <c r="E2868" s="176"/>
      <c r="F2868" s="176"/>
      <c r="G2868" s="177"/>
      <c r="H2868" s="178"/>
      <c r="I2868" s="179"/>
      <c r="J2868" s="180"/>
      <c r="K2868" s="180"/>
      <c r="L2868" s="181"/>
      <c r="M2868" s="182"/>
      <c r="N2868" s="182"/>
      <c r="O2868" s="183"/>
      <c r="P2868" s="193">
        <f t="shared" si="611"/>
        <v>0</v>
      </c>
      <c r="Q2868" s="170"/>
      <c r="R2868" s="194" t="str">
        <f>IF($Q2868=R$8,$K2868,"")</f>
        <v/>
      </c>
      <c r="S2868" s="194"/>
      <c r="T2868" s="194" t="str">
        <f>IF($Q2868=T$8,$K2868,"")</f>
        <v/>
      </c>
      <c r="U2868" s="194" t="str">
        <f>IF($Q2868=U$8,$K2868,"")</f>
        <v/>
      </c>
    </row>
    <row r="2869" spans="1:21" s="156" customFormat="1" ht="19.5" customHeight="1" x14ac:dyDescent="0.25">
      <c r="B2869" s="195" t="s">
        <v>1516</v>
      </c>
      <c r="C2869" s="196" t="s">
        <v>1517</v>
      </c>
      <c r="D2869" s="191"/>
      <c r="E2869" s="191"/>
      <c r="F2869" s="191"/>
      <c r="G2869" s="192"/>
      <c r="H2869" s="178"/>
      <c r="I2869" s="179"/>
      <c r="J2869" s="180"/>
      <c r="K2869" s="180"/>
      <c r="L2869" s="181"/>
      <c r="M2869" s="182"/>
      <c r="N2869" s="182"/>
      <c r="O2869" s="183"/>
      <c r="P2869" s="193">
        <f t="shared" si="611"/>
        <v>0</v>
      </c>
      <c r="Q2869" s="170"/>
      <c r="R2869" s="194"/>
      <c r="S2869" s="194"/>
      <c r="T2869" s="194"/>
      <c r="U2869" s="194"/>
    </row>
    <row r="2870" spans="1:21" s="251" customFormat="1" ht="19.5" customHeight="1" x14ac:dyDescent="0.25">
      <c r="A2870" s="241"/>
      <c r="B2870" s="254" t="s">
        <v>64</v>
      </c>
      <c r="C2870" s="199" t="s">
        <v>1042</v>
      </c>
      <c r="D2870" s="255"/>
      <c r="E2870" s="255"/>
      <c r="F2870" s="255"/>
      <c r="G2870" s="256"/>
      <c r="H2870" s="257"/>
      <c r="I2870" s="242"/>
      <c r="J2870" s="179"/>
      <c r="K2870" s="244"/>
      <c r="L2870" s="990"/>
      <c r="M2870" s="991"/>
      <c r="N2870" s="991"/>
      <c r="O2870" s="992"/>
      <c r="P2870" s="193">
        <f t="shared" si="611"/>
        <v>0</v>
      </c>
      <c r="Q2870" s="258"/>
      <c r="R2870" s="194" t="str">
        <f t="shared" ref="R2870:R2875" si="624">IF($Q2870=R$8,$K2870,"")</f>
        <v/>
      </c>
      <c r="S2870" s="194"/>
      <c r="T2870" s="194" t="str">
        <f t="shared" ref="T2870:U2875" si="625">IF($Q2870=T$8,$K2870,"")</f>
        <v/>
      </c>
      <c r="U2870" s="194" t="str">
        <f t="shared" si="625"/>
        <v/>
      </c>
    </row>
    <row r="2871" spans="1:21" s="156" customFormat="1" ht="19.5" customHeight="1" x14ac:dyDescent="0.25">
      <c r="B2871" s="174"/>
      <c r="C2871" s="175"/>
      <c r="D2871" s="176"/>
      <c r="E2871" s="176"/>
      <c r="F2871" s="176"/>
      <c r="G2871" s="466"/>
      <c r="H2871" s="178"/>
      <c r="I2871" s="179"/>
      <c r="J2871" s="180"/>
      <c r="K2871" s="467"/>
      <c r="L2871" s="468"/>
      <c r="M2871" s="469"/>
      <c r="N2871" s="469"/>
      <c r="O2871" s="470"/>
      <c r="P2871" s="193">
        <f t="shared" si="611"/>
        <v>0</v>
      </c>
      <c r="Q2871" s="170"/>
      <c r="R2871" s="194" t="str">
        <f t="shared" si="624"/>
        <v/>
      </c>
      <c r="S2871" s="194"/>
      <c r="T2871" s="194" t="str">
        <f t="shared" si="625"/>
        <v/>
      </c>
      <c r="U2871" s="194" t="str">
        <f t="shared" si="625"/>
        <v/>
      </c>
    </row>
    <row r="2872" spans="1:21" s="156" customFormat="1" ht="19.5" customHeight="1" x14ac:dyDescent="0.25">
      <c r="B2872" s="198" t="s">
        <v>64</v>
      </c>
      <c r="C2872" s="175" t="str">
        <f>$C$1195</f>
        <v>Testing</v>
      </c>
      <c r="D2872" s="176"/>
      <c r="E2872" s="176"/>
      <c r="F2872" s="176"/>
      <c r="G2872" s="177"/>
      <c r="H2872" s="471">
        <f>$H$1195</f>
        <v>0.01</v>
      </c>
      <c r="I2872" s="179"/>
      <c r="J2872" s="458">
        <f>SUBTOTAL(9,K2868:K2871)</f>
        <v>0</v>
      </c>
      <c r="K2872" s="459">
        <f>H2872*J2872</f>
        <v>0</v>
      </c>
      <c r="L2872" s="460"/>
      <c r="M2872" s="461"/>
      <c r="N2872" s="461"/>
      <c r="O2872" s="462"/>
      <c r="P2872" s="193">
        <f t="shared" si="611"/>
        <v>0</v>
      </c>
      <c r="Q2872" s="170"/>
      <c r="R2872" s="194" t="str">
        <f t="shared" si="624"/>
        <v/>
      </c>
      <c r="S2872" s="194"/>
      <c r="T2872" s="194" t="str">
        <f t="shared" si="625"/>
        <v/>
      </c>
      <c r="U2872" s="194" t="str">
        <f t="shared" si="625"/>
        <v/>
      </c>
    </row>
    <row r="2873" spans="1:21" s="156" customFormat="1" ht="19.5" customHeight="1" x14ac:dyDescent="0.25">
      <c r="B2873" s="198" t="s">
        <v>64</v>
      </c>
      <c r="C2873" s="175" t="str">
        <f>$C$1196</f>
        <v>Commissioning</v>
      </c>
      <c r="D2873" s="176"/>
      <c r="E2873" s="176"/>
      <c r="F2873" s="176"/>
      <c r="G2873" s="177"/>
      <c r="H2873" s="471">
        <f>$H$1196</f>
        <v>0.01</v>
      </c>
      <c r="I2873" s="179"/>
      <c r="J2873" s="458">
        <f>J2872</f>
        <v>0</v>
      </c>
      <c r="K2873" s="459">
        <f>H2873*J2873</f>
        <v>0</v>
      </c>
      <c r="L2873" s="460"/>
      <c r="M2873" s="461"/>
      <c r="N2873" s="461"/>
      <c r="O2873" s="462"/>
      <c r="P2873" s="193">
        <f t="shared" si="611"/>
        <v>0</v>
      </c>
      <c r="Q2873" s="170"/>
      <c r="R2873" s="194" t="str">
        <f t="shared" si="624"/>
        <v/>
      </c>
      <c r="S2873" s="194"/>
      <c r="T2873" s="194" t="str">
        <f t="shared" si="625"/>
        <v/>
      </c>
      <c r="U2873" s="194" t="str">
        <f t="shared" si="625"/>
        <v/>
      </c>
    </row>
    <row r="2874" spans="1:21" s="156" customFormat="1" ht="19.5" customHeight="1" x14ac:dyDescent="0.25">
      <c r="B2874" s="198" t="s">
        <v>64</v>
      </c>
      <c r="C2874" s="175" t="str">
        <f>$C$1197</f>
        <v>E.o. for sustainable solutions, offsite manufacture, and the like</v>
      </c>
      <c r="D2874" s="176"/>
      <c r="E2874" s="176"/>
      <c r="F2874" s="176"/>
      <c r="G2874" s="177"/>
      <c r="H2874" s="471">
        <f>$H$1197</f>
        <v>0.15</v>
      </c>
      <c r="I2874" s="179"/>
      <c r="J2874" s="458">
        <f>J2873</f>
        <v>0</v>
      </c>
      <c r="K2874" s="459">
        <f>H2874*J2874</f>
        <v>0</v>
      </c>
      <c r="L2874" s="460"/>
      <c r="M2874" s="461"/>
      <c r="N2874" s="461"/>
      <c r="O2874" s="462"/>
      <c r="P2874" s="193">
        <f t="shared" si="611"/>
        <v>0</v>
      </c>
      <c r="Q2874" s="170"/>
      <c r="R2874" s="194" t="str">
        <f t="shared" si="624"/>
        <v/>
      </c>
      <c r="S2874" s="194"/>
      <c r="T2874" s="194" t="str">
        <f t="shared" si="625"/>
        <v/>
      </c>
      <c r="U2874" s="194" t="str">
        <f t="shared" si="625"/>
        <v/>
      </c>
    </row>
    <row r="2875" spans="1:21" s="156" customFormat="1" ht="19.5" customHeight="1" x14ac:dyDescent="0.25">
      <c r="B2875" s="198" t="s">
        <v>64</v>
      </c>
      <c r="C2875" s="175" t="str">
        <f>$C$1198</f>
        <v>MEP Preliminaries &amp; OH&amp;P</v>
      </c>
      <c r="D2875" s="176"/>
      <c r="E2875" s="176"/>
      <c r="F2875" s="176"/>
      <c r="G2875" s="177"/>
      <c r="H2875" s="471">
        <f>$H$1198</f>
        <v>0</v>
      </c>
      <c r="I2875" s="179"/>
      <c r="J2875" s="458">
        <f>SUM(K2870:K2874)</f>
        <v>0</v>
      </c>
      <c r="K2875" s="459">
        <f>H2875*J2875</f>
        <v>0</v>
      </c>
      <c r="L2875" s="460"/>
      <c r="M2875" s="461"/>
      <c r="N2875" s="461"/>
      <c r="O2875" s="462"/>
      <c r="P2875" s="193">
        <f t="shared" ref="P2875:P2938" si="626">K2875-SUM(R2875:U2875)</f>
        <v>0</v>
      </c>
      <c r="Q2875" s="170"/>
      <c r="R2875" s="194" t="str">
        <f t="shared" si="624"/>
        <v/>
      </c>
      <c r="S2875" s="194"/>
      <c r="T2875" s="194" t="str">
        <f t="shared" si="625"/>
        <v/>
      </c>
      <c r="U2875" s="194" t="str">
        <f t="shared" si="625"/>
        <v/>
      </c>
    </row>
    <row r="2876" spans="1:21" s="156" customFormat="1" ht="19.5" customHeight="1" x14ac:dyDescent="0.25">
      <c r="A2876" s="197"/>
      <c r="B2876" s="221"/>
      <c r="C2876" s="222"/>
      <c r="D2876" s="223"/>
      <c r="E2876" s="223"/>
      <c r="F2876" s="223"/>
      <c r="G2876" s="224" t="str">
        <f>C2869</f>
        <v>Specialist Mechanical Systems</v>
      </c>
      <c r="H2876" s="225"/>
      <c r="I2876" s="225"/>
      <c r="J2876" s="226"/>
      <c r="K2876" s="227">
        <f>SUBTOTAL(9,K2869:K2875)</f>
        <v>0</v>
      </c>
      <c r="L2876" s="228"/>
      <c r="M2876" s="229"/>
      <c r="N2876" s="229"/>
      <c r="O2876" s="230"/>
      <c r="P2876" s="193">
        <f t="shared" si="626"/>
        <v>0</v>
      </c>
      <c r="R2876" s="194"/>
      <c r="S2876" s="194"/>
      <c r="T2876" s="194"/>
      <c r="U2876" s="194"/>
    </row>
    <row r="2877" spans="1:21" s="156" customFormat="1" ht="19.5" customHeight="1" x14ac:dyDescent="0.25">
      <c r="B2877" s="174"/>
      <c r="C2877" s="175"/>
      <c r="D2877" s="176"/>
      <c r="E2877" s="176"/>
      <c r="F2877" s="176"/>
      <c r="G2877" s="177"/>
      <c r="H2877" s="178"/>
      <c r="I2877" s="179"/>
      <c r="J2877" s="180"/>
      <c r="K2877" s="180"/>
      <c r="L2877" s="181"/>
      <c r="M2877" s="182"/>
      <c r="N2877" s="182"/>
      <c r="O2877" s="183"/>
      <c r="P2877" s="193">
        <f t="shared" si="626"/>
        <v>0</v>
      </c>
      <c r="Q2877" s="170"/>
      <c r="R2877" s="194" t="str">
        <f>IF($Q2877=R$8,$K2877,"")</f>
        <v/>
      </c>
      <c r="S2877" s="194"/>
      <c r="T2877" s="194" t="str">
        <f>IF($Q2877=T$8,$K2877,"")</f>
        <v/>
      </c>
      <c r="U2877" s="194" t="str">
        <f>IF($Q2877=U$8,$K2877,"")</f>
        <v/>
      </c>
    </row>
    <row r="2878" spans="1:21" s="156" customFormat="1" ht="19.5" customHeight="1" x14ac:dyDescent="0.25">
      <c r="B2878" s="195" t="s">
        <v>1518</v>
      </c>
      <c r="C2878" s="196" t="s">
        <v>1519</v>
      </c>
      <c r="D2878" s="191"/>
      <c r="E2878" s="191"/>
      <c r="F2878" s="191"/>
      <c r="G2878" s="192"/>
      <c r="H2878" s="178"/>
      <c r="I2878" s="179"/>
      <c r="J2878" s="180"/>
      <c r="K2878" s="180"/>
      <c r="L2878" s="181"/>
      <c r="M2878" s="182"/>
      <c r="N2878" s="182"/>
      <c r="O2878" s="183"/>
      <c r="P2878" s="193">
        <f t="shared" si="626"/>
        <v>0</v>
      </c>
      <c r="Q2878" s="170"/>
      <c r="R2878" s="194"/>
      <c r="S2878" s="194"/>
      <c r="T2878" s="194"/>
      <c r="U2878" s="194"/>
    </row>
    <row r="2879" spans="1:21" s="251" customFormat="1" ht="19.5" customHeight="1" x14ac:dyDescent="0.25">
      <c r="A2879" s="241"/>
      <c r="B2879" s="254" t="s">
        <v>64</v>
      </c>
      <c r="C2879" s="199" t="s">
        <v>1042</v>
      </c>
      <c r="D2879" s="255"/>
      <c r="E2879" s="255"/>
      <c r="F2879" s="255"/>
      <c r="G2879" s="256"/>
      <c r="H2879" s="257"/>
      <c r="I2879" s="242"/>
      <c r="J2879" s="179"/>
      <c r="K2879" s="244"/>
      <c r="L2879" s="990"/>
      <c r="M2879" s="991"/>
      <c r="N2879" s="991"/>
      <c r="O2879" s="992"/>
      <c r="P2879" s="193">
        <f t="shared" si="626"/>
        <v>0</v>
      </c>
      <c r="Q2879" s="258"/>
      <c r="R2879" s="194" t="str">
        <f t="shared" ref="R2879:R2884" si="627">IF($Q2879=R$8,$K2879,"")</f>
        <v/>
      </c>
      <c r="S2879" s="194"/>
      <c r="T2879" s="194" t="str">
        <f t="shared" ref="T2879:U2884" si="628">IF($Q2879=T$8,$K2879,"")</f>
        <v/>
      </c>
      <c r="U2879" s="194" t="str">
        <f t="shared" si="628"/>
        <v/>
      </c>
    </row>
    <row r="2880" spans="1:21" s="156" customFormat="1" ht="19.5" customHeight="1" x14ac:dyDescent="0.25">
      <c r="B2880" s="174"/>
      <c r="C2880" s="175"/>
      <c r="D2880" s="176"/>
      <c r="E2880" s="176"/>
      <c r="F2880" s="176"/>
      <c r="G2880" s="466"/>
      <c r="H2880" s="178"/>
      <c r="I2880" s="179"/>
      <c r="J2880" s="180"/>
      <c r="K2880" s="467"/>
      <c r="L2880" s="468"/>
      <c r="M2880" s="469"/>
      <c r="N2880" s="469"/>
      <c r="O2880" s="470"/>
      <c r="P2880" s="193">
        <f t="shared" si="626"/>
        <v>0</v>
      </c>
      <c r="Q2880" s="170"/>
      <c r="R2880" s="194" t="str">
        <f t="shared" si="627"/>
        <v/>
      </c>
      <c r="S2880" s="194"/>
      <c r="T2880" s="194" t="str">
        <f t="shared" si="628"/>
        <v/>
      </c>
      <c r="U2880" s="194" t="str">
        <f t="shared" si="628"/>
        <v/>
      </c>
    </row>
    <row r="2881" spans="1:21" s="156" customFormat="1" ht="19.5" customHeight="1" x14ac:dyDescent="0.25">
      <c r="B2881" s="198" t="s">
        <v>64</v>
      </c>
      <c r="C2881" s="175" t="str">
        <f>$C$1195</f>
        <v>Testing</v>
      </c>
      <c r="D2881" s="176"/>
      <c r="E2881" s="176"/>
      <c r="F2881" s="176"/>
      <c r="G2881" s="177"/>
      <c r="H2881" s="471">
        <f>$H$1195</f>
        <v>0.01</v>
      </c>
      <c r="I2881" s="179"/>
      <c r="J2881" s="458">
        <f>SUBTOTAL(9,K2877:K2880)</f>
        <v>0</v>
      </c>
      <c r="K2881" s="459">
        <f>H2881*J2881</f>
        <v>0</v>
      </c>
      <c r="L2881" s="460"/>
      <c r="M2881" s="461"/>
      <c r="N2881" s="461"/>
      <c r="O2881" s="462"/>
      <c r="P2881" s="193">
        <f t="shared" si="626"/>
        <v>0</v>
      </c>
      <c r="Q2881" s="170"/>
      <c r="R2881" s="194" t="str">
        <f t="shared" si="627"/>
        <v/>
      </c>
      <c r="S2881" s="194"/>
      <c r="T2881" s="194" t="str">
        <f t="shared" si="628"/>
        <v/>
      </c>
      <c r="U2881" s="194" t="str">
        <f t="shared" si="628"/>
        <v/>
      </c>
    </row>
    <row r="2882" spans="1:21" s="156" customFormat="1" ht="19.5" customHeight="1" x14ac:dyDescent="0.25">
      <c r="B2882" s="198" t="s">
        <v>64</v>
      </c>
      <c r="C2882" s="175" t="str">
        <f>$C$1196</f>
        <v>Commissioning</v>
      </c>
      <c r="D2882" s="176"/>
      <c r="E2882" s="176"/>
      <c r="F2882" s="176"/>
      <c r="G2882" s="177"/>
      <c r="H2882" s="471">
        <f>$H$1196</f>
        <v>0.01</v>
      </c>
      <c r="I2882" s="179"/>
      <c r="J2882" s="458">
        <f>J2881</f>
        <v>0</v>
      </c>
      <c r="K2882" s="459">
        <f>H2882*J2882</f>
        <v>0</v>
      </c>
      <c r="L2882" s="460"/>
      <c r="M2882" s="461"/>
      <c r="N2882" s="461"/>
      <c r="O2882" s="462"/>
      <c r="P2882" s="193">
        <f t="shared" si="626"/>
        <v>0</v>
      </c>
      <c r="Q2882" s="170"/>
      <c r="R2882" s="194" t="str">
        <f t="shared" si="627"/>
        <v/>
      </c>
      <c r="S2882" s="194"/>
      <c r="T2882" s="194" t="str">
        <f t="shared" si="628"/>
        <v/>
      </c>
      <c r="U2882" s="194" t="str">
        <f t="shared" si="628"/>
        <v/>
      </c>
    </row>
    <row r="2883" spans="1:21" s="156" customFormat="1" ht="19.5" customHeight="1" x14ac:dyDescent="0.25">
      <c r="B2883" s="198" t="s">
        <v>64</v>
      </c>
      <c r="C2883" s="175" t="str">
        <f>$C$1197</f>
        <v>E.o. for sustainable solutions, offsite manufacture, and the like</v>
      </c>
      <c r="D2883" s="176"/>
      <c r="E2883" s="176"/>
      <c r="F2883" s="176"/>
      <c r="G2883" s="177"/>
      <c r="H2883" s="471">
        <f>$H$1197</f>
        <v>0.15</v>
      </c>
      <c r="I2883" s="179"/>
      <c r="J2883" s="458">
        <f>J2882</f>
        <v>0</v>
      </c>
      <c r="K2883" s="459">
        <f>H2883*J2883</f>
        <v>0</v>
      </c>
      <c r="L2883" s="460"/>
      <c r="M2883" s="461"/>
      <c r="N2883" s="461"/>
      <c r="O2883" s="462"/>
      <c r="P2883" s="193">
        <f t="shared" si="626"/>
        <v>0</v>
      </c>
      <c r="Q2883" s="170"/>
      <c r="R2883" s="194" t="str">
        <f t="shared" si="627"/>
        <v/>
      </c>
      <c r="S2883" s="194"/>
      <c r="T2883" s="194" t="str">
        <f t="shared" si="628"/>
        <v/>
      </c>
      <c r="U2883" s="194" t="str">
        <f t="shared" si="628"/>
        <v/>
      </c>
    </row>
    <row r="2884" spans="1:21" s="156" customFormat="1" ht="19.5" customHeight="1" x14ac:dyDescent="0.25">
      <c r="B2884" s="198" t="s">
        <v>64</v>
      </c>
      <c r="C2884" s="175" t="str">
        <f>$C$1198</f>
        <v>MEP Preliminaries &amp; OH&amp;P</v>
      </c>
      <c r="D2884" s="176"/>
      <c r="E2884" s="176"/>
      <c r="F2884" s="176"/>
      <c r="G2884" s="177"/>
      <c r="H2884" s="471">
        <f>$H$1198</f>
        <v>0</v>
      </c>
      <c r="I2884" s="179"/>
      <c r="J2884" s="458">
        <f>SUM(K2879:K2883)</f>
        <v>0</v>
      </c>
      <c r="K2884" s="459">
        <f>H2884*J2884</f>
        <v>0</v>
      </c>
      <c r="L2884" s="460"/>
      <c r="M2884" s="461"/>
      <c r="N2884" s="461"/>
      <c r="O2884" s="462"/>
      <c r="P2884" s="193">
        <f t="shared" si="626"/>
        <v>0</v>
      </c>
      <c r="Q2884" s="170"/>
      <c r="R2884" s="194" t="str">
        <f t="shared" si="627"/>
        <v/>
      </c>
      <c r="S2884" s="194"/>
      <c r="T2884" s="194" t="str">
        <f t="shared" si="628"/>
        <v/>
      </c>
      <c r="U2884" s="194" t="str">
        <f t="shared" si="628"/>
        <v/>
      </c>
    </row>
    <row r="2885" spans="1:21" s="156" customFormat="1" ht="19.5" customHeight="1" x14ac:dyDescent="0.25">
      <c r="A2885" s="197"/>
      <c r="B2885" s="221"/>
      <c r="C2885" s="222"/>
      <c r="D2885" s="223"/>
      <c r="E2885" s="223"/>
      <c r="F2885" s="223"/>
      <c r="G2885" s="224" t="str">
        <f>C2878</f>
        <v>Specialist Electric/Electronic Systems</v>
      </c>
      <c r="H2885" s="225"/>
      <c r="I2885" s="225"/>
      <c r="J2885" s="226"/>
      <c r="K2885" s="227">
        <f>SUBTOTAL(9,K2878:K2884)</f>
        <v>0</v>
      </c>
      <c r="L2885" s="228"/>
      <c r="M2885" s="229"/>
      <c r="N2885" s="229"/>
      <c r="O2885" s="230"/>
      <c r="P2885" s="193">
        <f t="shared" si="626"/>
        <v>0</v>
      </c>
      <c r="R2885" s="194"/>
      <c r="S2885" s="194"/>
      <c r="T2885" s="194"/>
      <c r="U2885" s="194"/>
    </row>
    <row r="2886" spans="1:21" s="156" customFormat="1" ht="19.5" customHeight="1" x14ac:dyDescent="0.25">
      <c r="B2886" s="174"/>
      <c r="C2886" s="175"/>
      <c r="D2886" s="176"/>
      <c r="E2886" s="176"/>
      <c r="F2886" s="176"/>
      <c r="G2886" s="177"/>
      <c r="H2886" s="178"/>
      <c r="I2886" s="179"/>
      <c r="J2886" s="180"/>
      <c r="K2886" s="180"/>
      <c r="L2886" s="181"/>
      <c r="M2886" s="182"/>
      <c r="N2886" s="182"/>
      <c r="O2886" s="183"/>
      <c r="P2886" s="193">
        <f t="shared" si="626"/>
        <v>0</v>
      </c>
      <c r="Q2886" s="170"/>
      <c r="R2886" s="194" t="str">
        <f>IF($Q2886=R$8,$K2886,"")</f>
        <v/>
      </c>
      <c r="S2886" s="194"/>
      <c r="T2886" s="194" t="str">
        <f>IF($Q2886=T$8,$K2886,"")</f>
        <v/>
      </c>
      <c r="U2886" s="194" t="str">
        <f>IF($Q2886=U$8,$K2886,"")</f>
        <v/>
      </c>
    </row>
    <row r="2887" spans="1:21" s="156" customFormat="1" ht="19.5" customHeight="1" x14ac:dyDescent="0.25">
      <c r="B2887" s="195" t="s">
        <v>1520</v>
      </c>
      <c r="C2887" s="196" t="s">
        <v>1521</v>
      </c>
      <c r="D2887" s="191"/>
      <c r="E2887" s="191"/>
      <c r="F2887" s="191"/>
      <c r="G2887" s="192"/>
      <c r="H2887" s="178"/>
      <c r="I2887" s="179"/>
      <c r="J2887" s="180"/>
      <c r="K2887" s="180"/>
      <c r="L2887" s="181"/>
      <c r="M2887" s="182"/>
      <c r="N2887" s="182"/>
      <c r="O2887" s="183"/>
      <c r="P2887" s="193">
        <f t="shared" si="626"/>
        <v>0</v>
      </c>
      <c r="Q2887" s="170"/>
      <c r="R2887" s="194"/>
      <c r="S2887" s="194"/>
      <c r="T2887" s="194"/>
      <c r="U2887" s="194"/>
    </row>
    <row r="2888" spans="1:21" s="251" customFormat="1" ht="19.5" customHeight="1" x14ac:dyDescent="0.25">
      <c r="A2888" s="241"/>
      <c r="B2888" s="254" t="s">
        <v>64</v>
      </c>
      <c r="C2888" s="199" t="s">
        <v>1042</v>
      </c>
      <c r="D2888" s="255"/>
      <c r="E2888" s="255"/>
      <c r="F2888" s="255"/>
      <c r="G2888" s="256"/>
      <c r="H2888" s="257"/>
      <c r="I2888" s="242"/>
      <c r="J2888" s="179"/>
      <c r="K2888" s="244"/>
      <c r="L2888" s="990"/>
      <c r="M2888" s="991"/>
      <c r="N2888" s="991"/>
      <c r="O2888" s="992"/>
      <c r="P2888" s="193">
        <f t="shared" si="626"/>
        <v>0</v>
      </c>
      <c r="Q2888" s="258"/>
      <c r="R2888" s="194" t="str">
        <f t="shared" ref="R2888:R2893" si="629">IF($Q2888=R$8,$K2888,"")</f>
        <v/>
      </c>
      <c r="S2888" s="194"/>
      <c r="T2888" s="194" t="str">
        <f t="shared" ref="T2888:U2893" si="630">IF($Q2888=T$8,$K2888,"")</f>
        <v/>
      </c>
      <c r="U2888" s="194" t="str">
        <f t="shared" si="630"/>
        <v/>
      </c>
    </row>
    <row r="2889" spans="1:21" s="156" customFormat="1" ht="19.5" customHeight="1" x14ac:dyDescent="0.25">
      <c r="B2889" s="174"/>
      <c r="C2889" s="175"/>
      <c r="D2889" s="176"/>
      <c r="E2889" s="176"/>
      <c r="F2889" s="176"/>
      <c r="G2889" s="466"/>
      <c r="H2889" s="178"/>
      <c r="I2889" s="179"/>
      <c r="J2889" s="180"/>
      <c r="K2889" s="467"/>
      <c r="L2889" s="468"/>
      <c r="M2889" s="469"/>
      <c r="N2889" s="469"/>
      <c r="O2889" s="470"/>
      <c r="P2889" s="193">
        <f t="shared" si="626"/>
        <v>0</v>
      </c>
      <c r="Q2889" s="170"/>
      <c r="R2889" s="194" t="str">
        <f t="shared" si="629"/>
        <v/>
      </c>
      <c r="S2889" s="194"/>
      <c r="T2889" s="194" t="str">
        <f t="shared" si="630"/>
        <v/>
      </c>
      <c r="U2889" s="194" t="str">
        <f t="shared" si="630"/>
        <v/>
      </c>
    </row>
    <row r="2890" spans="1:21" s="156" customFormat="1" ht="19.5" customHeight="1" x14ac:dyDescent="0.25">
      <c r="B2890" s="198" t="s">
        <v>64</v>
      </c>
      <c r="C2890" s="175" t="str">
        <f>$C$1195</f>
        <v>Testing</v>
      </c>
      <c r="D2890" s="176"/>
      <c r="E2890" s="176"/>
      <c r="F2890" s="176"/>
      <c r="G2890" s="177"/>
      <c r="H2890" s="471">
        <f>$H$1195</f>
        <v>0.01</v>
      </c>
      <c r="I2890" s="179"/>
      <c r="J2890" s="458">
        <f>SUBTOTAL(9,K2886:K2889)</f>
        <v>0</v>
      </c>
      <c r="K2890" s="459">
        <f>H2890*J2890</f>
        <v>0</v>
      </c>
      <c r="L2890" s="460"/>
      <c r="M2890" s="461"/>
      <c r="N2890" s="461"/>
      <c r="O2890" s="462"/>
      <c r="P2890" s="193">
        <f t="shared" si="626"/>
        <v>0</v>
      </c>
      <c r="Q2890" s="170"/>
      <c r="R2890" s="194" t="str">
        <f t="shared" si="629"/>
        <v/>
      </c>
      <c r="S2890" s="194"/>
      <c r="T2890" s="194" t="str">
        <f t="shared" si="630"/>
        <v/>
      </c>
      <c r="U2890" s="194" t="str">
        <f t="shared" si="630"/>
        <v/>
      </c>
    </row>
    <row r="2891" spans="1:21" s="156" customFormat="1" ht="19.5" customHeight="1" x14ac:dyDescent="0.25">
      <c r="B2891" s="198" t="s">
        <v>64</v>
      </c>
      <c r="C2891" s="175" t="str">
        <f>$C$1196</f>
        <v>Commissioning</v>
      </c>
      <c r="D2891" s="176"/>
      <c r="E2891" s="176"/>
      <c r="F2891" s="176"/>
      <c r="G2891" s="177"/>
      <c r="H2891" s="471">
        <f>$H$1196</f>
        <v>0.01</v>
      </c>
      <c r="I2891" s="179"/>
      <c r="J2891" s="458">
        <f>J2890</f>
        <v>0</v>
      </c>
      <c r="K2891" s="459">
        <f>H2891*J2891</f>
        <v>0</v>
      </c>
      <c r="L2891" s="460"/>
      <c r="M2891" s="461"/>
      <c r="N2891" s="461"/>
      <c r="O2891" s="462"/>
      <c r="P2891" s="193">
        <f t="shared" si="626"/>
        <v>0</v>
      </c>
      <c r="Q2891" s="170"/>
      <c r="R2891" s="194" t="str">
        <f t="shared" si="629"/>
        <v/>
      </c>
      <c r="S2891" s="194"/>
      <c r="T2891" s="194" t="str">
        <f t="shared" si="630"/>
        <v/>
      </c>
      <c r="U2891" s="194" t="str">
        <f t="shared" si="630"/>
        <v/>
      </c>
    </row>
    <row r="2892" spans="1:21" s="156" customFormat="1" ht="19.5" customHeight="1" x14ac:dyDescent="0.25">
      <c r="B2892" s="198" t="s">
        <v>64</v>
      </c>
      <c r="C2892" s="175" t="str">
        <f>$C$1197</f>
        <v>E.o. for sustainable solutions, offsite manufacture, and the like</v>
      </c>
      <c r="D2892" s="176"/>
      <c r="E2892" s="176"/>
      <c r="F2892" s="176"/>
      <c r="G2892" s="177"/>
      <c r="H2892" s="471">
        <f>$H$1197</f>
        <v>0.15</v>
      </c>
      <c r="I2892" s="179"/>
      <c r="J2892" s="458">
        <f>J2891</f>
        <v>0</v>
      </c>
      <c r="K2892" s="459">
        <f>H2892*J2892</f>
        <v>0</v>
      </c>
      <c r="L2892" s="460"/>
      <c r="M2892" s="461"/>
      <c r="N2892" s="461"/>
      <c r="O2892" s="462"/>
      <c r="P2892" s="193">
        <f t="shared" si="626"/>
        <v>0</v>
      </c>
      <c r="Q2892" s="170"/>
      <c r="R2892" s="194" t="str">
        <f t="shared" si="629"/>
        <v/>
      </c>
      <c r="S2892" s="194"/>
      <c r="T2892" s="194" t="str">
        <f t="shared" si="630"/>
        <v/>
      </c>
      <c r="U2892" s="194" t="str">
        <f t="shared" si="630"/>
        <v/>
      </c>
    </row>
    <row r="2893" spans="1:21" s="156" customFormat="1" ht="19.5" customHeight="1" x14ac:dyDescent="0.25">
      <c r="B2893" s="198" t="s">
        <v>64</v>
      </c>
      <c r="C2893" s="175" t="str">
        <f>$C$1198</f>
        <v>MEP Preliminaries &amp; OH&amp;P</v>
      </c>
      <c r="D2893" s="176"/>
      <c r="E2893" s="176"/>
      <c r="F2893" s="176"/>
      <c r="G2893" s="177"/>
      <c r="H2893" s="471">
        <f>$H$1198</f>
        <v>0</v>
      </c>
      <c r="I2893" s="179"/>
      <c r="J2893" s="458">
        <f>SUM(K2888:K2892)</f>
        <v>0</v>
      </c>
      <c r="K2893" s="459">
        <f>H2893*J2893</f>
        <v>0</v>
      </c>
      <c r="L2893" s="460"/>
      <c r="M2893" s="461"/>
      <c r="N2893" s="461"/>
      <c r="O2893" s="462"/>
      <c r="P2893" s="193">
        <f t="shared" si="626"/>
        <v>0</v>
      </c>
      <c r="Q2893" s="170"/>
      <c r="R2893" s="194" t="str">
        <f t="shared" si="629"/>
        <v/>
      </c>
      <c r="S2893" s="194"/>
      <c r="T2893" s="194" t="str">
        <f t="shared" si="630"/>
        <v/>
      </c>
      <c r="U2893" s="194" t="str">
        <f t="shared" si="630"/>
        <v/>
      </c>
    </row>
    <row r="2894" spans="1:21" s="156" customFormat="1" ht="19.5" customHeight="1" x14ac:dyDescent="0.25">
      <c r="A2894" s="197"/>
      <c r="B2894" s="221"/>
      <c r="C2894" s="222"/>
      <c r="D2894" s="223"/>
      <c r="E2894" s="223"/>
      <c r="F2894" s="223"/>
      <c r="G2894" s="224" t="str">
        <f>C2887</f>
        <v>Water features</v>
      </c>
      <c r="H2894" s="225"/>
      <c r="I2894" s="225"/>
      <c r="J2894" s="226"/>
      <c r="K2894" s="227">
        <f>SUBTOTAL(9,K2887:K2893)</f>
        <v>0</v>
      </c>
      <c r="L2894" s="228"/>
      <c r="M2894" s="229"/>
      <c r="N2894" s="229"/>
      <c r="O2894" s="230"/>
      <c r="P2894" s="193">
        <f t="shared" si="626"/>
        <v>0</v>
      </c>
      <c r="R2894" s="194"/>
      <c r="S2894" s="194"/>
      <c r="T2894" s="194"/>
      <c r="U2894" s="194"/>
    </row>
    <row r="2895" spans="1:21" s="156" customFormat="1" ht="19.5" customHeight="1" x14ac:dyDescent="0.25">
      <c r="B2895" s="174"/>
      <c r="C2895" s="175"/>
      <c r="D2895" s="176"/>
      <c r="E2895" s="176"/>
      <c r="F2895" s="176"/>
      <c r="G2895" s="177"/>
      <c r="H2895" s="178"/>
      <c r="I2895" s="179"/>
      <c r="J2895" s="180"/>
      <c r="K2895" s="180"/>
      <c r="L2895" s="181"/>
      <c r="M2895" s="182"/>
      <c r="N2895" s="182"/>
      <c r="O2895" s="183"/>
      <c r="P2895" s="193">
        <f t="shared" si="626"/>
        <v>0</v>
      </c>
      <c r="Q2895" s="170"/>
      <c r="R2895" s="194" t="str">
        <f>IF($Q2895=R$8,$K2895,"")</f>
        <v/>
      </c>
      <c r="S2895" s="194"/>
      <c r="T2895" s="194" t="str">
        <f>IF($Q2895=T$8,$K2895,"")</f>
        <v/>
      </c>
      <c r="U2895" s="194" t="str">
        <f>IF($Q2895=U$8,$K2895,"")</f>
        <v/>
      </c>
    </row>
    <row r="2896" spans="1:21" s="156" customFormat="1" ht="19.5" customHeight="1" x14ac:dyDescent="0.25">
      <c r="B2896" s="231"/>
      <c r="C2896" s="232"/>
      <c r="D2896" s="233"/>
      <c r="E2896" s="233"/>
      <c r="F2896" s="233"/>
      <c r="G2896" s="234" t="str">
        <f>C2743</f>
        <v>Specialist Installations</v>
      </c>
      <c r="H2896" s="235"/>
      <c r="I2896" s="236"/>
      <c r="J2896" s="236"/>
      <c r="K2896" s="237">
        <f>SUBTOTAL(9,K2743:K2895)</f>
        <v>3261497.3819999998</v>
      </c>
      <c r="L2896" s="238"/>
      <c r="M2896" s="239"/>
      <c r="N2896" s="239"/>
      <c r="O2896" s="240"/>
      <c r="P2896" s="193">
        <f t="shared" si="626"/>
        <v>0</v>
      </c>
      <c r="Q2896" s="237">
        <f>SUBTOTAL(9,Q2743:Q2895)</f>
        <v>0</v>
      </c>
      <c r="R2896" s="237">
        <f>SUBTOTAL(9,R2743:R2895)</f>
        <v>2219882.5935000004</v>
      </c>
      <c r="S2896" s="237">
        <f>SUBTOTAL(9,S2743:S2895)</f>
        <v>0</v>
      </c>
      <c r="T2896" s="237">
        <f>SUBTOTAL(9,T2743:T2895)</f>
        <v>1041614.7885000001</v>
      </c>
      <c r="U2896" s="237">
        <f>SUBTOTAL(9,U2743:U2895)</f>
        <v>0</v>
      </c>
    </row>
    <row r="2897" spans="1:21" s="156" customFormat="1" ht="19.5" customHeight="1" collapsed="1" x14ac:dyDescent="0.25">
      <c r="B2897" s="174"/>
      <c r="C2897" s="175"/>
      <c r="D2897" s="176"/>
      <c r="E2897" s="176"/>
      <c r="F2897" s="176"/>
      <c r="G2897" s="177"/>
      <c r="H2897" s="178"/>
      <c r="I2897" s="179"/>
      <c r="J2897" s="474"/>
      <c r="K2897" s="467"/>
      <c r="L2897" s="468"/>
      <c r="M2897" s="469"/>
      <c r="N2897" s="469"/>
      <c r="O2897" s="470"/>
      <c r="P2897" s="193">
        <f t="shared" si="626"/>
        <v>0</v>
      </c>
      <c r="Q2897" s="170"/>
      <c r="R2897" s="194" t="str">
        <f>IF($Q2897=R$8,$K2897,"")</f>
        <v/>
      </c>
      <c r="S2897" s="194"/>
      <c r="T2897" s="194" t="str">
        <f>IF($Q2897=T$8,$K2897,"")</f>
        <v/>
      </c>
      <c r="U2897" s="194" t="str">
        <f>IF($Q2897=U$8,$K2897,"")</f>
        <v/>
      </c>
    </row>
    <row r="2898" spans="1:21" s="156" customFormat="1" ht="19.5" customHeight="1" x14ac:dyDescent="0.25">
      <c r="B2898" s="189" t="s">
        <v>1522</v>
      </c>
      <c r="C2898" s="190" t="s">
        <v>1523</v>
      </c>
      <c r="D2898" s="191"/>
      <c r="E2898" s="191"/>
      <c r="F2898" s="191"/>
      <c r="G2898" s="192"/>
      <c r="H2898" s="178"/>
      <c r="I2898" s="179"/>
      <c r="J2898" s="180"/>
      <c r="K2898" s="180"/>
      <c r="L2898" s="181"/>
      <c r="M2898" s="182"/>
      <c r="N2898" s="182"/>
      <c r="O2898" s="183"/>
      <c r="P2898" s="193">
        <f t="shared" si="626"/>
        <v>-87867232.179499984</v>
      </c>
      <c r="Q2898" s="170"/>
      <c r="R2898" s="194">
        <f>SUBTOTAL(9,R1096:R2897)</f>
        <v>57519625.343199983</v>
      </c>
      <c r="S2898" s="194">
        <f>SUBTOTAL(9,S1096:S2897)</f>
        <v>7728561.3132000007</v>
      </c>
      <c r="T2898" s="194">
        <f>SUBTOTAL(9,T1096:T2897)</f>
        <v>22155069.901900001</v>
      </c>
      <c r="U2898" s="194">
        <f>SUBTOTAL(9,U1096:U2897)</f>
        <v>463975.62119999999</v>
      </c>
    </row>
    <row r="2899" spans="1:21" s="156" customFormat="1" ht="19.5" customHeight="1" x14ac:dyDescent="0.25">
      <c r="B2899" s="195" t="s">
        <v>1524</v>
      </c>
      <c r="C2899" s="196" t="s">
        <v>1525</v>
      </c>
      <c r="D2899" s="191"/>
      <c r="E2899" s="191"/>
      <c r="F2899" s="191"/>
      <c r="G2899" s="192"/>
      <c r="H2899" s="178"/>
      <c r="I2899" s="179"/>
      <c r="J2899" s="180"/>
      <c r="K2899" s="180"/>
      <c r="L2899" s="181"/>
      <c r="M2899" s="182"/>
      <c r="N2899" s="182"/>
      <c r="O2899" s="183"/>
      <c r="P2899" s="193">
        <f t="shared" si="626"/>
        <v>0</v>
      </c>
      <c r="Q2899" s="170"/>
      <c r="R2899" s="194"/>
      <c r="S2899" s="194"/>
      <c r="T2899" s="194"/>
      <c r="U2899" s="194"/>
    </row>
    <row r="2900" spans="1:21" s="156" customFormat="1" ht="19.5" customHeight="1" x14ac:dyDescent="0.25">
      <c r="B2900" s="174"/>
      <c r="C2900" s="175"/>
      <c r="D2900" s="176"/>
      <c r="E2900" s="176"/>
      <c r="F2900" s="176"/>
      <c r="G2900" s="177"/>
      <c r="H2900" s="471">
        <v>0.05</v>
      </c>
      <c r="I2900" s="179" t="s">
        <v>57</v>
      </c>
      <c r="J2900" s="180">
        <f>SUBTOTAL(9,K1097:K2898)</f>
        <v>87867232.179500014</v>
      </c>
      <c r="K2900" s="180">
        <f>J2900*H2900</f>
        <v>4393361.6089750007</v>
      </c>
      <c r="L2900" s="181"/>
      <c r="M2900" s="182"/>
      <c r="N2900" s="182"/>
      <c r="O2900" s="183"/>
      <c r="P2900" s="193">
        <f t="shared" si="626"/>
        <v>0</v>
      </c>
      <c r="Q2900" s="170"/>
      <c r="R2900" s="194">
        <f>R2898*H2900</f>
        <v>2875981.2671599993</v>
      </c>
      <c r="S2900" s="194">
        <f>S2898*H2900</f>
        <v>386428.06566000008</v>
      </c>
      <c r="T2900" s="194">
        <f>T2898*H2900</f>
        <v>1107753.4950950001</v>
      </c>
      <c r="U2900" s="194">
        <f>U2898*H2900</f>
        <v>23198.781060000001</v>
      </c>
    </row>
    <row r="2901" spans="1:21" s="156" customFormat="1" ht="19.5" customHeight="1" x14ac:dyDescent="0.25">
      <c r="B2901" s="174"/>
      <c r="C2901" s="175"/>
      <c r="D2901" s="176"/>
      <c r="E2901" s="176"/>
      <c r="F2901" s="176"/>
      <c r="G2901" s="466"/>
      <c r="H2901" s="178"/>
      <c r="I2901" s="179"/>
      <c r="J2901" s="180"/>
      <c r="K2901" s="467"/>
      <c r="L2901" s="468"/>
      <c r="M2901" s="469"/>
      <c r="N2901" s="469"/>
      <c r="O2901" s="470"/>
      <c r="P2901" s="193">
        <f t="shared" si="626"/>
        <v>0</v>
      </c>
      <c r="Q2901" s="170"/>
      <c r="R2901" s="194" t="str">
        <f>IF($Q2901=R$8,$K2901,"")</f>
        <v/>
      </c>
      <c r="S2901" s="194" t="str">
        <f>IF($Q2901=S$8,$K2901,"")</f>
        <v/>
      </c>
      <c r="T2901" s="194" t="str">
        <f>IF($Q2901=T$8,$K2901,"")</f>
        <v/>
      </c>
      <c r="U2901" s="194" t="str">
        <f>IF($Q2901=U$8,$K2901,"")</f>
        <v/>
      </c>
    </row>
    <row r="2902" spans="1:21" s="156" customFormat="1" ht="19.5" customHeight="1" x14ac:dyDescent="0.25">
      <c r="B2902" s="198" t="s">
        <v>64</v>
      </c>
      <c r="C2902" s="175" t="str">
        <f>$C$1195</f>
        <v>Testing</v>
      </c>
      <c r="D2902" s="176"/>
      <c r="E2902" s="176"/>
      <c r="F2902" s="176"/>
      <c r="G2902" s="177"/>
      <c r="H2902" s="471">
        <f>$H$1195</f>
        <v>0.01</v>
      </c>
      <c r="I2902" s="179"/>
      <c r="J2902" s="458">
        <f>SUBTOTAL(9,K2898:K2901)</f>
        <v>4393361.6089750007</v>
      </c>
      <c r="K2902" s="459">
        <f>H2902*J2902</f>
        <v>43933.616089750009</v>
      </c>
      <c r="L2902" s="460"/>
      <c r="M2902" s="461"/>
      <c r="N2902" s="461"/>
      <c r="O2902" s="462"/>
      <c r="P2902" s="193">
        <f t="shared" si="626"/>
        <v>0</v>
      </c>
      <c r="Q2902" s="170"/>
      <c r="R2902" s="194">
        <f>$R$2900*H2902</f>
        <v>28759.812671599993</v>
      </c>
      <c r="S2902" s="194">
        <f>$S$2900*H2902</f>
        <v>3864.2806566000008</v>
      </c>
      <c r="T2902" s="194">
        <f>$T$2900*H2902</f>
        <v>11077.534950950001</v>
      </c>
      <c r="U2902" s="194">
        <f>$U$2900*H2902</f>
        <v>231.98781060000002</v>
      </c>
    </row>
    <row r="2903" spans="1:21" s="156" customFormat="1" ht="19.5" customHeight="1" x14ac:dyDescent="0.25">
      <c r="B2903" s="198" t="s">
        <v>64</v>
      </c>
      <c r="C2903" s="175" t="str">
        <f>$C$1196</f>
        <v>Commissioning</v>
      </c>
      <c r="D2903" s="176"/>
      <c r="E2903" s="176"/>
      <c r="F2903" s="176"/>
      <c r="G2903" s="177"/>
      <c r="H2903" s="471">
        <f>$H$1196</f>
        <v>0.01</v>
      </c>
      <c r="I2903" s="179"/>
      <c r="J2903" s="458">
        <f>J2902</f>
        <v>4393361.6089750007</v>
      </c>
      <c r="K2903" s="459">
        <f>H2903*J2903</f>
        <v>43933.616089750009</v>
      </c>
      <c r="L2903" s="460"/>
      <c r="M2903" s="461"/>
      <c r="N2903" s="461"/>
      <c r="O2903" s="462"/>
      <c r="P2903" s="193">
        <f t="shared" si="626"/>
        <v>0</v>
      </c>
      <c r="Q2903" s="170"/>
      <c r="R2903" s="194">
        <f>$R$2900*H2903</f>
        <v>28759.812671599993</v>
      </c>
      <c r="S2903" s="194">
        <f>$S$2900*H2903</f>
        <v>3864.2806566000008</v>
      </c>
      <c r="T2903" s="194">
        <f>$T$2900*H2903</f>
        <v>11077.534950950001</v>
      </c>
      <c r="U2903" s="194">
        <f>$U$2900*H2903</f>
        <v>231.98781060000002</v>
      </c>
    </row>
    <row r="2904" spans="1:21" s="156" customFormat="1" ht="19.5" customHeight="1" x14ac:dyDescent="0.25">
      <c r="B2904" s="198" t="s">
        <v>64</v>
      </c>
      <c r="C2904" s="175" t="str">
        <f>$C$1197</f>
        <v>E.o. for sustainable solutions, offsite manufacture, and the like</v>
      </c>
      <c r="D2904" s="176"/>
      <c r="E2904" s="176"/>
      <c r="F2904" s="176"/>
      <c r="G2904" s="177"/>
      <c r="H2904" s="471">
        <f>$H$1197</f>
        <v>0.15</v>
      </c>
      <c r="I2904" s="179"/>
      <c r="J2904" s="458">
        <f>J2903</f>
        <v>4393361.6089750007</v>
      </c>
      <c r="K2904" s="459">
        <f>H2904*J2904</f>
        <v>659004.24134625006</v>
      </c>
      <c r="L2904" s="460"/>
      <c r="M2904" s="461"/>
      <c r="N2904" s="461"/>
      <c r="O2904" s="462"/>
      <c r="P2904" s="193">
        <f t="shared" si="626"/>
        <v>0</v>
      </c>
      <c r="Q2904" s="170"/>
      <c r="R2904" s="194">
        <f>$R$2900*H2904</f>
        <v>431397.19007399987</v>
      </c>
      <c r="S2904" s="194">
        <f>$S$2900*H2904</f>
        <v>57964.209849000013</v>
      </c>
      <c r="T2904" s="194">
        <f>$T$2900*H2904</f>
        <v>166163.02426425001</v>
      </c>
      <c r="U2904" s="194">
        <f>$U$2900*H2904</f>
        <v>3479.8171590000002</v>
      </c>
    </row>
    <row r="2905" spans="1:21" s="156" customFormat="1" ht="19.5" customHeight="1" x14ac:dyDescent="0.25">
      <c r="B2905" s="198" t="s">
        <v>64</v>
      </c>
      <c r="C2905" s="175" t="str">
        <f>$C$1198</f>
        <v>MEP Preliminaries &amp; OH&amp;P</v>
      </c>
      <c r="D2905" s="176"/>
      <c r="E2905" s="176"/>
      <c r="F2905" s="176"/>
      <c r="G2905" s="177"/>
      <c r="H2905" s="471">
        <f>$H$1198</f>
        <v>0</v>
      </c>
      <c r="I2905" s="179"/>
      <c r="J2905" s="458">
        <f>SUM(K2900:K2904)</f>
        <v>5140233.0825007511</v>
      </c>
      <c r="K2905" s="459">
        <f>H2905*J2905</f>
        <v>0</v>
      </c>
      <c r="L2905" s="460"/>
      <c r="M2905" s="461"/>
      <c r="N2905" s="461"/>
      <c r="O2905" s="462"/>
      <c r="P2905" s="193">
        <f t="shared" si="626"/>
        <v>0</v>
      </c>
      <c r="Q2905" s="170"/>
      <c r="R2905" s="194">
        <f>SUM(R2900:R2904)*H2905</f>
        <v>0</v>
      </c>
      <c r="S2905" s="194">
        <f>SUM(S2900:S2904)*H2905</f>
        <v>0</v>
      </c>
      <c r="T2905" s="194">
        <f>SUM(T2900:T2904)*H2905</f>
        <v>0</v>
      </c>
      <c r="U2905" s="194">
        <f>SUM(U2900:U2904)*H2905</f>
        <v>0</v>
      </c>
    </row>
    <row r="2906" spans="1:21" s="156" customFormat="1" ht="19.5" customHeight="1" x14ac:dyDescent="0.25">
      <c r="A2906" s="197"/>
      <c r="B2906" s="221"/>
      <c r="C2906" s="222"/>
      <c r="D2906" s="223"/>
      <c r="E2906" s="223"/>
      <c r="F2906" s="223"/>
      <c r="G2906" s="224" t="str">
        <f>C2899</f>
        <v>Builder's Work In Connection With Services</v>
      </c>
      <c r="H2906" s="225"/>
      <c r="I2906" s="225"/>
      <c r="J2906" s="226"/>
      <c r="K2906" s="227">
        <f>SUBTOTAL(9,K2899:K2905)</f>
        <v>5140233.0825007511</v>
      </c>
      <c r="L2906" s="228"/>
      <c r="M2906" s="229"/>
      <c r="N2906" s="229"/>
      <c r="O2906" s="230"/>
      <c r="P2906" s="193">
        <f t="shared" si="626"/>
        <v>5140233.0825007511</v>
      </c>
      <c r="R2906" s="194"/>
      <c r="S2906" s="194"/>
      <c r="T2906" s="194"/>
      <c r="U2906" s="194"/>
    </row>
    <row r="2907" spans="1:21" s="156" customFormat="1" ht="19.5" customHeight="1" x14ac:dyDescent="0.25">
      <c r="B2907" s="174"/>
      <c r="C2907" s="175"/>
      <c r="D2907" s="176"/>
      <c r="E2907" s="176"/>
      <c r="F2907" s="176"/>
      <c r="G2907" s="177"/>
      <c r="H2907" s="178"/>
      <c r="I2907" s="179"/>
      <c r="J2907" s="180"/>
      <c r="K2907" s="180"/>
      <c r="L2907" s="181"/>
      <c r="M2907" s="182"/>
      <c r="N2907" s="182"/>
      <c r="O2907" s="183"/>
      <c r="P2907" s="193">
        <f t="shared" si="626"/>
        <v>0</v>
      </c>
      <c r="Q2907" s="170"/>
      <c r="R2907" s="194" t="str">
        <f>IF($Q2907=R$8,$K2907,"")</f>
        <v/>
      </c>
      <c r="S2907" s="194"/>
      <c r="T2907" s="194" t="str">
        <f>IF($Q2907=T$8,$K2907,"")</f>
        <v/>
      </c>
      <c r="U2907" s="194" t="str">
        <f>IF($Q2907=U$8,$K2907,"")</f>
        <v/>
      </c>
    </row>
    <row r="2908" spans="1:21" s="156" customFormat="1" ht="19.5" customHeight="1" x14ac:dyDescent="0.25">
      <c r="B2908" s="174"/>
      <c r="C2908" s="175"/>
      <c r="D2908" s="176"/>
      <c r="E2908" s="176"/>
      <c r="F2908" s="176"/>
      <c r="G2908" s="177"/>
      <c r="H2908" s="178"/>
      <c r="I2908" s="179"/>
      <c r="J2908" s="180"/>
      <c r="K2908" s="180"/>
      <c r="L2908" s="181"/>
      <c r="M2908" s="182"/>
      <c r="N2908" s="182"/>
      <c r="O2908" s="183"/>
      <c r="P2908" s="193">
        <f t="shared" si="626"/>
        <v>0</v>
      </c>
      <c r="Q2908" s="170"/>
      <c r="R2908" s="194" t="str">
        <f>IF($Q2908=R$8,$K2908,"")</f>
        <v/>
      </c>
      <c r="S2908" s="194"/>
      <c r="T2908" s="194" t="str">
        <f>IF($Q2908=T$8,$K2908,"")</f>
        <v/>
      </c>
      <c r="U2908" s="194" t="str">
        <f>IF($Q2908=U$8,$K2908,"")</f>
        <v/>
      </c>
    </row>
    <row r="2909" spans="1:21" s="156" customFormat="1" ht="19.5" customHeight="1" x14ac:dyDescent="0.25">
      <c r="B2909" s="231"/>
      <c r="C2909" s="232"/>
      <c r="D2909" s="233"/>
      <c r="E2909" s="233"/>
      <c r="F2909" s="233"/>
      <c r="G2909" s="234" t="str">
        <f>C2898</f>
        <v>Builder's Work in Connection with Services</v>
      </c>
      <c r="H2909" s="235"/>
      <c r="I2909" s="236"/>
      <c r="J2909" s="236"/>
      <c r="K2909" s="237">
        <f>SUBTOTAL(9,K2898:K2908)</f>
        <v>5140233.0825007511</v>
      </c>
      <c r="L2909" s="238"/>
      <c r="M2909" s="239"/>
      <c r="N2909" s="239"/>
      <c r="O2909" s="240"/>
      <c r="P2909" s="193">
        <f t="shared" si="626"/>
        <v>0</v>
      </c>
      <c r="Q2909" s="237">
        <f>SUBTOTAL(9,Q2898:Q2908)</f>
        <v>0</v>
      </c>
      <c r="R2909" s="237">
        <f>SUBTOTAL(9,R2898:R2908)</f>
        <v>3364898.0825771992</v>
      </c>
      <c r="S2909" s="237">
        <f>SUBTOTAL(9,S2898:S2908)</f>
        <v>452120.83682220016</v>
      </c>
      <c r="T2909" s="237">
        <f>SUBTOTAL(9,T2898:T2908)</f>
        <v>1296071.58926115</v>
      </c>
      <c r="U2909" s="237">
        <f>SUBTOTAL(9,U2898:U2908)</f>
        <v>27142.573840199999</v>
      </c>
    </row>
    <row r="2910" spans="1:21" s="156" customFormat="1" ht="19.5" customHeight="1" x14ac:dyDescent="0.25">
      <c r="B2910" s="475"/>
      <c r="C2910" s="175"/>
      <c r="D2910" s="176"/>
      <c r="E2910" s="176"/>
      <c r="F2910" s="176"/>
      <c r="G2910" s="177"/>
      <c r="H2910" s="178"/>
      <c r="I2910" s="179"/>
      <c r="J2910" s="180"/>
      <c r="K2910" s="180"/>
      <c r="L2910" s="181"/>
      <c r="M2910" s="182"/>
      <c r="N2910" s="182"/>
      <c r="O2910" s="183"/>
      <c r="P2910" s="193">
        <f t="shared" si="626"/>
        <v>0</v>
      </c>
      <c r="Q2910" s="170"/>
      <c r="R2910" s="194" t="str">
        <f>IF($Q2910=R$8,$K2910,"")</f>
        <v/>
      </c>
      <c r="S2910" s="194" t="str">
        <f>IF($Q2910=S$8,$K2910,"")</f>
        <v/>
      </c>
      <c r="T2910" s="194" t="str">
        <f>IF($Q2910=T$8,$K2910,"")</f>
        <v/>
      </c>
      <c r="U2910" s="194" t="str">
        <f>IF($Q2910=U$8,$K2910,"")</f>
        <v/>
      </c>
    </row>
    <row r="2911" spans="1:21" s="156" customFormat="1" ht="19.5" customHeight="1" x14ac:dyDescent="0.25">
      <c r="B2911" s="320"/>
      <c r="C2911" s="270"/>
      <c r="D2911" s="271"/>
      <c r="E2911" s="271"/>
      <c r="F2911" s="271"/>
      <c r="G2911" s="476" t="str">
        <f>C1099</f>
        <v>Services</v>
      </c>
      <c r="H2911" s="273"/>
      <c r="I2911" s="274"/>
      <c r="J2911" s="274"/>
      <c r="K2911" s="322">
        <f>SUBTOTAL(9,K1097:K2910)</f>
        <v>93007465.262000754</v>
      </c>
      <c r="L2911" s="276"/>
      <c r="M2911" s="277"/>
      <c r="N2911" s="277"/>
      <c r="O2911" s="193"/>
      <c r="P2911" s="193">
        <f t="shared" si="626"/>
        <v>0</v>
      </c>
      <c r="Q2911" s="322">
        <f>SUBTOTAL(9,Q1097:Q2910)</f>
        <v>0</v>
      </c>
      <c r="R2911" s="322">
        <f>SUBTOTAL(9,R1097:R2910)</f>
        <v>60884523.425777182</v>
      </c>
      <c r="S2911" s="322">
        <f>SUBTOTAL(9,S1097:S2910)</f>
        <v>8180682.1500222012</v>
      </c>
      <c r="T2911" s="322">
        <f>SUBTOTAL(9,T1097:T2910)</f>
        <v>23451141.491161149</v>
      </c>
      <c r="U2911" s="322">
        <f>SUBTOTAL(9,U1097:U2910)</f>
        <v>491118.19504020008</v>
      </c>
    </row>
    <row r="2912" spans="1:21" s="156" customFormat="1" ht="19.5" customHeight="1" x14ac:dyDescent="0.25">
      <c r="B2912" s="174"/>
      <c r="C2912" s="175"/>
      <c r="D2912" s="176"/>
      <c r="E2912" s="176"/>
      <c r="F2912" s="176"/>
      <c r="G2912" s="177"/>
      <c r="H2912" s="178"/>
      <c r="I2912" s="179"/>
      <c r="J2912" s="180"/>
      <c r="K2912" s="180"/>
      <c r="L2912" s="181"/>
      <c r="M2912" s="182"/>
      <c r="N2912" s="182"/>
      <c r="O2912" s="183"/>
      <c r="P2912" s="193">
        <f t="shared" si="626"/>
        <v>0</v>
      </c>
      <c r="Q2912" s="170"/>
      <c r="R2912" s="194" t="str">
        <f>IF($Q2912=R$8,$K2912,"")</f>
        <v/>
      </c>
      <c r="S2912" s="194"/>
      <c r="T2912" s="194" t="str">
        <f t="shared" ref="T2912:U2914" si="631">IF($Q2912=T$8,$K2912,"")</f>
        <v/>
      </c>
      <c r="U2912" s="194" t="str">
        <f t="shared" si="631"/>
        <v/>
      </c>
    </row>
    <row r="2913" spans="1:21" s="156" customFormat="1" ht="19.5" customHeight="1" x14ac:dyDescent="0.25">
      <c r="B2913" s="189" t="s">
        <v>1526</v>
      </c>
      <c r="C2913" s="190" t="s">
        <v>24</v>
      </c>
      <c r="D2913" s="191"/>
      <c r="E2913" s="191"/>
      <c r="F2913" s="191"/>
      <c r="G2913" s="192"/>
      <c r="H2913" s="178"/>
      <c r="I2913" s="179"/>
      <c r="J2913" s="180"/>
      <c r="K2913" s="180"/>
      <c r="L2913" s="181"/>
      <c r="M2913" s="182"/>
      <c r="N2913" s="182"/>
      <c r="O2913" s="183"/>
      <c r="P2913" s="193">
        <f t="shared" si="626"/>
        <v>0</v>
      </c>
      <c r="Q2913" s="170"/>
      <c r="R2913" s="194" t="str">
        <f>IF($Q2913=R$8,$K2913,"")</f>
        <v/>
      </c>
      <c r="S2913" s="194"/>
      <c r="T2913" s="194" t="str">
        <f t="shared" si="631"/>
        <v/>
      </c>
      <c r="U2913" s="194" t="str">
        <f t="shared" si="631"/>
        <v/>
      </c>
    </row>
    <row r="2914" spans="1:21" s="156" customFormat="1" ht="19.5" customHeight="1" x14ac:dyDescent="0.25">
      <c r="B2914" s="189" t="s">
        <v>1527</v>
      </c>
      <c r="C2914" s="190" t="s">
        <v>1528</v>
      </c>
      <c r="D2914" s="191"/>
      <c r="E2914" s="191"/>
      <c r="F2914" s="191"/>
      <c r="G2914" s="192"/>
      <c r="H2914" s="178"/>
      <c r="I2914" s="179"/>
      <c r="J2914" s="180"/>
      <c r="K2914" s="180"/>
      <c r="L2914" s="181"/>
      <c r="M2914" s="182"/>
      <c r="N2914" s="182"/>
      <c r="O2914" s="183"/>
      <c r="P2914" s="193">
        <f t="shared" si="626"/>
        <v>0</v>
      </c>
      <c r="Q2914" s="170"/>
      <c r="R2914" s="194" t="str">
        <f>IF($Q2914=R$8,$K2914,"")</f>
        <v/>
      </c>
      <c r="S2914" s="194"/>
      <c r="T2914" s="194" t="str">
        <f t="shared" si="631"/>
        <v/>
      </c>
      <c r="U2914" s="194" t="str">
        <f t="shared" si="631"/>
        <v/>
      </c>
    </row>
    <row r="2915" spans="1:21" s="156" customFormat="1" ht="19.5" customHeight="1" x14ac:dyDescent="0.25">
      <c r="B2915" s="195" t="s">
        <v>1529</v>
      </c>
      <c r="C2915" s="196" t="s">
        <v>1530</v>
      </c>
      <c r="D2915" s="191"/>
      <c r="E2915" s="191"/>
      <c r="F2915" s="191"/>
      <c r="G2915" s="192"/>
      <c r="H2915" s="178"/>
      <c r="I2915" s="179"/>
      <c r="J2915" s="180"/>
      <c r="K2915" s="180"/>
      <c r="L2915" s="181"/>
      <c r="M2915" s="182"/>
      <c r="N2915" s="182"/>
      <c r="O2915" s="183"/>
      <c r="P2915" s="193">
        <f t="shared" si="626"/>
        <v>0</v>
      </c>
      <c r="Q2915" s="170"/>
      <c r="R2915" s="194"/>
      <c r="S2915" s="194"/>
      <c r="T2915" s="194"/>
      <c r="U2915" s="194"/>
    </row>
    <row r="2916" spans="1:21" s="156" customFormat="1" ht="19.5" customHeight="1" x14ac:dyDescent="0.25">
      <c r="A2916" s="197"/>
      <c r="B2916" s="198" t="s">
        <v>64</v>
      </c>
      <c r="C2916" s="199"/>
      <c r="D2916" s="200"/>
      <c r="E2916" s="200"/>
      <c r="F2916" s="200"/>
      <c r="G2916" s="201"/>
      <c r="H2916" s="202"/>
      <c r="I2916" s="202"/>
      <c r="J2916" s="203"/>
      <c r="K2916" s="204"/>
      <c r="L2916" s="205"/>
      <c r="M2916" s="206"/>
      <c r="N2916" s="206"/>
      <c r="O2916" s="207"/>
      <c r="P2916" s="193">
        <f t="shared" si="626"/>
        <v>0</v>
      </c>
      <c r="Q2916" s="156" t="s">
        <v>349</v>
      </c>
      <c r="R2916" s="194" t="str">
        <f>IF($Q2916=R$8,$K2916,"")</f>
        <v/>
      </c>
      <c r="S2916" s="194"/>
      <c r="T2916" s="194" t="str">
        <f>IF($Q2916=T$8,$K2916,"")</f>
        <v/>
      </c>
      <c r="U2916" s="194" t="str">
        <f>IF($Q2916=U$8,$K2916,"")</f>
        <v/>
      </c>
    </row>
    <row r="2917" spans="1:21" s="156" customFormat="1" ht="19.5" customHeight="1" x14ac:dyDescent="0.25">
      <c r="A2917" s="197"/>
      <c r="B2917" s="198" t="s">
        <v>64</v>
      </c>
      <c r="C2917" s="199"/>
      <c r="D2917" s="200"/>
      <c r="E2917" s="200"/>
      <c r="F2917" s="200"/>
      <c r="G2917" s="201"/>
      <c r="H2917" s="202"/>
      <c r="I2917" s="202"/>
      <c r="J2917" s="203"/>
      <c r="K2917" s="204"/>
      <c r="L2917" s="205"/>
      <c r="M2917" s="206"/>
      <c r="N2917" s="206"/>
      <c r="O2917" s="207"/>
      <c r="P2917" s="193">
        <f t="shared" si="626"/>
        <v>0</v>
      </c>
      <c r="Q2917" s="156" t="s">
        <v>349</v>
      </c>
      <c r="R2917" s="194" t="str">
        <f>IF($Q2917=R$8,$K2917,"")</f>
        <v/>
      </c>
      <c r="S2917" s="194"/>
      <c r="T2917" s="194" t="str">
        <f>IF($Q2917=T$8,$K2917,"")</f>
        <v/>
      </c>
      <c r="U2917" s="194" t="str">
        <f>IF($Q2917=U$8,$K2917,"")</f>
        <v/>
      </c>
    </row>
    <row r="2918" spans="1:21" s="156" customFormat="1" ht="19.5" customHeight="1" x14ac:dyDescent="0.25">
      <c r="A2918" s="197"/>
      <c r="B2918" s="198" t="s">
        <v>64</v>
      </c>
      <c r="C2918" s="212"/>
      <c r="D2918" s="213"/>
      <c r="E2918" s="213"/>
      <c r="F2918" s="213"/>
      <c r="G2918" s="214"/>
      <c r="H2918" s="215"/>
      <c r="I2918" s="215"/>
      <c r="J2918" s="216"/>
      <c r="K2918" s="217"/>
      <c r="L2918" s="218"/>
      <c r="M2918" s="219"/>
      <c r="N2918" s="219"/>
      <c r="O2918" s="220"/>
      <c r="P2918" s="193">
        <f t="shared" si="626"/>
        <v>0</v>
      </c>
      <c r="R2918" s="194"/>
      <c r="S2918" s="194"/>
      <c r="T2918" s="194"/>
      <c r="U2918" s="194"/>
    </row>
    <row r="2919" spans="1:21" s="156" customFormat="1" ht="19.5" customHeight="1" x14ac:dyDescent="0.25">
      <c r="A2919" s="197"/>
      <c r="B2919" s="211"/>
      <c r="C2919" s="212"/>
      <c r="D2919" s="213"/>
      <c r="E2919" s="213"/>
      <c r="F2919" s="213"/>
      <c r="G2919" s="214"/>
      <c r="H2919" s="215"/>
      <c r="I2919" s="215"/>
      <c r="J2919" s="216"/>
      <c r="K2919" s="217"/>
      <c r="L2919" s="218"/>
      <c r="M2919" s="219"/>
      <c r="N2919" s="219"/>
      <c r="O2919" s="220"/>
      <c r="P2919" s="193">
        <f t="shared" si="626"/>
        <v>0</v>
      </c>
      <c r="R2919" s="194"/>
      <c r="S2919" s="194"/>
      <c r="T2919" s="194"/>
      <c r="U2919" s="194"/>
    </row>
    <row r="2920" spans="1:21" s="156" customFormat="1" ht="19.5" customHeight="1" x14ac:dyDescent="0.25">
      <c r="A2920" s="197"/>
      <c r="B2920" s="221"/>
      <c r="C2920" s="222"/>
      <c r="D2920" s="223"/>
      <c r="E2920" s="223"/>
      <c r="F2920" s="223"/>
      <c r="G2920" s="224" t="str">
        <f>C2915</f>
        <v>Complete buildings</v>
      </c>
      <c r="H2920" s="225"/>
      <c r="I2920" s="225"/>
      <c r="J2920" s="226"/>
      <c r="K2920" s="227">
        <f>SUBTOTAL(9,K2915:K2919)</f>
        <v>0</v>
      </c>
      <c r="L2920" s="228"/>
      <c r="M2920" s="229"/>
      <c r="N2920" s="229"/>
      <c r="O2920" s="230"/>
      <c r="P2920" s="193">
        <f t="shared" si="626"/>
        <v>0</v>
      </c>
      <c r="R2920" s="194"/>
      <c r="S2920" s="194"/>
      <c r="T2920" s="194"/>
      <c r="U2920" s="194"/>
    </row>
    <row r="2921" spans="1:21" s="156" customFormat="1" ht="19.5" customHeight="1" x14ac:dyDescent="0.25">
      <c r="B2921" s="174"/>
      <c r="C2921" s="175"/>
      <c r="D2921" s="176"/>
      <c r="E2921" s="176"/>
      <c r="F2921" s="176"/>
      <c r="G2921" s="177"/>
      <c r="H2921" s="178"/>
      <c r="I2921" s="179"/>
      <c r="J2921" s="180"/>
      <c r="K2921" s="180"/>
      <c r="L2921" s="181"/>
      <c r="M2921" s="182"/>
      <c r="N2921" s="182"/>
      <c r="O2921" s="183"/>
      <c r="P2921" s="193">
        <f t="shared" si="626"/>
        <v>0</v>
      </c>
      <c r="Q2921" s="170"/>
      <c r="R2921" s="194" t="str">
        <f>IF($Q2921=R$8,$K2921,"")</f>
        <v/>
      </c>
      <c r="S2921" s="194"/>
      <c r="T2921" s="194" t="str">
        <f>IF($Q2921=T$8,$K2921,"")</f>
        <v/>
      </c>
      <c r="U2921" s="194" t="str">
        <f>IF($Q2921=U$8,$K2921,"")</f>
        <v/>
      </c>
    </row>
    <row r="2922" spans="1:21" s="156" customFormat="1" ht="19.5" customHeight="1" x14ac:dyDescent="0.25">
      <c r="B2922" s="195" t="s">
        <v>1531</v>
      </c>
      <c r="C2922" s="196" t="s">
        <v>1532</v>
      </c>
      <c r="D2922" s="191"/>
      <c r="E2922" s="191"/>
      <c r="F2922" s="191"/>
      <c r="G2922" s="192"/>
      <c r="H2922" s="178"/>
      <c r="I2922" s="179"/>
      <c r="J2922" s="180"/>
      <c r="K2922" s="180"/>
      <c r="L2922" s="181"/>
      <c r="M2922" s="182"/>
      <c r="N2922" s="182"/>
      <c r="O2922" s="183"/>
      <c r="P2922" s="193">
        <f t="shared" si="626"/>
        <v>0</v>
      </c>
      <c r="Q2922" s="170"/>
      <c r="R2922" s="194"/>
      <c r="S2922" s="194"/>
      <c r="T2922" s="194"/>
      <c r="U2922" s="194"/>
    </row>
    <row r="2923" spans="1:21" s="156" customFormat="1" ht="19.5" customHeight="1" x14ac:dyDescent="0.25">
      <c r="A2923" s="197"/>
      <c r="B2923" s="198" t="s">
        <v>64</v>
      </c>
      <c r="C2923" s="199"/>
      <c r="D2923" s="200"/>
      <c r="E2923" s="200"/>
      <c r="F2923" s="200"/>
      <c r="G2923" s="201"/>
      <c r="H2923" s="202"/>
      <c r="I2923" s="202"/>
      <c r="J2923" s="203"/>
      <c r="K2923" s="204"/>
      <c r="L2923" s="205"/>
      <c r="M2923" s="206"/>
      <c r="N2923" s="206"/>
      <c r="O2923" s="207"/>
      <c r="P2923" s="193">
        <f t="shared" si="626"/>
        <v>0</v>
      </c>
      <c r="Q2923" s="156" t="s">
        <v>349</v>
      </c>
      <c r="R2923" s="194" t="str">
        <f>IF($Q2923=R$8,$K2923,"")</f>
        <v/>
      </c>
      <c r="S2923" s="194"/>
      <c r="T2923" s="194" t="str">
        <f>IF($Q2923=T$8,$K2923,"")</f>
        <v/>
      </c>
      <c r="U2923" s="194" t="str">
        <f>IF($Q2923=U$8,$K2923,"")</f>
        <v/>
      </c>
    </row>
    <row r="2924" spans="1:21" s="156" customFormat="1" ht="19.5" customHeight="1" x14ac:dyDescent="0.25">
      <c r="A2924" s="197"/>
      <c r="B2924" s="198" t="s">
        <v>64</v>
      </c>
      <c r="C2924" s="199"/>
      <c r="D2924" s="200"/>
      <c r="E2924" s="200"/>
      <c r="F2924" s="200"/>
      <c r="G2924" s="201"/>
      <c r="H2924" s="202"/>
      <c r="I2924" s="202"/>
      <c r="J2924" s="203"/>
      <c r="K2924" s="204"/>
      <c r="L2924" s="205"/>
      <c r="M2924" s="206"/>
      <c r="N2924" s="206"/>
      <c r="O2924" s="207"/>
      <c r="P2924" s="193">
        <f t="shared" si="626"/>
        <v>0</v>
      </c>
      <c r="Q2924" s="156" t="s">
        <v>349</v>
      </c>
      <c r="R2924" s="194" t="str">
        <f>IF($Q2924=R$8,$K2924,"")</f>
        <v/>
      </c>
      <c r="S2924" s="194"/>
      <c r="T2924" s="194" t="str">
        <f>IF($Q2924=T$8,$K2924,"")</f>
        <v/>
      </c>
      <c r="U2924" s="194" t="str">
        <f>IF($Q2924=U$8,$K2924,"")</f>
        <v/>
      </c>
    </row>
    <row r="2925" spans="1:21" s="156" customFormat="1" ht="19.5" customHeight="1" x14ac:dyDescent="0.25">
      <c r="A2925" s="197"/>
      <c r="B2925" s="198" t="s">
        <v>64</v>
      </c>
      <c r="C2925" s="212"/>
      <c r="D2925" s="213"/>
      <c r="E2925" s="213"/>
      <c r="F2925" s="213"/>
      <c r="G2925" s="214"/>
      <c r="H2925" s="215"/>
      <c r="I2925" s="215"/>
      <c r="J2925" s="216"/>
      <c r="K2925" s="217"/>
      <c r="L2925" s="218"/>
      <c r="M2925" s="219"/>
      <c r="N2925" s="219"/>
      <c r="O2925" s="220"/>
      <c r="P2925" s="193">
        <f t="shared" si="626"/>
        <v>0</v>
      </c>
      <c r="R2925" s="194"/>
      <c r="S2925" s="194"/>
      <c r="T2925" s="194"/>
      <c r="U2925" s="194"/>
    </row>
    <row r="2926" spans="1:21" s="156" customFormat="1" ht="19.5" customHeight="1" x14ac:dyDescent="0.25">
      <c r="A2926" s="197"/>
      <c r="B2926" s="211"/>
      <c r="C2926" s="212"/>
      <c r="D2926" s="213"/>
      <c r="E2926" s="213"/>
      <c r="F2926" s="213"/>
      <c r="G2926" s="214"/>
      <c r="H2926" s="215"/>
      <c r="I2926" s="215"/>
      <c r="J2926" s="216"/>
      <c r="K2926" s="217"/>
      <c r="L2926" s="218"/>
      <c r="M2926" s="219"/>
      <c r="N2926" s="219"/>
      <c r="O2926" s="220"/>
      <c r="P2926" s="193">
        <f t="shared" si="626"/>
        <v>0</v>
      </c>
      <c r="R2926" s="194"/>
      <c r="S2926" s="194"/>
      <c r="T2926" s="194"/>
      <c r="U2926" s="194"/>
    </row>
    <row r="2927" spans="1:21" s="156" customFormat="1" ht="19.5" customHeight="1" x14ac:dyDescent="0.25">
      <c r="A2927" s="197"/>
      <c r="B2927" s="221"/>
      <c r="C2927" s="222"/>
      <c r="D2927" s="223"/>
      <c r="E2927" s="223"/>
      <c r="F2927" s="223"/>
      <c r="G2927" s="224" t="str">
        <f>C2922</f>
        <v>Building units</v>
      </c>
      <c r="H2927" s="225"/>
      <c r="I2927" s="225"/>
      <c r="J2927" s="226"/>
      <c r="K2927" s="227">
        <f>SUBTOTAL(9,K2922:K2926)</f>
        <v>0</v>
      </c>
      <c r="L2927" s="228"/>
      <c r="M2927" s="229"/>
      <c r="N2927" s="229"/>
      <c r="O2927" s="230"/>
      <c r="P2927" s="193">
        <f t="shared" si="626"/>
        <v>0</v>
      </c>
      <c r="R2927" s="194"/>
      <c r="S2927" s="194"/>
      <c r="T2927" s="194"/>
      <c r="U2927" s="194"/>
    </row>
    <row r="2928" spans="1:21" s="156" customFormat="1" ht="19.5" customHeight="1" x14ac:dyDescent="0.25">
      <c r="B2928" s="174"/>
      <c r="C2928" s="175"/>
      <c r="D2928" s="176"/>
      <c r="E2928" s="176"/>
      <c r="F2928" s="176"/>
      <c r="G2928" s="177"/>
      <c r="H2928" s="178"/>
      <c r="I2928" s="179"/>
      <c r="J2928" s="180"/>
      <c r="K2928" s="180"/>
      <c r="L2928" s="181"/>
      <c r="M2928" s="182"/>
      <c r="N2928" s="182"/>
      <c r="O2928" s="183"/>
      <c r="P2928" s="193">
        <f t="shared" si="626"/>
        <v>0</v>
      </c>
      <c r="Q2928" s="170"/>
      <c r="R2928" s="194" t="str">
        <f>IF($Q2928=R$8,$K2928,"")</f>
        <v/>
      </c>
      <c r="S2928" s="194"/>
      <c r="T2928" s="194" t="str">
        <f>IF($Q2928=T$8,$K2928,"")</f>
        <v/>
      </c>
      <c r="U2928" s="194" t="str">
        <f>IF($Q2928=U$8,$K2928,"")</f>
        <v/>
      </c>
    </row>
    <row r="2929" spans="1:21" s="156" customFormat="1" ht="19.5" customHeight="1" x14ac:dyDescent="0.25">
      <c r="B2929" s="195" t="s">
        <v>1533</v>
      </c>
      <c r="C2929" s="196" t="s">
        <v>1534</v>
      </c>
      <c r="D2929" s="191"/>
      <c r="E2929" s="191"/>
      <c r="F2929" s="191"/>
      <c r="G2929" s="192"/>
      <c r="H2929" s="178"/>
      <c r="I2929" s="179"/>
      <c r="J2929" s="180"/>
      <c r="K2929" s="180"/>
      <c r="L2929" s="181"/>
      <c r="M2929" s="182"/>
      <c r="N2929" s="182"/>
      <c r="O2929" s="183"/>
      <c r="P2929" s="193">
        <f t="shared" si="626"/>
        <v>0</v>
      </c>
      <c r="Q2929" s="170"/>
      <c r="R2929" s="194"/>
      <c r="S2929" s="194"/>
      <c r="T2929" s="194"/>
      <c r="U2929" s="194"/>
    </row>
    <row r="2930" spans="1:21" s="156" customFormat="1" ht="19.5" customHeight="1" x14ac:dyDescent="0.25">
      <c r="A2930" s="197"/>
      <c r="B2930" s="198" t="s">
        <v>64</v>
      </c>
      <c r="C2930" s="199"/>
      <c r="D2930" s="200"/>
      <c r="E2930" s="200"/>
      <c r="F2930" s="200"/>
      <c r="G2930" s="201"/>
      <c r="H2930" s="202"/>
      <c r="I2930" s="202"/>
      <c r="J2930" s="203"/>
      <c r="K2930" s="204"/>
      <c r="L2930" s="205"/>
      <c r="M2930" s="206"/>
      <c r="N2930" s="206"/>
      <c r="O2930" s="207"/>
      <c r="P2930" s="193">
        <f t="shared" si="626"/>
        <v>0</v>
      </c>
      <c r="Q2930" s="156" t="s">
        <v>349</v>
      </c>
      <c r="R2930" s="194" t="str">
        <f>IF($Q2930=R$8,$K2930,"")</f>
        <v/>
      </c>
      <c r="S2930" s="194"/>
      <c r="T2930" s="194" t="str">
        <f>IF($Q2930=T$8,$K2930,"")</f>
        <v/>
      </c>
      <c r="U2930" s="194" t="str">
        <f>IF($Q2930=U$8,$K2930,"")</f>
        <v/>
      </c>
    </row>
    <row r="2931" spans="1:21" s="156" customFormat="1" ht="19.5" customHeight="1" x14ac:dyDescent="0.25">
      <c r="A2931" s="197"/>
      <c r="B2931" s="198" t="s">
        <v>64</v>
      </c>
      <c r="C2931" s="199"/>
      <c r="D2931" s="200"/>
      <c r="E2931" s="200"/>
      <c r="F2931" s="200"/>
      <c r="G2931" s="201"/>
      <c r="H2931" s="202"/>
      <c r="I2931" s="202"/>
      <c r="J2931" s="203"/>
      <c r="K2931" s="204"/>
      <c r="L2931" s="205"/>
      <c r="M2931" s="206"/>
      <c r="N2931" s="206"/>
      <c r="O2931" s="207"/>
      <c r="P2931" s="193">
        <f t="shared" si="626"/>
        <v>0</v>
      </c>
      <c r="Q2931" s="156" t="s">
        <v>349</v>
      </c>
      <c r="R2931" s="194" t="str">
        <f>IF($Q2931=R$8,$K2931,"")</f>
        <v/>
      </c>
      <c r="S2931" s="194"/>
      <c r="T2931" s="194" t="str">
        <f>IF($Q2931=T$8,$K2931,"")</f>
        <v/>
      </c>
      <c r="U2931" s="194" t="str">
        <f>IF($Q2931=U$8,$K2931,"")</f>
        <v/>
      </c>
    </row>
    <row r="2932" spans="1:21" s="156" customFormat="1" ht="19.5" customHeight="1" x14ac:dyDescent="0.25">
      <c r="A2932" s="197"/>
      <c r="B2932" s="198" t="s">
        <v>64</v>
      </c>
      <c r="C2932" s="212"/>
      <c r="D2932" s="213"/>
      <c r="E2932" s="213"/>
      <c r="F2932" s="213"/>
      <c r="G2932" s="214"/>
      <c r="H2932" s="215"/>
      <c r="I2932" s="215"/>
      <c r="J2932" s="216"/>
      <c r="K2932" s="217"/>
      <c r="L2932" s="218"/>
      <c r="M2932" s="219"/>
      <c r="N2932" s="219"/>
      <c r="O2932" s="220"/>
      <c r="P2932" s="193">
        <f t="shared" si="626"/>
        <v>0</v>
      </c>
      <c r="R2932" s="194"/>
      <c r="S2932" s="194"/>
      <c r="T2932" s="194"/>
      <c r="U2932" s="194"/>
    </row>
    <row r="2933" spans="1:21" s="156" customFormat="1" ht="19.5" customHeight="1" x14ac:dyDescent="0.25">
      <c r="A2933" s="197"/>
      <c r="B2933" s="211"/>
      <c r="C2933" s="212"/>
      <c r="D2933" s="213"/>
      <c r="E2933" s="213"/>
      <c r="F2933" s="213"/>
      <c r="G2933" s="214"/>
      <c r="H2933" s="215"/>
      <c r="I2933" s="215"/>
      <c r="J2933" s="216"/>
      <c r="K2933" s="217"/>
      <c r="L2933" s="218"/>
      <c r="M2933" s="219"/>
      <c r="N2933" s="219"/>
      <c r="O2933" s="220"/>
      <c r="P2933" s="193">
        <f t="shared" si="626"/>
        <v>0</v>
      </c>
      <c r="R2933" s="194"/>
      <c r="S2933" s="194"/>
      <c r="T2933" s="194"/>
      <c r="U2933" s="194"/>
    </row>
    <row r="2934" spans="1:21" s="156" customFormat="1" ht="19.5" customHeight="1" x14ac:dyDescent="0.25">
      <c r="A2934" s="197"/>
      <c r="B2934" s="221"/>
      <c r="C2934" s="222"/>
      <c r="D2934" s="223"/>
      <c r="E2934" s="223"/>
      <c r="F2934" s="223"/>
      <c r="G2934" s="224" t="str">
        <f>C2929</f>
        <v>Pods</v>
      </c>
      <c r="H2934" s="225"/>
      <c r="I2934" s="225"/>
      <c r="J2934" s="226"/>
      <c r="K2934" s="227">
        <f>SUBTOTAL(9,K2929:K2933)</f>
        <v>0</v>
      </c>
      <c r="L2934" s="228"/>
      <c r="M2934" s="229"/>
      <c r="N2934" s="229"/>
      <c r="O2934" s="230"/>
      <c r="P2934" s="193">
        <f t="shared" si="626"/>
        <v>0</v>
      </c>
      <c r="R2934" s="194"/>
      <c r="S2934" s="194"/>
      <c r="T2934" s="194"/>
      <c r="U2934" s="194"/>
    </row>
    <row r="2935" spans="1:21" s="156" customFormat="1" ht="19.5" customHeight="1" x14ac:dyDescent="0.25">
      <c r="B2935" s="174"/>
      <c r="C2935" s="175"/>
      <c r="D2935" s="176"/>
      <c r="E2935" s="176"/>
      <c r="F2935" s="176"/>
      <c r="G2935" s="177"/>
      <c r="H2935" s="178"/>
      <c r="I2935" s="179"/>
      <c r="J2935" s="180"/>
      <c r="K2935" s="180"/>
      <c r="L2935" s="181"/>
      <c r="M2935" s="182"/>
      <c r="N2935" s="182"/>
      <c r="O2935" s="183"/>
      <c r="P2935" s="193">
        <f t="shared" si="626"/>
        <v>0</v>
      </c>
      <c r="Q2935" s="170"/>
      <c r="R2935" s="194" t="str">
        <f>IF($Q2935=R$8,$K2935,"")</f>
        <v/>
      </c>
      <c r="S2935" s="194"/>
      <c r="T2935" s="194" t="str">
        <f>IF($Q2935=T$8,$K2935,"")</f>
        <v/>
      </c>
      <c r="U2935" s="194" t="str">
        <f>IF($Q2935=U$8,$K2935,"")</f>
        <v/>
      </c>
    </row>
    <row r="2936" spans="1:21" s="156" customFormat="1" ht="19.5" customHeight="1" x14ac:dyDescent="0.25">
      <c r="B2936" s="231"/>
      <c r="C2936" s="232"/>
      <c r="D2936" s="233"/>
      <c r="E2936" s="233"/>
      <c r="F2936" s="233"/>
      <c r="G2936" s="234" t="str">
        <f>C2914</f>
        <v>Prefabricated buildings</v>
      </c>
      <c r="H2936" s="235"/>
      <c r="I2936" s="236"/>
      <c r="J2936" s="236"/>
      <c r="K2936" s="237">
        <f>SUBTOTAL(9,K2913:K2935)</f>
        <v>0</v>
      </c>
      <c r="L2936" s="238"/>
      <c r="M2936" s="239"/>
      <c r="N2936" s="239"/>
      <c r="O2936" s="240"/>
      <c r="P2936" s="193">
        <f t="shared" si="626"/>
        <v>0</v>
      </c>
      <c r="Q2936" s="237">
        <f>SUBTOTAL(9,Q2913:Q2935)</f>
        <v>0</v>
      </c>
      <c r="R2936" s="237">
        <f>SUBTOTAL(9,R2913:R2935)</f>
        <v>0</v>
      </c>
      <c r="S2936" s="237"/>
      <c r="T2936" s="237">
        <f>SUBTOTAL(9,T2913:T2935)</f>
        <v>0</v>
      </c>
      <c r="U2936" s="237">
        <f>SUBTOTAL(9,U2913:U2935)</f>
        <v>0</v>
      </c>
    </row>
    <row r="2937" spans="1:21" s="156" customFormat="1" ht="19.5" customHeight="1" x14ac:dyDescent="0.25">
      <c r="B2937" s="174"/>
      <c r="C2937" s="175"/>
      <c r="D2937" s="176"/>
      <c r="E2937" s="176"/>
      <c r="F2937" s="176"/>
      <c r="G2937" s="177"/>
      <c r="H2937" s="178"/>
      <c r="I2937" s="179"/>
      <c r="J2937" s="180"/>
      <c r="K2937" s="180"/>
      <c r="L2937" s="181"/>
      <c r="M2937" s="182"/>
      <c r="N2937" s="182"/>
      <c r="O2937" s="183"/>
      <c r="P2937" s="193">
        <f t="shared" si="626"/>
        <v>0</v>
      </c>
      <c r="Q2937" s="170"/>
      <c r="R2937" s="194" t="str">
        <f>IF($Q2937=R$8,$K2937,"")</f>
        <v/>
      </c>
      <c r="S2937" s="194"/>
      <c r="T2937" s="194" t="str">
        <f>IF($Q2937=T$8,$K2937,"")</f>
        <v/>
      </c>
      <c r="U2937" s="194" t="str">
        <f>IF($Q2937=U$8,$K2937,"")</f>
        <v/>
      </c>
    </row>
    <row r="2938" spans="1:21" s="156" customFormat="1" ht="19.5" customHeight="1" x14ac:dyDescent="0.25">
      <c r="B2938" s="320"/>
      <c r="C2938" s="270"/>
      <c r="D2938" s="271"/>
      <c r="E2938" s="271"/>
      <c r="F2938" s="271"/>
      <c r="G2938" s="321" t="str">
        <f>C2913</f>
        <v>Complete buildings and building units</v>
      </c>
      <c r="H2938" s="273"/>
      <c r="I2938" s="274"/>
      <c r="J2938" s="274"/>
      <c r="K2938" s="322">
        <f>SUBTOTAL(9,K2912:K2937)</f>
        <v>0</v>
      </c>
      <c r="L2938" s="276"/>
      <c r="M2938" s="277"/>
      <c r="N2938" s="277"/>
      <c r="O2938" s="193"/>
      <c r="P2938" s="193">
        <f t="shared" si="626"/>
        <v>0</v>
      </c>
      <c r="Q2938" s="322">
        <f>SUBTOTAL(9,Q2912:Q2937)</f>
        <v>0</v>
      </c>
      <c r="R2938" s="322">
        <f>SUBTOTAL(9,R2912:R2937)</f>
        <v>0</v>
      </c>
      <c r="S2938" s="322"/>
      <c r="T2938" s="322">
        <f>SUBTOTAL(9,T2912:T2937)</f>
        <v>0</v>
      </c>
      <c r="U2938" s="322">
        <f>SUBTOTAL(9,U2912:U2937)</f>
        <v>0</v>
      </c>
    </row>
    <row r="2939" spans="1:21" s="156" customFormat="1" ht="19.5" customHeight="1" x14ac:dyDescent="0.25">
      <c r="B2939" s="174"/>
      <c r="C2939" s="175"/>
      <c r="D2939" s="176"/>
      <c r="E2939" s="176"/>
      <c r="F2939" s="176"/>
      <c r="G2939" s="177"/>
      <c r="H2939" s="178"/>
      <c r="I2939" s="179"/>
      <c r="J2939" s="180"/>
      <c r="K2939" s="180"/>
      <c r="L2939" s="181"/>
      <c r="M2939" s="182"/>
      <c r="N2939" s="182"/>
      <c r="O2939" s="183"/>
      <c r="P2939" s="193">
        <f t="shared" ref="P2939:P3002" si="632">K2939-SUM(R2939:U2939)</f>
        <v>0</v>
      </c>
      <c r="Q2939" s="170"/>
      <c r="R2939" s="194" t="str">
        <f>IF($Q2939=R$8,$K2939,"")</f>
        <v/>
      </c>
      <c r="S2939" s="194"/>
      <c r="T2939" s="194" t="str">
        <f t="shared" ref="T2939:U2941" si="633">IF($Q2939=T$8,$K2939,"")</f>
        <v/>
      </c>
      <c r="U2939" s="194" t="str">
        <f t="shared" si="633"/>
        <v/>
      </c>
    </row>
    <row r="2940" spans="1:21" s="156" customFormat="1" ht="19.5" customHeight="1" x14ac:dyDescent="0.25">
      <c r="B2940" s="189" t="s">
        <v>1535</v>
      </c>
      <c r="C2940" s="477" t="s">
        <v>25</v>
      </c>
      <c r="D2940" s="191"/>
      <c r="E2940" s="191"/>
      <c r="F2940" s="191"/>
      <c r="G2940" s="192"/>
      <c r="H2940" s="178"/>
      <c r="I2940" s="179"/>
      <c r="J2940" s="180"/>
      <c r="K2940" s="180"/>
      <c r="L2940" s="181"/>
      <c r="M2940" s="182"/>
      <c r="N2940" s="182"/>
      <c r="O2940" s="183"/>
      <c r="P2940" s="193">
        <f t="shared" si="632"/>
        <v>0</v>
      </c>
      <c r="Q2940" s="170"/>
      <c r="R2940" s="194" t="str">
        <f>IF($Q2940=R$8,$K2940,"")</f>
        <v/>
      </c>
      <c r="S2940" s="194"/>
      <c r="T2940" s="194" t="str">
        <f t="shared" si="633"/>
        <v/>
      </c>
      <c r="U2940" s="194" t="str">
        <f t="shared" si="633"/>
        <v/>
      </c>
    </row>
    <row r="2941" spans="1:21" s="156" customFormat="1" ht="19.5" customHeight="1" x14ac:dyDescent="0.25">
      <c r="B2941" s="189" t="s">
        <v>1536</v>
      </c>
      <c r="C2941" s="190" t="s">
        <v>1537</v>
      </c>
      <c r="D2941" s="191"/>
      <c r="E2941" s="191"/>
      <c r="F2941" s="191"/>
      <c r="G2941" s="192"/>
      <c r="H2941" s="178"/>
      <c r="I2941" s="179"/>
      <c r="J2941" s="180"/>
      <c r="K2941" s="180"/>
      <c r="L2941" s="181"/>
      <c r="M2941" s="182"/>
      <c r="N2941" s="182"/>
      <c r="O2941" s="183"/>
      <c r="P2941" s="193">
        <f t="shared" si="632"/>
        <v>0</v>
      </c>
      <c r="Q2941" s="170"/>
      <c r="R2941" s="194" t="str">
        <f>IF($Q2941=R$8,$K2941,"")</f>
        <v/>
      </c>
      <c r="S2941" s="194"/>
      <c r="T2941" s="194" t="str">
        <f t="shared" si="633"/>
        <v/>
      </c>
      <c r="U2941" s="194" t="str">
        <f t="shared" si="633"/>
        <v/>
      </c>
    </row>
    <row r="2942" spans="1:21" s="156" customFormat="1" ht="19.5" customHeight="1" x14ac:dyDescent="0.25">
      <c r="B2942" s="195" t="s">
        <v>1538</v>
      </c>
      <c r="C2942" s="196" t="s">
        <v>1539</v>
      </c>
      <c r="D2942" s="191"/>
      <c r="E2942" s="191"/>
      <c r="F2942" s="191"/>
      <c r="G2942" s="192"/>
      <c r="H2942" s="178"/>
      <c r="I2942" s="179"/>
      <c r="J2942" s="180"/>
      <c r="K2942" s="180"/>
      <c r="L2942" s="181"/>
      <c r="M2942" s="182"/>
      <c r="N2942" s="182"/>
      <c r="O2942" s="183"/>
      <c r="P2942" s="193">
        <f t="shared" si="632"/>
        <v>0</v>
      </c>
      <c r="Q2942" s="170"/>
      <c r="R2942" s="194"/>
      <c r="S2942" s="194"/>
      <c r="T2942" s="194"/>
      <c r="U2942" s="194"/>
    </row>
    <row r="2943" spans="1:21" s="156" customFormat="1" ht="19.5" customHeight="1" x14ac:dyDescent="0.25">
      <c r="B2943" s="195"/>
      <c r="C2943" s="196" t="s">
        <v>403</v>
      </c>
      <c r="D2943" s="191"/>
      <c r="E2943" s="191"/>
      <c r="F2943" s="191"/>
      <c r="G2943" s="192"/>
      <c r="H2943" s="178"/>
      <c r="I2943" s="179"/>
      <c r="J2943" s="180"/>
      <c r="K2943" s="180"/>
      <c r="L2943" s="181"/>
      <c r="M2943" s="182"/>
      <c r="N2943" s="182"/>
      <c r="O2943" s="183"/>
      <c r="P2943" s="193">
        <f t="shared" si="632"/>
        <v>0</v>
      </c>
      <c r="Q2943" s="170"/>
      <c r="R2943" s="194"/>
      <c r="S2943" s="194"/>
      <c r="T2943" s="194"/>
      <c r="U2943" s="194"/>
    </row>
    <row r="2944" spans="1:21" s="156" customFormat="1" ht="19.5" customHeight="1" x14ac:dyDescent="0.25">
      <c r="A2944" s="197"/>
      <c r="B2944" s="198" t="s">
        <v>64</v>
      </c>
      <c r="C2944" s="199" t="s">
        <v>1540</v>
      </c>
      <c r="D2944" s="200"/>
      <c r="E2944" s="200"/>
      <c r="F2944" s="200"/>
      <c r="G2944" s="201"/>
      <c r="H2944" s="294"/>
      <c r="I2944" s="202"/>
      <c r="J2944" s="204"/>
      <c r="K2944" s="204" t="s">
        <v>1541</v>
      </c>
      <c r="L2944" s="205" t="s">
        <v>1542</v>
      </c>
      <c r="M2944" s="206"/>
      <c r="N2944" s="206"/>
      <c r="O2944" s="207"/>
      <c r="P2944" s="193" t="e">
        <f t="shared" si="632"/>
        <v>#VALUE!</v>
      </c>
      <c r="Q2944" s="156" t="s">
        <v>364</v>
      </c>
      <c r="R2944" s="194" t="str">
        <f t="shared" ref="R2944:U2950" si="634">IF($Q2944=R$8,$K2944,"")</f>
        <v/>
      </c>
      <c r="S2944" s="194" t="str">
        <f t="shared" si="634"/>
        <v>Incl.</v>
      </c>
      <c r="T2944" s="194" t="str">
        <f t="shared" si="634"/>
        <v/>
      </c>
      <c r="U2944" s="194" t="str">
        <f t="shared" si="634"/>
        <v/>
      </c>
    </row>
    <row r="2945" spans="1:21" s="156" customFormat="1" ht="19.5" customHeight="1" x14ac:dyDescent="0.25">
      <c r="A2945" s="197"/>
      <c r="B2945" s="198" t="s">
        <v>64</v>
      </c>
      <c r="C2945" s="199" t="s">
        <v>1543</v>
      </c>
      <c r="D2945" s="200"/>
      <c r="E2945" s="200"/>
      <c r="F2945" s="200"/>
      <c r="G2945" s="201"/>
      <c r="H2945" s="202">
        <f>H488</f>
        <v>711.19999999999993</v>
      </c>
      <c r="I2945" s="202" t="s">
        <v>66</v>
      </c>
      <c r="J2945" s="203">
        <v>75</v>
      </c>
      <c r="K2945" s="204">
        <f>H2945*J2945</f>
        <v>53339.999999999993</v>
      </c>
      <c r="L2945" s="205"/>
      <c r="M2945" s="206"/>
      <c r="N2945" s="206"/>
      <c r="O2945" s="207"/>
      <c r="P2945" s="193">
        <f t="shared" si="632"/>
        <v>0</v>
      </c>
      <c r="Q2945" s="156" t="s">
        <v>364</v>
      </c>
      <c r="R2945" s="194" t="str">
        <f t="shared" si="634"/>
        <v/>
      </c>
      <c r="S2945" s="194">
        <f t="shared" si="634"/>
        <v>53339.999999999993</v>
      </c>
      <c r="T2945" s="194" t="str">
        <f t="shared" si="634"/>
        <v/>
      </c>
      <c r="U2945" s="194" t="str">
        <f t="shared" si="634"/>
        <v/>
      </c>
    </row>
    <row r="2946" spans="1:21" s="156" customFormat="1" ht="19.5" customHeight="1" x14ac:dyDescent="0.25">
      <c r="A2946" s="197"/>
      <c r="B2946" s="198" t="s">
        <v>64</v>
      </c>
      <c r="C2946" s="212" t="s">
        <v>1544</v>
      </c>
      <c r="D2946" s="213"/>
      <c r="E2946" s="213"/>
      <c r="F2946" s="213"/>
      <c r="G2946" s="214"/>
      <c r="H2946" s="215">
        <v>1</v>
      </c>
      <c r="I2946" s="215" t="s">
        <v>57</v>
      </c>
      <c r="J2946" s="216">
        <v>50000</v>
      </c>
      <c r="K2946" s="204">
        <f>H2946*J2946</f>
        <v>50000</v>
      </c>
      <c r="L2946" s="218"/>
      <c r="M2946" s="219"/>
      <c r="N2946" s="219"/>
      <c r="O2946" s="220"/>
      <c r="P2946" s="193">
        <f t="shared" si="632"/>
        <v>0</v>
      </c>
      <c r="Q2946" s="156" t="s">
        <v>364</v>
      </c>
      <c r="R2946" s="194" t="str">
        <f t="shared" si="634"/>
        <v/>
      </c>
      <c r="S2946" s="194">
        <f t="shared" si="634"/>
        <v>50000</v>
      </c>
      <c r="T2946" s="194" t="str">
        <f t="shared" si="634"/>
        <v/>
      </c>
      <c r="U2946" s="194" t="str">
        <f t="shared" si="634"/>
        <v/>
      </c>
    </row>
    <row r="2947" spans="1:21" s="156" customFormat="1" ht="19.5" customHeight="1" x14ac:dyDescent="0.25">
      <c r="A2947" s="197"/>
      <c r="B2947" s="198" t="s">
        <v>64</v>
      </c>
      <c r="C2947" s="212" t="s">
        <v>1545</v>
      </c>
      <c r="D2947" s="213"/>
      <c r="E2947" s="213"/>
      <c r="F2947" s="213"/>
      <c r="G2947" s="214"/>
      <c r="H2947" s="215">
        <f>SUM(H489:H490)</f>
        <v>2268</v>
      </c>
      <c r="I2947" s="215" t="s">
        <v>66</v>
      </c>
      <c r="J2947" s="216">
        <v>150</v>
      </c>
      <c r="K2947" s="204">
        <f>H2947*J2947</f>
        <v>340200</v>
      </c>
      <c r="L2947" s="218"/>
      <c r="M2947" s="219"/>
      <c r="N2947" s="219"/>
      <c r="O2947" s="220"/>
      <c r="P2947" s="193">
        <f t="shared" si="632"/>
        <v>0</v>
      </c>
      <c r="Q2947" s="156" t="s">
        <v>364</v>
      </c>
      <c r="R2947" s="194" t="str">
        <f t="shared" si="634"/>
        <v/>
      </c>
      <c r="S2947" s="194">
        <f t="shared" si="634"/>
        <v>340200</v>
      </c>
      <c r="T2947" s="194" t="str">
        <f t="shared" si="634"/>
        <v/>
      </c>
      <c r="U2947" s="194" t="str">
        <f t="shared" si="634"/>
        <v/>
      </c>
    </row>
    <row r="2948" spans="1:21" s="251" customFormat="1" ht="19.5" customHeight="1" x14ac:dyDescent="0.25">
      <c r="A2948" s="241"/>
      <c r="B2948" s="198" t="s">
        <v>64</v>
      </c>
      <c r="C2948" s="199" t="s">
        <v>1546</v>
      </c>
      <c r="D2948" s="200"/>
      <c r="E2948" s="200"/>
      <c r="F2948" s="200"/>
      <c r="G2948" s="201"/>
      <c r="H2948" s="202">
        <v>2282</v>
      </c>
      <c r="I2948" s="202" t="s">
        <v>66</v>
      </c>
      <c r="J2948" s="203">
        <v>225</v>
      </c>
      <c r="K2948" s="204">
        <f t="shared" ref="K2948" si="635">H2948*J2948</f>
        <v>513450</v>
      </c>
      <c r="L2948" s="990"/>
      <c r="M2948" s="991"/>
      <c r="N2948" s="991"/>
      <c r="O2948" s="992"/>
      <c r="P2948" s="193">
        <f t="shared" si="632"/>
        <v>0</v>
      </c>
      <c r="Q2948" s="156" t="s">
        <v>364</v>
      </c>
      <c r="R2948" s="194" t="str">
        <f t="shared" si="634"/>
        <v/>
      </c>
      <c r="S2948" s="194">
        <f t="shared" si="634"/>
        <v>513450</v>
      </c>
      <c r="T2948" s="194" t="str">
        <f t="shared" si="634"/>
        <v/>
      </c>
      <c r="U2948" s="194" t="str">
        <f t="shared" si="634"/>
        <v/>
      </c>
    </row>
    <row r="2949" spans="1:21" s="156" customFormat="1" ht="19.5" customHeight="1" x14ac:dyDescent="0.25">
      <c r="A2949" s="197"/>
      <c r="B2949" s="198" t="s">
        <v>64</v>
      </c>
      <c r="C2949" s="212" t="s">
        <v>1547</v>
      </c>
      <c r="D2949" s="213"/>
      <c r="E2949" s="213"/>
      <c r="F2949" s="213"/>
      <c r="G2949" s="214"/>
      <c r="H2949" s="215">
        <v>1</v>
      </c>
      <c r="I2949" s="215" t="s">
        <v>57</v>
      </c>
      <c r="J2949" s="216">
        <v>50000</v>
      </c>
      <c r="K2949" s="204">
        <f>H2949*J2949</f>
        <v>50000</v>
      </c>
      <c r="L2949" s="218"/>
      <c r="M2949" s="219"/>
      <c r="N2949" s="219"/>
      <c r="O2949" s="220"/>
      <c r="P2949" s="193">
        <f t="shared" si="632"/>
        <v>0</v>
      </c>
      <c r="Q2949" s="156" t="s">
        <v>364</v>
      </c>
      <c r="R2949" s="194" t="str">
        <f t="shared" si="634"/>
        <v/>
      </c>
      <c r="S2949" s="194">
        <f t="shared" si="634"/>
        <v>50000</v>
      </c>
      <c r="T2949" s="194" t="str">
        <f t="shared" si="634"/>
        <v/>
      </c>
      <c r="U2949" s="194" t="str">
        <f t="shared" si="634"/>
        <v/>
      </c>
    </row>
    <row r="2950" spans="1:21" s="156" customFormat="1" ht="19.5" customHeight="1" x14ac:dyDescent="0.25">
      <c r="A2950" s="197"/>
      <c r="B2950" s="198" t="s">
        <v>64</v>
      </c>
      <c r="C2950" s="212" t="s">
        <v>1548</v>
      </c>
      <c r="D2950" s="213"/>
      <c r="E2950" s="213"/>
      <c r="F2950" s="213"/>
      <c r="G2950" s="214"/>
      <c r="H2950" s="215">
        <v>1</v>
      </c>
      <c r="I2950" s="215" t="s">
        <v>57</v>
      </c>
      <c r="J2950" s="216">
        <v>250000</v>
      </c>
      <c r="K2950" s="217">
        <f>H2950*J2950</f>
        <v>250000</v>
      </c>
      <c r="L2950" s="218"/>
      <c r="M2950" s="219"/>
      <c r="N2950" s="219"/>
      <c r="O2950" s="220"/>
      <c r="P2950" s="193">
        <f t="shared" si="632"/>
        <v>0</v>
      </c>
      <c r="Q2950" s="156" t="s">
        <v>364</v>
      </c>
      <c r="R2950" s="194" t="str">
        <f t="shared" si="634"/>
        <v/>
      </c>
      <c r="S2950" s="194">
        <f t="shared" si="634"/>
        <v>250000</v>
      </c>
      <c r="T2950" s="194" t="str">
        <f t="shared" si="634"/>
        <v/>
      </c>
      <c r="U2950" s="194" t="str">
        <f t="shared" si="634"/>
        <v/>
      </c>
    </row>
    <row r="2951" spans="1:21" s="156" customFormat="1" ht="19.5" customHeight="1" x14ac:dyDescent="0.25">
      <c r="A2951" s="197"/>
      <c r="B2951" s="211"/>
      <c r="C2951" s="212"/>
      <c r="D2951" s="213"/>
      <c r="E2951" s="213"/>
      <c r="F2951" s="213"/>
      <c r="G2951" s="214"/>
      <c r="H2951" s="215"/>
      <c r="I2951" s="215"/>
      <c r="J2951" s="216"/>
      <c r="K2951" s="217"/>
      <c r="L2951" s="218"/>
      <c r="M2951" s="219"/>
      <c r="N2951" s="219"/>
      <c r="O2951" s="220"/>
      <c r="P2951" s="193">
        <f t="shared" si="632"/>
        <v>0</v>
      </c>
      <c r="R2951" s="194"/>
      <c r="S2951" s="194"/>
      <c r="T2951" s="194"/>
      <c r="U2951" s="194"/>
    </row>
    <row r="2952" spans="1:21" s="156" customFormat="1" ht="19.5" customHeight="1" x14ac:dyDescent="0.25">
      <c r="A2952" s="197"/>
      <c r="B2952" s="221"/>
      <c r="C2952" s="222"/>
      <c r="D2952" s="223"/>
      <c r="E2952" s="223"/>
      <c r="F2952" s="223"/>
      <c r="G2952" s="224" t="str">
        <f>C2942</f>
        <v>Minor Demolition Works and Alteration Works</v>
      </c>
      <c r="H2952" s="225"/>
      <c r="I2952" s="225"/>
      <c r="J2952" s="226"/>
      <c r="K2952" s="227">
        <f>SUBTOTAL(9,K2942:K2951)</f>
        <v>1256990</v>
      </c>
      <c r="L2952" s="228"/>
      <c r="M2952" s="229"/>
      <c r="N2952" s="229"/>
      <c r="O2952" s="230"/>
      <c r="P2952" s="193">
        <f t="shared" si="632"/>
        <v>1256990</v>
      </c>
      <c r="R2952" s="194"/>
      <c r="S2952" s="194"/>
      <c r="T2952" s="194"/>
      <c r="U2952" s="194"/>
    </row>
    <row r="2953" spans="1:21" s="156" customFormat="1" ht="19.5" customHeight="1" x14ac:dyDescent="0.25">
      <c r="B2953" s="174"/>
      <c r="C2953" s="175"/>
      <c r="D2953" s="176"/>
      <c r="E2953" s="176"/>
      <c r="F2953" s="176"/>
      <c r="G2953" s="177"/>
      <c r="H2953" s="178"/>
      <c r="I2953" s="179"/>
      <c r="J2953" s="180"/>
      <c r="K2953" s="180"/>
      <c r="L2953" s="181"/>
      <c r="M2953" s="182"/>
      <c r="N2953" s="182"/>
      <c r="O2953" s="183"/>
      <c r="P2953" s="193">
        <f t="shared" si="632"/>
        <v>0</v>
      </c>
      <c r="Q2953" s="170"/>
      <c r="R2953" s="194" t="str">
        <f>IF($Q2953=R$8,$K2953,"")</f>
        <v/>
      </c>
      <c r="S2953" s="194"/>
      <c r="T2953" s="194" t="str">
        <f>IF($Q2953=T$8,$K2953,"")</f>
        <v/>
      </c>
      <c r="U2953" s="194" t="str">
        <f>IF($Q2953=U$8,$K2953,"")</f>
        <v/>
      </c>
    </row>
    <row r="2954" spans="1:21" s="156" customFormat="1" ht="19.5" customHeight="1" x14ac:dyDescent="0.25">
      <c r="B2954" s="231"/>
      <c r="C2954" s="232"/>
      <c r="D2954" s="233"/>
      <c r="E2954" s="233"/>
      <c r="F2954" s="233"/>
      <c r="G2954" s="234" t="str">
        <f>C2941</f>
        <v>Minor demolition works and alteration works</v>
      </c>
      <c r="H2954" s="235"/>
      <c r="I2954" s="236"/>
      <c r="J2954" s="236"/>
      <c r="K2954" s="237">
        <f>SUBTOTAL(9,K2940:K2953)</f>
        <v>1256990</v>
      </c>
      <c r="L2954" s="238"/>
      <c r="M2954" s="239"/>
      <c r="N2954" s="239"/>
      <c r="O2954" s="240"/>
      <c r="P2954" s="193">
        <f t="shared" si="632"/>
        <v>0</v>
      </c>
      <c r="Q2954" s="237">
        <f>SUBTOTAL(9,Q2940:Q2953)</f>
        <v>0</v>
      </c>
      <c r="R2954" s="237">
        <f>SUBTOTAL(9,R2940:R2953)</f>
        <v>0</v>
      </c>
      <c r="S2954" s="237">
        <f>SUBTOTAL(9,S2940:S2953)</f>
        <v>1256990</v>
      </c>
      <c r="T2954" s="237">
        <f>SUBTOTAL(9,T2940:T2953)</f>
        <v>0</v>
      </c>
      <c r="U2954" s="237">
        <f>SUBTOTAL(9,U2940:U2953)</f>
        <v>0</v>
      </c>
    </row>
    <row r="2955" spans="1:21" s="156" customFormat="1" ht="19.5" customHeight="1" x14ac:dyDescent="0.25">
      <c r="B2955" s="174"/>
      <c r="C2955" s="175"/>
      <c r="D2955" s="176"/>
      <c r="E2955" s="176"/>
      <c r="F2955" s="176"/>
      <c r="G2955" s="177"/>
      <c r="H2955" s="178"/>
      <c r="I2955" s="179"/>
      <c r="J2955" s="180"/>
      <c r="K2955" s="180"/>
      <c r="L2955" s="181"/>
      <c r="M2955" s="182"/>
      <c r="N2955" s="182"/>
      <c r="O2955" s="183"/>
      <c r="P2955" s="193">
        <f t="shared" si="632"/>
        <v>0</v>
      </c>
      <c r="Q2955" s="170"/>
      <c r="R2955" s="194" t="str">
        <f>IF($Q2955=R$8,$K2955,"")</f>
        <v/>
      </c>
      <c r="S2955" s="194"/>
      <c r="T2955" s="194" t="str">
        <f>IF($Q2955=T$8,$K2955,"")</f>
        <v/>
      </c>
      <c r="U2955" s="194" t="str">
        <f>IF($Q2955=U$8,$K2955,"")</f>
        <v/>
      </c>
    </row>
    <row r="2956" spans="1:21" s="156" customFormat="1" ht="19.5" customHeight="1" x14ac:dyDescent="0.25">
      <c r="B2956" s="189" t="s">
        <v>1549</v>
      </c>
      <c r="C2956" s="190" t="s">
        <v>199</v>
      </c>
      <c r="D2956" s="191"/>
      <c r="E2956" s="191"/>
      <c r="F2956" s="191"/>
      <c r="G2956" s="192"/>
      <c r="H2956" s="178"/>
      <c r="I2956" s="179"/>
      <c r="J2956" s="180"/>
      <c r="K2956" s="180"/>
      <c r="L2956" s="181"/>
      <c r="M2956" s="182"/>
      <c r="N2956" s="182"/>
      <c r="O2956" s="183"/>
      <c r="P2956" s="193">
        <f t="shared" si="632"/>
        <v>0</v>
      </c>
      <c r="Q2956" s="170"/>
      <c r="R2956" s="194" t="str">
        <f>IF($Q2956=R$8,$K2956,"")</f>
        <v/>
      </c>
      <c r="S2956" s="194"/>
      <c r="T2956" s="194" t="str">
        <f>IF($Q2956=T$8,$K2956,"")</f>
        <v/>
      </c>
      <c r="U2956" s="194" t="str">
        <f>IF($Q2956=U$8,$K2956,"")</f>
        <v/>
      </c>
    </row>
    <row r="2957" spans="1:21" s="156" customFormat="1" ht="19.5" customHeight="1" x14ac:dyDescent="0.25">
      <c r="B2957" s="195" t="s">
        <v>1550</v>
      </c>
      <c r="C2957" s="196" t="s">
        <v>199</v>
      </c>
      <c r="D2957" s="191"/>
      <c r="E2957" s="191"/>
      <c r="F2957" s="191"/>
      <c r="G2957" s="192"/>
      <c r="H2957" s="178"/>
      <c r="I2957" s="179"/>
      <c r="J2957" s="180"/>
      <c r="K2957" s="180"/>
      <c r="L2957" s="181"/>
      <c r="M2957" s="182"/>
      <c r="N2957" s="182"/>
      <c r="O2957" s="183"/>
      <c r="P2957" s="193">
        <f t="shared" si="632"/>
        <v>0</v>
      </c>
      <c r="Q2957" s="170"/>
      <c r="R2957" s="194"/>
      <c r="S2957" s="194"/>
      <c r="T2957" s="194"/>
      <c r="U2957" s="194"/>
    </row>
    <row r="2958" spans="1:21" s="156" customFormat="1" ht="19.5" customHeight="1" x14ac:dyDescent="0.25">
      <c r="A2958" s="197"/>
      <c r="B2958" s="198" t="s">
        <v>64</v>
      </c>
      <c r="C2958" s="212"/>
      <c r="D2958" s="213"/>
      <c r="E2958" s="213"/>
      <c r="F2958" s="213"/>
      <c r="G2958" s="214"/>
      <c r="H2958" s="215"/>
      <c r="I2958" s="215"/>
      <c r="J2958" s="216"/>
      <c r="K2958" s="217"/>
      <c r="L2958" s="218"/>
      <c r="M2958" s="219"/>
      <c r="N2958" s="219"/>
      <c r="O2958" s="220"/>
      <c r="P2958" s="193">
        <f t="shared" si="632"/>
        <v>0</v>
      </c>
      <c r="R2958" s="194"/>
      <c r="S2958" s="194"/>
      <c r="T2958" s="194"/>
      <c r="U2958" s="194"/>
    </row>
    <row r="2959" spans="1:21" s="156" customFormat="1" ht="19.5" customHeight="1" x14ac:dyDescent="0.25">
      <c r="A2959" s="197"/>
      <c r="B2959" s="211"/>
      <c r="C2959" s="212"/>
      <c r="D2959" s="213"/>
      <c r="E2959" s="213"/>
      <c r="F2959" s="213"/>
      <c r="G2959" s="214"/>
      <c r="H2959" s="215"/>
      <c r="I2959" s="215"/>
      <c r="J2959" s="216"/>
      <c r="K2959" s="217"/>
      <c r="L2959" s="218"/>
      <c r="M2959" s="219"/>
      <c r="N2959" s="219"/>
      <c r="O2959" s="220"/>
      <c r="P2959" s="193">
        <f t="shared" si="632"/>
        <v>0</v>
      </c>
      <c r="R2959" s="194"/>
      <c r="S2959" s="194"/>
      <c r="T2959" s="194"/>
      <c r="U2959" s="194"/>
    </row>
    <row r="2960" spans="1:21" s="156" customFormat="1" ht="19.5" customHeight="1" x14ac:dyDescent="0.25">
      <c r="A2960" s="197"/>
      <c r="B2960" s="221"/>
      <c r="C2960" s="222"/>
      <c r="D2960" s="223"/>
      <c r="E2960" s="223"/>
      <c r="F2960" s="223"/>
      <c r="G2960" s="224" t="str">
        <f>C2957</f>
        <v>Repairs to existing services</v>
      </c>
      <c r="H2960" s="225"/>
      <c r="I2960" s="225"/>
      <c r="J2960" s="226"/>
      <c r="K2960" s="227">
        <f>SUBTOTAL(9,K2957:K2959)</f>
        <v>0</v>
      </c>
      <c r="L2960" s="228"/>
      <c r="M2960" s="229"/>
      <c r="N2960" s="229"/>
      <c r="O2960" s="230"/>
      <c r="P2960" s="193">
        <f t="shared" si="632"/>
        <v>0</v>
      </c>
      <c r="R2960" s="194"/>
      <c r="S2960" s="194"/>
      <c r="T2960" s="194"/>
      <c r="U2960" s="194"/>
    </row>
    <row r="2961" spans="1:21" s="156" customFormat="1" ht="19.5" customHeight="1" x14ac:dyDescent="0.25">
      <c r="B2961" s="174"/>
      <c r="C2961" s="175"/>
      <c r="D2961" s="176"/>
      <c r="E2961" s="176"/>
      <c r="F2961" s="176"/>
      <c r="G2961" s="177"/>
      <c r="H2961" s="178"/>
      <c r="I2961" s="179"/>
      <c r="J2961" s="180"/>
      <c r="K2961" s="180"/>
      <c r="L2961" s="181"/>
      <c r="M2961" s="182"/>
      <c r="N2961" s="182"/>
      <c r="O2961" s="183"/>
      <c r="P2961" s="193">
        <f t="shared" si="632"/>
        <v>0</v>
      </c>
      <c r="Q2961" s="170"/>
      <c r="R2961" s="194" t="str">
        <f>IF($Q2961=R$8,$K2961,"")</f>
        <v/>
      </c>
      <c r="S2961" s="194"/>
      <c r="T2961" s="194" t="str">
        <f>IF($Q2961=T$8,$K2961,"")</f>
        <v/>
      </c>
      <c r="U2961" s="194" t="str">
        <f>IF($Q2961=U$8,$K2961,"")</f>
        <v/>
      </c>
    </row>
    <row r="2962" spans="1:21" s="156" customFormat="1" ht="19.5" customHeight="1" x14ac:dyDescent="0.25">
      <c r="B2962" s="231"/>
      <c r="C2962" s="232"/>
      <c r="D2962" s="233"/>
      <c r="E2962" s="233"/>
      <c r="F2962" s="233"/>
      <c r="G2962" s="234" t="str">
        <f>C2956</f>
        <v>Repairs to existing services</v>
      </c>
      <c r="H2962" s="235"/>
      <c r="I2962" s="236"/>
      <c r="J2962" s="236"/>
      <c r="K2962" s="237">
        <f>SUBTOTAL(9,K2955:K2961)</f>
        <v>0</v>
      </c>
      <c r="L2962" s="238"/>
      <c r="M2962" s="239"/>
      <c r="N2962" s="239"/>
      <c r="O2962" s="240"/>
      <c r="P2962" s="193">
        <f t="shared" si="632"/>
        <v>0</v>
      </c>
      <c r="Q2962" s="237">
        <f>SUBTOTAL(9,Q2955:Q2961)</f>
        <v>0</v>
      </c>
      <c r="R2962" s="237">
        <f>SUBTOTAL(9,R2955:R2961)</f>
        <v>0</v>
      </c>
      <c r="S2962" s="237"/>
      <c r="T2962" s="237">
        <f>SUBTOTAL(9,T2955:T2961)</f>
        <v>0</v>
      </c>
      <c r="U2962" s="237">
        <f>SUBTOTAL(9,U2955:U2961)</f>
        <v>0</v>
      </c>
    </row>
    <row r="2963" spans="1:21" s="156" customFormat="1" ht="12" customHeight="1" x14ac:dyDescent="0.25">
      <c r="B2963" s="174"/>
      <c r="C2963" s="175"/>
      <c r="D2963" s="176"/>
      <c r="E2963" s="176"/>
      <c r="F2963" s="176"/>
      <c r="G2963" s="177"/>
      <c r="H2963" s="178"/>
      <c r="I2963" s="179"/>
      <c r="J2963" s="180"/>
      <c r="K2963" s="180"/>
      <c r="L2963" s="181"/>
      <c r="M2963" s="182"/>
      <c r="N2963" s="182"/>
      <c r="O2963" s="183"/>
      <c r="P2963" s="193">
        <f t="shared" si="632"/>
        <v>0</v>
      </c>
      <c r="Q2963" s="170"/>
      <c r="R2963" s="194" t="str">
        <f>IF($Q2963=R$8,$K2963,"")</f>
        <v/>
      </c>
      <c r="S2963" s="194"/>
      <c r="T2963" s="194" t="str">
        <f>IF($Q2963=T$8,$K2963,"")</f>
        <v/>
      </c>
      <c r="U2963" s="194" t="str">
        <f>IF($Q2963=U$8,$K2963,"")</f>
        <v/>
      </c>
    </row>
    <row r="2964" spans="1:21" s="156" customFormat="1" ht="19.5" customHeight="1" x14ac:dyDescent="0.25">
      <c r="B2964" s="189" t="s">
        <v>1551</v>
      </c>
      <c r="C2964" s="190" t="s">
        <v>1552</v>
      </c>
      <c r="D2964" s="191"/>
      <c r="E2964" s="191"/>
      <c r="F2964" s="191"/>
      <c r="G2964" s="192"/>
      <c r="H2964" s="178"/>
      <c r="I2964" s="179"/>
      <c r="J2964" s="180"/>
      <c r="K2964" s="180"/>
      <c r="L2964" s="181"/>
      <c r="M2964" s="182"/>
      <c r="N2964" s="182"/>
      <c r="O2964" s="183"/>
      <c r="P2964" s="193">
        <f t="shared" si="632"/>
        <v>0</v>
      </c>
      <c r="Q2964" s="170"/>
      <c r="R2964" s="194" t="str">
        <f>IF($Q2964=R$8,$K2964,"")</f>
        <v/>
      </c>
      <c r="S2964" s="194"/>
      <c r="T2964" s="194" t="str">
        <f>IF($Q2964=T$8,$K2964,"")</f>
        <v/>
      </c>
      <c r="U2964" s="194" t="str">
        <f>IF($Q2964=U$8,$K2964,"")</f>
        <v/>
      </c>
    </row>
    <row r="2965" spans="1:21" s="156" customFormat="1" ht="19.5" customHeight="1" x14ac:dyDescent="0.25">
      <c r="B2965" s="195" t="s">
        <v>1553</v>
      </c>
      <c r="C2965" s="196" t="s">
        <v>1554</v>
      </c>
      <c r="D2965" s="191"/>
      <c r="E2965" s="191"/>
      <c r="F2965" s="191"/>
      <c r="G2965" s="192"/>
      <c r="H2965" s="178"/>
      <c r="I2965" s="179"/>
      <c r="J2965" s="180"/>
      <c r="K2965" s="180"/>
      <c r="L2965" s="181"/>
      <c r="M2965" s="182"/>
      <c r="N2965" s="182"/>
      <c r="O2965" s="183"/>
      <c r="P2965" s="193">
        <f t="shared" si="632"/>
        <v>0</v>
      </c>
      <c r="Q2965" s="170"/>
      <c r="R2965" s="194"/>
      <c r="S2965" s="194"/>
      <c r="T2965" s="194"/>
      <c r="U2965" s="194"/>
    </row>
    <row r="2966" spans="1:21" s="156" customFormat="1" ht="19.5" customHeight="1" x14ac:dyDescent="0.25">
      <c r="A2966" s="197"/>
      <c r="B2966" s="198" t="s">
        <v>64</v>
      </c>
      <c r="C2966" s="199"/>
      <c r="D2966" s="200"/>
      <c r="E2966" s="200"/>
      <c r="F2966" s="200"/>
      <c r="G2966" s="201"/>
      <c r="H2966" s="294"/>
      <c r="I2966" s="202"/>
      <c r="J2966" s="204"/>
      <c r="K2966" s="204"/>
      <c r="L2966" s="205"/>
      <c r="M2966" s="206"/>
      <c r="N2966" s="206"/>
      <c r="O2966" s="207"/>
      <c r="P2966" s="193">
        <f t="shared" si="632"/>
        <v>0</v>
      </c>
      <c r="R2966" s="194" t="str">
        <f>IF($Q2966=R$8,$K2966,"")</f>
        <v/>
      </c>
      <c r="S2966" s="194"/>
      <c r="T2966" s="194" t="str">
        <f>IF($Q2966=T$8,$K2966,"")</f>
        <v/>
      </c>
      <c r="U2966" s="194" t="str">
        <f>IF($Q2966=U$8,$K2966,"")</f>
        <v/>
      </c>
    </row>
    <row r="2967" spans="1:21" s="156" customFormat="1" ht="19.5" customHeight="1" x14ac:dyDescent="0.25">
      <c r="A2967" s="197"/>
      <c r="B2967" s="198" t="s">
        <v>64</v>
      </c>
      <c r="C2967" s="199"/>
      <c r="D2967" s="200"/>
      <c r="E2967" s="200"/>
      <c r="F2967" s="200"/>
      <c r="G2967" s="201"/>
      <c r="H2967" s="202"/>
      <c r="I2967" s="202"/>
      <c r="J2967" s="203"/>
      <c r="K2967" s="204"/>
      <c r="L2967" s="205"/>
      <c r="M2967" s="206"/>
      <c r="N2967" s="206"/>
      <c r="O2967" s="207"/>
      <c r="P2967" s="193">
        <f t="shared" si="632"/>
        <v>0</v>
      </c>
      <c r="R2967" s="194" t="str">
        <f>IF($Q2967=R$8,$K2967,"")</f>
        <v/>
      </c>
      <c r="S2967" s="194"/>
      <c r="T2967" s="194" t="str">
        <f>IF($Q2967=T$8,$K2967,"")</f>
        <v/>
      </c>
      <c r="U2967" s="194" t="str">
        <f>IF($Q2967=U$8,$K2967,"")</f>
        <v/>
      </c>
    </row>
    <row r="2968" spans="1:21" s="156" customFormat="1" ht="19.5" customHeight="1" x14ac:dyDescent="0.25">
      <c r="A2968" s="197"/>
      <c r="B2968" s="198" t="s">
        <v>64</v>
      </c>
      <c r="C2968" s="212"/>
      <c r="D2968" s="213"/>
      <c r="E2968" s="213"/>
      <c r="F2968" s="213"/>
      <c r="G2968" s="214"/>
      <c r="H2968" s="215"/>
      <c r="I2968" s="215"/>
      <c r="J2968" s="216"/>
      <c r="K2968" s="217"/>
      <c r="L2968" s="218"/>
      <c r="M2968" s="219"/>
      <c r="N2968" s="219"/>
      <c r="O2968" s="220"/>
      <c r="P2968" s="193">
        <f t="shared" si="632"/>
        <v>0</v>
      </c>
      <c r="R2968" s="194"/>
      <c r="S2968" s="194"/>
      <c r="T2968" s="194"/>
      <c r="U2968" s="194"/>
    </row>
    <row r="2969" spans="1:21" s="156" customFormat="1" ht="19.5" customHeight="1" x14ac:dyDescent="0.25">
      <c r="A2969" s="197"/>
      <c r="B2969" s="211"/>
      <c r="C2969" s="212"/>
      <c r="D2969" s="213"/>
      <c r="E2969" s="213"/>
      <c r="F2969" s="213"/>
      <c r="G2969" s="214"/>
      <c r="H2969" s="215"/>
      <c r="I2969" s="215"/>
      <c r="J2969" s="216"/>
      <c r="K2969" s="217"/>
      <c r="L2969" s="218"/>
      <c r="M2969" s="219"/>
      <c r="N2969" s="219"/>
      <c r="O2969" s="220"/>
      <c r="P2969" s="193">
        <f t="shared" si="632"/>
        <v>0</v>
      </c>
      <c r="R2969" s="194"/>
      <c r="S2969" s="194"/>
      <c r="T2969" s="194"/>
      <c r="U2969" s="194"/>
    </row>
    <row r="2970" spans="1:21" s="156" customFormat="1" ht="19.5" customHeight="1" x14ac:dyDescent="0.25">
      <c r="A2970" s="197"/>
      <c r="B2970" s="221"/>
      <c r="C2970" s="222"/>
      <c r="D2970" s="223"/>
      <c r="E2970" s="223"/>
      <c r="F2970" s="223"/>
      <c r="G2970" s="224" t="str">
        <f>C2965</f>
        <v>Damp proof courses</v>
      </c>
      <c r="H2970" s="225"/>
      <c r="I2970" s="225"/>
      <c r="J2970" s="226"/>
      <c r="K2970" s="227">
        <f>SUBTOTAL(9,K2965:K2969)</f>
        <v>0</v>
      </c>
      <c r="L2970" s="228"/>
      <c r="M2970" s="229"/>
      <c r="N2970" s="229"/>
      <c r="O2970" s="230"/>
      <c r="P2970" s="193">
        <f t="shared" si="632"/>
        <v>0</v>
      </c>
      <c r="R2970" s="194"/>
      <c r="S2970" s="194"/>
      <c r="T2970" s="194"/>
      <c r="U2970" s="194"/>
    </row>
    <row r="2971" spans="1:21" s="251" customFormat="1" ht="19.5" customHeight="1" x14ac:dyDescent="0.25">
      <c r="A2971" s="241"/>
      <c r="B2971" s="254"/>
      <c r="C2971" s="199"/>
      <c r="D2971" s="255"/>
      <c r="E2971" s="255"/>
      <c r="F2971" s="255"/>
      <c r="G2971" s="256"/>
      <c r="H2971" s="257"/>
      <c r="I2971" s="242"/>
      <c r="J2971" s="179"/>
      <c r="K2971" s="244"/>
      <c r="L2971" s="990"/>
      <c r="M2971" s="991"/>
      <c r="N2971" s="991"/>
      <c r="O2971" s="992"/>
      <c r="P2971" s="193">
        <f t="shared" si="632"/>
        <v>0</v>
      </c>
      <c r="Q2971" s="258"/>
      <c r="R2971" s="194" t="str">
        <f>IF($Q2971=R$8,$K2971,"")</f>
        <v/>
      </c>
      <c r="S2971" s="194"/>
      <c r="T2971" s="194" t="str">
        <f>IF($Q2971=T$8,$K2971,"")</f>
        <v/>
      </c>
      <c r="U2971" s="194" t="str">
        <f>IF($Q2971=U$8,$K2971,"")</f>
        <v/>
      </c>
    </row>
    <row r="2972" spans="1:21" s="156" customFormat="1" ht="19.5" customHeight="1" x14ac:dyDescent="0.25">
      <c r="B2972" s="195" t="s">
        <v>1555</v>
      </c>
      <c r="C2972" s="196" t="s">
        <v>1556</v>
      </c>
      <c r="D2972" s="191"/>
      <c r="E2972" s="191"/>
      <c r="F2972" s="191"/>
      <c r="G2972" s="192"/>
      <c r="H2972" s="178"/>
      <c r="I2972" s="179"/>
      <c r="J2972" s="180"/>
      <c r="K2972" s="180"/>
      <c r="L2972" s="181"/>
      <c r="M2972" s="182"/>
      <c r="N2972" s="182"/>
      <c r="O2972" s="183"/>
      <c r="P2972" s="193">
        <f t="shared" si="632"/>
        <v>0</v>
      </c>
      <c r="Q2972" s="170"/>
      <c r="R2972" s="194"/>
      <c r="S2972" s="194"/>
      <c r="T2972" s="194"/>
      <c r="U2972" s="194"/>
    </row>
    <row r="2973" spans="1:21" s="156" customFormat="1" ht="19.5" customHeight="1" x14ac:dyDescent="0.25">
      <c r="A2973" s="197"/>
      <c r="B2973" s="198" t="s">
        <v>64</v>
      </c>
      <c r="C2973" s="199"/>
      <c r="D2973" s="200"/>
      <c r="E2973" s="200"/>
      <c r="F2973" s="200"/>
      <c r="G2973" s="201"/>
      <c r="H2973" s="294"/>
      <c r="I2973" s="202"/>
      <c r="J2973" s="204"/>
      <c r="K2973" s="204"/>
      <c r="L2973" s="205"/>
      <c r="M2973" s="206"/>
      <c r="N2973" s="206"/>
      <c r="O2973" s="207"/>
      <c r="P2973" s="193">
        <f t="shared" si="632"/>
        <v>0</v>
      </c>
      <c r="R2973" s="194" t="str">
        <f>IF($Q2973=R$8,$K2973,"")</f>
        <v/>
      </c>
      <c r="S2973" s="194"/>
      <c r="T2973" s="194" t="str">
        <f>IF($Q2973=T$8,$K2973,"")</f>
        <v/>
      </c>
      <c r="U2973" s="194" t="str">
        <f>IF($Q2973=U$8,$K2973,"")</f>
        <v/>
      </c>
    </row>
    <row r="2974" spans="1:21" s="156" customFormat="1" ht="19.5" customHeight="1" x14ac:dyDescent="0.25">
      <c r="A2974" s="197"/>
      <c r="B2974" s="198" t="s">
        <v>64</v>
      </c>
      <c r="C2974" s="199"/>
      <c r="D2974" s="200"/>
      <c r="E2974" s="200"/>
      <c r="F2974" s="200"/>
      <c r="G2974" s="201"/>
      <c r="H2974" s="202"/>
      <c r="I2974" s="202"/>
      <c r="J2974" s="203"/>
      <c r="K2974" s="204"/>
      <c r="L2974" s="205"/>
      <c r="M2974" s="206"/>
      <c r="N2974" s="206"/>
      <c r="O2974" s="207"/>
      <c r="P2974" s="193">
        <f t="shared" si="632"/>
        <v>0</v>
      </c>
      <c r="R2974" s="194" t="str">
        <f>IF($Q2974=R$8,$K2974,"")</f>
        <v/>
      </c>
      <c r="S2974" s="194"/>
      <c r="T2974" s="194" t="str">
        <f>IF($Q2974=T$8,$K2974,"")</f>
        <v/>
      </c>
      <c r="U2974" s="194" t="str">
        <f>IF($Q2974=U$8,$K2974,"")</f>
        <v/>
      </c>
    </row>
    <row r="2975" spans="1:21" s="156" customFormat="1" ht="19.5" customHeight="1" x14ac:dyDescent="0.25">
      <c r="A2975" s="197"/>
      <c r="B2975" s="198" t="s">
        <v>64</v>
      </c>
      <c r="C2975" s="212"/>
      <c r="D2975" s="213"/>
      <c r="E2975" s="213"/>
      <c r="F2975" s="213"/>
      <c r="G2975" s="214"/>
      <c r="H2975" s="215"/>
      <c r="I2975" s="215"/>
      <c r="J2975" s="216"/>
      <c r="K2975" s="217"/>
      <c r="L2975" s="218"/>
      <c r="M2975" s="219"/>
      <c r="N2975" s="219"/>
      <c r="O2975" s="220"/>
      <c r="P2975" s="193">
        <f t="shared" si="632"/>
        <v>0</v>
      </c>
      <c r="R2975" s="194"/>
      <c r="S2975" s="194"/>
      <c r="T2975" s="194"/>
      <c r="U2975" s="194"/>
    </row>
    <row r="2976" spans="1:21" s="156" customFormat="1" ht="19.5" customHeight="1" x14ac:dyDescent="0.25">
      <c r="A2976" s="197"/>
      <c r="B2976" s="211"/>
      <c r="C2976" s="212"/>
      <c r="D2976" s="213"/>
      <c r="E2976" s="213"/>
      <c r="F2976" s="213"/>
      <c r="G2976" s="214"/>
      <c r="H2976" s="215"/>
      <c r="I2976" s="215"/>
      <c r="J2976" s="216"/>
      <c r="K2976" s="217"/>
      <c r="L2976" s="218"/>
      <c r="M2976" s="219"/>
      <c r="N2976" s="219"/>
      <c r="O2976" s="220"/>
      <c r="P2976" s="193">
        <f t="shared" si="632"/>
        <v>0</v>
      </c>
      <c r="R2976" s="194"/>
      <c r="S2976" s="194"/>
      <c r="T2976" s="194"/>
      <c r="U2976" s="194"/>
    </row>
    <row r="2977" spans="1:21" s="156" customFormat="1" ht="19.5" customHeight="1" x14ac:dyDescent="0.25">
      <c r="A2977" s="197"/>
      <c r="B2977" s="221"/>
      <c r="C2977" s="222"/>
      <c r="D2977" s="223"/>
      <c r="E2977" s="223"/>
      <c r="F2977" s="223"/>
      <c r="G2977" s="224" t="str">
        <f>C2972</f>
        <v>Fungus/beetle eradication</v>
      </c>
      <c r="H2977" s="225"/>
      <c r="I2977" s="225"/>
      <c r="J2977" s="226"/>
      <c r="K2977" s="227">
        <f>SUBTOTAL(9,K2972:K2976)</f>
        <v>0</v>
      </c>
      <c r="L2977" s="228"/>
      <c r="M2977" s="229"/>
      <c r="N2977" s="229"/>
      <c r="O2977" s="230"/>
      <c r="P2977" s="193">
        <f t="shared" si="632"/>
        <v>0</v>
      </c>
      <c r="R2977" s="194"/>
      <c r="S2977" s="194"/>
      <c r="T2977" s="194"/>
      <c r="U2977" s="194"/>
    </row>
    <row r="2978" spans="1:21" s="251" customFormat="1" ht="19.5" customHeight="1" x14ac:dyDescent="0.25">
      <c r="A2978" s="241"/>
      <c r="B2978" s="254"/>
      <c r="C2978" s="199"/>
      <c r="D2978" s="255"/>
      <c r="E2978" s="255"/>
      <c r="F2978" s="255"/>
      <c r="G2978" s="256"/>
      <c r="H2978" s="257"/>
      <c r="I2978" s="242"/>
      <c r="J2978" s="179"/>
      <c r="K2978" s="244"/>
      <c r="L2978" s="990"/>
      <c r="M2978" s="991"/>
      <c r="N2978" s="991"/>
      <c r="O2978" s="992"/>
      <c r="P2978" s="193">
        <f t="shared" si="632"/>
        <v>0</v>
      </c>
      <c r="Q2978" s="258"/>
      <c r="R2978" s="194" t="str">
        <f>IF($Q2978=R$8,$K2978,"")</f>
        <v/>
      </c>
      <c r="S2978" s="194"/>
      <c r="T2978" s="194" t="str">
        <f>IF($Q2978=T$8,$K2978,"")</f>
        <v/>
      </c>
      <c r="U2978" s="194" t="str">
        <f>IF($Q2978=U$8,$K2978,"")</f>
        <v/>
      </c>
    </row>
    <row r="2979" spans="1:21" s="156" customFormat="1" ht="19.5" customHeight="1" x14ac:dyDescent="0.25">
      <c r="B2979" s="174"/>
      <c r="C2979" s="175"/>
      <c r="D2979" s="176"/>
      <c r="E2979" s="176"/>
      <c r="F2979" s="176"/>
      <c r="G2979" s="177"/>
      <c r="H2979" s="178"/>
      <c r="I2979" s="179"/>
      <c r="J2979" s="180"/>
      <c r="K2979" s="180"/>
      <c r="L2979" s="181"/>
      <c r="M2979" s="182"/>
      <c r="N2979" s="182"/>
      <c r="O2979" s="183"/>
      <c r="P2979" s="193">
        <f t="shared" si="632"/>
        <v>0</v>
      </c>
      <c r="Q2979" s="170"/>
      <c r="R2979" s="194" t="str">
        <f>IF($Q2979=R$8,$K2979,"")</f>
        <v/>
      </c>
      <c r="S2979" s="194"/>
      <c r="T2979" s="194" t="str">
        <f>IF($Q2979=T$8,$K2979,"")</f>
        <v/>
      </c>
      <c r="U2979" s="194" t="str">
        <f>IF($Q2979=U$8,$K2979,"")</f>
        <v/>
      </c>
    </row>
    <row r="2980" spans="1:21" s="156" customFormat="1" ht="19.5" customHeight="1" x14ac:dyDescent="0.25">
      <c r="B2980" s="231"/>
      <c r="C2980" s="232"/>
      <c r="D2980" s="233"/>
      <c r="E2980" s="233"/>
      <c r="F2980" s="233"/>
      <c r="G2980" s="234" t="str">
        <f>C2964</f>
        <v>Damp Proof Courses/Fungus Beetle Eradication</v>
      </c>
      <c r="H2980" s="235"/>
      <c r="I2980" s="236"/>
      <c r="J2980" s="236"/>
      <c r="K2980" s="237">
        <f>SUBTOTAL(9,K2963:K2979)</f>
        <v>0</v>
      </c>
      <c r="L2980" s="238"/>
      <c r="M2980" s="239"/>
      <c r="N2980" s="239"/>
      <c r="O2980" s="240"/>
      <c r="P2980" s="193">
        <f t="shared" si="632"/>
        <v>0</v>
      </c>
      <c r="Q2980" s="237">
        <f t="shared" ref="Q2980:U2980" si="636">SUBTOTAL(9,Q2963:Q2979)</f>
        <v>0</v>
      </c>
      <c r="R2980" s="237">
        <f>SUBTOTAL(9,R2963:R2979)</f>
        <v>0</v>
      </c>
      <c r="S2980" s="237">
        <f>SUBTOTAL(9,S2963:S2979)</f>
        <v>0</v>
      </c>
      <c r="T2980" s="237">
        <f t="shared" si="636"/>
        <v>0</v>
      </c>
      <c r="U2980" s="237">
        <f t="shared" si="636"/>
        <v>0</v>
      </c>
    </row>
    <row r="2981" spans="1:21" s="156" customFormat="1" ht="12" customHeight="1" x14ac:dyDescent="0.25">
      <c r="B2981" s="174"/>
      <c r="C2981" s="175"/>
      <c r="D2981" s="176"/>
      <c r="E2981" s="176"/>
      <c r="F2981" s="176"/>
      <c r="G2981" s="177"/>
      <c r="H2981" s="178"/>
      <c r="I2981" s="179"/>
      <c r="J2981" s="180"/>
      <c r="K2981" s="180"/>
      <c r="L2981" s="181"/>
      <c r="M2981" s="182"/>
      <c r="N2981" s="182"/>
      <c r="O2981" s="183"/>
      <c r="P2981" s="193">
        <f t="shared" si="632"/>
        <v>0</v>
      </c>
      <c r="Q2981" s="170"/>
      <c r="R2981" s="194" t="str">
        <f>IF($Q2981=R$8,$K2981,"")</f>
        <v/>
      </c>
      <c r="S2981" s="194"/>
      <c r="T2981" s="194" t="str">
        <f>IF($Q2981=T$8,$K2981,"")</f>
        <v/>
      </c>
      <c r="U2981" s="194" t="str">
        <f>IF($Q2981=U$8,$K2981,"")</f>
        <v/>
      </c>
    </row>
    <row r="2982" spans="1:21" s="156" customFormat="1" ht="19.5" customHeight="1" x14ac:dyDescent="0.25">
      <c r="B2982" s="189" t="s">
        <v>1557</v>
      </c>
      <c r="C2982" s="190" t="s">
        <v>1558</v>
      </c>
      <c r="D2982" s="191"/>
      <c r="E2982" s="191"/>
      <c r="F2982" s="191"/>
      <c r="G2982" s="192"/>
      <c r="H2982" s="178"/>
      <c r="I2982" s="179"/>
      <c r="J2982" s="180"/>
      <c r="K2982" s="180"/>
      <c r="L2982" s="181"/>
      <c r="M2982" s="182"/>
      <c r="N2982" s="182"/>
      <c r="O2982" s="183"/>
      <c r="P2982" s="193">
        <f t="shared" si="632"/>
        <v>0</v>
      </c>
      <c r="Q2982" s="170"/>
      <c r="R2982" s="194" t="str">
        <f>IF($Q2982=R$8,$K2982,"")</f>
        <v/>
      </c>
      <c r="S2982" s="194"/>
      <c r="T2982" s="194" t="str">
        <f>IF($Q2982=T$8,$K2982,"")</f>
        <v/>
      </c>
      <c r="U2982" s="194" t="str">
        <f>IF($Q2982=U$8,$K2982,"")</f>
        <v/>
      </c>
    </row>
    <row r="2983" spans="1:21" s="156" customFormat="1" ht="19.5" customHeight="1" x14ac:dyDescent="0.25">
      <c r="B2983" s="195" t="s">
        <v>1559</v>
      </c>
      <c r="C2983" s="196" t="s">
        <v>1558</v>
      </c>
      <c r="D2983" s="191"/>
      <c r="E2983" s="191"/>
      <c r="F2983" s="191"/>
      <c r="G2983" s="192"/>
      <c r="H2983" s="178"/>
      <c r="I2983" s="179"/>
      <c r="J2983" s="180"/>
      <c r="K2983" s="180"/>
      <c r="L2983" s="181"/>
      <c r="M2983" s="182"/>
      <c r="N2983" s="182"/>
      <c r="O2983" s="183"/>
      <c r="P2983" s="193">
        <f t="shared" si="632"/>
        <v>0</v>
      </c>
      <c r="Q2983" s="170"/>
      <c r="R2983" s="194"/>
      <c r="S2983" s="194"/>
      <c r="T2983" s="194"/>
      <c r="U2983" s="194"/>
    </row>
    <row r="2984" spans="1:21" s="251" customFormat="1" ht="19.5" customHeight="1" x14ac:dyDescent="0.25">
      <c r="A2984" s="241"/>
      <c r="B2984" s="254" t="s">
        <v>64</v>
      </c>
      <c r="C2984" s="199" t="s">
        <v>1560</v>
      </c>
      <c r="D2984" s="255"/>
      <c r="E2984" s="255"/>
      <c r="F2984" s="255"/>
      <c r="G2984" s="256"/>
      <c r="H2984" s="257">
        <v>1</v>
      </c>
      <c r="I2984" s="242" t="s">
        <v>57</v>
      </c>
      <c r="J2984" s="179">
        <v>1500000</v>
      </c>
      <c r="K2984" s="244">
        <f>H2984*J2984</f>
        <v>1500000</v>
      </c>
      <c r="L2984" s="990"/>
      <c r="M2984" s="991"/>
      <c r="N2984" s="991"/>
      <c r="O2984" s="992"/>
      <c r="P2984" s="193">
        <f t="shared" si="632"/>
        <v>0</v>
      </c>
      <c r="Q2984" s="156" t="s">
        <v>364</v>
      </c>
      <c r="R2984" s="194" t="str">
        <f>IF($Q2984=R$8,$K2984,"")</f>
        <v/>
      </c>
      <c r="S2984" s="194">
        <f>IF($Q2984=S$8,$K2984,"")</f>
        <v>1500000</v>
      </c>
      <c r="T2984" s="194" t="str">
        <f>IF($Q2984=T$8,$K2984,"")</f>
        <v/>
      </c>
      <c r="U2984" s="194" t="str">
        <f>IF($Q2984=U$8,$K2984,"")</f>
        <v/>
      </c>
    </row>
    <row r="2985" spans="1:21" s="156" customFormat="1" ht="19.5" customHeight="1" x14ac:dyDescent="0.25">
      <c r="A2985" s="197"/>
      <c r="B2985" s="198" t="s">
        <v>64</v>
      </c>
      <c r="C2985" s="199"/>
      <c r="D2985" s="200"/>
      <c r="E2985" s="200"/>
      <c r="F2985" s="200"/>
      <c r="G2985" s="201"/>
      <c r="H2985" s="202"/>
      <c r="I2985" s="202"/>
      <c r="J2985" s="203"/>
      <c r="K2985" s="204"/>
      <c r="L2985" s="205"/>
      <c r="M2985" s="206"/>
      <c r="N2985" s="206"/>
      <c r="O2985" s="207"/>
      <c r="P2985" s="193">
        <f t="shared" si="632"/>
        <v>0</v>
      </c>
      <c r="R2985" s="194" t="str">
        <f>IF($Q2985=R$8,$K2985,"")</f>
        <v/>
      </c>
      <c r="S2985" s="194"/>
      <c r="T2985" s="194" t="str">
        <f>IF($Q2985=T$8,$K2985,"")</f>
        <v/>
      </c>
      <c r="U2985" s="194" t="str">
        <f>IF($Q2985=U$8,$K2985,"")</f>
        <v/>
      </c>
    </row>
    <row r="2986" spans="1:21" s="156" customFormat="1" ht="19.5" customHeight="1" x14ac:dyDescent="0.25">
      <c r="A2986" s="197"/>
      <c r="B2986" s="198" t="s">
        <v>64</v>
      </c>
      <c r="C2986" s="212"/>
      <c r="D2986" s="213"/>
      <c r="E2986" s="213"/>
      <c r="F2986" s="213"/>
      <c r="G2986" s="214"/>
      <c r="H2986" s="215"/>
      <c r="I2986" s="215"/>
      <c r="J2986" s="216"/>
      <c r="K2986" s="217"/>
      <c r="L2986" s="218"/>
      <c r="M2986" s="219"/>
      <c r="N2986" s="219"/>
      <c r="O2986" s="220"/>
      <c r="P2986" s="193">
        <f t="shared" si="632"/>
        <v>0</v>
      </c>
      <c r="R2986" s="194"/>
      <c r="S2986" s="194"/>
      <c r="T2986" s="194"/>
      <c r="U2986" s="194"/>
    </row>
    <row r="2987" spans="1:21" s="156" customFormat="1" ht="19.5" customHeight="1" x14ac:dyDescent="0.25">
      <c r="A2987" s="197"/>
      <c r="B2987" s="211"/>
      <c r="C2987" s="212"/>
      <c r="D2987" s="213"/>
      <c r="E2987" s="213"/>
      <c r="F2987" s="213"/>
      <c r="G2987" s="214"/>
      <c r="H2987" s="215"/>
      <c r="I2987" s="215"/>
      <c r="J2987" s="216"/>
      <c r="K2987" s="217"/>
      <c r="L2987" s="218"/>
      <c r="M2987" s="219"/>
      <c r="N2987" s="219"/>
      <c r="O2987" s="220"/>
      <c r="P2987" s="193">
        <f t="shared" si="632"/>
        <v>0</v>
      </c>
      <c r="R2987" s="194"/>
      <c r="S2987" s="194"/>
      <c r="T2987" s="194"/>
      <c r="U2987" s="194"/>
    </row>
    <row r="2988" spans="1:21" s="156" customFormat="1" ht="19.5" customHeight="1" x14ac:dyDescent="0.25">
      <c r="A2988" s="197"/>
      <c r="B2988" s="221"/>
      <c r="C2988" s="222"/>
      <c r="D2988" s="223"/>
      <c r="E2988" s="223"/>
      <c r="F2988" s="223"/>
      <c r="G2988" s="224" t="str">
        <f>C2983</f>
        <v>Façade Retention</v>
      </c>
      <c r="H2988" s="225"/>
      <c r="I2988" s="225"/>
      <c r="J2988" s="226"/>
      <c r="K2988" s="227">
        <f>SUBTOTAL(9,K2983:K2987)</f>
        <v>1500000</v>
      </c>
      <c r="L2988" s="228"/>
      <c r="M2988" s="229"/>
      <c r="N2988" s="229"/>
      <c r="O2988" s="230"/>
      <c r="P2988" s="193">
        <f t="shared" si="632"/>
        <v>1500000</v>
      </c>
      <c r="R2988" s="194"/>
      <c r="S2988" s="194"/>
      <c r="T2988" s="194"/>
      <c r="U2988" s="194"/>
    </row>
    <row r="2989" spans="1:21" s="251" customFormat="1" ht="19.5" customHeight="1" x14ac:dyDescent="0.25">
      <c r="A2989" s="241"/>
      <c r="B2989" s="254"/>
      <c r="C2989" s="199"/>
      <c r="D2989" s="255"/>
      <c r="E2989" s="255"/>
      <c r="F2989" s="255"/>
      <c r="G2989" s="256"/>
      <c r="H2989" s="257"/>
      <c r="I2989" s="242"/>
      <c r="J2989" s="179"/>
      <c r="K2989" s="244"/>
      <c r="L2989" s="990"/>
      <c r="M2989" s="991"/>
      <c r="N2989" s="991"/>
      <c r="O2989" s="992"/>
      <c r="P2989" s="193">
        <f t="shared" si="632"/>
        <v>0</v>
      </c>
      <c r="Q2989" s="258"/>
      <c r="R2989" s="194" t="str">
        <f>IF($Q2989=R$8,$K2989,"")</f>
        <v/>
      </c>
      <c r="S2989" s="194"/>
      <c r="T2989" s="194" t="str">
        <f>IF($Q2989=T$8,$K2989,"")</f>
        <v/>
      </c>
      <c r="U2989" s="194" t="str">
        <f>IF($Q2989=U$8,$K2989,"")</f>
        <v/>
      </c>
    </row>
    <row r="2990" spans="1:21" s="156" customFormat="1" ht="19.5" customHeight="1" x14ac:dyDescent="0.25">
      <c r="B2990" s="174"/>
      <c r="C2990" s="175"/>
      <c r="D2990" s="176"/>
      <c r="E2990" s="176"/>
      <c r="F2990" s="176"/>
      <c r="G2990" s="177"/>
      <c r="H2990" s="178"/>
      <c r="I2990" s="179"/>
      <c r="J2990" s="180"/>
      <c r="K2990" s="180"/>
      <c r="L2990" s="181"/>
      <c r="M2990" s="182"/>
      <c r="N2990" s="182"/>
      <c r="O2990" s="183"/>
      <c r="P2990" s="193">
        <f t="shared" si="632"/>
        <v>0</v>
      </c>
      <c r="Q2990" s="170"/>
      <c r="R2990" s="194" t="str">
        <f>IF($Q2990=R$8,$K2990,"")</f>
        <v/>
      </c>
      <c r="S2990" s="194"/>
      <c r="T2990" s="194" t="str">
        <f>IF($Q2990=T$8,$K2990,"")</f>
        <v/>
      </c>
      <c r="U2990" s="194" t="str">
        <f>IF($Q2990=U$8,$K2990,"")</f>
        <v/>
      </c>
    </row>
    <row r="2991" spans="1:21" s="156" customFormat="1" ht="19.5" customHeight="1" x14ac:dyDescent="0.25">
      <c r="B2991" s="231"/>
      <c r="C2991" s="232"/>
      <c r="D2991" s="233"/>
      <c r="E2991" s="233"/>
      <c r="F2991" s="233"/>
      <c r="G2991" s="234" t="str">
        <f>C2982</f>
        <v>Façade Retention</v>
      </c>
      <c r="H2991" s="235"/>
      <c r="I2991" s="236"/>
      <c r="J2991" s="236"/>
      <c r="K2991" s="237">
        <f>SUBTOTAL(9,K2981:K2990)</f>
        <v>1500000</v>
      </c>
      <c r="L2991" s="238"/>
      <c r="M2991" s="239"/>
      <c r="N2991" s="239"/>
      <c r="O2991" s="240"/>
      <c r="P2991" s="193">
        <f t="shared" si="632"/>
        <v>0</v>
      </c>
      <c r="Q2991" s="237">
        <f>SUBTOTAL(9,Q2981:Q2990)</f>
        <v>0</v>
      </c>
      <c r="R2991" s="237">
        <f>SUBTOTAL(9,R2981:R2990)</f>
        <v>0</v>
      </c>
      <c r="S2991" s="237">
        <f>SUBTOTAL(9,S2981:S2990)</f>
        <v>1500000</v>
      </c>
      <c r="T2991" s="237">
        <f>SUBTOTAL(9,T2981:T2990)</f>
        <v>0</v>
      </c>
      <c r="U2991" s="237">
        <f>SUBTOTAL(9,U2981:U2990)</f>
        <v>0</v>
      </c>
    </row>
    <row r="2992" spans="1:21" s="156" customFormat="1" ht="12" customHeight="1" x14ac:dyDescent="0.25">
      <c r="B2992" s="174"/>
      <c r="C2992" s="175"/>
      <c r="D2992" s="176"/>
      <c r="E2992" s="176"/>
      <c r="F2992" s="176"/>
      <c r="G2992" s="177"/>
      <c r="H2992" s="178"/>
      <c r="I2992" s="179"/>
      <c r="J2992" s="180"/>
      <c r="K2992" s="180"/>
      <c r="L2992" s="181"/>
      <c r="M2992" s="182"/>
      <c r="N2992" s="182"/>
      <c r="O2992" s="183"/>
      <c r="P2992" s="193">
        <f t="shared" si="632"/>
        <v>0</v>
      </c>
      <c r="Q2992" s="170"/>
      <c r="R2992" s="194" t="str">
        <f>IF($Q2992=R$8,$K2992,"")</f>
        <v/>
      </c>
      <c r="S2992" s="194"/>
      <c r="T2992" s="194" t="str">
        <f>IF($Q2992=T$8,$K2992,"")</f>
        <v/>
      </c>
      <c r="U2992" s="194" t="str">
        <f>IF($Q2992=U$8,$K2992,"")</f>
        <v/>
      </c>
    </row>
    <row r="2993" spans="1:21" s="156" customFormat="1" ht="19.5" customHeight="1" x14ac:dyDescent="0.25">
      <c r="B2993" s="189" t="s">
        <v>1561</v>
      </c>
      <c r="C2993" s="190" t="s">
        <v>1562</v>
      </c>
      <c r="D2993" s="191"/>
      <c r="E2993" s="191"/>
      <c r="F2993" s="191"/>
      <c r="G2993" s="192"/>
      <c r="H2993" s="178"/>
      <c r="I2993" s="179"/>
      <c r="J2993" s="180"/>
      <c r="K2993" s="180"/>
      <c r="L2993" s="181"/>
      <c r="M2993" s="182"/>
      <c r="N2993" s="182"/>
      <c r="O2993" s="183"/>
      <c r="P2993" s="193">
        <f t="shared" si="632"/>
        <v>0</v>
      </c>
      <c r="Q2993" s="170"/>
      <c r="R2993" s="194" t="str">
        <f>IF($Q2993=R$8,$K2993,"")</f>
        <v/>
      </c>
      <c r="S2993" s="194"/>
      <c r="T2993" s="194" t="str">
        <f>IF($Q2993=T$8,$K2993,"")</f>
        <v/>
      </c>
      <c r="U2993" s="194" t="str">
        <f>IF($Q2993=U$8,$K2993,"")</f>
        <v/>
      </c>
    </row>
    <row r="2994" spans="1:21" s="156" customFormat="1" ht="19.5" customHeight="1" x14ac:dyDescent="0.25">
      <c r="B2994" s="195" t="s">
        <v>1563</v>
      </c>
      <c r="C2994" s="196" t="s">
        <v>204</v>
      </c>
      <c r="D2994" s="191"/>
      <c r="E2994" s="191"/>
      <c r="F2994" s="191"/>
      <c r="G2994" s="192"/>
      <c r="H2994" s="178"/>
      <c r="I2994" s="179"/>
      <c r="J2994" s="180"/>
      <c r="K2994" s="180"/>
      <c r="L2994" s="181"/>
      <c r="M2994" s="182"/>
      <c r="N2994" s="182"/>
      <c r="O2994" s="183"/>
      <c r="P2994" s="193">
        <f t="shared" si="632"/>
        <v>0</v>
      </c>
      <c r="Q2994" s="170"/>
      <c r="R2994" s="194"/>
      <c r="S2994" s="194"/>
      <c r="T2994" s="194"/>
      <c r="U2994" s="194"/>
    </row>
    <row r="2995" spans="1:21" s="156" customFormat="1" ht="19.5" customHeight="1" x14ac:dyDescent="0.25">
      <c r="A2995" s="197"/>
      <c r="B2995" s="198" t="s">
        <v>64</v>
      </c>
      <c r="C2995" s="199"/>
      <c r="D2995" s="200"/>
      <c r="E2995" s="200"/>
      <c r="F2995" s="200"/>
      <c r="G2995" s="201"/>
      <c r="H2995" s="294"/>
      <c r="I2995" s="202"/>
      <c r="J2995" s="204"/>
      <c r="K2995" s="204"/>
      <c r="L2995" s="205"/>
      <c r="M2995" s="206"/>
      <c r="N2995" s="206"/>
      <c r="O2995" s="207"/>
      <c r="P2995" s="193">
        <f t="shared" si="632"/>
        <v>0</v>
      </c>
      <c r="R2995" s="194" t="str">
        <f>IF($Q2995=R$8,$K2995,"")</f>
        <v/>
      </c>
      <c r="S2995" s="194"/>
      <c r="T2995" s="194" t="str">
        <f>IF($Q2995=T$8,$K2995,"")</f>
        <v/>
      </c>
      <c r="U2995" s="194" t="str">
        <f>IF($Q2995=U$8,$K2995,"")</f>
        <v/>
      </c>
    </row>
    <row r="2996" spans="1:21" s="156" customFormat="1" ht="19.5" customHeight="1" x14ac:dyDescent="0.25">
      <c r="A2996" s="197"/>
      <c r="B2996" s="198" t="s">
        <v>64</v>
      </c>
      <c r="C2996" s="199"/>
      <c r="D2996" s="200"/>
      <c r="E2996" s="200"/>
      <c r="F2996" s="200"/>
      <c r="G2996" s="201"/>
      <c r="H2996" s="202"/>
      <c r="I2996" s="202"/>
      <c r="J2996" s="203"/>
      <c r="K2996" s="204"/>
      <c r="L2996" s="205"/>
      <c r="M2996" s="206"/>
      <c r="N2996" s="206"/>
      <c r="O2996" s="207"/>
      <c r="P2996" s="193">
        <f t="shared" si="632"/>
        <v>0</v>
      </c>
      <c r="R2996" s="194" t="str">
        <f>IF($Q2996=R$8,$K2996,"")</f>
        <v/>
      </c>
      <c r="S2996" s="194"/>
      <c r="T2996" s="194" t="str">
        <f>IF($Q2996=T$8,$K2996,"")</f>
        <v/>
      </c>
      <c r="U2996" s="194" t="str">
        <f>IF($Q2996=U$8,$K2996,"")</f>
        <v/>
      </c>
    </row>
    <row r="2997" spans="1:21" s="156" customFormat="1" ht="19.5" customHeight="1" x14ac:dyDescent="0.25">
      <c r="A2997" s="197"/>
      <c r="B2997" s="198" t="s">
        <v>64</v>
      </c>
      <c r="C2997" s="212"/>
      <c r="D2997" s="213"/>
      <c r="E2997" s="213"/>
      <c r="F2997" s="213"/>
      <c r="G2997" s="214"/>
      <c r="H2997" s="215"/>
      <c r="I2997" s="215"/>
      <c r="J2997" s="216"/>
      <c r="K2997" s="217"/>
      <c r="L2997" s="218"/>
      <c r="M2997" s="219"/>
      <c r="N2997" s="219"/>
      <c r="O2997" s="220"/>
      <c r="P2997" s="193">
        <f t="shared" si="632"/>
        <v>0</v>
      </c>
      <c r="R2997" s="194"/>
      <c r="S2997" s="194"/>
      <c r="T2997" s="194"/>
      <c r="U2997" s="194"/>
    </row>
    <row r="2998" spans="1:21" s="156" customFormat="1" ht="19.5" customHeight="1" x14ac:dyDescent="0.25">
      <c r="A2998" s="197"/>
      <c r="B2998" s="211"/>
      <c r="C2998" s="212"/>
      <c r="D2998" s="213"/>
      <c r="E2998" s="213"/>
      <c r="F2998" s="213"/>
      <c r="G2998" s="214"/>
      <c r="H2998" s="215"/>
      <c r="I2998" s="215"/>
      <c r="J2998" s="216"/>
      <c r="K2998" s="217"/>
      <c r="L2998" s="218"/>
      <c r="M2998" s="219"/>
      <c r="N2998" s="219"/>
      <c r="O2998" s="220"/>
      <c r="P2998" s="193">
        <f t="shared" si="632"/>
        <v>0</v>
      </c>
      <c r="R2998" s="194"/>
      <c r="S2998" s="194"/>
      <c r="T2998" s="194"/>
      <c r="U2998" s="194"/>
    </row>
    <row r="2999" spans="1:21" s="156" customFormat="1" ht="19.5" customHeight="1" x14ac:dyDescent="0.25">
      <c r="A2999" s="197"/>
      <c r="B2999" s="221"/>
      <c r="C2999" s="222"/>
      <c r="D2999" s="223"/>
      <c r="E2999" s="223"/>
      <c r="F2999" s="223"/>
      <c r="G2999" s="224" t="str">
        <f>C2994</f>
        <v>Cleaning existing services</v>
      </c>
      <c r="H2999" s="225"/>
      <c r="I2999" s="225"/>
      <c r="J2999" s="226"/>
      <c r="K2999" s="227">
        <f>SUBTOTAL(9,K2994:K2998)</f>
        <v>0</v>
      </c>
      <c r="L2999" s="228"/>
      <c r="M2999" s="229"/>
      <c r="N2999" s="229"/>
      <c r="O2999" s="230"/>
      <c r="P2999" s="193">
        <f t="shared" si="632"/>
        <v>0</v>
      </c>
      <c r="R2999" s="194"/>
      <c r="S2999" s="194"/>
      <c r="T2999" s="194"/>
      <c r="U2999" s="194"/>
    </row>
    <row r="3000" spans="1:21" s="251" customFormat="1" ht="19.5" customHeight="1" x14ac:dyDescent="0.25">
      <c r="A3000" s="241"/>
      <c r="B3000" s="254"/>
      <c r="C3000" s="199"/>
      <c r="D3000" s="255"/>
      <c r="E3000" s="255"/>
      <c r="F3000" s="255"/>
      <c r="G3000" s="256"/>
      <c r="H3000" s="257"/>
      <c r="I3000" s="242"/>
      <c r="J3000" s="179"/>
      <c r="K3000" s="244"/>
      <c r="L3000" s="990"/>
      <c r="M3000" s="991"/>
      <c r="N3000" s="991"/>
      <c r="O3000" s="992"/>
      <c r="P3000" s="193">
        <f t="shared" si="632"/>
        <v>0</v>
      </c>
      <c r="Q3000" s="258"/>
      <c r="R3000" s="194" t="str">
        <f>IF($Q3000=R$8,$K3000,"")</f>
        <v/>
      </c>
      <c r="S3000" s="194"/>
      <c r="T3000" s="194" t="str">
        <f>IF($Q3000=T$8,$K3000,"")</f>
        <v/>
      </c>
      <c r="U3000" s="194" t="str">
        <f>IF($Q3000=U$8,$K3000,"")</f>
        <v/>
      </c>
    </row>
    <row r="3001" spans="1:21" s="156" customFormat="1" ht="19.5" customHeight="1" x14ac:dyDescent="0.25">
      <c r="B3001" s="195" t="s">
        <v>1564</v>
      </c>
      <c r="C3001" s="196" t="s">
        <v>1565</v>
      </c>
      <c r="D3001" s="191"/>
      <c r="E3001" s="191"/>
      <c r="F3001" s="191"/>
      <c r="G3001" s="192"/>
      <c r="H3001" s="178"/>
      <c r="I3001" s="179"/>
      <c r="J3001" s="180"/>
      <c r="K3001" s="180"/>
      <c r="L3001" s="181"/>
      <c r="M3001" s="182"/>
      <c r="N3001" s="182"/>
      <c r="O3001" s="183"/>
      <c r="P3001" s="193">
        <f t="shared" si="632"/>
        <v>0</v>
      </c>
      <c r="Q3001" s="170"/>
      <c r="R3001" s="194"/>
      <c r="S3001" s="194"/>
      <c r="T3001" s="194"/>
      <c r="U3001" s="194"/>
    </row>
    <row r="3002" spans="1:21" s="156" customFormat="1" ht="19.5" customHeight="1" x14ac:dyDescent="0.25">
      <c r="A3002" s="197"/>
      <c r="B3002" s="198" t="s">
        <v>64</v>
      </c>
      <c r="C3002" s="199"/>
      <c r="D3002" s="200"/>
      <c r="E3002" s="200"/>
      <c r="F3002" s="200"/>
      <c r="G3002" s="201"/>
      <c r="H3002" s="294"/>
      <c r="I3002" s="202"/>
      <c r="J3002" s="204"/>
      <c r="K3002" s="204"/>
      <c r="L3002" s="205"/>
      <c r="M3002" s="206"/>
      <c r="N3002" s="206"/>
      <c r="O3002" s="207"/>
      <c r="P3002" s="193">
        <f t="shared" si="632"/>
        <v>0</v>
      </c>
      <c r="R3002" s="194" t="str">
        <f>IF($Q3002=R$8,$K3002,"")</f>
        <v/>
      </c>
      <c r="S3002" s="194"/>
      <c r="T3002" s="194" t="str">
        <f>IF($Q3002=T$8,$K3002,"")</f>
        <v/>
      </c>
      <c r="U3002" s="194" t="str">
        <f>IF($Q3002=U$8,$K3002,"")</f>
        <v/>
      </c>
    </row>
    <row r="3003" spans="1:21" s="156" customFormat="1" ht="19.5" customHeight="1" x14ac:dyDescent="0.25">
      <c r="A3003" s="197"/>
      <c r="B3003" s="198" t="s">
        <v>64</v>
      </c>
      <c r="C3003" s="199"/>
      <c r="D3003" s="200"/>
      <c r="E3003" s="200"/>
      <c r="F3003" s="200"/>
      <c r="G3003" s="201"/>
      <c r="H3003" s="202"/>
      <c r="I3003" s="202"/>
      <c r="J3003" s="203"/>
      <c r="K3003" s="204"/>
      <c r="L3003" s="205"/>
      <c r="M3003" s="206"/>
      <c r="N3003" s="206"/>
      <c r="O3003" s="207"/>
      <c r="P3003" s="193">
        <f t="shared" ref="P3003:P3066" si="637">K3003-SUM(R3003:U3003)</f>
        <v>0</v>
      </c>
      <c r="R3003" s="194" t="str">
        <f>IF($Q3003=R$8,$K3003,"")</f>
        <v/>
      </c>
      <c r="S3003" s="194"/>
      <c r="T3003" s="194" t="str">
        <f>IF($Q3003=T$8,$K3003,"")</f>
        <v/>
      </c>
      <c r="U3003" s="194" t="str">
        <f>IF($Q3003=U$8,$K3003,"")</f>
        <v/>
      </c>
    </row>
    <row r="3004" spans="1:21" s="156" customFormat="1" ht="19.5" customHeight="1" x14ac:dyDescent="0.25">
      <c r="A3004" s="197"/>
      <c r="B3004" s="198" t="s">
        <v>64</v>
      </c>
      <c r="C3004" s="212"/>
      <c r="D3004" s="213"/>
      <c r="E3004" s="213"/>
      <c r="F3004" s="213"/>
      <c r="G3004" s="214"/>
      <c r="H3004" s="215"/>
      <c r="I3004" s="215"/>
      <c r="J3004" s="216"/>
      <c r="K3004" s="217"/>
      <c r="L3004" s="218"/>
      <c r="M3004" s="219"/>
      <c r="N3004" s="219"/>
      <c r="O3004" s="220"/>
      <c r="P3004" s="193">
        <f t="shared" si="637"/>
        <v>0</v>
      </c>
      <c r="R3004" s="194"/>
      <c r="S3004" s="194"/>
      <c r="T3004" s="194"/>
      <c r="U3004" s="194"/>
    </row>
    <row r="3005" spans="1:21" s="156" customFormat="1" ht="19.5" customHeight="1" x14ac:dyDescent="0.25">
      <c r="A3005" s="197"/>
      <c r="B3005" s="211"/>
      <c r="C3005" s="212"/>
      <c r="D3005" s="213"/>
      <c r="E3005" s="213"/>
      <c r="F3005" s="213"/>
      <c r="G3005" s="214"/>
      <c r="H3005" s="215"/>
      <c r="I3005" s="215"/>
      <c r="J3005" s="216"/>
      <c r="K3005" s="217"/>
      <c r="L3005" s="218"/>
      <c r="M3005" s="219"/>
      <c r="N3005" s="219"/>
      <c r="O3005" s="220"/>
      <c r="P3005" s="193">
        <f t="shared" si="637"/>
        <v>0</v>
      </c>
      <c r="R3005" s="194"/>
      <c r="S3005" s="194"/>
      <c r="T3005" s="194"/>
      <c r="U3005" s="194"/>
    </row>
    <row r="3006" spans="1:21" s="156" customFormat="1" ht="19.5" customHeight="1" x14ac:dyDescent="0.25">
      <c r="A3006" s="197"/>
      <c r="B3006" s="221"/>
      <c r="C3006" s="222"/>
      <c r="D3006" s="223"/>
      <c r="E3006" s="223"/>
      <c r="F3006" s="223"/>
      <c r="G3006" s="224" t="str">
        <f>C3001</f>
        <v>Protective coatings to existing surfaces</v>
      </c>
      <c r="H3006" s="225"/>
      <c r="I3006" s="225"/>
      <c r="J3006" s="226"/>
      <c r="K3006" s="227">
        <f>SUBTOTAL(9,K3001:K3005)</f>
        <v>0</v>
      </c>
      <c r="L3006" s="228"/>
      <c r="M3006" s="229"/>
      <c r="N3006" s="229"/>
      <c r="O3006" s="230"/>
      <c r="P3006" s="193">
        <f t="shared" si="637"/>
        <v>0</v>
      </c>
      <c r="R3006" s="194"/>
      <c r="S3006" s="194"/>
      <c r="T3006" s="194"/>
      <c r="U3006" s="194"/>
    </row>
    <row r="3007" spans="1:21" s="251" customFormat="1" ht="19.5" customHeight="1" x14ac:dyDescent="0.25">
      <c r="A3007" s="241"/>
      <c r="B3007" s="254"/>
      <c r="C3007" s="199"/>
      <c r="D3007" s="255"/>
      <c r="E3007" s="255"/>
      <c r="F3007" s="255"/>
      <c r="G3007" s="256"/>
      <c r="H3007" s="257"/>
      <c r="I3007" s="242"/>
      <c r="J3007" s="179"/>
      <c r="K3007" s="244"/>
      <c r="L3007" s="990"/>
      <c r="M3007" s="991"/>
      <c r="N3007" s="991"/>
      <c r="O3007" s="992"/>
      <c r="P3007" s="193">
        <f t="shared" si="637"/>
        <v>0</v>
      </c>
      <c r="Q3007" s="258"/>
      <c r="R3007" s="194" t="str">
        <f>IF($Q3007=R$8,$K3007,"")</f>
        <v/>
      </c>
      <c r="S3007" s="194"/>
      <c r="T3007" s="194" t="str">
        <f>IF($Q3007=T$8,$K3007,"")</f>
        <v/>
      </c>
      <c r="U3007" s="194" t="str">
        <f>IF($Q3007=U$8,$K3007,"")</f>
        <v/>
      </c>
    </row>
    <row r="3008" spans="1:21" s="156" customFormat="1" ht="19.5" customHeight="1" x14ac:dyDescent="0.25">
      <c r="B3008" s="174"/>
      <c r="C3008" s="175"/>
      <c r="D3008" s="176"/>
      <c r="E3008" s="176"/>
      <c r="F3008" s="176"/>
      <c r="G3008" s="177"/>
      <c r="H3008" s="178"/>
      <c r="I3008" s="179"/>
      <c r="J3008" s="180"/>
      <c r="K3008" s="180"/>
      <c r="L3008" s="181"/>
      <c r="M3008" s="182"/>
      <c r="N3008" s="182"/>
      <c r="O3008" s="183"/>
      <c r="P3008" s="193">
        <f t="shared" si="637"/>
        <v>0</v>
      </c>
      <c r="Q3008" s="170"/>
      <c r="R3008" s="194" t="str">
        <f>IF($Q3008=R$8,$K3008,"")</f>
        <v/>
      </c>
      <c r="S3008" s="194"/>
      <c r="T3008" s="194" t="str">
        <f>IF($Q3008=T$8,$K3008,"")</f>
        <v/>
      </c>
      <c r="U3008" s="194" t="str">
        <f>IF($Q3008=U$8,$K3008,"")</f>
        <v/>
      </c>
    </row>
    <row r="3009" spans="1:21" s="156" customFormat="1" ht="19.5" customHeight="1" x14ac:dyDescent="0.25">
      <c r="B3009" s="231"/>
      <c r="C3009" s="232"/>
      <c r="D3009" s="233"/>
      <c r="E3009" s="233"/>
      <c r="F3009" s="233"/>
      <c r="G3009" s="234" t="str">
        <f>C2993</f>
        <v>Cleaning Existing Surfaces</v>
      </c>
      <c r="H3009" s="235"/>
      <c r="I3009" s="236"/>
      <c r="J3009" s="236"/>
      <c r="K3009" s="237">
        <f>SUBTOTAL(9,K2992:K3008)</f>
        <v>0</v>
      </c>
      <c r="L3009" s="238"/>
      <c r="M3009" s="239"/>
      <c r="N3009" s="239"/>
      <c r="O3009" s="240"/>
      <c r="P3009" s="193">
        <f t="shared" si="637"/>
        <v>0</v>
      </c>
      <c r="Q3009" s="237"/>
      <c r="R3009" s="237">
        <f>SUBTOTAL(9,R2992:R3008)</f>
        <v>0</v>
      </c>
      <c r="S3009" s="237"/>
      <c r="T3009" s="237">
        <f>SUBTOTAL(9,T2992:T3008)</f>
        <v>0</v>
      </c>
      <c r="U3009" s="237">
        <f>SUBTOTAL(9,U2992:U3008)</f>
        <v>0</v>
      </c>
    </row>
    <row r="3010" spans="1:21" s="156" customFormat="1" ht="12" customHeight="1" x14ac:dyDescent="0.25">
      <c r="B3010" s="174"/>
      <c r="C3010" s="175"/>
      <c r="D3010" s="176"/>
      <c r="E3010" s="176"/>
      <c r="F3010" s="176"/>
      <c r="G3010" s="177"/>
      <c r="H3010" s="178"/>
      <c r="I3010" s="179"/>
      <c r="J3010" s="180"/>
      <c r="K3010" s="180"/>
      <c r="L3010" s="181"/>
      <c r="M3010" s="182"/>
      <c r="N3010" s="182"/>
      <c r="O3010" s="183"/>
      <c r="P3010" s="193">
        <f t="shared" si="637"/>
        <v>0</v>
      </c>
      <c r="Q3010" s="170"/>
      <c r="R3010" s="194" t="str">
        <f>IF($Q3010=R$8,$K3010,"")</f>
        <v/>
      </c>
      <c r="S3010" s="194"/>
      <c r="T3010" s="194" t="str">
        <f>IF($Q3010=T$8,$K3010,"")</f>
        <v/>
      </c>
      <c r="U3010" s="194" t="str">
        <f>IF($Q3010=U$8,$K3010,"")</f>
        <v/>
      </c>
    </row>
    <row r="3011" spans="1:21" s="156" customFormat="1" ht="19.5" customHeight="1" x14ac:dyDescent="0.25">
      <c r="B3011" s="189" t="s">
        <v>1566</v>
      </c>
      <c r="C3011" s="190" t="s">
        <v>1567</v>
      </c>
      <c r="D3011" s="191"/>
      <c r="E3011" s="191"/>
      <c r="F3011" s="191"/>
      <c r="G3011" s="192"/>
      <c r="H3011" s="178"/>
      <c r="I3011" s="179"/>
      <c r="J3011" s="180"/>
      <c r="K3011" s="180"/>
      <c r="L3011" s="181"/>
      <c r="M3011" s="182"/>
      <c r="N3011" s="182"/>
      <c r="O3011" s="183"/>
      <c r="P3011" s="193">
        <f t="shared" si="637"/>
        <v>0</v>
      </c>
      <c r="Q3011" s="170"/>
      <c r="R3011" s="194" t="str">
        <f>IF($Q3011=R$8,$K3011,"")</f>
        <v/>
      </c>
      <c r="S3011" s="194"/>
      <c r="T3011" s="194" t="str">
        <f>IF($Q3011=T$8,$K3011,"")</f>
        <v/>
      </c>
      <c r="U3011" s="194" t="str">
        <f>IF($Q3011=U$8,$K3011,"")</f>
        <v/>
      </c>
    </row>
    <row r="3012" spans="1:21" s="156" customFormat="1" ht="19.5" customHeight="1" x14ac:dyDescent="0.25">
      <c r="B3012" s="195" t="s">
        <v>1568</v>
      </c>
      <c r="C3012" s="196" t="s">
        <v>1569</v>
      </c>
      <c r="D3012" s="191"/>
      <c r="E3012" s="191"/>
      <c r="F3012" s="191"/>
      <c r="G3012" s="192"/>
      <c r="H3012" s="178"/>
      <c r="I3012" s="179"/>
      <c r="J3012" s="180"/>
      <c r="K3012" s="180"/>
      <c r="L3012" s="181"/>
      <c r="M3012" s="182"/>
      <c r="N3012" s="182"/>
      <c r="O3012" s="183"/>
      <c r="P3012" s="193">
        <f t="shared" si="637"/>
        <v>0</v>
      </c>
      <c r="Q3012" s="170"/>
      <c r="R3012" s="194"/>
      <c r="S3012" s="194"/>
      <c r="T3012" s="194"/>
      <c r="U3012" s="194"/>
    </row>
    <row r="3013" spans="1:21" s="156" customFormat="1" ht="19.5" customHeight="1" x14ac:dyDescent="0.25">
      <c r="A3013" s="197"/>
      <c r="B3013" s="198" t="s">
        <v>64</v>
      </c>
      <c r="C3013" s="199"/>
      <c r="D3013" s="200"/>
      <c r="E3013" s="200"/>
      <c r="F3013" s="200"/>
      <c r="G3013" s="201"/>
      <c r="H3013" s="294"/>
      <c r="I3013" s="202"/>
      <c r="J3013" s="204"/>
      <c r="K3013" s="204"/>
      <c r="L3013" s="205"/>
      <c r="M3013" s="206"/>
      <c r="N3013" s="206"/>
      <c r="O3013" s="207"/>
      <c r="P3013" s="193">
        <f t="shared" si="637"/>
        <v>0</v>
      </c>
      <c r="R3013" s="194" t="str">
        <f>IF($Q3013=R$8,$K3013,"")</f>
        <v/>
      </c>
      <c r="S3013" s="194"/>
      <c r="T3013" s="194" t="str">
        <f>IF($Q3013=T$8,$K3013,"")</f>
        <v/>
      </c>
      <c r="U3013" s="194" t="str">
        <f>IF($Q3013=U$8,$K3013,"")</f>
        <v/>
      </c>
    </row>
    <row r="3014" spans="1:21" s="156" customFormat="1" ht="19.5" customHeight="1" x14ac:dyDescent="0.25">
      <c r="A3014" s="197"/>
      <c r="B3014" s="198" t="s">
        <v>64</v>
      </c>
      <c r="C3014" s="199"/>
      <c r="D3014" s="200"/>
      <c r="E3014" s="200"/>
      <c r="F3014" s="200"/>
      <c r="G3014" s="201"/>
      <c r="H3014" s="202"/>
      <c r="I3014" s="202"/>
      <c r="J3014" s="203"/>
      <c r="K3014" s="204"/>
      <c r="L3014" s="205"/>
      <c r="M3014" s="206"/>
      <c r="N3014" s="206"/>
      <c r="O3014" s="207"/>
      <c r="P3014" s="193">
        <f t="shared" si="637"/>
        <v>0</v>
      </c>
      <c r="R3014" s="194" t="str">
        <f>IF($Q3014=R$8,$K3014,"")</f>
        <v/>
      </c>
      <c r="S3014" s="194"/>
      <c r="T3014" s="194" t="str">
        <f>IF($Q3014=T$8,$K3014,"")</f>
        <v/>
      </c>
      <c r="U3014" s="194" t="str">
        <f>IF($Q3014=U$8,$K3014,"")</f>
        <v/>
      </c>
    </row>
    <row r="3015" spans="1:21" s="156" customFormat="1" ht="19.5" customHeight="1" x14ac:dyDescent="0.25">
      <c r="A3015" s="197"/>
      <c r="B3015" s="198" t="s">
        <v>64</v>
      </c>
      <c r="C3015" s="212"/>
      <c r="D3015" s="213"/>
      <c r="E3015" s="213"/>
      <c r="F3015" s="213"/>
      <c r="G3015" s="214"/>
      <c r="H3015" s="215"/>
      <c r="I3015" s="215"/>
      <c r="J3015" s="216"/>
      <c r="K3015" s="217"/>
      <c r="L3015" s="218"/>
      <c r="M3015" s="219"/>
      <c r="N3015" s="219"/>
      <c r="O3015" s="220"/>
      <c r="P3015" s="193">
        <f t="shared" si="637"/>
        <v>0</v>
      </c>
      <c r="R3015" s="194"/>
      <c r="S3015" s="194"/>
      <c r="T3015" s="194"/>
      <c r="U3015" s="194"/>
    </row>
    <row r="3016" spans="1:21" s="156" customFormat="1" ht="19.5" customHeight="1" x14ac:dyDescent="0.25">
      <c r="A3016" s="197"/>
      <c r="B3016" s="211"/>
      <c r="C3016" s="212"/>
      <c r="D3016" s="213"/>
      <c r="E3016" s="213"/>
      <c r="F3016" s="213"/>
      <c r="G3016" s="214"/>
      <c r="H3016" s="215"/>
      <c r="I3016" s="215"/>
      <c r="J3016" s="216"/>
      <c r="K3016" s="217"/>
      <c r="L3016" s="218"/>
      <c r="M3016" s="219"/>
      <c r="N3016" s="219"/>
      <c r="O3016" s="220"/>
      <c r="P3016" s="193">
        <f t="shared" si="637"/>
        <v>0</v>
      </c>
      <c r="R3016" s="194"/>
      <c r="S3016" s="194"/>
      <c r="T3016" s="194"/>
      <c r="U3016" s="194"/>
    </row>
    <row r="3017" spans="1:21" s="156" customFormat="1" ht="19.5" customHeight="1" x14ac:dyDescent="0.25">
      <c r="A3017" s="197"/>
      <c r="B3017" s="221"/>
      <c r="C3017" s="222"/>
      <c r="D3017" s="223"/>
      <c r="E3017" s="223"/>
      <c r="F3017" s="223"/>
      <c r="G3017" s="224" t="str">
        <f>C3012</f>
        <v>Masonry repairs</v>
      </c>
      <c r="H3017" s="225"/>
      <c r="I3017" s="225"/>
      <c r="J3017" s="226"/>
      <c r="K3017" s="227">
        <f>SUBTOTAL(9,K3012:K3016)</f>
        <v>0</v>
      </c>
      <c r="L3017" s="228"/>
      <c r="M3017" s="229"/>
      <c r="N3017" s="229"/>
      <c r="O3017" s="230"/>
      <c r="P3017" s="193">
        <f t="shared" si="637"/>
        <v>0</v>
      </c>
      <c r="R3017" s="194"/>
      <c r="S3017" s="194"/>
      <c r="T3017" s="194"/>
      <c r="U3017" s="194"/>
    </row>
    <row r="3018" spans="1:21" s="251" customFormat="1" ht="19.5" customHeight="1" x14ac:dyDescent="0.25">
      <c r="A3018" s="241"/>
      <c r="B3018" s="254"/>
      <c r="C3018" s="199"/>
      <c r="D3018" s="255"/>
      <c r="E3018" s="255"/>
      <c r="F3018" s="255"/>
      <c r="G3018" s="256"/>
      <c r="H3018" s="257"/>
      <c r="I3018" s="242"/>
      <c r="J3018" s="179"/>
      <c r="K3018" s="244"/>
      <c r="L3018" s="990"/>
      <c r="M3018" s="991"/>
      <c r="N3018" s="991"/>
      <c r="O3018" s="992"/>
      <c r="P3018" s="193">
        <f t="shared" si="637"/>
        <v>0</v>
      </c>
      <c r="Q3018" s="258"/>
      <c r="R3018" s="194" t="str">
        <f>IF($Q3018=R$8,$K3018,"")</f>
        <v/>
      </c>
      <c r="S3018" s="194"/>
      <c r="T3018" s="194" t="str">
        <f>IF($Q3018=T$8,$K3018,"")</f>
        <v/>
      </c>
      <c r="U3018" s="194" t="str">
        <f>IF($Q3018=U$8,$K3018,"")</f>
        <v/>
      </c>
    </row>
    <row r="3019" spans="1:21" s="156" customFormat="1" ht="19.5" customHeight="1" x14ac:dyDescent="0.25">
      <c r="B3019" s="195" t="s">
        <v>1570</v>
      </c>
      <c r="C3019" s="196" t="s">
        <v>1571</v>
      </c>
      <c r="D3019" s="191"/>
      <c r="E3019" s="191"/>
      <c r="F3019" s="191"/>
      <c r="G3019" s="192"/>
      <c r="H3019" s="178"/>
      <c r="I3019" s="179"/>
      <c r="J3019" s="180"/>
      <c r="K3019" s="180"/>
      <c r="L3019" s="181"/>
      <c r="M3019" s="182"/>
      <c r="N3019" s="182"/>
      <c r="O3019" s="183"/>
      <c r="P3019" s="193">
        <f t="shared" si="637"/>
        <v>0</v>
      </c>
      <c r="Q3019" s="170"/>
      <c r="R3019" s="194"/>
      <c r="S3019" s="194"/>
      <c r="T3019" s="194"/>
      <c r="U3019" s="194"/>
    </row>
    <row r="3020" spans="1:21" s="156" customFormat="1" ht="19.5" customHeight="1" x14ac:dyDescent="0.25">
      <c r="A3020" s="197"/>
      <c r="B3020" s="198" t="s">
        <v>64</v>
      </c>
      <c r="C3020" s="199"/>
      <c r="D3020" s="200"/>
      <c r="E3020" s="200"/>
      <c r="F3020" s="200"/>
      <c r="G3020" s="201"/>
      <c r="H3020" s="294"/>
      <c r="I3020" s="202"/>
      <c r="J3020" s="204"/>
      <c r="K3020" s="204"/>
      <c r="L3020" s="205"/>
      <c r="M3020" s="206"/>
      <c r="N3020" s="206"/>
      <c r="O3020" s="207"/>
      <c r="P3020" s="193">
        <f t="shared" si="637"/>
        <v>0</v>
      </c>
      <c r="R3020" s="194" t="str">
        <f>IF($Q3020=R$8,$K3020,"")</f>
        <v/>
      </c>
      <c r="S3020" s="194"/>
      <c r="T3020" s="194" t="str">
        <f>IF($Q3020=T$8,$K3020,"")</f>
        <v/>
      </c>
      <c r="U3020" s="194" t="str">
        <f>IF($Q3020=U$8,$K3020,"")</f>
        <v/>
      </c>
    </row>
    <row r="3021" spans="1:21" s="156" customFormat="1" ht="19.5" customHeight="1" x14ac:dyDescent="0.25">
      <c r="A3021" s="197"/>
      <c r="B3021" s="198" t="s">
        <v>64</v>
      </c>
      <c r="C3021" s="199"/>
      <c r="D3021" s="200"/>
      <c r="E3021" s="200"/>
      <c r="F3021" s="200"/>
      <c r="G3021" s="201"/>
      <c r="H3021" s="202"/>
      <c r="I3021" s="202"/>
      <c r="J3021" s="203"/>
      <c r="K3021" s="204"/>
      <c r="L3021" s="205"/>
      <c r="M3021" s="206"/>
      <c r="N3021" s="206"/>
      <c r="O3021" s="207"/>
      <c r="P3021" s="193">
        <f t="shared" si="637"/>
        <v>0</v>
      </c>
      <c r="R3021" s="194" t="str">
        <f>IF($Q3021=R$8,$K3021,"")</f>
        <v/>
      </c>
      <c r="S3021" s="194"/>
      <c r="T3021" s="194" t="str">
        <f>IF($Q3021=T$8,$K3021,"")</f>
        <v/>
      </c>
      <c r="U3021" s="194" t="str">
        <f>IF($Q3021=U$8,$K3021,"")</f>
        <v/>
      </c>
    </row>
    <row r="3022" spans="1:21" s="156" customFormat="1" ht="19.5" customHeight="1" x14ac:dyDescent="0.25">
      <c r="A3022" s="197"/>
      <c r="B3022" s="198" t="s">
        <v>64</v>
      </c>
      <c r="C3022" s="212"/>
      <c r="D3022" s="213"/>
      <c r="E3022" s="213"/>
      <c r="F3022" s="213"/>
      <c r="G3022" s="214"/>
      <c r="H3022" s="215"/>
      <c r="I3022" s="215"/>
      <c r="J3022" s="216"/>
      <c r="K3022" s="217"/>
      <c r="L3022" s="218"/>
      <c r="M3022" s="219"/>
      <c r="N3022" s="219"/>
      <c r="O3022" s="220"/>
      <c r="P3022" s="193">
        <f t="shared" si="637"/>
        <v>0</v>
      </c>
      <c r="R3022" s="194"/>
      <c r="S3022" s="194"/>
      <c r="T3022" s="194"/>
      <c r="U3022" s="194"/>
    </row>
    <row r="3023" spans="1:21" s="156" customFormat="1" ht="19.5" customHeight="1" x14ac:dyDescent="0.25">
      <c r="A3023" s="197"/>
      <c r="B3023" s="211"/>
      <c r="C3023" s="212"/>
      <c r="D3023" s="213"/>
      <c r="E3023" s="213"/>
      <c r="F3023" s="213"/>
      <c r="G3023" s="214"/>
      <c r="H3023" s="215"/>
      <c r="I3023" s="215"/>
      <c r="J3023" s="216"/>
      <c r="K3023" s="217"/>
      <c r="L3023" s="218"/>
      <c r="M3023" s="219"/>
      <c r="N3023" s="219"/>
      <c r="O3023" s="220"/>
      <c r="P3023" s="193">
        <f t="shared" si="637"/>
        <v>0</v>
      </c>
      <c r="R3023" s="194"/>
      <c r="S3023" s="194"/>
      <c r="T3023" s="194"/>
      <c r="U3023" s="194"/>
    </row>
    <row r="3024" spans="1:21" s="156" customFormat="1" ht="19.5" customHeight="1" x14ac:dyDescent="0.25">
      <c r="A3024" s="197"/>
      <c r="B3024" s="221"/>
      <c r="C3024" s="222"/>
      <c r="D3024" s="223"/>
      <c r="E3024" s="223"/>
      <c r="F3024" s="223"/>
      <c r="G3024" s="224" t="str">
        <f>C3019</f>
        <v>Concrete repairs</v>
      </c>
      <c r="H3024" s="225"/>
      <c r="I3024" s="225"/>
      <c r="J3024" s="226"/>
      <c r="K3024" s="227">
        <f>SUBTOTAL(9,K3019:K3023)</f>
        <v>0</v>
      </c>
      <c r="L3024" s="228"/>
      <c r="M3024" s="229"/>
      <c r="N3024" s="229"/>
      <c r="O3024" s="230"/>
      <c r="P3024" s="193">
        <f t="shared" si="637"/>
        <v>0</v>
      </c>
      <c r="R3024" s="194"/>
      <c r="S3024" s="194"/>
      <c r="T3024" s="194"/>
      <c r="U3024" s="194"/>
    </row>
    <row r="3025" spans="1:21" s="251" customFormat="1" ht="19.5" customHeight="1" x14ac:dyDescent="0.25">
      <c r="A3025" s="241"/>
      <c r="B3025" s="254"/>
      <c r="C3025" s="199"/>
      <c r="D3025" s="255"/>
      <c r="E3025" s="255"/>
      <c r="F3025" s="255"/>
      <c r="G3025" s="256"/>
      <c r="H3025" s="257"/>
      <c r="I3025" s="242"/>
      <c r="J3025" s="179"/>
      <c r="K3025" s="244"/>
      <c r="L3025" s="990"/>
      <c r="M3025" s="991"/>
      <c r="N3025" s="991"/>
      <c r="O3025" s="992"/>
      <c r="P3025" s="193">
        <f t="shared" si="637"/>
        <v>0</v>
      </c>
      <c r="Q3025" s="258"/>
      <c r="R3025" s="194" t="str">
        <f>IF($Q3025=R$8,$K3025,"")</f>
        <v/>
      </c>
      <c r="S3025" s="194"/>
      <c r="T3025" s="194" t="str">
        <f>IF($Q3025=T$8,$K3025,"")</f>
        <v/>
      </c>
      <c r="U3025" s="194" t="str">
        <f>IF($Q3025=U$8,$K3025,"")</f>
        <v/>
      </c>
    </row>
    <row r="3026" spans="1:21" s="156" customFormat="1" ht="19.5" customHeight="1" x14ac:dyDescent="0.25">
      <c r="B3026" s="195" t="s">
        <v>1572</v>
      </c>
      <c r="C3026" s="196" t="s">
        <v>1573</v>
      </c>
      <c r="D3026" s="191"/>
      <c r="E3026" s="191"/>
      <c r="F3026" s="191"/>
      <c r="G3026" s="192"/>
      <c r="H3026" s="178"/>
      <c r="I3026" s="179"/>
      <c r="J3026" s="180"/>
      <c r="K3026" s="180"/>
      <c r="L3026" s="181"/>
      <c r="M3026" s="182"/>
      <c r="N3026" s="182"/>
      <c r="O3026" s="183"/>
      <c r="P3026" s="193">
        <f t="shared" si="637"/>
        <v>0</v>
      </c>
      <c r="Q3026" s="170"/>
      <c r="R3026" s="194"/>
      <c r="S3026" s="194"/>
      <c r="T3026" s="194"/>
      <c r="U3026" s="194"/>
    </row>
    <row r="3027" spans="1:21" s="156" customFormat="1" ht="19.5" customHeight="1" x14ac:dyDescent="0.25">
      <c r="A3027" s="197"/>
      <c r="B3027" s="198" t="s">
        <v>64</v>
      </c>
      <c r="C3027" s="199"/>
      <c r="D3027" s="200"/>
      <c r="E3027" s="200"/>
      <c r="F3027" s="200"/>
      <c r="G3027" s="201"/>
      <c r="H3027" s="294"/>
      <c r="I3027" s="202"/>
      <c r="J3027" s="204"/>
      <c r="K3027" s="204"/>
      <c r="L3027" s="205"/>
      <c r="M3027" s="206"/>
      <c r="N3027" s="206"/>
      <c r="O3027" s="207"/>
      <c r="P3027" s="193">
        <f t="shared" si="637"/>
        <v>0</v>
      </c>
      <c r="R3027" s="194" t="str">
        <f>IF($Q3027=R$8,$K3027,"")</f>
        <v/>
      </c>
      <c r="S3027" s="194"/>
      <c r="T3027" s="194" t="str">
        <f>IF($Q3027=T$8,$K3027,"")</f>
        <v/>
      </c>
      <c r="U3027" s="194" t="str">
        <f>IF($Q3027=U$8,$K3027,"")</f>
        <v/>
      </c>
    </row>
    <row r="3028" spans="1:21" s="156" customFormat="1" ht="19.5" customHeight="1" x14ac:dyDescent="0.25">
      <c r="A3028" s="197"/>
      <c r="B3028" s="198" t="s">
        <v>64</v>
      </c>
      <c r="C3028" s="199"/>
      <c r="D3028" s="200"/>
      <c r="E3028" s="200"/>
      <c r="F3028" s="200"/>
      <c r="G3028" s="201"/>
      <c r="H3028" s="202"/>
      <c r="I3028" s="202"/>
      <c r="J3028" s="203"/>
      <c r="K3028" s="204"/>
      <c r="L3028" s="205"/>
      <c r="M3028" s="206"/>
      <c r="N3028" s="206"/>
      <c r="O3028" s="207"/>
      <c r="P3028" s="193">
        <f t="shared" si="637"/>
        <v>0</v>
      </c>
      <c r="R3028" s="194" t="str">
        <f>IF($Q3028=R$8,$K3028,"")</f>
        <v/>
      </c>
      <c r="S3028" s="194"/>
      <c r="T3028" s="194" t="str">
        <f>IF($Q3028=T$8,$K3028,"")</f>
        <v/>
      </c>
      <c r="U3028" s="194" t="str">
        <f>IF($Q3028=U$8,$K3028,"")</f>
        <v/>
      </c>
    </row>
    <row r="3029" spans="1:21" s="156" customFormat="1" ht="19.5" customHeight="1" x14ac:dyDescent="0.25">
      <c r="A3029" s="197"/>
      <c r="B3029" s="198" t="s">
        <v>64</v>
      </c>
      <c r="C3029" s="212"/>
      <c r="D3029" s="213"/>
      <c r="E3029" s="213"/>
      <c r="F3029" s="213"/>
      <c r="G3029" s="214"/>
      <c r="H3029" s="215"/>
      <c r="I3029" s="215"/>
      <c r="J3029" s="216"/>
      <c r="K3029" s="217"/>
      <c r="L3029" s="218"/>
      <c r="M3029" s="219"/>
      <c r="N3029" s="219"/>
      <c r="O3029" s="220"/>
      <c r="P3029" s="193">
        <f t="shared" si="637"/>
        <v>0</v>
      </c>
      <c r="R3029" s="194"/>
      <c r="S3029" s="194"/>
      <c r="T3029" s="194"/>
      <c r="U3029" s="194"/>
    </row>
    <row r="3030" spans="1:21" s="156" customFormat="1" ht="19.5" customHeight="1" x14ac:dyDescent="0.25">
      <c r="A3030" s="197"/>
      <c r="B3030" s="211"/>
      <c r="C3030" s="212"/>
      <c r="D3030" s="213"/>
      <c r="E3030" s="213"/>
      <c r="F3030" s="213"/>
      <c r="G3030" s="214"/>
      <c r="H3030" s="215"/>
      <c r="I3030" s="215"/>
      <c r="J3030" s="216"/>
      <c r="K3030" s="217"/>
      <c r="L3030" s="218"/>
      <c r="M3030" s="219"/>
      <c r="N3030" s="219"/>
      <c r="O3030" s="220"/>
      <c r="P3030" s="193">
        <f t="shared" si="637"/>
        <v>0</v>
      </c>
      <c r="R3030" s="194"/>
      <c r="S3030" s="194"/>
      <c r="T3030" s="194"/>
      <c r="U3030" s="194"/>
    </row>
    <row r="3031" spans="1:21" s="156" customFormat="1" ht="19.5" customHeight="1" x14ac:dyDescent="0.25">
      <c r="A3031" s="197"/>
      <c r="B3031" s="221"/>
      <c r="C3031" s="222"/>
      <c r="D3031" s="223"/>
      <c r="E3031" s="223"/>
      <c r="F3031" s="223"/>
      <c r="G3031" s="224" t="str">
        <f>C3026</f>
        <v>Metal repairs</v>
      </c>
      <c r="H3031" s="225"/>
      <c r="I3031" s="225"/>
      <c r="J3031" s="226"/>
      <c r="K3031" s="227">
        <f>SUBTOTAL(9,K3026:K3030)</f>
        <v>0</v>
      </c>
      <c r="L3031" s="228"/>
      <c r="M3031" s="229"/>
      <c r="N3031" s="229"/>
      <c r="O3031" s="230"/>
      <c r="P3031" s="193">
        <f t="shared" si="637"/>
        <v>0</v>
      </c>
      <c r="R3031" s="194"/>
      <c r="S3031" s="194"/>
      <c r="T3031" s="194"/>
      <c r="U3031" s="194"/>
    </row>
    <row r="3032" spans="1:21" s="251" customFormat="1" ht="19.5" customHeight="1" x14ac:dyDescent="0.25">
      <c r="A3032" s="241"/>
      <c r="B3032" s="254"/>
      <c r="C3032" s="199"/>
      <c r="D3032" s="255"/>
      <c r="E3032" s="255"/>
      <c r="F3032" s="255"/>
      <c r="G3032" s="256"/>
      <c r="H3032" s="257"/>
      <c r="I3032" s="242"/>
      <c r="J3032" s="179"/>
      <c r="K3032" s="244"/>
      <c r="L3032" s="990"/>
      <c r="M3032" s="991"/>
      <c r="N3032" s="991"/>
      <c r="O3032" s="992"/>
      <c r="P3032" s="193">
        <f t="shared" si="637"/>
        <v>0</v>
      </c>
      <c r="Q3032" s="258"/>
      <c r="R3032" s="194" t="str">
        <f>IF($Q3032=R$8,$K3032,"")</f>
        <v/>
      </c>
      <c r="S3032" s="194"/>
      <c r="T3032" s="194" t="str">
        <f>IF($Q3032=T$8,$K3032,"")</f>
        <v/>
      </c>
      <c r="U3032" s="194" t="str">
        <f>IF($Q3032=U$8,$K3032,"")</f>
        <v/>
      </c>
    </row>
    <row r="3033" spans="1:21" s="156" customFormat="1" ht="19.5" customHeight="1" x14ac:dyDescent="0.25">
      <c r="B3033" s="195" t="s">
        <v>1574</v>
      </c>
      <c r="C3033" s="196" t="s">
        <v>1575</v>
      </c>
      <c r="D3033" s="191"/>
      <c r="E3033" s="191"/>
      <c r="F3033" s="191"/>
      <c r="G3033" s="192"/>
      <c r="H3033" s="178"/>
      <c r="I3033" s="179"/>
      <c r="J3033" s="180"/>
      <c r="K3033" s="180"/>
      <c r="L3033" s="181"/>
      <c r="M3033" s="182"/>
      <c r="N3033" s="182"/>
      <c r="O3033" s="183"/>
      <c r="P3033" s="193">
        <f t="shared" si="637"/>
        <v>0</v>
      </c>
      <c r="Q3033" s="170"/>
      <c r="R3033" s="194"/>
      <c r="S3033" s="194"/>
      <c r="T3033" s="194"/>
      <c r="U3033" s="194"/>
    </row>
    <row r="3034" spans="1:21" s="156" customFormat="1" ht="19.5" customHeight="1" x14ac:dyDescent="0.25">
      <c r="A3034" s="197"/>
      <c r="B3034" s="198" t="s">
        <v>64</v>
      </c>
      <c r="C3034" s="199"/>
      <c r="D3034" s="200"/>
      <c r="E3034" s="200"/>
      <c r="F3034" s="200"/>
      <c r="G3034" s="201"/>
      <c r="H3034" s="294"/>
      <c r="I3034" s="202"/>
      <c r="J3034" s="204"/>
      <c r="K3034" s="204"/>
      <c r="L3034" s="205"/>
      <c r="M3034" s="206"/>
      <c r="N3034" s="206"/>
      <c r="O3034" s="207"/>
      <c r="P3034" s="193">
        <f t="shared" si="637"/>
        <v>0</v>
      </c>
      <c r="R3034" s="194" t="str">
        <f>IF($Q3034=R$8,$K3034,"")</f>
        <v/>
      </c>
      <c r="S3034" s="194"/>
      <c r="T3034" s="194" t="str">
        <f>IF($Q3034=T$8,$K3034,"")</f>
        <v/>
      </c>
      <c r="U3034" s="194" t="str">
        <f>IF($Q3034=U$8,$K3034,"")</f>
        <v/>
      </c>
    </row>
    <row r="3035" spans="1:21" s="156" customFormat="1" ht="19.5" customHeight="1" x14ac:dyDescent="0.25">
      <c r="A3035" s="197"/>
      <c r="B3035" s="198" t="s">
        <v>64</v>
      </c>
      <c r="C3035" s="199"/>
      <c r="D3035" s="200"/>
      <c r="E3035" s="200"/>
      <c r="F3035" s="200"/>
      <c r="G3035" s="201"/>
      <c r="H3035" s="202"/>
      <c r="I3035" s="202"/>
      <c r="J3035" s="203"/>
      <c r="K3035" s="204"/>
      <c r="L3035" s="205"/>
      <c r="M3035" s="206"/>
      <c r="N3035" s="206"/>
      <c r="O3035" s="207"/>
      <c r="P3035" s="193">
        <f t="shared" si="637"/>
        <v>0</v>
      </c>
      <c r="R3035" s="194" t="str">
        <f>IF($Q3035=R$8,$K3035,"")</f>
        <v/>
      </c>
      <c r="S3035" s="194"/>
      <c r="T3035" s="194" t="str">
        <f>IF($Q3035=T$8,$K3035,"")</f>
        <v/>
      </c>
      <c r="U3035" s="194" t="str">
        <f>IF($Q3035=U$8,$K3035,"")</f>
        <v/>
      </c>
    </row>
    <row r="3036" spans="1:21" s="156" customFormat="1" ht="19.5" customHeight="1" x14ac:dyDescent="0.25">
      <c r="A3036" s="197"/>
      <c r="B3036" s="198" t="s">
        <v>64</v>
      </c>
      <c r="C3036" s="212"/>
      <c r="D3036" s="213"/>
      <c r="E3036" s="213"/>
      <c r="F3036" s="213"/>
      <c r="G3036" s="214"/>
      <c r="H3036" s="215"/>
      <c r="I3036" s="215"/>
      <c r="J3036" s="216"/>
      <c r="K3036" s="217"/>
      <c r="L3036" s="218"/>
      <c r="M3036" s="219"/>
      <c r="N3036" s="219"/>
      <c r="O3036" s="220"/>
      <c r="P3036" s="193">
        <f t="shared" si="637"/>
        <v>0</v>
      </c>
      <c r="R3036" s="194"/>
      <c r="S3036" s="194"/>
      <c r="T3036" s="194"/>
      <c r="U3036" s="194"/>
    </row>
    <row r="3037" spans="1:21" s="156" customFormat="1" ht="19.5" customHeight="1" x14ac:dyDescent="0.25">
      <c r="A3037" s="197"/>
      <c r="B3037" s="211"/>
      <c r="C3037" s="212"/>
      <c r="D3037" s="213"/>
      <c r="E3037" s="213"/>
      <c r="F3037" s="213"/>
      <c r="G3037" s="214"/>
      <c r="H3037" s="215"/>
      <c r="I3037" s="215"/>
      <c r="J3037" s="216"/>
      <c r="K3037" s="217"/>
      <c r="L3037" s="218"/>
      <c r="M3037" s="219"/>
      <c r="N3037" s="219"/>
      <c r="O3037" s="220"/>
      <c r="P3037" s="193">
        <f t="shared" si="637"/>
        <v>0</v>
      </c>
      <c r="R3037" s="194"/>
      <c r="S3037" s="194"/>
      <c r="T3037" s="194"/>
      <c r="U3037" s="194"/>
    </row>
    <row r="3038" spans="1:21" s="156" customFormat="1" ht="19.5" customHeight="1" x14ac:dyDescent="0.25">
      <c r="A3038" s="197"/>
      <c r="B3038" s="221"/>
      <c r="C3038" s="222"/>
      <c r="D3038" s="223"/>
      <c r="E3038" s="223"/>
      <c r="F3038" s="223"/>
      <c r="G3038" s="224" t="str">
        <f>C3033</f>
        <v>Timber repairs</v>
      </c>
      <c r="H3038" s="225"/>
      <c r="I3038" s="225"/>
      <c r="J3038" s="226"/>
      <c r="K3038" s="227">
        <f>SUBTOTAL(9,K3033:K3037)</f>
        <v>0</v>
      </c>
      <c r="L3038" s="228"/>
      <c r="M3038" s="229"/>
      <c r="N3038" s="229"/>
      <c r="O3038" s="230"/>
      <c r="P3038" s="193">
        <f t="shared" si="637"/>
        <v>0</v>
      </c>
      <c r="R3038" s="194"/>
      <c r="S3038" s="194"/>
      <c r="T3038" s="194"/>
      <c r="U3038" s="194"/>
    </row>
    <row r="3039" spans="1:21" s="251" customFormat="1" ht="19.5" customHeight="1" x14ac:dyDescent="0.25">
      <c r="A3039" s="241"/>
      <c r="B3039" s="254"/>
      <c r="C3039" s="199"/>
      <c r="D3039" s="255"/>
      <c r="E3039" s="255"/>
      <c r="F3039" s="255"/>
      <c r="G3039" s="256"/>
      <c r="H3039" s="257"/>
      <c r="I3039" s="242"/>
      <c r="J3039" s="179"/>
      <c r="K3039" s="244"/>
      <c r="L3039" s="990"/>
      <c r="M3039" s="991"/>
      <c r="N3039" s="991"/>
      <c r="O3039" s="992"/>
      <c r="P3039" s="193">
        <f t="shared" si="637"/>
        <v>0</v>
      </c>
      <c r="Q3039" s="258"/>
      <c r="R3039" s="194" t="str">
        <f>IF($Q3039=R$8,$K3039,"")</f>
        <v/>
      </c>
      <c r="S3039" s="194"/>
      <c r="T3039" s="194" t="str">
        <f>IF($Q3039=T$8,$K3039,"")</f>
        <v/>
      </c>
      <c r="U3039" s="194" t="str">
        <f>IF($Q3039=U$8,$K3039,"")</f>
        <v/>
      </c>
    </row>
    <row r="3040" spans="1:21" s="156" customFormat="1" ht="19.5" customHeight="1" x14ac:dyDescent="0.25">
      <c r="B3040" s="195" t="s">
        <v>1576</v>
      </c>
      <c r="C3040" s="196" t="s">
        <v>1577</v>
      </c>
      <c r="D3040" s="191"/>
      <c r="E3040" s="191"/>
      <c r="F3040" s="191"/>
      <c r="G3040" s="192"/>
      <c r="H3040" s="178"/>
      <c r="I3040" s="179"/>
      <c r="J3040" s="180"/>
      <c r="K3040" s="180"/>
      <c r="L3040" s="181"/>
      <c r="M3040" s="182"/>
      <c r="N3040" s="182"/>
      <c r="O3040" s="183"/>
      <c r="P3040" s="193">
        <f t="shared" si="637"/>
        <v>0</v>
      </c>
      <c r="Q3040" s="170"/>
      <c r="R3040" s="194"/>
      <c r="S3040" s="194"/>
      <c r="T3040" s="194"/>
      <c r="U3040" s="194"/>
    </row>
    <row r="3041" spans="1:28" s="156" customFormat="1" ht="19.5" customHeight="1" x14ac:dyDescent="0.25">
      <c r="A3041" s="197"/>
      <c r="B3041" s="198" t="s">
        <v>64</v>
      </c>
      <c r="C3041" s="199"/>
      <c r="D3041" s="200"/>
      <c r="E3041" s="200"/>
      <c r="F3041" s="200"/>
      <c r="G3041" s="201"/>
      <c r="H3041" s="294"/>
      <c r="I3041" s="202"/>
      <c r="J3041" s="204"/>
      <c r="K3041" s="204"/>
      <c r="L3041" s="205"/>
      <c r="M3041" s="206"/>
      <c r="N3041" s="206"/>
      <c r="O3041" s="207"/>
      <c r="P3041" s="193">
        <f t="shared" si="637"/>
        <v>0</v>
      </c>
      <c r="R3041" s="194" t="str">
        <f>IF($Q3041=R$8,$K3041,"")</f>
        <v/>
      </c>
      <c r="S3041" s="194"/>
      <c r="T3041" s="194" t="str">
        <f>IF($Q3041=T$8,$K3041,"")</f>
        <v/>
      </c>
      <c r="U3041" s="194" t="str">
        <f>IF($Q3041=U$8,$K3041,"")</f>
        <v/>
      </c>
      <c r="V3041" s="208"/>
      <c r="W3041" s="209"/>
      <c r="X3041" s="209"/>
      <c r="Y3041" s="209"/>
      <c r="Z3041" s="209"/>
      <c r="AA3041" s="209"/>
      <c r="AB3041" s="210"/>
    </row>
    <row r="3042" spans="1:28" s="156" customFormat="1" ht="19.5" customHeight="1" x14ac:dyDescent="0.25">
      <c r="A3042" s="197"/>
      <c r="B3042" s="198" t="s">
        <v>64</v>
      </c>
      <c r="C3042" s="199"/>
      <c r="D3042" s="200"/>
      <c r="E3042" s="200"/>
      <c r="F3042" s="200"/>
      <c r="G3042" s="201"/>
      <c r="H3042" s="202"/>
      <c r="I3042" s="202"/>
      <c r="J3042" s="203"/>
      <c r="K3042" s="204"/>
      <c r="L3042" s="205"/>
      <c r="M3042" s="206"/>
      <c r="N3042" s="206"/>
      <c r="O3042" s="207"/>
      <c r="P3042" s="193">
        <f t="shared" si="637"/>
        <v>0</v>
      </c>
      <c r="R3042" s="194" t="str">
        <f>IF($Q3042=R$8,$K3042,"")</f>
        <v/>
      </c>
      <c r="S3042" s="194"/>
      <c r="T3042" s="194" t="str">
        <f>IF($Q3042=T$8,$K3042,"")</f>
        <v/>
      </c>
      <c r="U3042" s="194" t="str">
        <f>IF($Q3042=U$8,$K3042,"")</f>
        <v/>
      </c>
      <c r="V3042" s="208"/>
      <c r="W3042" s="209"/>
      <c r="X3042" s="209"/>
      <c r="Y3042" s="209"/>
      <c r="Z3042" s="209"/>
      <c r="AA3042" s="209"/>
      <c r="AB3042" s="210"/>
    </row>
    <row r="3043" spans="1:28" s="156" customFormat="1" ht="19.5" customHeight="1" x14ac:dyDescent="0.25">
      <c r="A3043" s="197"/>
      <c r="B3043" s="198" t="s">
        <v>64</v>
      </c>
      <c r="C3043" s="212"/>
      <c r="D3043" s="213"/>
      <c r="E3043" s="213"/>
      <c r="F3043" s="213"/>
      <c r="G3043" s="214"/>
      <c r="H3043" s="215"/>
      <c r="I3043" s="215"/>
      <c r="J3043" s="216"/>
      <c r="K3043" s="217"/>
      <c r="L3043" s="218"/>
      <c r="M3043" s="219"/>
      <c r="N3043" s="219"/>
      <c r="O3043" s="220"/>
      <c r="P3043" s="193">
        <f t="shared" si="637"/>
        <v>0</v>
      </c>
      <c r="R3043" s="194"/>
      <c r="S3043" s="194"/>
      <c r="T3043" s="194"/>
      <c r="U3043" s="194"/>
      <c r="V3043" s="208"/>
      <c r="W3043" s="209"/>
      <c r="X3043" s="209"/>
      <c r="Y3043" s="209"/>
      <c r="Z3043" s="209"/>
      <c r="AA3043" s="209"/>
      <c r="AB3043" s="210"/>
    </row>
    <row r="3044" spans="1:28" s="156" customFormat="1" ht="19.5" customHeight="1" x14ac:dyDescent="0.25">
      <c r="A3044" s="197"/>
      <c r="B3044" s="211"/>
      <c r="C3044" s="212"/>
      <c r="D3044" s="213"/>
      <c r="E3044" s="213"/>
      <c r="F3044" s="213"/>
      <c r="G3044" s="214"/>
      <c r="H3044" s="215"/>
      <c r="I3044" s="215"/>
      <c r="J3044" s="216"/>
      <c r="K3044" s="217"/>
      <c r="L3044" s="218"/>
      <c r="M3044" s="219"/>
      <c r="N3044" s="219"/>
      <c r="O3044" s="220"/>
      <c r="P3044" s="193">
        <f t="shared" si="637"/>
        <v>0</v>
      </c>
      <c r="R3044" s="194"/>
      <c r="S3044" s="194"/>
      <c r="T3044" s="194"/>
      <c r="U3044" s="194"/>
      <c r="V3044" s="208"/>
      <c r="W3044" s="209"/>
      <c r="X3044" s="209"/>
      <c r="Y3044" s="209"/>
      <c r="Z3044" s="209"/>
      <c r="AA3044" s="209"/>
      <c r="AB3044" s="210"/>
    </row>
    <row r="3045" spans="1:28" s="156" customFormat="1" ht="19.5" customHeight="1" x14ac:dyDescent="0.25">
      <c r="A3045" s="197"/>
      <c r="B3045" s="221"/>
      <c r="C3045" s="222"/>
      <c r="D3045" s="223"/>
      <c r="E3045" s="223"/>
      <c r="F3045" s="223"/>
      <c r="G3045" s="224" t="str">
        <f>C3040</f>
        <v>Plastic repairs</v>
      </c>
      <c r="H3045" s="225"/>
      <c r="I3045" s="225"/>
      <c r="J3045" s="226"/>
      <c r="K3045" s="227">
        <f>SUBTOTAL(9,K3040:K3044)</f>
        <v>0</v>
      </c>
      <c r="L3045" s="228"/>
      <c r="M3045" s="229"/>
      <c r="N3045" s="229"/>
      <c r="O3045" s="230"/>
      <c r="P3045" s="193">
        <f t="shared" si="637"/>
        <v>0</v>
      </c>
      <c r="R3045" s="194"/>
      <c r="S3045" s="194"/>
      <c r="T3045" s="194"/>
      <c r="U3045" s="194"/>
      <c r="V3045" s="208"/>
      <c r="W3045" s="209"/>
      <c r="X3045" s="209"/>
      <c r="Y3045" s="209"/>
      <c r="Z3045" s="209"/>
      <c r="AA3045" s="209"/>
      <c r="AB3045" s="210"/>
    </row>
    <row r="3046" spans="1:28" s="251" customFormat="1" ht="19.5" customHeight="1" x14ac:dyDescent="0.25">
      <c r="A3046" s="241"/>
      <c r="B3046" s="254"/>
      <c r="C3046" s="199"/>
      <c r="D3046" s="255"/>
      <c r="E3046" s="255"/>
      <c r="F3046" s="255"/>
      <c r="G3046" s="256"/>
      <c r="H3046" s="257"/>
      <c r="I3046" s="242"/>
      <c r="J3046" s="179"/>
      <c r="K3046" s="244"/>
      <c r="L3046" s="990"/>
      <c r="M3046" s="991"/>
      <c r="N3046" s="991"/>
      <c r="O3046" s="992"/>
      <c r="P3046" s="193">
        <f t="shared" si="637"/>
        <v>0</v>
      </c>
      <c r="Q3046" s="258"/>
      <c r="R3046" s="194" t="str">
        <f>IF($Q3046=R$8,$K3046,"")</f>
        <v/>
      </c>
      <c r="S3046" s="194"/>
      <c r="T3046" s="194" t="str">
        <f>IF($Q3046=T$8,$K3046,"")</f>
        <v/>
      </c>
      <c r="U3046" s="194" t="str">
        <f>IF($Q3046=U$8,$K3046,"")</f>
        <v/>
      </c>
      <c r="V3046" s="248"/>
      <c r="W3046" s="249"/>
      <c r="X3046" s="249"/>
      <c r="Y3046" s="249"/>
      <c r="Z3046" s="249"/>
      <c r="AA3046" s="249"/>
      <c r="AB3046" s="250"/>
    </row>
    <row r="3047" spans="1:28" s="156" customFormat="1" ht="19.5" customHeight="1" x14ac:dyDescent="0.25">
      <c r="B3047" s="174"/>
      <c r="C3047" s="175"/>
      <c r="D3047" s="176"/>
      <c r="E3047" s="176"/>
      <c r="F3047" s="176"/>
      <c r="G3047" s="177"/>
      <c r="H3047" s="178"/>
      <c r="I3047" s="179"/>
      <c r="J3047" s="180"/>
      <c r="K3047" s="180"/>
      <c r="L3047" s="181"/>
      <c r="M3047" s="182"/>
      <c r="N3047" s="182"/>
      <c r="O3047" s="183"/>
      <c r="P3047" s="193">
        <f t="shared" si="637"/>
        <v>0</v>
      </c>
      <c r="Q3047" s="170"/>
      <c r="R3047" s="194" t="str">
        <f>IF($Q3047=R$8,$K3047,"")</f>
        <v/>
      </c>
      <c r="S3047" s="194"/>
      <c r="T3047" s="194" t="str">
        <f>IF($Q3047=T$8,$K3047,"")</f>
        <v/>
      </c>
      <c r="U3047" s="194" t="str">
        <f>IF($Q3047=U$8,$K3047,"")</f>
        <v/>
      </c>
      <c r="V3047" s="170"/>
      <c r="W3047" s="186"/>
      <c r="X3047" s="186"/>
      <c r="Y3047" s="186"/>
      <c r="Z3047" s="186"/>
      <c r="AA3047" s="186"/>
      <c r="AB3047" s="187"/>
    </row>
    <row r="3048" spans="1:28" s="156" customFormat="1" ht="19.5" customHeight="1" x14ac:dyDescent="0.25">
      <c r="B3048" s="231"/>
      <c r="C3048" s="232"/>
      <c r="D3048" s="233"/>
      <c r="E3048" s="233"/>
      <c r="F3048" s="233"/>
      <c r="G3048" s="234" t="str">
        <f>C3011</f>
        <v>Renovation Works</v>
      </c>
      <c r="H3048" s="235"/>
      <c r="I3048" s="236"/>
      <c r="J3048" s="236"/>
      <c r="K3048" s="237">
        <f>SUBTOTAL(9,K3011:K3047)</f>
        <v>0</v>
      </c>
      <c r="L3048" s="238"/>
      <c r="M3048" s="239"/>
      <c r="N3048" s="239"/>
      <c r="O3048" s="240"/>
      <c r="P3048" s="193">
        <f t="shared" si="637"/>
        <v>0</v>
      </c>
      <c r="Q3048" s="237">
        <f t="shared" ref="Q3048:U3048" si="638">SUBTOTAL(9,Q3047:Q3047)</f>
        <v>0</v>
      </c>
      <c r="R3048" s="237">
        <f>SUBTOTAL(9,R3047:R3047)</f>
        <v>0</v>
      </c>
      <c r="S3048" s="237">
        <f t="shared" ref="S3048" si="639">SUBTOTAL(9,S3047:S3047)</f>
        <v>0</v>
      </c>
      <c r="T3048" s="237">
        <f t="shared" si="638"/>
        <v>0</v>
      </c>
      <c r="U3048" s="237">
        <f t="shared" si="638"/>
        <v>0</v>
      </c>
      <c r="V3048" s="170"/>
      <c r="W3048" s="186"/>
      <c r="X3048" s="186"/>
      <c r="Y3048" s="186"/>
      <c r="Z3048" s="186"/>
      <c r="AA3048" s="186"/>
      <c r="AB3048" s="187"/>
    </row>
    <row r="3049" spans="1:28" s="156" customFormat="1" ht="19.5" customHeight="1" x14ac:dyDescent="0.25">
      <c r="B3049" s="174"/>
      <c r="C3049" s="175"/>
      <c r="D3049" s="176"/>
      <c r="E3049" s="176"/>
      <c r="F3049" s="176"/>
      <c r="G3049" s="177"/>
      <c r="H3049" s="178"/>
      <c r="I3049" s="179"/>
      <c r="J3049" s="180"/>
      <c r="K3049" s="180"/>
      <c r="L3049" s="181"/>
      <c r="M3049" s="182"/>
      <c r="N3049" s="182"/>
      <c r="O3049" s="183"/>
      <c r="P3049" s="193">
        <f t="shared" si="637"/>
        <v>0</v>
      </c>
      <c r="Q3049" s="170"/>
      <c r="R3049" s="194" t="str">
        <f>IF($Q3049=R$8,$K3049,"")</f>
        <v/>
      </c>
      <c r="S3049" s="194" t="str">
        <f>IF($Q3049=S$8,$K3049,"")</f>
        <v/>
      </c>
      <c r="T3049" s="194" t="str">
        <f>IF($Q3049=T$8,$K3049,"")</f>
        <v/>
      </c>
      <c r="U3049" s="194" t="str">
        <f>IF($Q3049=U$8,$K3049,"")</f>
        <v/>
      </c>
      <c r="V3049" s="170"/>
      <c r="W3049" s="186"/>
      <c r="X3049" s="186"/>
      <c r="Y3049" s="186"/>
      <c r="Z3049" s="186"/>
      <c r="AA3049" s="186"/>
      <c r="AB3049" s="187"/>
    </row>
    <row r="3050" spans="1:28" s="156" customFormat="1" ht="19.5" customHeight="1" x14ac:dyDescent="0.25">
      <c r="B3050" s="320"/>
      <c r="C3050" s="270"/>
      <c r="D3050" s="271"/>
      <c r="E3050" s="271"/>
      <c r="F3050" s="271"/>
      <c r="G3050" s="321" t="str">
        <f>C2940</f>
        <v>Work to existing buildings</v>
      </c>
      <c r="H3050" s="273"/>
      <c r="I3050" s="274"/>
      <c r="J3050" s="274"/>
      <c r="K3050" s="322">
        <f>SUBTOTAL(9,K2939:K3049)</f>
        <v>2756990</v>
      </c>
      <c r="L3050" s="276"/>
      <c r="M3050" s="277"/>
      <c r="N3050" s="277"/>
      <c r="O3050" s="193"/>
      <c r="P3050" s="193">
        <f t="shared" si="637"/>
        <v>0</v>
      </c>
      <c r="Q3050" s="322">
        <f>SUBTOTAL(9,Q2939:Q3049)</f>
        <v>0</v>
      </c>
      <c r="R3050" s="322">
        <f>SUBTOTAL(9,R2939:R3049)</f>
        <v>0</v>
      </c>
      <c r="S3050" s="322">
        <f>SUBTOTAL(9,S2939:S3049)</f>
        <v>2756990</v>
      </c>
      <c r="T3050" s="322">
        <f>SUBTOTAL(9,T2939:T3049)</f>
        <v>0</v>
      </c>
      <c r="U3050" s="322">
        <f>SUBTOTAL(9,U2939:U3049)</f>
        <v>0</v>
      </c>
      <c r="V3050" s="170"/>
      <c r="W3050" s="186"/>
      <c r="X3050" s="186"/>
      <c r="Y3050" s="186"/>
      <c r="Z3050" s="186"/>
      <c r="AA3050" s="186"/>
      <c r="AB3050" s="187"/>
    </row>
    <row r="3051" spans="1:28" s="156" customFormat="1" ht="19.5" customHeight="1" x14ac:dyDescent="0.25">
      <c r="B3051" s="174"/>
      <c r="C3051" s="175"/>
      <c r="D3051" s="176"/>
      <c r="E3051" s="176"/>
      <c r="F3051" s="176"/>
      <c r="G3051" s="177"/>
      <c r="H3051" s="178"/>
      <c r="I3051" s="179"/>
      <c r="J3051" s="180"/>
      <c r="K3051" s="180"/>
      <c r="L3051" s="181"/>
      <c r="M3051" s="182"/>
      <c r="N3051" s="182"/>
      <c r="O3051" s="183"/>
      <c r="P3051" s="193">
        <f t="shared" si="637"/>
        <v>0</v>
      </c>
      <c r="Q3051" s="170"/>
      <c r="R3051" s="194" t="str">
        <f>IF($Q3051=R$8,$K3051,"")</f>
        <v/>
      </c>
      <c r="S3051" s="194"/>
      <c r="T3051" s="194" t="str">
        <f t="shared" ref="T3051:U3053" si="640">IF($Q3051=T$8,$K3051,"")</f>
        <v/>
      </c>
      <c r="U3051" s="194" t="str">
        <f t="shared" si="640"/>
        <v/>
      </c>
      <c r="V3051" s="170"/>
      <c r="W3051" s="186"/>
      <c r="X3051" s="186"/>
      <c r="Y3051" s="186"/>
      <c r="Z3051" s="186"/>
      <c r="AA3051" s="186"/>
      <c r="AB3051" s="187"/>
    </row>
    <row r="3052" spans="1:28" s="156" customFormat="1" ht="19.5" customHeight="1" x14ac:dyDescent="0.25">
      <c r="B3052" s="189" t="s">
        <v>1578</v>
      </c>
      <c r="C3052" s="477" t="s">
        <v>26</v>
      </c>
      <c r="D3052" s="191"/>
      <c r="E3052" s="191"/>
      <c r="F3052" s="191"/>
      <c r="G3052" s="192"/>
      <c r="H3052" s="178"/>
      <c r="I3052" s="179"/>
      <c r="J3052" s="180"/>
      <c r="K3052" s="180"/>
      <c r="L3052" s="181"/>
      <c r="M3052" s="182"/>
      <c r="N3052" s="182"/>
      <c r="O3052" s="183"/>
      <c r="P3052" s="193">
        <f t="shared" si="637"/>
        <v>0</v>
      </c>
      <c r="Q3052" s="170"/>
      <c r="R3052" s="194" t="str">
        <f>IF($Q3052=R$8,$K3052,"")</f>
        <v/>
      </c>
      <c r="S3052" s="194"/>
      <c r="T3052" s="194" t="str">
        <f t="shared" si="640"/>
        <v/>
      </c>
      <c r="U3052" s="194" t="str">
        <f t="shared" si="640"/>
        <v/>
      </c>
      <c r="V3052" s="170"/>
      <c r="W3052" s="186"/>
      <c r="X3052" s="186"/>
      <c r="Y3052" s="186"/>
      <c r="Z3052" s="186"/>
      <c r="AA3052" s="186"/>
      <c r="AB3052" s="187"/>
    </row>
    <row r="3053" spans="1:28" s="156" customFormat="1" ht="19.5" customHeight="1" x14ac:dyDescent="0.25">
      <c r="B3053" s="189" t="s">
        <v>1579</v>
      </c>
      <c r="C3053" s="190" t="s">
        <v>212</v>
      </c>
      <c r="D3053" s="191"/>
      <c r="E3053" s="191"/>
      <c r="F3053" s="191"/>
      <c r="G3053" s="192"/>
      <c r="H3053" s="178"/>
      <c r="I3053" s="179"/>
      <c r="J3053" s="180"/>
      <c r="K3053" s="180"/>
      <c r="L3053" s="181"/>
      <c r="M3053" s="182"/>
      <c r="N3053" s="182"/>
      <c r="O3053" s="183"/>
      <c r="P3053" s="193">
        <f t="shared" si="637"/>
        <v>0</v>
      </c>
      <c r="Q3053" s="170"/>
      <c r="R3053" s="194" t="str">
        <f>IF($Q3053=R$8,$K3053,"")</f>
        <v/>
      </c>
      <c r="S3053" s="194"/>
      <c r="T3053" s="194" t="str">
        <f t="shared" si="640"/>
        <v/>
      </c>
      <c r="U3053" s="194" t="str">
        <f t="shared" si="640"/>
        <v/>
      </c>
      <c r="V3053" s="170"/>
      <c r="W3053" s="186"/>
      <c r="X3053" s="186"/>
      <c r="Y3053" s="186"/>
      <c r="Z3053" s="186"/>
      <c r="AA3053" s="186"/>
      <c r="AB3053" s="187"/>
    </row>
    <row r="3054" spans="1:28" s="156" customFormat="1" ht="19.5" customHeight="1" x14ac:dyDescent="0.25">
      <c r="B3054" s="195" t="s">
        <v>1580</v>
      </c>
      <c r="C3054" s="196" t="s">
        <v>1581</v>
      </c>
      <c r="D3054" s="191"/>
      <c r="E3054" s="191"/>
      <c r="F3054" s="191"/>
      <c r="G3054" s="192"/>
      <c r="H3054" s="178"/>
      <c r="I3054" s="179"/>
      <c r="J3054" s="180"/>
      <c r="K3054" s="180"/>
      <c r="L3054" s="181"/>
      <c r="M3054" s="182"/>
      <c r="N3054" s="182"/>
      <c r="O3054" s="183"/>
      <c r="P3054" s="193">
        <f t="shared" si="637"/>
        <v>0</v>
      </c>
      <c r="Q3054" s="170"/>
      <c r="R3054" s="194"/>
      <c r="S3054" s="194"/>
      <c r="T3054" s="194"/>
      <c r="U3054" s="194"/>
      <c r="V3054" s="170"/>
      <c r="W3054" s="186"/>
      <c r="X3054" s="186"/>
      <c r="Y3054" s="186"/>
      <c r="Z3054" s="186"/>
      <c r="AA3054" s="186"/>
      <c r="AB3054" s="187"/>
    </row>
    <row r="3055" spans="1:28" s="156" customFormat="1" ht="19.5" customHeight="1" x14ac:dyDescent="0.25">
      <c r="B3055" s="279"/>
      <c r="C3055" s="196" t="s">
        <v>538</v>
      </c>
      <c r="D3055" s="191"/>
      <c r="E3055" s="191"/>
      <c r="F3055" s="191"/>
      <c r="G3055" s="192"/>
      <c r="H3055" s="178"/>
      <c r="I3055" s="179"/>
      <c r="J3055" s="180"/>
      <c r="K3055" s="180"/>
      <c r="L3055" s="181"/>
      <c r="M3055" s="182"/>
      <c r="N3055" s="182"/>
      <c r="O3055" s="183"/>
      <c r="P3055" s="193">
        <f t="shared" si="637"/>
        <v>0</v>
      </c>
      <c r="Q3055" s="170"/>
      <c r="R3055" s="194" t="str">
        <f>IF($Q3055=R$8,$K3055,"")</f>
        <v/>
      </c>
      <c r="S3055" s="194"/>
      <c r="T3055" s="194" t="str">
        <f t="shared" ref="T3055:U3058" si="641">IF($Q3055=T$8,$K3055,"")</f>
        <v/>
      </c>
      <c r="U3055" s="194" t="str">
        <f t="shared" si="641"/>
        <v/>
      </c>
      <c r="V3055" s="170"/>
      <c r="W3055" s="186"/>
      <c r="X3055" s="186"/>
      <c r="Y3055" s="186"/>
      <c r="Z3055" s="186"/>
      <c r="AA3055" s="186"/>
      <c r="AB3055" s="187"/>
    </row>
    <row r="3056" spans="1:28" s="156" customFormat="1" ht="19.5" customHeight="1" x14ac:dyDescent="0.25">
      <c r="A3056" s="197"/>
      <c r="B3056" s="198" t="s">
        <v>64</v>
      </c>
      <c r="C3056" s="199" t="s">
        <v>1582</v>
      </c>
      <c r="D3056" s="200"/>
      <c r="E3056" s="200"/>
      <c r="F3056" s="200"/>
      <c r="G3056" s="201"/>
      <c r="H3056" s="202">
        <v>3632.75</v>
      </c>
      <c r="I3056" s="202" t="s">
        <v>285</v>
      </c>
      <c r="J3056" s="203">
        <v>55</v>
      </c>
      <c r="K3056" s="204">
        <f t="shared" ref="K3056:K3058" si="642">H3056*J3056</f>
        <v>199801.25</v>
      </c>
      <c r="L3056" s="205"/>
      <c r="M3056" s="206"/>
      <c r="N3056" s="206"/>
      <c r="O3056" s="207"/>
      <c r="P3056" s="193">
        <f t="shared" si="637"/>
        <v>0</v>
      </c>
      <c r="Q3056" s="156" t="s">
        <v>363</v>
      </c>
      <c r="R3056" s="194">
        <f>IF($Q3056=R$8,$K3056,"")</f>
        <v>199801.25</v>
      </c>
      <c r="S3056" s="194" t="str">
        <f>IF($Q3056=S$8,$K3056,"")</f>
        <v/>
      </c>
      <c r="T3056" s="194" t="str">
        <f t="shared" si="641"/>
        <v/>
      </c>
      <c r="U3056" s="194" t="str">
        <f t="shared" si="641"/>
        <v/>
      </c>
      <c r="W3056" s="252">
        <v>1</v>
      </c>
      <c r="X3056" s="252">
        <f>14531-X1576</f>
        <v>14531</v>
      </c>
      <c r="Y3056" s="252">
        <v>1</v>
      </c>
      <c r="Z3056" s="252">
        <v>1</v>
      </c>
      <c r="AA3056" s="280">
        <v>0.25</v>
      </c>
      <c r="AB3056" s="253">
        <f t="shared" ref="AB3056:AB3057" si="643">W3056*X3056*Y3056*Z3056*AA3056</f>
        <v>3632.75</v>
      </c>
    </row>
    <row r="3057" spans="1:28" s="156" customFormat="1" ht="19.5" customHeight="1" x14ac:dyDescent="0.25">
      <c r="A3057" s="197"/>
      <c r="B3057" s="198" t="s">
        <v>64</v>
      </c>
      <c r="C3057" s="199" t="s">
        <v>491</v>
      </c>
      <c r="D3057" s="200"/>
      <c r="E3057" s="200"/>
      <c r="F3057" s="200"/>
      <c r="G3057" s="201"/>
      <c r="H3057" s="202">
        <v>10898.25</v>
      </c>
      <c r="I3057" s="202" t="s">
        <v>285</v>
      </c>
      <c r="J3057" s="203">
        <v>55</v>
      </c>
      <c r="K3057" s="204">
        <f t="shared" si="642"/>
        <v>599403.75</v>
      </c>
      <c r="L3057" s="205"/>
      <c r="M3057" s="206"/>
      <c r="N3057" s="206"/>
      <c r="O3057" s="207"/>
      <c r="P3057" s="193">
        <f t="shared" si="637"/>
        <v>0</v>
      </c>
      <c r="Q3057" s="156" t="s">
        <v>363</v>
      </c>
      <c r="R3057" s="194">
        <f>IF($Q3057=R$8,$K3057,"")</f>
        <v>599403.75</v>
      </c>
      <c r="S3057" s="194" t="str">
        <f>IF($Q3057=S$8,$K3057,"")</f>
        <v/>
      </c>
      <c r="T3057" s="194" t="str">
        <f t="shared" si="641"/>
        <v/>
      </c>
      <c r="U3057" s="194" t="str">
        <f t="shared" si="641"/>
        <v/>
      </c>
      <c r="W3057" s="252">
        <v>1</v>
      </c>
      <c r="X3057" s="252">
        <f>X3056</f>
        <v>14531</v>
      </c>
      <c r="Y3057" s="252">
        <v>1</v>
      </c>
      <c r="Z3057" s="252">
        <v>1</v>
      </c>
      <c r="AA3057" s="280">
        <v>0.75</v>
      </c>
      <c r="AB3057" s="253">
        <f t="shared" si="643"/>
        <v>10898.25</v>
      </c>
    </row>
    <row r="3058" spans="1:28" s="251" customFormat="1" ht="19.5" customHeight="1" x14ac:dyDescent="0.25">
      <c r="A3058" s="241"/>
      <c r="B3058" s="254" t="s">
        <v>64</v>
      </c>
      <c r="C3058" s="199" t="s">
        <v>1583</v>
      </c>
      <c r="D3058" s="255"/>
      <c r="E3058" s="255"/>
      <c r="F3058" s="255"/>
      <c r="G3058" s="256"/>
      <c r="H3058" s="257">
        <v>1</v>
      </c>
      <c r="I3058" s="242" t="s">
        <v>57</v>
      </c>
      <c r="J3058" s="204">
        <v>25000</v>
      </c>
      <c r="K3058" s="204">
        <f t="shared" si="642"/>
        <v>25000</v>
      </c>
      <c r="L3058" s="990"/>
      <c r="M3058" s="991"/>
      <c r="N3058" s="991"/>
      <c r="O3058" s="992"/>
      <c r="P3058" s="193">
        <f t="shared" si="637"/>
        <v>0</v>
      </c>
      <c r="Q3058" s="156" t="s">
        <v>363</v>
      </c>
      <c r="R3058" s="194">
        <f>IF($Q3058=R$8,$K3058,"")</f>
        <v>25000</v>
      </c>
      <c r="S3058" s="194" t="str">
        <f>IF($Q3058=S$8,$K3058,"")</f>
        <v/>
      </c>
      <c r="T3058" s="194" t="str">
        <f t="shared" si="641"/>
        <v/>
      </c>
      <c r="U3058" s="194" t="str">
        <f t="shared" si="641"/>
        <v/>
      </c>
      <c r="V3058" s="248"/>
      <c r="W3058" s="249"/>
      <c r="X3058" s="249"/>
      <c r="Y3058" s="249"/>
      <c r="Z3058" s="249"/>
      <c r="AA3058" s="249"/>
      <c r="AB3058" s="250"/>
    </row>
    <row r="3059" spans="1:28" s="251" customFormat="1" ht="19.5" customHeight="1" x14ac:dyDescent="0.25">
      <c r="A3059" s="241"/>
      <c r="B3059" s="435"/>
      <c r="C3059" s="199"/>
      <c r="D3059" s="255"/>
      <c r="E3059" s="255"/>
      <c r="F3059" s="255"/>
      <c r="G3059" s="256"/>
      <c r="H3059" s="257"/>
      <c r="I3059" s="242"/>
      <c r="J3059" s="179"/>
      <c r="K3059" s="244"/>
      <c r="L3059" s="245"/>
      <c r="M3059" s="246"/>
      <c r="N3059" s="246"/>
      <c r="O3059" s="247"/>
      <c r="P3059" s="193">
        <f t="shared" si="637"/>
        <v>0</v>
      </c>
      <c r="Q3059" s="248"/>
      <c r="R3059" s="194"/>
      <c r="S3059" s="194"/>
      <c r="T3059" s="194"/>
      <c r="U3059" s="194"/>
      <c r="V3059" s="248"/>
      <c r="W3059" s="249"/>
      <c r="X3059" s="249"/>
      <c r="Y3059" s="249"/>
      <c r="Z3059" s="249"/>
      <c r="AA3059" s="249"/>
      <c r="AB3059" s="250"/>
    </row>
    <row r="3060" spans="1:28" s="156" customFormat="1" ht="19.5" customHeight="1" x14ac:dyDescent="0.25">
      <c r="B3060" s="279"/>
      <c r="C3060" s="291" t="s">
        <v>356</v>
      </c>
      <c r="D3060" s="292"/>
      <c r="E3060" s="292"/>
      <c r="F3060" s="292"/>
      <c r="G3060" s="293"/>
      <c r="H3060" s="294"/>
      <c r="I3060" s="204"/>
      <c r="J3060" s="295"/>
      <c r="K3060" s="295"/>
      <c r="L3060" s="205"/>
      <c r="M3060" s="206"/>
      <c r="N3060" s="206"/>
      <c r="O3060" s="207"/>
      <c r="P3060" s="193">
        <f t="shared" si="637"/>
        <v>0</v>
      </c>
      <c r="Q3060" s="170"/>
      <c r="R3060" s="194" t="str">
        <f>IF($Q3060=R$8,$K3060,"")</f>
        <v/>
      </c>
      <c r="S3060" s="194"/>
      <c r="T3060" s="194" t="str">
        <f t="shared" ref="T3060:U3064" si="644">IF($Q3060=T$8,$K3060,"")</f>
        <v/>
      </c>
      <c r="U3060" s="194" t="str">
        <f t="shared" si="644"/>
        <v/>
      </c>
      <c r="V3060" s="170"/>
      <c r="W3060" s="186"/>
      <c r="X3060" s="186"/>
      <c r="Y3060" s="186"/>
      <c r="Z3060" s="186"/>
      <c r="AA3060" s="186"/>
      <c r="AB3060" s="187"/>
    </row>
    <row r="3061" spans="1:28" s="156" customFormat="1" ht="19.5" customHeight="1" x14ac:dyDescent="0.25">
      <c r="A3061" s="197"/>
      <c r="B3061" s="198" t="s">
        <v>64</v>
      </c>
      <c r="C3061" s="199" t="s">
        <v>1582</v>
      </c>
      <c r="D3061" s="200"/>
      <c r="E3061" s="200"/>
      <c r="F3061" s="200"/>
      <c r="G3061" s="201"/>
      <c r="H3061" s="202">
        <f t="shared" ref="H3061:H3062" si="645">AB3061</f>
        <v>3632.75</v>
      </c>
      <c r="I3061" s="202" t="s">
        <v>285</v>
      </c>
      <c r="J3061" s="203">
        <v>55</v>
      </c>
      <c r="K3061" s="204">
        <f t="shared" ref="K3061:K3063" si="646">H3061*J3061</f>
        <v>199801.25</v>
      </c>
      <c r="L3061" s="205"/>
      <c r="M3061" s="206"/>
      <c r="N3061" s="206"/>
      <c r="O3061" s="207"/>
      <c r="P3061" s="193">
        <f t="shared" si="637"/>
        <v>0</v>
      </c>
      <c r="Q3061" s="156" t="s">
        <v>356</v>
      </c>
      <c r="R3061" s="194" t="str">
        <f>IF($Q3061=R$8,$K3061,"")</f>
        <v/>
      </c>
      <c r="S3061" s="194"/>
      <c r="T3061" s="194">
        <f t="shared" si="644"/>
        <v>199801.25</v>
      </c>
      <c r="U3061" s="194" t="str">
        <f t="shared" si="644"/>
        <v/>
      </c>
      <c r="W3061" s="252">
        <v>1</v>
      </c>
      <c r="X3061" s="252">
        <f>14531-X1622</f>
        <v>14531</v>
      </c>
      <c r="Y3061" s="252">
        <v>1</v>
      </c>
      <c r="Z3061" s="252">
        <v>1</v>
      </c>
      <c r="AA3061" s="280">
        <v>0.25</v>
      </c>
      <c r="AB3061" s="253">
        <f t="shared" ref="AB3061:AB3062" si="647">W3061*X3061*Y3061*Z3061*AA3061</f>
        <v>3632.75</v>
      </c>
    </row>
    <row r="3062" spans="1:28" s="156" customFormat="1" ht="19.5" customHeight="1" x14ac:dyDescent="0.25">
      <c r="A3062" s="197"/>
      <c r="B3062" s="198" t="s">
        <v>64</v>
      </c>
      <c r="C3062" s="199" t="s">
        <v>491</v>
      </c>
      <c r="D3062" s="200"/>
      <c r="E3062" s="200"/>
      <c r="F3062" s="200"/>
      <c r="G3062" s="201"/>
      <c r="H3062" s="202">
        <f t="shared" si="645"/>
        <v>10898.25</v>
      </c>
      <c r="I3062" s="202" t="s">
        <v>285</v>
      </c>
      <c r="J3062" s="203">
        <v>55</v>
      </c>
      <c r="K3062" s="204">
        <f t="shared" si="646"/>
        <v>599403.75</v>
      </c>
      <c r="L3062" s="205"/>
      <c r="M3062" s="206"/>
      <c r="N3062" s="206"/>
      <c r="O3062" s="207"/>
      <c r="P3062" s="193">
        <f t="shared" si="637"/>
        <v>0</v>
      </c>
      <c r="Q3062" s="156" t="s">
        <v>356</v>
      </c>
      <c r="R3062" s="194" t="str">
        <f>IF($Q3062=R$8,$K3062,"")</f>
        <v/>
      </c>
      <c r="S3062" s="194"/>
      <c r="T3062" s="194">
        <f t="shared" si="644"/>
        <v>599403.75</v>
      </c>
      <c r="U3062" s="194" t="str">
        <f t="shared" si="644"/>
        <v/>
      </c>
      <c r="W3062" s="252">
        <v>1</v>
      </c>
      <c r="X3062" s="252">
        <f>X3061</f>
        <v>14531</v>
      </c>
      <c r="Y3062" s="252">
        <v>1</v>
      </c>
      <c r="Z3062" s="252">
        <v>1</v>
      </c>
      <c r="AA3062" s="280">
        <v>0.75</v>
      </c>
      <c r="AB3062" s="253">
        <f t="shared" si="647"/>
        <v>10898.25</v>
      </c>
    </row>
    <row r="3063" spans="1:28" s="251" customFormat="1" ht="19.5" customHeight="1" x14ac:dyDescent="0.25">
      <c r="A3063" s="241"/>
      <c r="B3063" s="254" t="s">
        <v>64</v>
      </c>
      <c r="C3063" s="199" t="s">
        <v>1583</v>
      </c>
      <c r="D3063" s="255"/>
      <c r="E3063" s="255"/>
      <c r="F3063" s="255"/>
      <c r="G3063" s="256"/>
      <c r="H3063" s="257">
        <v>1</v>
      </c>
      <c r="I3063" s="242" t="s">
        <v>57</v>
      </c>
      <c r="J3063" s="204">
        <v>50000</v>
      </c>
      <c r="K3063" s="204">
        <f t="shared" si="646"/>
        <v>50000</v>
      </c>
      <c r="L3063" s="990"/>
      <c r="M3063" s="991"/>
      <c r="N3063" s="991"/>
      <c r="O3063" s="992"/>
      <c r="P3063" s="193">
        <f t="shared" si="637"/>
        <v>0</v>
      </c>
      <c r="Q3063" s="156" t="s">
        <v>356</v>
      </c>
      <c r="R3063" s="194" t="str">
        <f>IF($Q3063=R$8,$K3063,"")</f>
        <v/>
      </c>
      <c r="S3063" s="194"/>
      <c r="T3063" s="194">
        <f t="shared" si="644"/>
        <v>50000</v>
      </c>
      <c r="U3063" s="194" t="str">
        <f t="shared" si="644"/>
        <v/>
      </c>
      <c r="V3063" s="248"/>
      <c r="W3063" s="249"/>
      <c r="X3063" s="249"/>
      <c r="Y3063" s="249"/>
      <c r="Z3063" s="249"/>
      <c r="AA3063" s="249"/>
      <c r="AB3063" s="250"/>
    </row>
    <row r="3064" spans="1:28" s="156" customFormat="1" ht="19.5" customHeight="1" x14ac:dyDescent="0.25">
      <c r="B3064" s="174"/>
      <c r="C3064" s="175"/>
      <c r="D3064" s="176"/>
      <c r="E3064" s="176"/>
      <c r="F3064" s="176"/>
      <c r="G3064" s="177"/>
      <c r="H3064" s="178"/>
      <c r="I3064" s="179"/>
      <c r="J3064" s="180"/>
      <c r="K3064" s="180"/>
      <c r="L3064" s="181"/>
      <c r="M3064" s="182"/>
      <c r="N3064" s="182"/>
      <c r="O3064" s="183"/>
      <c r="P3064" s="193">
        <f t="shared" si="637"/>
        <v>0</v>
      </c>
      <c r="Q3064" s="170"/>
      <c r="R3064" s="194" t="str">
        <f>IF($Q3064=R$8,$K3064,"")</f>
        <v/>
      </c>
      <c r="S3064" s="194"/>
      <c r="T3064" s="194" t="str">
        <f t="shared" si="644"/>
        <v/>
      </c>
      <c r="U3064" s="194" t="str">
        <f t="shared" si="644"/>
        <v/>
      </c>
      <c r="V3064" s="170"/>
      <c r="W3064" s="186"/>
      <c r="X3064" s="186"/>
      <c r="Y3064" s="186"/>
      <c r="Z3064" s="186"/>
      <c r="AA3064" s="186"/>
      <c r="AB3064" s="187"/>
    </row>
    <row r="3065" spans="1:28" s="156" customFormat="1" ht="19.5" customHeight="1" x14ac:dyDescent="0.25">
      <c r="A3065" s="197"/>
      <c r="B3065" s="211"/>
      <c r="C3065" s="212"/>
      <c r="D3065" s="213"/>
      <c r="E3065" s="213"/>
      <c r="F3065" s="213"/>
      <c r="G3065" s="214"/>
      <c r="H3065" s="215"/>
      <c r="I3065" s="215"/>
      <c r="J3065" s="216"/>
      <c r="K3065" s="217"/>
      <c r="L3065" s="218"/>
      <c r="M3065" s="219"/>
      <c r="N3065" s="219"/>
      <c r="O3065" s="220"/>
      <c r="P3065" s="193">
        <f t="shared" si="637"/>
        <v>0</v>
      </c>
      <c r="R3065" s="194"/>
      <c r="S3065" s="194"/>
      <c r="T3065" s="194"/>
      <c r="U3065" s="194"/>
      <c r="V3065" s="208"/>
      <c r="W3065" s="209"/>
      <c r="X3065" s="209"/>
      <c r="Y3065" s="209"/>
      <c r="Z3065" s="209"/>
      <c r="AA3065" s="209"/>
      <c r="AB3065" s="210"/>
    </row>
    <row r="3066" spans="1:28" s="156" customFormat="1" ht="19.5" customHeight="1" x14ac:dyDescent="0.25">
      <c r="A3066" s="197"/>
      <c r="B3066" s="221"/>
      <c r="C3066" s="222"/>
      <c r="D3066" s="223"/>
      <c r="E3066" s="223"/>
      <c r="F3066" s="223"/>
      <c r="G3066" s="224" t="str">
        <f>C3054</f>
        <v>Site Clearance</v>
      </c>
      <c r="H3066" s="225"/>
      <c r="I3066" s="225"/>
      <c r="J3066" s="226"/>
      <c r="K3066" s="227">
        <f>SUBTOTAL(9,K3054:K3065)</f>
        <v>1673410</v>
      </c>
      <c r="L3066" s="228"/>
      <c r="M3066" s="229"/>
      <c r="N3066" s="229"/>
      <c r="O3066" s="230"/>
      <c r="P3066" s="193">
        <f t="shared" si="637"/>
        <v>1673410</v>
      </c>
      <c r="R3066" s="194"/>
      <c r="S3066" s="194"/>
      <c r="T3066" s="194"/>
      <c r="U3066" s="194"/>
      <c r="V3066" s="208"/>
      <c r="W3066" s="209"/>
      <c r="X3066" s="209"/>
      <c r="Y3066" s="209"/>
      <c r="Z3066" s="209"/>
      <c r="AA3066" s="209"/>
      <c r="AB3066" s="210"/>
    </row>
    <row r="3067" spans="1:28" s="156" customFormat="1" ht="19.5" customHeight="1" x14ac:dyDescent="0.25">
      <c r="A3067" s="197"/>
      <c r="B3067" s="296"/>
      <c r="C3067" s="297"/>
      <c r="D3067" s="298"/>
      <c r="E3067" s="298"/>
      <c r="F3067" s="298"/>
      <c r="G3067" s="299"/>
      <c r="H3067" s="300"/>
      <c r="I3067" s="300"/>
      <c r="J3067" s="301"/>
      <c r="K3067" s="302"/>
      <c r="L3067" s="303"/>
      <c r="M3067" s="304"/>
      <c r="N3067" s="304"/>
      <c r="O3067" s="305"/>
      <c r="P3067" s="193">
        <f t="shared" ref="P3067:P3133" si="648">K3067-SUM(R3067:U3067)</f>
        <v>0</v>
      </c>
      <c r="R3067" s="194"/>
      <c r="S3067" s="194"/>
      <c r="T3067" s="194"/>
      <c r="U3067" s="194"/>
      <c r="V3067" s="208"/>
      <c r="W3067" s="209"/>
      <c r="X3067" s="209"/>
      <c r="Y3067" s="209"/>
      <c r="Z3067" s="209"/>
      <c r="AA3067" s="209"/>
      <c r="AB3067" s="210"/>
    </row>
    <row r="3068" spans="1:28" s="156" customFormat="1" ht="19.5" customHeight="1" x14ac:dyDescent="0.25">
      <c r="B3068" s="195" t="s">
        <v>1584</v>
      </c>
      <c r="C3068" s="196" t="s">
        <v>1585</v>
      </c>
      <c r="D3068" s="191"/>
      <c r="E3068" s="191"/>
      <c r="F3068" s="191"/>
      <c r="G3068" s="192"/>
      <c r="H3068" s="178"/>
      <c r="I3068" s="179"/>
      <c r="J3068" s="180"/>
      <c r="K3068" s="180"/>
      <c r="L3068" s="181"/>
      <c r="M3068" s="182"/>
      <c r="N3068" s="182"/>
      <c r="O3068" s="183"/>
      <c r="P3068" s="193">
        <f t="shared" si="648"/>
        <v>0</v>
      </c>
      <c r="Q3068" s="170"/>
      <c r="R3068" s="194"/>
      <c r="S3068" s="194"/>
      <c r="T3068" s="194"/>
      <c r="U3068" s="194"/>
      <c r="V3068" s="170"/>
      <c r="W3068" s="186"/>
      <c r="X3068" s="186"/>
      <c r="Y3068" s="186"/>
      <c r="Z3068" s="186"/>
      <c r="AA3068" s="186"/>
      <c r="AB3068" s="187"/>
    </row>
    <row r="3069" spans="1:28" s="156" customFormat="1" ht="19.5" customHeight="1" x14ac:dyDescent="0.25">
      <c r="A3069" s="197"/>
      <c r="B3069" s="198" t="s">
        <v>64</v>
      </c>
      <c r="C3069" s="199"/>
      <c r="D3069" s="200"/>
      <c r="E3069" s="200"/>
      <c r="F3069" s="200"/>
      <c r="G3069" s="201"/>
      <c r="H3069" s="294"/>
      <c r="I3069" s="202"/>
      <c r="J3069" s="204"/>
      <c r="K3069" s="204"/>
      <c r="L3069" s="205"/>
      <c r="M3069" s="206"/>
      <c r="N3069" s="206"/>
      <c r="O3069" s="207"/>
      <c r="P3069" s="193">
        <f t="shared" si="648"/>
        <v>0</v>
      </c>
      <c r="Q3069" s="156" t="s">
        <v>349</v>
      </c>
      <c r="R3069" s="194" t="str">
        <f>IF($Q3069=R$8,$K3069,"")</f>
        <v/>
      </c>
      <c r="S3069" s="194"/>
      <c r="T3069" s="194" t="str">
        <f>IF($Q3069=T$8,$K3069,"")</f>
        <v/>
      </c>
      <c r="U3069" s="194" t="str">
        <f>IF($Q3069=U$8,$K3069,"")</f>
        <v/>
      </c>
      <c r="V3069" s="208"/>
      <c r="W3069" s="209"/>
      <c r="X3069" s="209"/>
      <c r="Y3069" s="209"/>
      <c r="Z3069" s="209"/>
      <c r="AA3069" s="209"/>
      <c r="AB3069" s="210"/>
    </row>
    <row r="3070" spans="1:28" s="156" customFormat="1" ht="19.5" customHeight="1" x14ac:dyDescent="0.25">
      <c r="A3070" s="197"/>
      <c r="B3070" s="198" t="s">
        <v>64</v>
      </c>
      <c r="C3070" s="199"/>
      <c r="D3070" s="200"/>
      <c r="E3070" s="200"/>
      <c r="F3070" s="200"/>
      <c r="G3070" s="201"/>
      <c r="H3070" s="202"/>
      <c r="I3070" s="202"/>
      <c r="J3070" s="203"/>
      <c r="K3070" s="204"/>
      <c r="L3070" s="205"/>
      <c r="M3070" s="206"/>
      <c r="N3070" s="206"/>
      <c r="O3070" s="207"/>
      <c r="P3070" s="193">
        <f t="shared" si="648"/>
        <v>0</v>
      </c>
      <c r="Q3070" s="156" t="s">
        <v>349</v>
      </c>
      <c r="R3070" s="194" t="str">
        <f>IF($Q3070=R$8,$K3070,"")</f>
        <v/>
      </c>
      <c r="S3070" s="194"/>
      <c r="T3070" s="194" t="str">
        <f>IF($Q3070=T$8,$K3070,"")</f>
        <v/>
      </c>
      <c r="U3070" s="194" t="str">
        <f>IF($Q3070=U$8,$K3070,"")</f>
        <v/>
      </c>
      <c r="V3070" s="208"/>
      <c r="W3070" s="209"/>
      <c r="X3070" s="209"/>
      <c r="Y3070" s="209"/>
      <c r="Z3070" s="209"/>
      <c r="AA3070" s="209"/>
      <c r="AB3070" s="210"/>
    </row>
    <row r="3071" spans="1:28" s="156" customFormat="1" ht="19.5" customHeight="1" x14ac:dyDescent="0.25">
      <c r="A3071" s="197"/>
      <c r="B3071" s="198" t="s">
        <v>64</v>
      </c>
      <c r="C3071" s="212"/>
      <c r="D3071" s="213"/>
      <c r="E3071" s="213"/>
      <c r="F3071" s="213"/>
      <c r="G3071" s="214"/>
      <c r="H3071" s="215"/>
      <c r="I3071" s="215"/>
      <c r="J3071" s="216"/>
      <c r="K3071" s="217"/>
      <c r="L3071" s="218"/>
      <c r="M3071" s="219"/>
      <c r="N3071" s="219"/>
      <c r="O3071" s="220"/>
      <c r="P3071" s="193">
        <f t="shared" si="648"/>
        <v>0</v>
      </c>
      <c r="R3071" s="194"/>
      <c r="S3071" s="194"/>
      <c r="T3071" s="194"/>
      <c r="U3071" s="194"/>
      <c r="V3071" s="208"/>
      <c r="W3071" s="209"/>
      <c r="X3071" s="209"/>
      <c r="Y3071" s="209"/>
      <c r="Z3071" s="209"/>
      <c r="AA3071" s="209"/>
      <c r="AB3071" s="210"/>
    </row>
    <row r="3072" spans="1:28" s="156" customFormat="1" ht="19.5" customHeight="1" x14ac:dyDescent="0.25">
      <c r="A3072" s="197"/>
      <c r="B3072" s="211"/>
      <c r="C3072" s="212"/>
      <c r="D3072" s="213"/>
      <c r="E3072" s="213"/>
      <c r="F3072" s="213"/>
      <c r="G3072" s="214"/>
      <c r="H3072" s="215"/>
      <c r="I3072" s="215"/>
      <c r="J3072" s="216"/>
      <c r="K3072" s="217"/>
      <c r="L3072" s="218"/>
      <c r="M3072" s="219"/>
      <c r="N3072" s="219"/>
      <c r="O3072" s="220"/>
      <c r="P3072" s="193">
        <f t="shared" si="648"/>
        <v>0</v>
      </c>
      <c r="R3072" s="194"/>
      <c r="S3072" s="194"/>
      <c r="T3072" s="194"/>
      <c r="U3072" s="194"/>
      <c r="V3072" s="208"/>
      <c r="W3072" s="209"/>
      <c r="X3072" s="209"/>
      <c r="Y3072" s="209"/>
      <c r="Z3072" s="209"/>
      <c r="AA3072" s="209"/>
      <c r="AB3072" s="210"/>
    </row>
    <row r="3073" spans="1:28" s="156" customFormat="1" ht="19.5" customHeight="1" x14ac:dyDescent="0.25">
      <c r="A3073" s="197"/>
      <c r="B3073" s="221"/>
      <c r="C3073" s="222"/>
      <c r="D3073" s="223"/>
      <c r="E3073" s="223"/>
      <c r="F3073" s="223"/>
      <c r="G3073" s="224" t="str">
        <f>C3068</f>
        <v>Preparatory Groundworks</v>
      </c>
      <c r="H3073" s="225"/>
      <c r="I3073" s="225"/>
      <c r="J3073" s="226"/>
      <c r="K3073" s="227">
        <f>SUBTOTAL(9,K3068:K3072)</f>
        <v>0</v>
      </c>
      <c r="L3073" s="228"/>
      <c r="M3073" s="229"/>
      <c r="N3073" s="229"/>
      <c r="O3073" s="230"/>
      <c r="P3073" s="193">
        <f t="shared" si="648"/>
        <v>0</v>
      </c>
      <c r="R3073" s="194"/>
      <c r="S3073" s="194"/>
      <c r="T3073" s="194"/>
      <c r="U3073" s="194"/>
      <c r="V3073" s="208"/>
      <c r="W3073" s="209"/>
      <c r="X3073" s="209"/>
      <c r="Y3073" s="209"/>
      <c r="Z3073" s="209"/>
      <c r="AA3073" s="209"/>
      <c r="AB3073" s="210"/>
    </row>
    <row r="3074" spans="1:28" s="251" customFormat="1" ht="19.5" customHeight="1" x14ac:dyDescent="0.25">
      <c r="A3074" s="241"/>
      <c r="B3074" s="254"/>
      <c r="C3074" s="199"/>
      <c r="D3074" s="255"/>
      <c r="E3074" s="255"/>
      <c r="F3074" s="255"/>
      <c r="G3074" s="256"/>
      <c r="H3074" s="257"/>
      <c r="I3074" s="242"/>
      <c r="J3074" s="179"/>
      <c r="K3074" s="244"/>
      <c r="L3074" s="990"/>
      <c r="M3074" s="991"/>
      <c r="N3074" s="991"/>
      <c r="O3074" s="992"/>
      <c r="P3074" s="193">
        <f t="shared" si="648"/>
        <v>0</v>
      </c>
      <c r="Q3074" s="258"/>
      <c r="R3074" s="194" t="str">
        <f>IF($Q3074=R$8,$K3074,"")</f>
        <v/>
      </c>
      <c r="S3074" s="194"/>
      <c r="T3074" s="194" t="str">
        <f>IF($Q3074=T$8,$K3074,"")</f>
        <v/>
      </c>
      <c r="U3074" s="194" t="str">
        <f>IF($Q3074=U$8,$K3074,"")</f>
        <v/>
      </c>
      <c r="V3074" s="248"/>
      <c r="W3074" s="249"/>
      <c r="X3074" s="249"/>
      <c r="Y3074" s="249"/>
      <c r="Z3074" s="249"/>
      <c r="AA3074" s="249"/>
      <c r="AB3074" s="250"/>
    </row>
    <row r="3075" spans="1:28" s="156" customFormat="1" ht="19.5" customHeight="1" x14ac:dyDescent="0.25">
      <c r="B3075" s="231"/>
      <c r="C3075" s="232"/>
      <c r="D3075" s="233"/>
      <c r="E3075" s="233"/>
      <c r="F3075" s="233"/>
      <c r="G3075" s="234" t="str">
        <f>C3053</f>
        <v>Site preparation works</v>
      </c>
      <c r="H3075" s="235"/>
      <c r="I3075" s="236"/>
      <c r="J3075" s="236"/>
      <c r="K3075" s="237">
        <f>SUBTOTAL(9,K3052:K3074)</f>
        <v>1673410</v>
      </c>
      <c r="L3075" s="238"/>
      <c r="M3075" s="239"/>
      <c r="N3075" s="239"/>
      <c r="O3075" s="240"/>
      <c r="P3075" s="193">
        <f t="shared" si="648"/>
        <v>0</v>
      </c>
      <c r="Q3075" s="237">
        <f>SUBTOTAL(9,Q3052:Q3074)</f>
        <v>0</v>
      </c>
      <c r="R3075" s="237">
        <f>SUBTOTAL(9,R3052:R3074)</f>
        <v>824205</v>
      </c>
      <c r="S3075" s="237">
        <f>SUBTOTAL(9,S3052:S3074)</f>
        <v>0</v>
      </c>
      <c r="T3075" s="237">
        <f t="shared" ref="T3075" si="649">SUBTOTAL(9,T3052:T3074)</f>
        <v>849205</v>
      </c>
      <c r="U3075" s="237">
        <f>SUBTOTAL(9,U3052:U3074)</f>
        <v>0</v>
      </c>
      <c r="V3075" s="170"/>
      <c r="W3075" s="186"/>
      <c r="X3075" s="186"/>
      <c r="Y3075" s="186"/>
      <c r="Z3075" s="186"/>
      <c r="AA3075" s="186"/>
      <c r="AB3075" s="187"/>
    </row>
    <row r="3076" spans="1:28" s="156" customFormat="1" ht="19.5" customHeight="1" x14ac:dyDescent="0.25">
      <c r="B3076" s="174"/>
      <c r="C3076" s="175"/>
      <c r="D3076" s="176"/>
      <c r="E3076" s="176"/>
      <c r="F3076" s="176"/>
      <c r="G3076" s="177"/>
      <c r="H3076" s="178"/>
      <c r="I3076" s="179"/>
      <c r="J3076" s="180"/>
      <c r="K3076" s="180"/>
      <c r="L3076" s="181"/>
      <c r="M3076" s="182"/>
      <c r="N3076" s="182"/>
      <c r="O3076" s="183"/>
      <c r="P3076" s="193">
        <f t="shared" si="648"/>
        <v>0</v>
      </c>
      <c r="Q3076" s="170"/>
      <c r="R3076" s="194" t="str">
        <f>IF($Q3076=R$8,$K3076,"")</f>
        <v/>
      </c>
      <c r="S3076" s="194"/>
      <c r="T3076" s="194" t="str">
        <f>IF($Q3076=T$8,$K3076,"")</f>
        <v/>
      </c>
      <c r="U3076" s="194" t="str">
        <f>IF($Q3076=U$8,$K3076,"")</f>
        <v/>
      </c>
      <c r="V3076" s="170"/>
      <c r="W3076" s="186"/>
      <c r="X3076" s="186"/>
      <c r="Y3076" s="186"/>
      <c r="Z3076" s="186"/>
      <c r="AA3076" s="186"/>
      <c r="AB3076" s="187"/>
    </row>
    <row r="3077" spans="1:28" s="156" customFormat="1" ht="19.5" customHeight="1" x14ac:dyDescent="0.25">
      <c r="B3077" s="189" t="s">
        <v>1586</v>
      </c>
      <c r="C3077" s="190" t="s">
        <v>1587</v>
      </c>
      <c r="D3077" s="191"/>
      <c r="E3077" s="191"/>
      <c r="F3077" s="191"/>
      <c r="G3077" s="192"/>
      <c r="H3077" s="178"/>
      <c r="I3077" s="179"/>
      <c r="J3077" s="180"/>
      <c r="K3077" s="180"/>
      <c r="L3077" s="181"/>
      <c r="M3077" s="182"/>
      <c r="N3077" s="182"/>
      <c r="O3077" s="183"/>
      <c r="P3077" s="193">
        <f t="shared" si="648"/>
        <v>0</v>
      </c>
      <c r="Q3077" s="170"/>
      <c r="R3077" s="194" t="str">
        <f>IF($Q3077=R$8,$K3077,"")</f>
        <v/>
      </c>
      <c r="S3077" s="194"/>
      <c r="T3077" s="194" t="str">
        <f>IF($Q3077=T$8,$K3077,"")</f>
        <v/>
      </c>
      <c r="U3077" s="194" t="str">
        <f>IF($Q3077=U$8,$K3077,"")</f>
        <v/>
      </c>
      <c r="V3077" s="170"/>
      <c r="W3077" s="186"/>
      <c r="X3077" s="186"/>
      <c r="Y3077" s="186"/>
      <c r="Z3077" s="186"/>
      <c r="AA3077" s="186"/>
      <c r="AB3077" s="187"/>
    </row>
    <row r="3078" spans="1:28" s="156" customFormat="1" ht="19.5" customHeight="1" x14ac:dyDescent="0.25">
      <c r="B3078" s="195" t="s">
        <v>1588</v>
      </c>
      <c r="C3078" s="196" t="s">
        <v>1589</v>
      </c>
      <c r="D3078" s="191"/>
      <c r="E3078" s="191"/>
      <c r="F3078" s="191"/>
      <c r="G3078" s="192"/>
      <c r="H3078" s="178"/>
      <c r="I3078" s="179"/>
      <c r="J3078" s="180"/>
      <c r="K3078" s="180"/>
      <c r="L3078" s="181"/>
      <c r="M3078" s="182"/>
      <c r="N3078" s="182"/>
      <c r="O3078" s="183"/>
      <c r="P3078" s="193">
        <f t="shared" si="648"/>
        <v>0</v>
      </c>
      <c r="Q3078" s="170"/>
      <c r="R3078" s="194"/>
      <c r="S3078" s="194"/>
      <c r="T3078" s="194"/>
      <c r="U3078" s="194"/>
      <c r="V3078" s="170"/>
      <c r="W3078" s="186"/>
      <c r="X3078" s="186"/>
      <c r="Y3078" s="186"/>
      <c r="Z3078" s="186"/>
      <c r="AA3078" s="186"/>
      <c r="AB3078" s="187"/>
    </row>
    <row r="3079" spans="1:28" s="156" customFormat="1" ht="19.5" customHeight="1" x14ac:dyDescent="0.25">
      <c r="B3079" s="279"/>
      <c r="C3079" s="196" t="s">
        <v>349</v>
      </c>
      <c r="D3079" s="191"/>
      <c r="E3079" s="191"/>
      <c r="F3079" s="191"/>
      <c r="G3079" s="192"/>
      <c r="H3079" s="178"/>
      <c r="I3079" s="179"/>
      <c r="J3079" s="180"/>
      <c r="K3079" s="180"/>
      <c r="L3079" s="181"/>
      <c r="M3079" s="182"/>
      <c r="N3079" s="182"/>
      <c r="O3079" s="183"/>
      <c r="P3079" s="193">
        <f t="shared" si="648"/>
        <v>0</v>
      </c>
      <c r="Q3079" s="170"/>
      <c r="R3079" s="194" t="str">
        <f t="shared" ref="R3079:R3084" si="650">IF($Q3079=R$8,$K3079,"")</f>
        <v/>
      </c>
      <c r="S3079" s="194"/>
      <c r="T3079" s="194" t="str">
        <f t="shared" ref="T3079:U3084" si="651">IF($Q3079=T$8,$K3079,"")</f>
        <v/>
      </c>
      <c r="U3079" s="194" t="str">
        <f t="shared" si="651"/>
        <v/>
      </c>
      <c r="V3079" s="170"/>
      <c r="W3079" s="186"/>
      <c r="X3079" s="186"/>
      <c r="Y3079" s="186"/>
      <c r="Z3079" s="186"/>
      <c r="AA3079" s="186"/>
      <c r="AB3079" s="187"/>
    </row>
    <row r="3080" spans="1:28" s="251" customFormat="1" ht="19.5" customHeight="1" x14ac:dyDescent="0.25">
      <c r="A3080" s="241"/>
      <c r="B3080" s="254" t="s">
        <v>64</v>
      </c>
      <c r="C3080" s="199" t="s">
        <v>1590</v>
      </c>
      <c r="D3080" s="255"/>
      <c r="E3080" s="255"/>
      <c r="F3080" s="255"/>
      <c r="G3080" s="256"/>
      <c r="H3080" s="257">
        <f>AB3080</f>
        <v>1772</v>
      </c>
      <c r="I3080" s="242" t="s">
        <v>66</v>
      </c>
      <c r="J3080" s="179">
        <v>50</v>
      </c>
      <c r="K3080" s="204">
        <f>H3080*J3080</f>
        <v>88600</v>
      </c>
      <c r="L3080" s="990"/>
      <c r="M3080" s="991"/>
      <c r="N3080" s="991"/>
      <c r="O3080" s="992"/>
      <c r="P3080" s="193">
        <f t="shared" si="648"/>
        <v>0</v>
      </c>
      <c r="Q3080" s="156" t="s">
        <v>364</v>
      </c>
      <c r="R3080" s="194" t="str">
        <f t="shared" si="650"/>
        <v/>
      </c>
      <c r="S3080" s="194">
        <f>IF($Q3080=S$8,$K3080,"")</f>
        <v>88600</v>
      </c>
      <c r="T3080" s="194" t="str">
        <f t="shared" si="651"/>
        <v/>
      </c>
      <c r="U3080" s="194" t="str">
        <f t="shared" si="651"/>
        <v/>
      </c>
      <c r="V3080" s="248"/>
      <c r="W3080" s="252">
        <v>1</v>
      </c>
      <c r="X3080" s="252">
        <v>1772</v>
      </c>
      <c r="Y3080" s="252">
        <v>1</v>
      </c>
      <c r="Z3080" s="252">
        <v>1</v>
      </c>
      <c r="AA3080" s="280">
        <v>1</v>
      </c>
      <c r="AB3080" s="253">
        <f t="shared" ref="AB3080:AB3082" si="652">W3080*X3080*Y3080*Z3080*AA3080</f>
        <v>1772</v>
      </c>
    </row>
    <row r="3081" spans="1:28" s="251" customFormat="1" ht="19.5" customHeight="1" x14ac:dyDescent="0.25">
      <c r="A3081" s="241"/>
      <c r="B3081" s="254" t="s">
        <v>64</v>
      </c>
      <c r="C3081" s="199" t="s">
        <v>1591</v>
      </c>
      <c r="D3081" s="255"/>
      <c r="E3081" s="255"/>
      <c r="F3081" s="255"/>
      <c r="G3081" s="256"/>
      <c r="H3081" s="257">
        <f>AB3081</f>
        <v>1772</v>
      </c>
      <c r="I3081" s="242" t="s">
        <v>66</v>
      </c>
      <c r="J3081" s="179">
        <v>200</v>
      </c>
      <c r="K3081" s="204">
        <f>H3081*J3081</f>
        <v>354400</v>
      </c>
      <c r="L3081" s="990"/>
      <c r="M3081" s="991"/>
      <c r="N3081" s="991"/>
      <c r="O3081" s="992"/>
      <c r="P3081" s="193">
        <f t="shared" si="648"/>
        <v>0</v>
      </c>
      <c r="Q3081" s="156" t="s">
        <v>364</v>
      </c>
      <c r="R3081" s="194" t="str">
        <f t="shared" si="650"/>
        <v/>
      </c>
      <c r="S3081" s="194">
        <f>IF($Q3081=S$8,$K3081,"")</f>
        <v>354400</v>
      </c>
      <c r="T3081" s="194" t="str">
        <f t="shared" si="651"/>
        <v/>
      </c>
      <c r="U3081" s="194" t="str">
        <f t="shared" si="651"/>
        <v/>
      </c>
      <c r="V3081" s="248"/>
      <c r="W3081" s="252">
        <v>1</v>
      </c>
      <c r="X3081" s="252">
        <v>1772</v>
      </c>
      <c r="Y3081" s="252">
        <v>1</v>
      </c>
      <c r="Z3081" s="252">
        <v>1</v>
      </c>
      <c r="AA3081" s="280">
        <v>1</v>
      </c>
      <c r="AB3081" s="253">
        <f t="shared" si="652"/>
        <v>1772</v>
      </c>
    </row>
    <row r="3082" spans="1:28" s="251" customFormat="1" ht="19.5" customHeight="1" x14ac:dyDescent="0.25">
      <c r="A3082" s="241"/>
      <c r="B3082" s="254" t="s">
        <v>64</v>
      </c>
      <c r="C3082" s="199" t="s">
        <v>1592</v>
      </c>
      <c r="D3082" s="255"/>
      <c r="E3082" s="255"/>
      <c r="F3082" s="255"/>
      <c r="G3082" s="256"/>
      <c r="H3082" s="257">
        <v>675</v>
      </c>
      <c r="I3082" s="242" t="s">
        <v>66</v>
      </c>
      <c r="J3082" s="179">
        <v>275</v>
      </c>
      <c r="K3082" s="204">
        <f>H3082*J3082</f>
        <v>185625</v>
      </c>
      <c r="L3082" s="245"/>
      <c r="M3082" s="246"/>
      <c r="N3082" s="246"/>
      <c r="O3082" s="247"/>
      <c r="P3082" s="193">
        <f t="shared" si="648"/>
        <v>0</v>
      </c>
      <c r="Q3082" s="156" t="s">
        <v>363</v>
      </c>
      <c r="R3082" s="194">
        <f t="shared" si="650"/>
        <v>185625</v>
      </c>
      <c r="S3082" s="194" t="str">
        <f>IF($Q3082=S$8,$K3082,"")</f>
        <v/>
      </c>
      <c r="T3082" s="194" t="str">
        <f t="shared" si="651"/>
        <v/>
      </c>
      <c r="U3082" s="194" t="str">
        <f t="shared" si="651"/>
        <v/>
      </c>
      <c r="V3082" s="248"/>
      <c r="W3082" s="252">
        <v>1</v>
      </c>
      <c r="X3082" s="252">
        <v>150</v>
      </c>
      <c r="Y3082" s="252">
        <v>1</v>
      </c>
      <c r="Z3082" s="252">
        <v>1</v>
      </c>
      <c r="AA3082" s="280">
        <v>1</v>
      </c>
      <c r="AB3082" s="253">
        <f t="shared" si="652"/>
        <v>150</v>
      </c>
    </row>
    <row r="3083" spans="1:28" s="251" customFormat="1" ht="19.5" customHeight="1" x14ac:dyDescent="0.25">
      <c r="A3083" s="241"/>
      <c r="B3083" s="254" t="s">
        <v>64</v>
      </c>
      <c r="C3083" s="199" t="s">
        <v>1593</v>
      </c>
      <c r="D3083" s="255"/>
      <c r="E3083" s="255"/>
      <c r="F3083" s="255"/>
      <c r="G3083" s="256"/>
      <c r="H3083" s="257">
        <v>1</v>
      </c>
      <c r="I3083" s="242" t="s">
        <v>57</v>
      </c>
      <c r="J3083" s="179">
        <v>10000</v>
      </c>
      <c r="K3083" s="204">
        <f>H3083*J3083</f>
        <v>10000</v>
      </c>
      <c r="L3083" s="245"/>
      <c r="M3083" s="246"/>
      <c r="N3083" s="246"/>
      <c r="O3083" s="247"/>
      <c r="P3083" s="193">
        <f t="shared" si="648"/>
        <v>0</v>
      </c>
      <c r="Q3083" s="156" t="s">
        <v>363</v>
      </c>
      <c r="R3083" s="194">
        <f t="shared" si="650"/>
        <v>10000</v>
      </c>
      <c r="S3083" s="194" t="str">
        <f>IF($Q3083=S$8,$K3083,"")</f>
        <v/>
      </c>
      <c r="T3083" s="194" t="str">
        <f t="shared" si="651"/>
        <v/>
      </c>
      <c r="U3083" s="194" t="str">
        <f t="shared" si="651"/>
        <v/>
      </c>
      <c r="V3083" s="248"/>
      <c r="W3083" s="249"/>
      <c r="X3083" s="249"/>
      <c r="Y3083" s="249"/>
      <c r="Z3083" s="249"/>
      <c r="AA3083" s="249"/>
      <c r="AB3083" s="250"/>
    </row>
    <row r="3084" spans="1:28" s="251" customFormat="1" ht="19.5" customHeight="1" x14ac:dyDescent="0.25">
      <c r="A3084" s="241"/>
      <c r="B3084" s="254" t="s">
        <v>64</v>
      </c>
      <c r="C3084" s="199" t="s">
        <v>1594</v>
      </c>
      <c r="D3084" s="255"/>
      <c r="E3084" s="255"/>
      <c r="F3084" s="255"/>
      <c r="G3084" s="256"/>
      <c r="H3084" s="257">
        <v>3012</v>
      </c>
      <c r="I3084" s="242" t="s">
        <v>66</v>
      </c>
      <c r="J3084" s="308">
        <v>225</v>
      </c>
      <c r="K3084" s="204">
        <f>H3084*J3084</f>
        <v>677700</v>
      </c>
      <c r="L3084" s="990" t="s">
        <v>1595</v>
      </c>
      <c r="M3084" s="991"/>
      <c r="N3084" s="991"/>
      <c r="O3084" s="992"/>
      <c r="P3084" s="193">
        <f t="shared" si="648"/>
        <v>0</v>
      </c>
      <c r="Q3084" s="156" t="s">
        <v>363</v>
      </c>
      <c r="R3084" s="194">
        <f t="shared" si="650"/>
        <v>677700</v>
      </c>
      <c r="S3084" s="194" t="str">
        <f>IF($Q3084=S$8,$K3084,"")</f>
        <v/>
      </c>
      <c r="T3084" s="194" t="str">
        <f t="shared" si="651"/>
        <v/>
      </c>
      <c r="U3084" s="194" t="str">
        <f t="shared" si="651"/>
        <v/>
      </c>
      <c r="V3084" s="248"/>
      <c r="W3084" s="252">
        <v>1</v>
      </c>
      <c r="X3084" s="252">
        <v>2753</v>
      </c>
      <c r="Y3084" s="252">
        <v>1</v>
      </c>
      <c r="Z3084" s="252">
        <v>1</v>
      </c>
      <c r="AA3084" s="280">
        <v>1</v>
      </c>
      <c r="AB3084" s="253">
        <f t="shared" ref="AB3084" si="653">W3084*X3084*Y3084*Z3084*AA3084</f>
        <v>2753</v>
      </c>
    </row>
    <row r="3085" spans="1:28" s="251" customFormat="1" ht="19.5" customHeight="1" x14ac:dyDescent="0.25">
      <c r="A3085" s="241"/>
      <c r="B3085" s="435"/>
      <c r="C3085" s="199"/>
      <c r="D3085" s="255"/>
      <c r="E3085" s="255"/>
      <c r="F3085" s="255"/>
      <c r="G3085" s="256"/>
      <c r="H3085" s="257"/>
      <c r="I3085" s="242"/>
      <c r="J3085" s="179"/>
      <c r="K3085" s="244"/>
      <c r="L3085" s="245"/>
      <c r="M3085" s="246"/>
      <c r="N3085" s="246"/>
      <c r="O3085" s="247"/>
      <c r="P3085" s="193">
        <f t="shared" si="648"/>
        <v>0</v>
      </c>
      <c r="Q3085" s="248"/>
      <c r="R3085" s="194"/>
      <c r="S3085" s="194"/>
      <c r="T3085" s="194"/>
      <c r="U3085" s="194"/>
      <c r="V3085" s="248"/>
      <c r="W3085" s="249"/>
      <c r="X3085" s="249"/>
      <c r="Y3085" s="249"/>
      <c r="Z3085" s="249"/>
      <c r="AA3085" s="249"/>
      <c r="AB3085" s="250"/>
    </row>
    <row r="3086" spans="1:28" s="156" customFormat="1" ht="19.5" customHeight="1" x14ac:dyDescent="0.25">
      <c r="B3086" s="279"/>
      <c r="C3086" s="196" t="s">
        <v>356</v>
      </c>
      <c r="D3086" s="191"/>
      <c r="E3086" s="191"/>
      <c r="F3086" s="191"/>
      <c r="G3086" s="192"/>
      <c r="H3086" s="178"/>
      <c r="I3086" s="179"/>
      <c r="J3086" s="180"/>
      <c r="K3086" s="180"/>
      <c r="L3086" s="181"/>
      <c r="M3086" s="182"/>
      <c r="N3086" s="182"/>
      <c r="O3086" s="183"/>
      <c r="P3086" s="193">
        <f t="shared" si="648"/>
        <v>0</v>
      </c>
      <c r="Q3086" s="170"/>
      <c r="R3086" s="194" t="str">
        <f>IF($Q3086=R$8,$K3086,"")</f>
        <v/>
      </c>
      <c r="S3086" s="194"/>
      <c r="T3086" s="194" t="str">
        <f t="shared" ref="T3086:U3090" si="654">IF($Q3086=T$8,$K3086,"")</f>
        <v/>
      </c>
      <c r="U3086" s="194" t="str">
        <f t="shared" si="654"/>
        <v/>
      </c>
      <c r="V3086" s="170"/>
      <c r="W3086" s="186"/>
      <c r="X3086" s="186"/>
      <c r="Y3086" s="186"/>
      <c r="Z3086" s="186"/>
      <c r="AA3086" s="186"/>
      <c r="AB3086" s="187"/>
    </row>
    <row r="3087" spans="1:28" s="251" customFormat="1" ht="19.5" customHeight="1" x14ac:dyDescent="0.25">
      <c r="A3087" s="241"/>
      <c r="B3087" s="254" t="s">
        <v>64</v>
      </c>
      <c r="C3087" s="199" t="s">
        <v>1596</v>
      </c>
      <c r="D3087" s="255"/>
      <c r="E3087" s="255"/>
      <c r="F3087" s="255"/>
      <c r="G3087" s="256"/>
      <c r="H3087" s="257">
        <f>AB3087</f>
        <v>938</v>
      </c>
      <c r="I3087" s="242" t="s">
        <v>66</v>
      </c>
      <c r="J3087" s="179">
        <v>115</v>
      </c>
      <c r="K3087" s="204">
        <f>H3087*J3087</f>
        <v>107870</v>
      </c>
      <c r="L3087" s="245"/>
      <c r="M3087" s="246"/>
      <c r="N3087" s="246"/>
      <c r="O3087" s="247"/>
      <c r="P3087" s="193">
        <f t="shared" si="648"/>
        <v>0</v>
      </c>
      <c r="Q3087" s="156" t="s">
        <v>356</v>
      </c>
      <c r="R3087" s="194" t="str">
        <f>IF($Q3087=R$8,$K3087,"")</f>
        <v/>
      </c>
      <c r="S3087" s="194"/>
      <c r="T3087" s="194">
        <f t="shared" si="654"/>
        <v>107870</v>
      </c>
      <c r="U3087" s="194" t="str">
        <f t="shared" si="654"/>
        <v/>
      </c>
      <c r="V3087" s="248"/>
      <c r="W3087" s="252">
        <v>1</v>
      </c>
      <c r="X3087" s="249">
        <f>382+118+438</f>
        <v>938</v>
      </c>
      <c r="Y3087" s="252">
        <v>1</v>
      </c>
      <c r="Z3087" s="252">
        <v>1</v>
      </c>
      <c r="AA3087" s="280">
        <v>1</v>
      </c>
      <c r="AB3087" s="253">
        <f t="shared" ref="AB3087:AB3089" si="655">W3087*X3087*Y3087*Z3087*AA3087</f>
        <v>938</v>
      </c>
    </row>
    <row r="3088" spans="1:28" s="251" customFormat="1" ht="19.5" customHeight="1" x14ac:dyDescent="0.25">
      <c r="A3088" s="241"/>
      <c r="B3088" s="254" t="s">
        <v>64</v>
      </c>
      <c r="C3088" s="199" t="s">
        <v>1597</v>
      </c>
      <c r="D3088" s="255"/>
      <c r="E3088" s="255"/>
      <c r="F3088" s="255"/>
      <c r="G3088" s="256"/>
      <c r="H3088" s="257">
        <f>AB3088</f>
        <v>1071</v>
      </c>
      <c r="I3088" s="242" t="s">
        <v>144</v>
      </c>
      <c r="J3088" s="179">
        <v>25</v>
      </c>
      <c r="K3088" s="204">
        <f>H3088*J3088</f>
        <v>26775</v>
      </c>
      <c r="L3088" s="245"/>
      <c r="M3088" s="246"/>
      <c r="N3088" s="246"/>
      <c r="O3088" s="247"/>
      <c r="P3088" s="193">
        <f t="shared" si="648"/>
        <v>0</v>
      </c>
      <c r="Q3088" s="156" t="s">
        <v>356</v>
      </c>
      <c r="R3088" s="194" t="str">
        <f>IF($Q3088=R$8,$K3088,"")</f>
        <v/>
      </c>
      <c r="S3088" s="194"/>
      <c r="T3088" s="194">
        <f t="shared" si="654"/>
        <v>26775</v>
      </c>
      <c r="U3088" s="194" t="str">
        <f t="shared" si="654"/>
        <v/>
      </c>
      <c r="V3088" s="248"/>
      <c r="W3088" s="252">
        <v>1</v>
      </c>
      <c r="X3088" s="249">
        <v>1</v>
      </c>
      <c r="Y3088" s="249">
        <f>362+121+588</f>
        <v>1071</v>
      </c>
      <c r="Z3088" s="252">
        <v>1</v>
      </c>
      <c r="AA3088" s="280">
        <v>1</v>
      </c>
      <c r="AB3088" s="253">
        <f t="shared" si="655"/>
        <v>1071</v>
      </c>
    </row>
    <row r="3089" spans="1:28" s="251" customFormat="1" ht="19.5" customHeight="1" x14ac:dyDescent="0.25">
      <c r="A3089" s="241"/>
      <c r="B3089" s="254" t="s">
        <v>64</v>
      </c>
      <c r="C3089" s="199" t="s">
        <v>663</v>
      </c>
      <c r="D3089" s="255"/>
      <c r="E3089" s="255"/>
      <c r="F3089" s="255"/>
      <c r="G3089" s="256"/>
      <c r="H3089" s="257"/>
      <c r="I3089" s="242"/>
      <c r="J3089" s="204"/>
      <c r="K3089" s="204"/>
      <c r="L3089" s="307" t="s">
        <v>1598</v>
      </c>
      <c r="M3089" s="246"/>
      <c r="N3089" s="246"/>
      <c r="O3089" s="247"/>
      <c r="P3089" s="193">
        <f t="shared" si="648"/>
        <v>0</v>
      </c>
      <c r="Q3089" s="156" t="s">
        <v>356</v>
      </c>
      <c r="R3089" s="194" t="str">
        <f>IF($Q3089=R$8,$K3089,"")</f>
        <v/>
      </c>
      <c r="S3089" s="194"/>
      <c r="T3089" s="194">
        <f t="shared" si="654"/>
        <v>0</v>
      </c>
      <c r="U3089" s="194" t="str">
        <f t="shared" si="654"/>
        <v/>
      </c>
      <c r="V3089" s="248"/>
      <c r="W3089" s="252">
        <v>1</v>
      </c>
      <c r="X3089" s="249">
        <v>382</v>
      </c>
      <c r="Y3089" s="252">
        <v>1</v>
      </c>
      <c r="Z3089" s="252">
        <v>1</v>
      </c>
      <c r="AA3089" s="280">
        <v>1</v>
      </c>
      <c r="AB3089" s="253">
        <f t="shared" si="655"/>
        <v>382</v>
      </c>
    </row>
    <row r="3090" spans="1:28" s="251" customFormat="1" ht="19.5" customHeight="1" x14ac:dyDescent="0.25">
      <c r="A3090" s="241"/>
      <c r="B3090" s="254" t="s">
        <v>64</v>
      </c>
      <c r="C3090" s="199" t="s">
        <v>1599</v>
      </c>
      <c r="D3090" s="255"/>
      <c r="E3090" s="255"/>
      <c r="F3090" s="255"/>
      <c r="G3090" s="256"/>
      <c r="H3090" s="257">
        <v>80</v>
      </c>
      <c r="I3090" s="242" t="s">
        <v>1600</v>
      </c>
      <c r="J3090" s="204">
        <v>4500</v>
      </c>
      <c r="K3090" s="204">
        <f>H3090*J3090</f>
        <v>360000</v>
      </c>
      <c r="L3090" s="307"/>
      <c r="M3090" s="246"/>
      <c r="N3090" s="246"/>
      <c r="O3090" s="247"/>
      <c r="P3090" s="193">
        <f t="shared" si="648"/>
        <v>0</v>
      </c>
      <c r="Q3090" s="156" t="s">
        <v>356</v>
      </c>
      <c r="R3090" s="194" t="str">
        <f>IF($Q3090=R$8,$K3090,"")</f>
        <v/>
      </c>
      <c r="S3090" s="194"/>
      <c r="T3090" s="194">
        <f t="shared" si="654"/>
        <v>360000</v>
      </c>
      <c r="U3090" s="194" t="str">
        <f t="shared" si="654"/>
        <v/>
      </c>
      <c r="V3090" s="248"/>
      <c r="W3090" s="252"/>
      <c r="X3090" s="249"/>
      <c r="Y3090" s="252"/>
      <c r="Z3090" s="252"/>
      <c r="AA3090" s="280"/>
      <c r="AB3090" s="253"/>
    </row>
    <row r="3091" spans="1:28" s="251" customFormat="1" ht="19.5" customHeight="1" x14ac:dyDescent="0.25">
      <c r="A3091" s="241"/>
      <c r="B3091" s="435"/>
      <c r="C3091" s="199"/>
      <c r="D3091" s="255"/>
      <c r="E3091" s="255"/>
      <c r="F3091" s="255"/>
      <c r="G3091" s="256"/>
      <c r="H3091" s="257"/>
      <c r="I3091" s="242"/>
      <c r="J3091" s="179"/>
      <c r="K3091" s="244"/>
      <c r="L3091" s="245"/>
      <c r="M3091" s="246"/>
      <c r="N3091" s="246"/>
      <c r="O3091" s="247"/>
      <c r="P3091" s="193">
        <f t="shared" si="648"/>
        <v>0</v>
      </c>
      <c r="Q3091" s="248"/>
      <c r="R3091" s="194"/>
      <c r="S3091" s="194"/>
      <c r="T3091" s="194"/>
      <c r="U3091" s="194"/>
      <c r="V3091" s="248"/>
      <c r="W3091" s="249"/>
      <c r="X3091" s="249"/>
      <c r="Y3091" s="249"/>
      <c r="Z3091" s="249"/>
      <c r="AA3091" s="249"/>
      <c r="AB3091" s="250"/>
    </row>
    <row r="3092" spans="1:28" s="156" customFormat="1" ht="19.5" customHeight="1" x14ac:dyDescent="0.25">
      <c r="A3092" s="197"/>
      <c r="B3092" s="211"/>
      <c r="C3092" s="212"/>
      <c r="D3092" s="213"/>
      <c r="E3092" s="213"/>
      <c r="F3092" s="213"/>
      <c r="G3092" s="214"/>
      <c r="H3092" s="215"/>
      <c r="I3092" s="215"/>
      <c r="J3092" s="216"/>
      <c r="K3092" s="217"/>
      <c r="L3092" s="218"/>
      <c r="M3092" s="219"/>
      <c r="N3092" s="219"/>
      <c r="O3092" s="220"/>
      <c r="P3092" s="193">
        <f t="shared" si="648"/>
        <v>0</v>
      </c>
      <c r="R3092" s="194"/>
      <c r="S3092" s="194"/>
      <c r="T3092" s="194"/>
      <c r="U3092" s="194"/>
      <c r="V3092" s="208"/>
      <c r="W3092" s="209"/>
      <c r="X3092" s="209"/>
      <c r="Y3092" s="209"/>
      <c r="Z3092" s="209"/>
      <c r="AA3092" s="209"/>
      <c r="AB3092" s="210"/>
    </row>
    <row r="3093" spans="1:28" s="156" customFormat="1" ht="19.5" customHeight="1" x14ac:dyDescent="0.25">
      <c r="A3093" s="197"/>
      <c r="B3093" s="221"/>
      <c r="C3093" s="222"/>
      <c r="D3093" s="223"/>
      <c r="E3093" s="223"/>
      <c r="F3093" s="223"/>
      <c r="G3093" s="224" t="str">
        <f>C3078</f>
        <v>Roads, Paths and Pavings</v>
      </c>
      <c r="H3093" s="225"/>
      <c r="I3093" s="225"/>
      <c r="J3093" s="226"/>
      <c r="K3093" s="227">
        <f>SUBTOTAL(9,K3078:K3092)</f>
        <v>1810970</v>
      </c>
      <c r="L3093" s="228"/>
      <c r="M3093" s="229"/>
      <c r="N3093" s="229"/>
      <c r="O3093" s="230"/>
      <c r="P3093" s="193">
        <f t="shared" si="648"/>
        <v>1810970</v>
      </c>
      <c r="R3093" s="194"/>
      <c r="S3093" s="194"/>
      <c r="T3093" s="194"/>
      <c r="U3093" s="194"/>
      <c r="V3093" s="208"/>
      <c r="W3093" s="209"/>
      <c r="X3093" s="209"/>
      <c r="Y3093" s="209"/>
      <c r="Z3093" s="209"/>
      <c r="AA3093" s="209"/>
      <c r="AB3093" s="210"/>
    </row>
    <row r="3094" spans="1:28" s="251" customFormat="1" ht="19.5" customHeight="1" x14ac:dyDescent="0.25">
      <c r="A3094" s="241"/>
      <c r="B3094" s="254"/>
      <c r="C3094" s="199"/>
      <c r="D3094" s="255"/>
      <c r="E3094" s="255"/>
      <c r="F3094" s="255"/>
      <c r="G3094" s="256"/>
      <c r="H3094" s="257"/>
      <c r="I3094" s="242"/>
      <c r="J3094" s="179"/>
      <c r="K3094" s="244"/>
      <c r="L3094" s="990"/>
      <c r="M3094" s="991"/>
      <c r="N3094" s="991"/>
      <c r="O3094" s="992"/>
      <c r="P3094" s="193">
        <f t="shared" si="648"/>
        <v>0</v>
      </c>
      <c r="Q3094" s="258"/>
      <c r="R3094" s="194" t="str">
        <f>IF($Q3094=R$8,$K3094,"")</f>
        <v/>
      </c>
      <c r="S3094" s="194"/>
      <c r="T3094" s="194" t="str">
        <f>IF($Q3094=T$8,$K3094,"")</f>
        <v/>
      </c>
      <c r="U3094" s="194" t="str">
        <f>IF($Q3094=U$8,$K3094,"")</f>
        <v/>
      </c>
      <c r="V3094" s="248"/>
      <c r="W3094" s="249"/>
      <c r="X3094" s="249"/>
      <c r="Y3094" s="249"/>
      <c r="Z3094" s="249"/>
      <c r="AA3094" s="249"/>
      <c r="AB3094" s="250"/>
    </row>
    <row r="3095" spans="1:28" s="156" customFormat="1" ht="19.5" customHeight="1" x14ac:dyDescent="0.25">
      <c r="B3095" s="195" t="s">
        <v>1601</v>
      </c>
      <c r="C3095" s="196" t="s">
        <v>1602</v>
      </c>
      <c r="D3095" s="191"/>
      <c r="E3095" s="191"/>
      <c r="F3095" s="191"/>
      <c r="G3095" s="192"/>
      <c r="H3095" s="178"/>
      <c r="I3095" s="179"/>
      <c r="J3095" s="180"/>
      <c r="K3095" s="180"/>
      <c r="L3095" s="181"/>
      <c r="M3095" s="182"/>
      <c r="N3095" s="182"/>
      <c r="O3095" s="183"/>
      <c r="P3095" s="193">
        <f t="shared" si="648"/>
        <v>0</v>
      </c>
      <c r="Q3095" s="170"/>
      <c r="R3095" s="194"/>
      <c r="S3095" s="194"/>
      <c r="T3095" s="194"/>
      <c r="U3095" s="194"/>
      <c r="V3095" s="170"/>
      <c r="W3095" s="186"/>
      <c r="X3095" s="186"/>
      <c r="Y3095" s="186"/>
      <c r="Z3095" s="186"/>
      <c r="AA3095" s="186"/>
      <c r="AB3095" s="187"/>
    </row>
    <row r="3096" spans="1:28" s="156" customFormat="1" ht="19.5" customHeight="1" x14ac:dyDescent="0.25">
      <c r="A3096" s="197"/>
      <c r="B3096" s="198" t="s">
        <v>64</v>
      </c>
      <c r="C3096" s="199" t="s">
        <v>1603</v>
      </c>
      <c r="D3096" s="200"/>
      <c r="E3096" s="200"/>
      <c r="F3096" s="200"/>
      <c r="G3096" s="201"/>
      <c r="H3096" s="294">
        <v>1</v>
      </c>
      <c r="I3096" s="202" t="s">
        <v>57</v>
      </c>
      <c r="J3096" s="204">
        <v>250000</v>
      </c>
      <c r="K3096" s="204">
        <f>H3096*J3096</f>
        <v>250000</v>
      </c>
      <c r="L3096" s="205"/>
      <c r="M3096" s="206"/>
      <c r="N3096" s="206"/>
      <c r="O3096" s="207"/>
      <c r="P3096" s="193">
        <f t="shared" si="648"/>
        <v>0</v>
      </c>
      <c r="Q3096" s="156" t="s">
        <v>363</v>
      </c>
      <c r="R3096" s="194">
        <f>IF($Q3096=R$8,$K3096,"")</f>
        <v>250000</v>
      </c>
      <c r="S3096" s="194"/>
      <c r="T3096" s="194" t="str">
        <f>IF($Q3096=T$8,$K3096,"")</f>
        <v/>
      </c>
      <c r="U3096" s="194" t="str">
        <f>IF($Q3096=U$8,$K3096,"")</f>
        <v/>
      </c>
      <c r="V3096" s="208"/>
      <c r="W3096" s="209"/>
      <c r="X3096" s="209"/>
      <c r="Y3096" s="209"/>
      <c r="Z3096" s="209"/>
      <c r="AA3096" s="209"/>
      <c r="AB3096" s="210"/>
    </row>
    <row r="3097" spans="1:28" s="156" customFormat="1" ht="19.5" customHeight="1" x14ac:dyDescent="0.25">
      <c r="A3097" s="197"/>
      <c r="B3097" s="198" t="s">
        <v>64</v>
      </c>
      <c r="C3097" s="199" t="s">
        <v>1604</v>
      </c>
      <c r="D3097" s="200"/>
      <c r="E3097" s="200"/>
      <c r="F3097" s="200"/>
      <c r="G3097" s="201"/>
      <c r="H3097" s="294">
        <v>1</v>
      </c>
      <c r="I3097" s="202" t="s">
        <v>57</v>
      </c>
      <c r="J3097" s="204">
        <v>250000</v>
      </c>
      <c r="K3097" s="204">
        <f>H3097*J3097</f>
        <v>250000</v>
      </c>
      <c r="L3097" s="205"/>
      <c r="M3097" s="206"/>
      <c r="N3097" s="206"/>
      <c r="O3097" s="207"/>
      <c r="P3097" s="193">
        <f t="shared" si="648"/>
        <v>0</v>
      </c>
      <c r="Q3097" s="156" t="s">
        <v>356</v>
      </c>
      <c r="R3097" s="194" t="str">
        <f>IF($Q3097=R$8,$K3097,"")</f>
        <v/>
      </c>
      <c r="S3097" s="194"/>
      <c r="T3097" s="194">
        <f>IF($Q3097=T$8,$K3097,"")</f>
        <v>250000</v>
      </c>
      <c r="U3097" s="194" t="str">
        <f>IF($Q3097=U$8,$K3097,"")</f>
        <v/>
      </c>
      <c r="V3097" s="208"/>
      <c r="W3097" s="209"/>
      <c r="X3097" s="209"/>
      <c r="Y3097" s="209"/>
      <c r="Z3097" s="209"/>
      <c r="AA3097" s="209"/>
      <c r="AB3097" s="210"/>
    </row>
    <row r="3098" spans="1:28" s="156" customFormat="1" ht="19.5" customHeight="1" x14ac:dyDescent="0.25">
      <c r="A3098" s="197"/>
      <c r="B3098" s="198" t="s">
        <v>64</v>
      </c>
      <c r="C3098" s="212"/>
      <c r="D3098" s="213"/>
      <c r="E3098" s="213"/>
      <c r="F3098" s="213"/>
      <c r="G3098" s="214"/>
      <c r="H3098" s="215"/>
      <c r="I3098" s="215"/>
      <c r="J3098" s="216"/>
      <c r="K3098" s="217"/>
      <c r="L3098" s="218"/>
      <c r="M3098" s="219"/>
      <c r="N3098" s="219"/>
      <c r="O3098" s="220"/>
      <c r="P3098" s="193">
        <f t="shared" si="648"/>
        <v>0</v>
      </c>
      <c r="R3098" s="194"/>
      <c r="S3098" s="194"/>
      <c r="T3098" s="194"/>
      <c r="U3098" s="194"/>
      <c r="V3098" s="208"/>
      <c r="W3098" s="209"/>
      <c r="X3098" s="209"/>
      <c r="Y3098" s="209"/>
      <c r="Z3098" s="209"/>
      <c r="AA3098" s="209"/>
      <c r="AB3098" s="210"/>
    </row>
    <row r="3099" spans="1:28" s="156" customFormat="1" ht="19.5" customHeight="1" x14ac:dyDescent="0.25">
      <c r="A3099" s="197"/>
      <c r="B3099" s="211"/>
      <c r="C3099" s="212"/>
      <c r="D3099" s="213"/>
      <c r="E3099" s="213"/>
      <c r="F3099" s="213"/>
      <c r="G3099" s="214"/>
      <c r="H3099" s="215"/>
      <c r="I3099" s="215"/>
      <c r="J3099" s="216"/>
      <c r="K3099" s="217"/>
      <c r="L3099" s="218"/>
      <c r="M3099" s="219"/>
      <c r="N3099" s="219"/>
      <c r="O3099" s="220"/>
      <c r="P3099" s="193">
        <f t="shared" si="648"/>
        <v>0</v>
      </c>
      <c r="R3099" s="194"/>
      <c r="S3099" s="194"/>
      <c r="T3099" s="194"/>
      <c r="U3099" s="194"/>
      <c r="V3099" s="208"/>
      <c r="W3099" s="209"/>
      <c r="X3099" s="209"/>
      <c r="Y3099" s="209"/>
      <c r="Z3099" s="209"/>
      <c r="AA3099" s="209"/>
      <c r="AB3099" s="210"/>
    </row>
    <row r="3100" spans="1:28" s="156" customFormat="1" ht="19.5" customHeight="1" x14ac:dyDescent="0.25">
      <c r="A3100" s="197"/>
      <c r="B3100" s="221"/>
      <c r="C3100" s="222"/>
      <c r="D3100" s="223"/>
      <c r="E3100" s="223"/>
      <c r="F3100" s="223"/>
      <c r="G3100" s="224" t="str">
        <f>C3095</f>
        <v>Special Surfacing's and Pavings</v>
      </c>
      <c r="H3100" s="225"/>
      <c r="I3100" s="225"/>
      <c r="J3100" s="226"/>
      <c r="K3100" s="227">
        <f>SUBTOTAL(9,K3095:K3099)</f>
        <v>500000</v>
      </c>
      <c r="L3100" s="228"/>
      <c r="M3100" s="229"/>
      <c r="N3100" s="229"/>
      <c r="O3100" s="230"/>
      <c r="P3100" s="193">
        <f t="shared" si="648"/>
        <v>500000</v>
      </c>
      <c r="R3100" s="194"/>
      <c r="S3100" s="194"/>
      <c r="T3100" s="194"/>
      <c r="U3100" s="194"/>
      <c r="V3100" s="208"/>
      <c r="W3100" s="209"/>
      <c r="X3100" s="209"/>
      <c r="Y3100" s="209"/>
      <c r="Z3100" s="209"/>
      <c r="AA3100" s="209"/>
      <c r="AB3100" s="210"/>
    </row>
    <row r="3101" spans="1:28" s="251" customFormat="1" ht="19.5" customHeight="1" x14ac:dyDescent="0.25">
      <c r="A3101" s="241"/>
      <c r="B3101" s="254"/>
      <c r="C3101" s="199"/>
      <c r="D3101" s="255"/>
      <c r="E3101" s="255"/>
      <c r="F3101" s="255"/>
      <c r="G3101" s="256"/>
      <c r="H3101" s="257"/>
      <c r="I3101" s="242"/>
      <c r="J3101" s="179"/>
      <c r="K3101" s="244"/>
      <c r="L3101" s="990"/>
      <c r="M3101" s="991"/>
      <c r="N3101" s="991"/>
      <c r="O3101" s="992"/>
      <c r="P3101" s="193">
        <f t="shared" si="648"/>
        <v>0</v>
      </c>
      <c r="Q3101" s="258"/>
      <c r="R3101" s="194" t="str">
        <f>IF($Q3101=R$8,$K3101,"")</f>
        <v/>
      </c>
      <c r="S3101" s="194"/>
      <c r="T3101" s="194" t="str">
        <f>IF($Q3101=T$8,$K3101,"")</f>
        <v/>
      </c>
      <c r="U3101" s="194" t="str">
        <f>IF($Q3101=U$8,$K3101,"")</f>
        <v/>
      </c>
      <c r="V3101" s="248"/>
      <c r="W3101" s="249"/>
      <c r="X3101" s="249"/>
      <c r="Y3101" s="249"/>
      <c r="Z3101" s="249"/>
      <c r="AA3101" s="249"/>
      <c r="AB3101" s="250"/>
    </row>
    <row r="3102" spans="1:28" s="251" customFormat="1" ht="19.5" customHeight="1" x14ac:dyDescent="0.25">
      <c r="A3102" s="241"/>
      <c r="B3102" s="435"/>
      <c r="C3102" s="199"/>
      <c r="D3102" s="255"/>
      <c r="E3102" s="255"/>
      <c r="F3102" s="255"/>
      <c r="G3102" s="256"/>
      <c r="H3102" s="257"/>
      <c r="I3102" s="242"/>
      <c r="J3102" s="179"/>
      <c r="K3102" s="244"/>
      <c r="L3102" s="245"/>
      <c r="M3102" s="246"/>
      <c r="N3102" s="246"/>
      <c r="O3102" s="247"/>
      <c r="P3102" s="193">
        <f t="shared" si="648"/>
        <v>0</v>
      </c>
      <c r="Q3102" s="248"/>
      <c r="R3102" s="194"/>
      <c r="S3102" s="194"/>
      <c r="T3102" s="194"/>
      <c r="U3102" s="194"/>
      <c r="V3102" s="248"/>
      <c r="W3102" s="249"/>
      <c r="X3102" s="249"/>
      <c r="Y3102" s="249"/>
      <c r="Z3102" s="249"/>
      <c r="AA3102" s="249"/>
      <c r="AB3102" s="250"/>
    </row>
    <row r="3103" spans="1:28" s="156" customFormat="1" ht="19.5" customHeight="1" x14ac:dyDescent="0.25">
      <c r="B3103" s="174"/>
      <c r="C3103" s="175"/>
      <c r="D3103" s="176"/>
      <c r="E3103" s="176"/>
      <c r="F3103" s="176"/>
      <c r="G3103" s="177"/>
      <c r="H3103" s="178"/>
      <c r="I3103" s="179"/>
      <c r="J3103" s="180"/>
      <c r="K3103" s="180"/>
      <c r="L3103" s="181"/>
      <c r="M3103" s="182"/>
      <c r="N3103" s="182"/>
      <c r="O3103" s="183"/>
      <c r="P3103" s="193">
        <f t="shared" si="648"/>
        <v>0</v>
      </c>
      <c r="Q3103" s="170"/>
      <c r="R3103" s="194" t="str">
        <f>IF($Q3103=R$8,$K3103,"")</f>
        <v/>
      </c>
      <c r="S3103" s="194"/>
      <c r="T3103" s="194" t="str">
        <f>IF($Q3103=T$8,$K3103,"")</f>
        <v/>
      </c>
      <c r="U3103" s="194" t="str">
        <f>IF($Q3103=U$8,$K3103,"")</f>
        <v/>
      </c>
      <c r="V3103" s="170"/>
      <c r="W3103" s="186"/>
      <c r="X3103" s="186"/>
      <c r="Y3103" s="186"/>
      <c r="Z3103" s="186"/>
      <c r="AA3103" s="186"/>
      <c r="AB3103" s="187"/>
    </row>
    <row r="3104" spans="1:28" s="156" customFormat="1" ht="19.5" customHeight="1" x14ac:dyDescent="0.25">
      <c r="B3104" s="231"/>
      <c r="C3104" s="232"/>
      <c r="D3104" s="233"/>
      <c r="E3104" s="233"/>
      <c r="F3104" s="233"/>
      <c r="G3104" s="234" t="str">
        <f>C3077</f>
        <v>Roads, paths and pavings</v>
      </c>
      <c r="H3104" s="235"/>
      <c r="I3104" s="236"/>
      <c r="J3104" s="236"/>
      <c r="K3104" s="237">
        <f>SUBTOTAL(9,K3077:K3103)</f>
        <v>2310970</v>
      </c>
      <c r="L3104" s="238"/>
      <c r="M3104" s="239"/>
      <c r="N3104" s="239"/>
      <c r="O3104" s="240"/>
      <c r="P3104" s="193">
        <f t="shared" si="648"/>
        <v>0</v>
      </c>
      <c r="Q3104" s="237">
        <f>SUBTOTAL(9,Q3077:Q3103)</f>
        <v>0</v>
      </c>
      <c r="R3104" s="237">
        <f>SUBTOTAL(9,R3077:R3103)</f>
        <v>1123325</v>
      </c>
      <c r="S3104" s="237">
        <f>SUBTOTAL(9,S3077:S3103)</f>
        <v>443000</v>
      </c>
      <c r="T3104" s="237">
        <f>SUBTOTAL(9,T3077:T3103)</f>
        <v>744645</v>
      </c>
      <c r="U3104" s="237">
        <f>SUBTOTAL(9,U3077:U3103)</f>
        <v>0</v>
      </c>
      <c r="V3104" s="170"/>
      <c r="W3104" s="186"/>
      <c r="X3104" s="186"/>
      <c r="Y3104" s="186"/>
      <c r="Z3104" s="186"/>
      <c r="AA3104" s="186"/>
      <c r="AB3104" s="187"/>
    </row>
    <row r="3105" spans="1:28" s="156" customFormat="1" ht="19.5" customHeight="1" x14ac:dyDescent="0.25">
      <c r="B3105" s="174"/>
      <c r="C3105" s="175"/>
      <c r="D3105" s="176"/>
      <c r="E3105" s="176"/>
      <c r="F3105" s="176"/>
      <c r="G3105" s="177"/>
      <c r="H3105" s="178"/>
      <c r="I3105" s="179"/>
      <c r="J3105" s="180"/>
      <c r="K3105" s="180"/>
      <c r="L3105" s="181"/>
      <c r="M3105" s="182"/>
      <c r="N3105" s="182"/>
      <c r="O3105" s="183"/>
      <c r="P3105" s="193">
        <f t="shared" si="648"/>
        <v>0</v>
      </c>
      <c r="Q3105" s="170"/>
      <c r="R3105" s="194" t="str">
        <f>IF($Q3105=R$8,$K3105,"")</f>
        <v/>
      </c>
      <c r="S3105" s="194"/>
      <c r="T3105" s="194" t="str">
        <f>IF($Q3105=T$8,$K3105,"")</f>
        <v/>
      </c>
      <c r="U3105" s="194" t="str">
        <f>IF($Q3105=U$8,$K3105,"")</f>
        <v/>
      </c>
      <c r="V3105" s="170"/>
      <c r="W3105" s="186"/>
      <c r="X3105" s="186"/>
      <c r="Y3105" s="186"/>
      <c r="Z3105" s="186"/>
      <c r="AA3105" s="186"/>
      <c r="AB3105" s="187"/>
    </row>
    <row r="3106" spans="1:28" s="156" customFormat="1" ht="19.5" customHeight="1" x14ac:dyDescent="0.25">
      <c r="B3106" s="189" t="s">
        <v>1605</v>
      </c>
      <c r="C3106" s="190" t="s">
        <v>215</v>
      </c>
      <c r="D3106" s="191"/>
      <c r="E3106" s="191"/>
      <c r="F3106" s="191"/>
      <c r="G3106" s="192"/>
      <c r="H3106" s="178"/>
      <c r="I3106" s="179"/>
      <c r="J3106" s="180"/>
      <c r="K3106" s="180"/>
      <c r="L3106" s="181"/>
      <c r="M3106" s="182"/>
      <c r="N3106" s="182"/>
      <c r="O3106" s="183"/>
      <c r="P3106" s="193">
        <f t="shared" si="648"/>
        <v>0</v>
      </c>
      <c r="Q3106" s="170"/>
      <c r="R3106" s="194" t="str">
        <f>IF($Q3106=R$8,$K3106,"")</f>
        <v/>
      </c>
      <c r="S3106" s="194"/>
      <c r="T3106" s="194" t="str">
        <f>IF($Q3106=T$8,$K3106,"")</f>
        <v/>
      </c>
      <c r="U3106" s="194" t="str">
        <f>IF($Q3106=U$8,$K3106,"")</f>
        <v/>
      </c>
      <c r="V3106" s="170"/>
      <c r="W3106" s="186"/>
      <c r="X3106" s="186"/>
      <c r="Y3106" s="186"/>
      <c r="Z3106" s="186"/>
      <c r="AA3106" s="186"/>
      <c r="AB3106" s="187"/>
    </row>
    <row r="3107" spans="1:28" s="156" customFormat="1" ht="19.5" customHeight="1" x14ac:dyDescent="0.25">
      <c r="B3107" s="195" t="s">
        <v>1606</v>
      </c>
      <c r="C3107" s="196" t="s">
        <v>1607</v>
      </c>
      <c r="D3107" s="191"/>
      <c r="E3107" s="191"/>
      <c r="F3107" s="191"/>
      <c r="G3107" s="192"/>
      <c r="H3107" s="178"/>
      <c r="I3107" s="179"/>
      <c r="J3107" s="180"/>
      <c r="K3107" s="180"/>
      <c r="L3107" s="181"/>
      <c r="M3107" s="182"/>
      <c r="N3107" s="182"/>
      <c r="O3107" s="183"/>
      <c r="P3107" s="193">
        <f t="shared" si="648"/>
        <v>0</v>
      </c>
      <c r="Q3107" s="170"/>
      <c r="R3107" s="194"/>
      <c r="S3107" s="194"/>
      <c r="T3107" s="194"/>
      <c r="U3107" s="194"/>
      <c r="V3107" s="170"/>
      <c r="W3107" s="186"/>
      <c r="X3107" s="186"/>
      <c r="Y3107" s="186"/>
      <c r="Z3107" s="186"/>
      <c r="AA3107" s="186"/>
      <c r="AB3107" s="187"/>
    </row>
    <row r="3108" spans="1:28" s="156" customFormat="1" ht="19.5" customHeight="1" x14ac:dyDescent="0.25">
      <c r="B3108" s="279"/>
      <c r="C3108" s="196" t="s">
        <v>349</v>
      </c>
      <c r="D3108" s="191"/>
      <c r="E3108" s="191"/>
      <c r="F3108" s="191"/>
      <c r="G3108" s="192"/>
      <c r="H3108" s="178"/>
      <c r="I3108" s="179"/>
      <c r="J3108" s="180"/>
      <c r="K3108" s="180"/>
      <c r="L3108" s="181"/>
      <c r="M3108" s="182"/>
      <c r="N3108" s="182"/>
      <c r="O3108" s="183"/>
      <c r="P3108" s="193">
        <f t="shared" si="648"/>
        <v>0</v>
      </c>
      <c r="Q3108" s="170"/>
      <c r="R3108" s="194" t="str">
        <f t="shared" ref="R3108:S3115" si="656">IF($Q3108=R$8,$K3108,"")</f>
        <v/>
      </c>
      <c r="S3108" s="194"/>
      <c r="T3108" s="194" t="str">
        <f t="shared" ref="T3108:U3115" si="657">IF($Q3108=T$8,$K3108,"")</f>
        <v/>
      </c>
      <c r="U3108" s="194" t="str">
        <f t="shared" si="657"/>
        <v/>
      </c>
      <c r="V3108" s="170"/>
      <c r="W3108" s="186"/>
      <c r="X3108" s="186"/>
      <c r="Y3108" s="186"/>
      <c r="Z3108" s="186"/>
      <c r="AA3108" s="186"/>
      <c r="AB3108" s="187"/>
    </row>
    <row r="3109" spans="1:28" s="251" customFormat="1" ht="19.5" customHeight="1" x14ac:dyDescent="0.25">
      <c r="A3109" s="241"/>
      <c r="B3109" s="254" t="s">
        <v>64</v>
      </c>
      <c r="C3109" s="199" t="s">
        <v>1608</v>
      </c>
      <c r="D3109" s="255"/>
      <c r="E3109" s="255"/>
      <c r="F3109" s="255"/>
      <c r="G3109" s="256"/>
      <c r="H3109" s="257">
        <f>AB3109</f>
        <v>9965</v>
      </c>
      <c r="I3109" s="242" t="s">
        <v>66</v>
      </c>
      <c r="J3109" s="179">
        <v>150</v>
      </c>
      <c r="K3109" s="244">
        <f>H3109*J3109</f>
        <v>1494750</v>
      </c>
      <c r="L3109" s="245" t="s">
        <v>1609</v>
      </c>
      <c r="M3109" s="246"/>
      <c r="N3109" s="246"/>
      <c r="O3109" s="247"/>
      <c r="P3109" s="193">
        <f t="shared" si="648"/>
        <v>0</v>
      </c>
      <c r="Q3109" s="156" t="s">
        <v>363</v>
      </c>
      <c r="R3109" s="194">
        <f t="shared" si="656"/>
        <v>1494750</v>
      </c>
      <c r="S3109" s="194" t="str">
        <f t="shared" si="656"/>
        <v/>
      </c>
      <c r="T3109" s="194" t="str">
        <f t="shared" si="657"/>
        <v/>
      </c>
      <c r="U3109" s="194" t="str">
        <f t="shared" si="657"/>
        <v/>
      </c>
      <c r="V3109" s="248"/>
      <c r="W3109" s="252">
        <v>1</v>
      </c>
      <c r="X3109" s="249">
        <v>9965</v>
      </c>
      <c r="Y3109" s="252">
        <v>1</v>
      </c>
      <c r="Z3109" s="252">
        <v>1</v>
      </c>
      <c r="AA3109" s="280">
        <v>1</v>
      </c>
      <c r="AB3109" s="253">
        <f t="shared" ref="AB3109" si="658">W3109*X3109*Y3109*Z3109*AA3109</f>
        <v>9965</v>
      </c>
    </row>
    <row r="3110" spans="1:28" s="251" customFormat="1" ht="19.5" customHeight="1" x14ac:dyDescent="0.25">
      <c r="A3110" s="241"/>
      <c r="B3110" s="254" t="s">
        <v>64</v>
      </c>
      <c r="C3110" s="199" t="s">
        <v>1610</v>
      </c>
      <c r="D3110" s="255"/>
      <c r="E3110" s="255"/>
      <c r="F3110" s="255"/>
      <c r="G3110" s="256"/>
      <c r="H3110" s="257">
        <v>1</v>
      </c>
      <c r="I3110" s="242" t="s">
        <v>57</v>
      </c>
      <c r="J3110" s="179">
        <v>25000</v>
      </c>
      <c r="K3110" s="244">
        <f>H3110*J3110</f>
        <v>25000</v>
      </c>
      <c r="L3110" s="245" t="s">
        <v>585</v>
      </c>
      <c r="M3110" s="246"/>
      <c r="N3110" s="246"/>
      <c r="O3110" s="247"/>
      <c r="P3110" s="193">
        <f t="shared" si="648"/>
        <v>0</v>
      </c>
      <c r="Q3110" s="156" t="s">
        <v>364</v>
      </c>
      <c r="R3110" s="194" t="str">
        <f t="shared" si="656"/>
        <v/>
      </c>
      <c r="S3110" s="194">
        <f t="shared" si="656"/>
        <v>25000</v>
      </c>
      <c r="T3110" s="194" t="str">
        <f t="shared" si="657"/>
        <v/>
      </c>
      <c r="U3110" s="194" t="str">
        <f t="shared" si="657"/>
        <v/>
      </c>
      <c r="V3110" s="248"/>
      <c r="W3110" s="252"/>
      <c r="X3110" s="249"/>
      <c r="Y3110" s="252"/>
      <c r="Z3110" s="252"/>
      <c r="AA3110" s="280"/>
      <c r="AB3110" s="253"/>
    </row>
    <row r="3111" spans="1:28" s="251" customFormat="1" ht="19.5" customHeight="1" x14ac:dyDescent="0.25">
      <c r="A3111" s="241"/>
      <c r="B3111" s="254" t="s">
        <v>64</v>
      </c>
      <c r="C3111" s="199" t="s">
        <v>1611</v>
      </c>
      <c r="D3111" s="255"/>
      <c r="E3111" s="255"/>
      <c r="F3111" s="255"/>
      <c r="G3111" s="256"/>
      <c r="H3111" s="257">
        <v>27</v>
      </c>
      <c r="I3111" s="242" t="s">
        <v>147</v>
      </c>
      <c r="J3111" s="179">
        <v>2500</v>
      </c>
      <c r="K3111" s="244">
        <f t="shared" ref="K3111:K3115" si="659">H3111*J3111</f>
        <v>67500</v>
      </c>
      <c r="L3111" s="245"/>
      <c r="M3111" s="246"/>
      <c r="N3111" s="246"/>
      <c r="O3111" s="247"/>
      <c r="P3111" s="193">
        <f t="shared" si="648"/>
        <v>0</v>
      </c>
      <c r="Q3111" s="156" t="s">
        <v>363</v>
      </c>
      <c r="R3111" s="194">
        <f t="shared" si="656"/>
        <v>67500</v>
      </c>
      <c r="S3111" s="194" t="str">
        <f t="shared" si="656"/>
        <v/>
      </c>
      <c r="T3111" s="194" t="str">
        <f t="shared" si="657"/>
        <v/>
      </c>
      <c r="U3111" s="194" t="str">
        <f t="shared" si="657"/>
        <v/>
      </c>
      <c r="V3111" s="248"/>
      <c r="W3111" s="252">
        <v>38</v>
      </c>
      <c r="X3111" s="252">
        <v>1</v>
      </c>
      <c r="Y3111" s="252">
        <v>1</v>
      </c>
      <c r="Z3111" s="252">
        <v>1</v>
      </c>
      <c r="AA3111" s="252">
        <v>1</v>
      </c>
      <c r="AB3111" s="253">
        <f t="shared" ref="AB3111" si="660">W3111*X3111*Y3111*Z3111*AA3111</f>
        <v>38</v>
      </c>
    </row>
    <row r="3112" spans="1:28" s="251" customFormat="1" ht="19.5" customHeight="1" x14ac:dyDescent="0.25">
      <c r="A3112" s="241"/>
      <c r="B3112" s="254" t="s">
        <v>64</v>
      </c>
      <c r="C3112" s="199" t="s">
        <v>1612</v>
      </c>
      <c r="D3112" s="255"/>
      <c r="E3112" s="255"/>
      <c r="F3112" s="255"/>
      <c r="G3112" s="256"/>
      <c r="H3112" s="257">
        <v>85</v>
      </c>
      <c r="I3112" s="242" t="s">
        <v>147</v>
      </c>
      <c r="J3112" s="179">
        <v>2000</v>
      </c>
      <c r="K3112" s="244">
        <f t="shared" si="659"/>
        <v>170000</v>
      </c>
      <c r="L3112" s="245"/>
      <c r="M3112" s="246"/>
      <c r="N3112" s="246"/>
      <c r="O3112" s="247"/>
      <c r="P3112" s="193">
        <f t="shared" si="648"/>
        <v>0</v>
      </c>
      <c r="Q3112" s="156" t="s">
        <v>363</v>
      </c>
      <c r="R3112" s="194">
        <f t="shared" si="656"/>
        <v>170000</v>
      </c>
      <c r="S3112" s="194" t="str">
        <f t="shared" si="656"/>
        <v/>
      </c>
      <c r="T3112" s="194" t="str">
        <f t="shared" si="657"/>
        <v/>
      </c>
      <c r="U3112" s="194" t="str">
        <f t="shared" si="657"/>
        <v/>
      </c>
      <c r="V3112" s="248"/>
      <c r="W3112" s="252"/>
      <c r="X3112" s="252"/>
      <c r="Y3112" s="252"/>
      <c r="Z3112" s="252"/>
      <c r="AA3112" s="252"/>
      <c r="AB3112" s="253"/>
    </row>
    <row r="3113" spans="1:28" s="251" customFormat="1" ht="19.5" customHeight="1" x14ac:dyDescent="0.25">
      <c r="A3113" s="241"/>
      <c r="B3113" s="254" t="s">
        <v>64</v>
      </c>
      <c r="C3113" s="199" t="s">
        <v>1613</v>
      </c>
      <c r="D3113" s="255"/>
      <c r="E3113" s="255"/>
      <c r="F3113" s="255"/>
      <c r="G3113" s="256"/>
      <c r="H3113" s="257">
        <v>37</v>
      </c>
      <c r="I3113" s="242" t="s">
        <v>147</v>
      </c>
      <c r="J3113" s="179">
        <v>1750</v>
      </c>
      <c r="K3113" s="244">
        <f t="shared" si="659"/>
        <v>64750</v>
      </c>
      <c r="L3113" s="245"/>
      <c r="M3113" s="246"/>
      <c r="N3113" s="246"/>
      <c r="O3113" s="247"/>
      <c r="P3113" s="193">
        <f t="shared" si="648"/>
        <v>0</v>
      </c>
      <c r="Q3113" s="156" t="s">
        <v>363</v>
      </c>
      <c r="R3113" s="194">
        <f t="shared" si="656"/>
        <v>64750</v>
      </c>
      <c r="S3113" s="194" t="str">
        <f t="shared" si="656"/>
        <v/>
      </c>
      <c r="T3113" s="194" t="str">
        <f t="shared" si="657"/>
        <v/>
      </c>
      <c r="U3113" s="194" t="str">
        <f t="shared" si="657"/>
        <v/>
      </c>
      <c r="V3113" s="248"/>
      <c r="W3113" s="252"/>
      <c r="X3113" s="252"/>
      <c r="Y3113" s="252"/>
      <c r="Z3113" s="252"/>
      <c r="AA3113" s="252"/>
      <c r="AB3113" s="253"/>
    </row>
    <row r="3114" spans="1:28" s="251" customFormat="1" ht="19.5" customHeight="1" x14ac:dyDescent="0.25">
      <c r="A3114" s="241"/>
      <c r="B3114" s="254" t="s">
        <v>64</v>
      </c>
      <c r="C3114" s="199" t="s">
        <v>1614</v>
      </c>
      <c r="D3114" s="255"/>
      <c r="E3114" s="255"/>
      <c r="F3114" s="255"/>
      <c r="G3114" s="256"/>
      <c r="H3114" s="257">
        <v>10</v>
      </c>
      <c r="I3114" s="242" t="s">
        <v>147</v>
      </c>
      <c r="J3114" s="179">
        <v>5000</v>
      </c>
      <c r="K3114" s="244">
        <f t="shared" si="659"/>
        <v>50000</v>
      </c>
      <c r="L3114" s="245"/>
      <c r="M3114" s="246"/>
      <c r="N3114" s="246"/>
      <c r="O3114" s="247"/>
      <c r="P3114" s="193">
        <f t="shared" ref="P3114" si="661">K3114-SUM(R3114:U3114)</f>
        <v>0</v>
      </c>
      <c r="Q3114" s="156" t="s">
        <v>363</v>
      </c>
      <c r="R3114" s="194">
        <f t="shared" si="656"/>
        <v>50000</v>
      </c>
      <c r="S3114" s="194" t="str">
        <f t="shared" si="656"/>
        <v/>
      </c>
      <c r="T3114" s="194" t="str">
        <f t="shared" si="657"/>
        <v/>
      </c>
      <c r="U3114" s="194" t="str">
        <f t="shared" si="657"/>
        <v/>
      </c>
      <c r="V3114" s="248"/>
      <c r="W3114" s="252"/>
      <c r="X3114" s="252"/>
      <c r="Y3114" s="252"/>
      <c r="Z3114" s="252"/>
      <c r="AA3114" s="252"/>
      <c r="AB3114" s="253"/>
    </row>
    <row r="3115" spans="1:28" s="251" customFormat="1" ht="19.5" customHeight="1" x14ac:dyDescent="0.25">
      <c r="A3115" s="241"/>
      <c r="B3115" s="254" t="s">
        <v>64</v>
      </c>
      <c r="C3115" s="478" t="s">
        <v>1615</v>
      </c>
      <c r="D3115" s="479"/>
      <c r="E3115" s="479"/>
      <c r="F3115" s="479"/>
      <c r="G3115" s="480"/>
      <c r="H3115" s="481">
        <f>H3109</f>
        <v>9965</v>
      </c>
      <c r="I3115" s="482" t="s">
        <v>66</v>
      </c>
      <c r="J3115" s="308">
        <v>500</v>
      </c>
      <c r="K3115" s="483">
        <f t="shared" si="659"/>
        <v>4982500</v>
      </c>
      <c r="L3115" s="307" t="s">
        <v>1616</v>
      </c>
      <c r="M3115" s="246"/>
      <c r="N3115" s="246"/>
      <c r="O3115" s="247"/>
      <c r="P3115" s="193">
        <f t="shared" ref="P3115" si="662">K3115-SUM(R3115:U3115)</f>
        <v>0</v>
      </c>
      <c r="Q3115" s="156" t="s">
        <v>363</v>
      </c>
      <c r="R3115" s="194">
        <f t="shared" si="656"/>
        <v>4982500</v>
      </c>
      <c r="S3115" s="194" t="str">
        <f t="shared" si="656"/>
        <v/>
      </c>
      <c r="T3115" s="194" t="str">
        <f t="shared" si="657"/>
        <v/>
      </c>
      <c r="U3115" s="194" t="str">
        <f t="shared" si="657"/>
        <v/>
      </c>
      <c r="V3115" s="248"/>
      <c r="W3115" s="252"/>
      <c r="X3115" s="252"/>
      <c r="Y3115" s="252"/>
      <c r="Z3115" s="252"/>
      <c r="AA3115" s="252"/>
      <c r="AB3115" s="253"/>
    </row>
    <row r="3116" spans="1:28" s="251" customFormat="1" ht="19.5" customHeight="1" x14ac:dyDescent="0.25">
      <c r="A3116" s="241"/>
      <c r="B3116" s="435"/>
      <c r="C3116" s="199"/>
      <c r="D3116" s="255"/>
      <c r="E3116" s="255"/>
      <c r="F3116" s="255"/>
      <c r="G3116" s="256"/>
      <c r="H3116" s="257"/>
      <c r="I3116" s="242"/>
      <c r="J3116" s="179"/>
      <c r="K3116" s="244"/>
      <c r="L3116" s="245"/>
      <c r="M3116" s="246"/>
      <c r="N3116" s="246"/>
      <c r="O3116" s="247"/>
      <c r="P3116" s="193">
        <f t="shared" si="648"/>
        <v>0</v>
      </c>
      <c r="Q3116" s="248"/>
      <c r="R3116" s="194"/>
      <c r="S3116" s="194"/>
      <c r="T3116" s="194"/>
      <c r="U3116" s="194"/>
      <c r="V3116" s="248"/>
      <c r="W3116" s="252"/>
      <c r="X3116" s="249"/>
      <c r="Y3116" s="252"/>
      <c r="Z3116" s="252"/>
      <c r="AA3116" s="280"/>
      <c r="AB3116" s="253"/>
    </row>
    <row r="3117" spans="1:28" s="156" customFormat="1" ht="19.5" customHeight="1" x14ac:dyDescent="0.25">
      <c r="B3117" s="279"/>
      <c r="C3117" s="196" t="s">
        <v>356</v>
      </c>
      <c r="D3117" s="191"/>
      <c r="E3117" s="191"/>
      <c r="F3117" s="191"/>
      <c r="G3117" s="192"/>
      <c r="H3117" s="178"/>
      <c r="I3117" s="179"/>
      <c r="J3117" s="180"/>
      <c r="K3117" s="180"/>
      <c r="L3117" s="181"/>
      <c r="M3117" s="182"/>
      <c r="N3117" s="182"/>
      <c r="O3117" s="183"/>
      <c r="P3117" s="193">
        <f t="shared" si="648"/>
        <v>0</v>
      </c>
      <c r="Q3117" s="170"/>
      <c r="R3117" s="194" t="str">
        <f t="shared" ref="R3117:R3123" si="663">IF($Q3117=R$8,$K3117,"")</f>
        <v/>
      </c>
      <c r="S3117" s="194"/>
      <c r="T3117" s="194" t="str">
        <f t="shared" ref="T3117:U3123" si="664">IF($Q3117=T$8,$K3117,"")</f>
        <v/>
      </c>
      <c r="U3117" s="194" t="str">
        <f t="shared" si="664"/>
        <v/>
      </c>
      <c r="V3117" s="170"/>
      <c r="W3117" s="186"/>
      <c r="X3117" s="186"/>
      <c r="Y3117" s="186"/>
      <c r="Z3117" s="186"/>
      <c r="AA3117" s="186"/>
      <c r="AB3117" s="187"/>
    </row>
    <row r="3118" spans="1:28" s="251" customFormat="1" ht="19.5" customHeight="1" x14ac:dyDescent="0.25">
      <c r="A3118" s="241"/>
      <c r="B3118" s="254" t="s">
        <v>64</v>
      </c>
      <c r="C3118" s="199" t="s">
        <v>1608</v>
      </c>
      <c r="D3118" s="255"/>
      <c r="E3118" s="255"/>
      <c r="F3118" s="255"/>
      <c r="G3118" s="256"/>
      <c r="H3118" s="257">
        <f>AB3118</f>
        <v>13809</v>
      </c>
      <c r="I3118" s="242" t="s">
        <v>66</v>
      </c>
      <c r="J3118" s="179">
        <v>150</v>
      </c>
      <c r="K3118" s="244">
        <f>H3118*J3118</f>
        <v>2071350</v>
      </c>
      <c r="L3118" s="245" t="s">
        <v>1609</v>
      </c>
      <c r="M3118" s="246"/>
      <c r="N3118" s="246"/>
      <c r="O3118" s="247"/>
      <c r="P3118" s="193">
        <f t="shared" si="648"/>
        <v>0</v>
      </c>
      <c r="Q3118" s="156" t="s">
        <v>356</v>
      </c>
      <c r="R3118" s="194" t="str">
        <f t="shared" si="663"/>
        <v/>
      </c>
      <c r="S3118" s="194"/>
      <c r="T3118" s="194">
        <f t="shared" si="664"/>
        <v>2071350</v>
      </c>
      <c r="U3118" s="194" t="str">
        <f t="shared" si="664"/>
        <v/>
      </c>
      <c r="V3118" s="248"/>
      <c r="W3118" s="252">
        <v>1</v>
      </c>
      <c r="X3118" s="249">
        <v>13809</v>
      </c>
      <c r="Y3118" s="252">
        <v>1</v>
      </c>
      <c r="Z3118" s="252">
        <v>1</v>
      </c>
      <c r="AA3118" s="280">
        <v>1</v>
      </c>
      <c r="AB3118" s="253">
        <f t="shared" ref="AB3118:AB3119" si="665">W3118*X3118*Y3118*Z3118*AA3118</f>
        <v>13809</v>
      </c>
    </row>
    <row r="3119" spans="1:28" s="251" customFormat="1" ht="19.5" customHeight="1" x14ac:dyDescent="0.25">
      <c r="A3119" s="241"/>
      <c r="B3119" s="254" t="s">
        <v>64</v>
      </c>
      <c r="C3119" s="199" t="s">
        <v>1611</v>
      </c>
      <c r="D3119" s="255"/>
      <c r="E3119" s="255"/>
      <c r="F3119" s="255"/>
      <c r="G3119" s="256"/>
      <c r="H3119" s="257">
        <v>23</v>
      </c>
      <c r="I3119" s="242" t="s">
        <v>147</v>
      </c>
      <c r="J3119" s="179">
        <v>2500</v>
      </c>
      <c r="K3119" s="244">
        <f t="shared" ref="K3119:K3123" si="666">H3119*J3119</f>
        <v>57500</v>
      </c>
      <c r="L3119" s="245"/>
      <c r="M3119" s="246"/>
      <c r="N3119" s="246"/>
      <c r="O3119" s="247"/>
      <c r="P3119" s="193">
        <f t="shared" si="648"/>
        <v>0</v>
      </c>
      <c r="Q3119" s="156" t="s">
        <v>356</v>
      </c>
      <c r="R3119" s="194" t="str">
        <f t="shared" si="663"/>
        <v/>
      </c>
      <c r="S3119" s="194"/>
      <c r="T3119" s="194">
        <f t="shared" si="664"/>
        <v>57500</v>
      </c>
      <c r="U3119" s="194" t="str">
        <f t="shared" si="664"/>
        <v/>
      </c>
      <c r="V3119" s="248"/>
      <c r="W3119" s="252">
        <v>38</v>
      </c>
      <c r="X3119" s="252">
        <v>1</v>
      </c>
      <c r="Y3119" s="252">
        <v>1</v>
      </c>
      <c r="Z3119" s="252">
        <v>1</v>
      </c>
      <c r="AA3119" s="252">
        <v>1</v>
      </c>
      <c r="AB3119" s="253">
        <f t="shared" si="665"/>
        <v>38</v>
      </c>
    </row>
    <row r="3120" spans="1:28" s="251" customFormat="1" ht="19.5" customHeight="1" x14ac:dyDescent="0.25">
      <c r="A3120" s="241"/>
      <c r="B3120" s="254" t="s">
        <v>64</v>
      </c>
      <c r="C3120" s="199" t="s">
        <v>1612</v>
      </c>
      <c r="D3120" s="255"/>
      <c r="E3120" s="255"/>
      <c r="F3120" s="255"/>
      <c r="G3120" s="256"/>
      <c r="H3120" s="257">
        <v>25</v>
      </c>
      <c r="I3120" s="242" t="s">
        <v>147</v>
      </c>
      <c r="J3120" s="179">
        <v>2000</v>
      </c>
      <c r="K3120" s="244">
        <f t="shared" si="666"/>
        <v>50000</v>
      </c>
      <c r="L3120" s="245"/>
      <c r="M3120" s="246"/>
      <c r="N3120" s="246"/>
      <c r="O3120" s="247"/>
      <c r="P3120" s="193">
        <f t="shared" si="648"/>
        <v>0</v>
      </c>
      <c r="Q3120" s="156" t="s">
        <v>356</v>
      </c>
      <c r="R3120" s="194" t="str">
        <f t="shared" si="663"/>
        <v/>
      </c>
      <c r="S3120" s="194"/>
      <c r="T3120" s="194">
        <f t="shared" si="664"/>
        <v>50000</v>
      </c>
      <c r="U3120" s="194" t="str">
        <f t="shared" si="664"/>
        <v/>
      </c>
      <c r="V3120" s="248"/>
      <c r="W3120" s="252"/>
      <c r="X3120" s="252"/>
      <c r="Y3120" s="252"/>
      <c r="Z3120" s="252"/>
      <c r="AA3120" s="252"/>
      <c r="AB3120" s="253"/>
    </row>
    <row r="3121" spans="1:21" s="251" customFormat="1" ht="19.5" customHeight="1" x14ac:dyDescent="0.25">
      <c r="A3121" s="241"/>
      <c r="B3121" s="254" t="s">
        <v>64</v>
      </c>
      <c r="C3121" s="199" t="s">
        <v>1613</v>
      </c>
      <c r="D3121" s="255"/>
      <c r="E3121" s="255"/>
      <c r="F3121" s="255"/>
      <c r="G3121" s="256"/>
      <c r="H3121" s="257">
        <v>5</v>
      </c>
      <c r="I3121" s="242" t="s">
        <v>147</v>
      </c>
      <c r="J3121" s="179">
        <v>1750</v>
      </c>
      <c r="K3121" s="244">
        <f t="shared" si="666"/>
        <v>8750</v>
      </c>
      <c r="L3121" s="245"/>
      <c r="M3121" s="246"/>
      <c r="N3121" s="246"/>
      <c r="O3121" s="247"/>
      <c r="P3121" s="193">
        <f t="shared" si="648"/>
        <v>0</v>
      </c>
      <c r="Q3121" s="156" t="s">
        <v>356</v>
      </c>
      <c r="R3121" s="194" t="str">
        <f t="shared" si="663"/>
        <v/>
      </c>
      <c r="S3121" s="194"/>
      <c r="T3121" s="194">
        <f t="shared" si="664"/>
        <v>8750</v>
      </c>
      <c r="U3121" s="194" t="str">
        <f t="shared" si="664"/>
        <v/>
      </c>
    </row>
    <row r="3122" spans="1:21" s="251" customFormat="1" ht="19.5" customHeight="1" x14ac:dyDescent="0.25">
      <c r="A3122" s="241"/>
      <c r="B3122" s="254" t="s">
        <v>64</v>
      </c>
      <c r="C3122" s="199" t="s">
        <v>1614</v>
      </c>
      <c r="D3122" s="255"/>
      <c r="E3122" s="255"/>
      <c r="F3122" s="255"/>
      <c r="G3122" s="256"/>
      <c r="H3122" s="257">
        <v>5</v>
      </c>
      <c r="I3122" s="242" t="s">
        <v>147</v>
      </c>
      <c r="J3122" s="179">
        <v>5000</v>
      </c>
      <c r="K3122" s="244">
        <f t="shared" si="666"/>
        <v>25000</v>
      </c>
      <c r="L3122" s="245"/>
      <c r="M3122" s="246"/>
      <c r="N3122" s="246"/>
      <c r="O3122" s="247"/>
      <c r="P3122" s="193">
        <f t="shared" ref="P3122" si="667">K3122-SUM(R3122:U3122)</f>
        <v>0</v>
      </c>
      <c r="Q3122" s="156" t="s">
        <v>356</v>
      </c>
      <c r="R3122" s="194" t="str">
        <f t="shared" si="663"/>
        <v/>
      </c>
      <c r="S3122" s="194"/>
      <c r="T3122" s="194">
        <f t="shared" si="664"/>
        <v>25000</v>
      </c>
      <c r="U3122" s="194" t="str">
        <f t="shared" si="664"/>
        <v/>
      </c>
    </row>
    <row r="3123" spans="1:21" s="251" customFormat="1" ht="19.5" customHeight="1" x14ac:dyDescent="0.25">
      <c r="A3123" s="241"/>
      <c r="B3123" s="254" t="s">
        <v>64</v>
      </c>
      <c r="C3123" s="478" t="s">
        <v>1615</v>
      </c>
      <c r="D3123" s="479"/>
      <c r="E3123" s="479"/>
      <c r="F3123" s="479"/>
      <c r="G3123" s="480"/>
      <c r="H3123" s="481">
        <f>H3118</f>
        <v>13809</v>
      </c>
      <c r="I3123" s="482" t="s">
        <v>66</v>
      </c>
      <c r="J3123" s="308">
        <v>500</v>
      </c>
      <c r="K3123" s="483">
        <f t="shared" si="666"/>
        <v>6904500</v>
      </c>
      <c r="L3123" s="307" t="s">
        <v>1616</v>
      </c>
      <c r="M3123" s="246"/>
      <c r="N3123" s="246"/>
      <c r="O3123" s="247"/>
      <c r="P3123" s="193">
        <f t="shared" ref="P3123" si="668">K3123-SUM(R3123:U3123)</f>
        <v>0</v>
      </c>
      <c r="Q3123" s="156" t="s">
        <v>356</v>
      </c>
      <c r="R3123" s="194" t="str">
        <f t="shared" si="663"/>
        <v/>
      </c>
      <c r="S3123" s="194"/>
      <c r="T3123" s="194">
        <f t="shared" si="664"/>
        <v>6904500</v>
      </c>
      <c r="U3123" s="194" t="str">
        <f t="shared" si="664"/>
        <v/>
      </c>
    </row>
    <row r="3124" spans="1:21" s="156" customFormat="1" ht="19.5" customHeight="1" x14ac:dyDescent="0.25">
      <c r="A3124" s="197"/>
      <c r="B3124" s="221"/>
      <c r="C3124" s="222"/>
      <c r="D3124" s="223"/>
      <c r="E3124" s="223"/>
      <c r="F3124" s="223"/>
      <c r="G3124" s="224" t="str">
        <f>C3107</f>
        <v>Seeding and Turfing</v>
      </c>
      <c r="H3124" s="420">
        <f>H3115+H3123</f>
        <v>23774</v>
      </c>
      <c r="I3124" s="420" t="s">
        <v>66</v>
      </c>
      <c r="J3124" s="421">
        <f>K3124/H3124</f>
        <v>671.80953983343147</v>
      </c>
      <c r="K3124" s="227">
        <f>SUBTOTAL(9,K3107:K3123)</f>
        <v>15971600</v>
      </c>
      <c r="L3124" s="228"/>
      <c r="M3124" s="229"/>
      <c r="N3124" s="229"/>
      <c r="O3124" s="230"/>
      <c r="P3124" s="193">
        <f t="shared" si="648"/>
        <v>15971600</v>
      </c>
      <c r="R3124" s="194"/>
      <c r="S3124" s="194"/>
      <c r="T3124" s="194"/>
      <c r="U3124" s="194"/>
    </row>
    <row r="3125" spans="1:21" s="251" customFormat="1" ht="19.5" customHeight="1" x14ac:dyDescent="0.25">
      <c r="A3125" s="241"/>
      <c r="B3125" s="254"/>
      <c r="C3125" s="199"/>
      <c r="D3125" s="255"/>
      <c r="E3125" s="255"/>
      <c r="F3125" s="255"/>
      <c r="G3125" s="256"/>
      <c r="H3125" s="257"/>
      <c r="I3125" s="242"/>
      <c r="J3125" s="179"/>
      <c r="K3125" s="244"/>
      <c r="L3125" s="990"/>
      <c r="M3125" s="991"/>
      <c r="N3125" s="991"/>
      <c r="O3125" s="992"/>
      <c r="P3125" s="193">
        <f t="shared" si="648"/>
        <v>0</v>
      </c>
      <c r="Q3125" s="258"/>
      <c r="R3125" s="194" t="str">
        <f>IF($Q3125=R$8,$K3125,"")</f>
        <v/>
      </c>
      <c r="S3125" s="194"/>
      <c r="T3125" s="194" t="str">
        <f>IF($Q3125=T$8,$K3125,"")</f>
        <v/>
      </c>
      <c r="U3125" s="194" t="str">
        <f>IF($Q3125=U$8,$K3125,"")</f>
        <v/>
      </c>
    </row>
    <row r="3126" spans="1:21" s="156" customFormat="1" ht="19.5" customHeight="1" x14ac:dyDescent="0.25">
      <c r="B3126" s="195" t="s">
        <v>1617</v>
      </c>
      <c r="C3126" s="196" t="s">
        <v>1618</v>
      </c>
      <c r="D3126" s="191"/>
      <c r="E3126" s="191"/>
      <c r="F3126" s="191"/>
      <c r="G3126" s="192"/>
      <c r="H3126" s="178"/>
      <c r="I3126" s="179"/>
      <c r="J3126" s="180"/>
      <c r="K3126" s="180"/>
      <c r="L3126" s="181"/>
      <c r="M3126" s="182"/>
      <c r="N3126" s="182"/>
      <c r="O3126" s="183"/>
      <c r="P3126" s="193">
        <f t="shared" si="648"/>
        <v>0</v>
      </c>
      <c r="Q3126" s="170"/>
      <c r="R3126" s="194"/>
      <c r="S3126" s="194"/>
      <c r="T3126" s="194"/>
      <c r="U3126" s="194"/>
    </row>
    <row r="3127" spans="1:21" s="156" customFormat="1" ht="19.5" customHeight="1" x14ac:dyDescent="0.25">
      <c r="A3127" s="197"/>
      <c r="B3127" s="198" t="s">
        <v>64</v>
      </c>
      <c r="C3127" s="199" t="s">
        <v>1619</v>
      </c>
      <c r="D3127" s="200"/>
      <c r="E3127" s="200"/>
      <c r="F3127" s="200"/>
      <c r="G3127" s="201"/>
      <c r="H3127" s="294"/>
      <c r="I3127" s="202"/>
      <c r="J3127" s="204"/>
      <c r="K3127" s="204"/>
      <c r="L3127" s="205"/>
      <c r="M3127" s="206"/>
      <c r="N3127" s="206"/>
      <c r="O3127" s="207"/>
      <c r="P3127" s="193">
        <f t="shared" si="648"/>
        <v>0</v>
      </c>
      <c r="Q3127" s="156" t="s">
        <v>349</v>
      </c>
      <c r="R3127" s="194" t="str">
        <f>IF($Q3127=R$8,$K3127,"")</f>
        <v/>
      </c>
      <c r="S3127" s="194"/>
      <c r="T3127" s="194" t="str">
        <f>IF($Q3127=T$8,$K3127,"")</f>
        <v/>
      </c>
      <c r="U3127" s="194" t="str">
        <f>IF($Q3127=U$8,$K3127,"")</f>
        <v/>
      </c>
    </row>
    <row r="3128" spans="1:21" s="156" customFormat="1" ht="19.5" customHeight="1" x14ac:dyDescent="0.25">
      <c r="A3128" s="197"/>
      <c r="B3128" s="198" t="s">
        <v>64</v>
      </c>
      <c r="C3128" s="199"/>
      <c r="D3128" s="200"/>
      <c r="E3128" s="200"/>
      <c r="F3128" s="200"/>
      <c r="G3128" s="201"/>
      <c r="H3128" s="202"/>
      <c r="I3128" s="202"/>
      <c r="J3128" s="203"/>
      <c r="K3128" s="204"/>
      <c r="L3128" s="205"/>
      <c r="M3128" s="206"/>
      <c r="N3128" s="206"/>
      <c r="O3128" s="207"/>
      <c r="P3128" s="193">
        <f t="shared" si="648"/>
        <v>0</v>
      </c>
      <c r="Q3128" s="156" t="s">
        <v>349</v>
      </c>
      <c r="R3128" s="194" t="str">
        <f>IF($Q3128=R$8,$K3128,"")</f>
        <v/>
      </c>
      <c r="S3128" s="194"/>
      <c r="T3128" s="194" t="str">
        <f>IF($Q3128=T$8,$K3128,"")</f>
        <v/>
      </c>
      <c r="U3128" s="194" t="str">
        <f>IF($Q3128=U$8,$K3128,"")</f>
        <v/>
      </c>
    </row>
    <row r="3129" spans="1:21" s="156" customFormat="1" ht="19.5" customHeight="1" x14ac:dyDescent="0.25">
      <c r="A3129" s="197"/>
      <c r="B3129" s="198" t="s">
        <v>64</v>
      </c>
      <c r="C3129" s="212"/>
      <c r="D3129" s="213"/>
      <c r="E3129" s="213"/>
      <c r="F3129" s="213"/>
      <c r="G3129" s="214"/>
      <c r="H3129" s="215"/>
      <c r="I3129" s="215"/>
      <c r="J3129" s="216"/>
      <c r="K3129" s="217"/>
      <c r="L3129" s="218"/>
      <c r="M3129" s="219"/>
      <c r="N3129" s="219"/>
      <c r="O3129" s="220"/>
      <c r="P3129" s="193">
        <f t="shared" si="648"/>
        <v>0</v>
      </c>
      <c r="R3129" s="194"/>
      <c r="S3129" s="194"/>
      <c r="T3129" s="194"/>
      <c r="U3129" s="194"/>
    </row>
    <row r="3130" spans="1:21" s="156" customFormat="1" ht="19.5" customHeight="1" x14ac:dyDescent="0.25">
      <c r="A3130" s="197"/>
      <c r="B3130" s="211"/>
      <c r="C3130" s="212"/>
      <c r="D3130" s="213"/>
      <c r="E3130" s="213"/>
      <c r="F3130" s="213"/>
      <c r="G3130" s="214"/>
      <c r="H3130" s="215"/>
      <c r="I3130" s="215"/>
      <c r="J3130" s="216"/>
      <c r="K3130" s="217"/>
      <c r="L3130" s="218"/>
      <c r="M3130" s="219"/>
      <c r="N3130" s="219"/>
      <c r="O3130" s="220"/>
      <c r="P3130" s="193">
        <f t="shared" si="648"/>
        <v>0</v>
      </c>
      <c r="R3130" s="194"/>
      <c r="S3130" s="194"/>
      <c r="T3130" s="194"/>
      <c r="U3130" s="194"/>
    </row>
    <row r="3131" spans="1:21" s="156" customFormat="1" ht="19.5" customHeight="1" x14ac:dyDescent="0.25">
      <c r="A3131" s="197"/>
      <c r="B3131" s="221"/>
      <c r="C3131" s="222"/>
      <c r="D3131" s="223"/>
      <c r="E3131" s="223"/>
      <c r="F3131" s="223"/>
      <c r="G3131" s="224" t="str">
        <f>C3126</f>
        <v>External Planting</v>
      </c>
      <c r="H3131" s="225"/>
      <c r="I3131" s="225"/>
      <c r="J3131" s="226"/>
      <c r="K3131" s="227">
        <f>SUBTOTAL(9,K3126:K3130)</f>
        <v>0</v>
      </c>
      <c r="L3131" s="228"/>
      <c r="M3131" s="229"/>
      <c r="N3131" s="229"/>
      <c r="O3131" s="230"/>
      <c r="P3131" s="193">
        <f t="shared" si="648"/>
        <v>0</v>
      </c>
      <c r="R3131" s="194"/>
      <c r="S3131" s="194"/>
      <c r="T3131" s="194"/>
      <c r="U3131" s="194"/>
    </row>
    <row r="3132" spans="1:21" s="251" customFormat="1" ht="19.5" customHeight="1" x14ac:dyDescent="0.25">
      <c r="A3132" s="241"/>
      <c r="B3132" s="254"/>
      <c r="C3132" s="199"/>
      <c r="D3132" s="255"/>
      <c r="E3132" s="255"/>
      <c r="F3132" s="255"/>
      <c r="G3132" s="256"/>
      <c r="H3132" s="257"/>
      <c r="I3132" s="242"/>
      <c r="J3132" s="179"/>
      <c r="K3132" s="244"/>
      <c r="L3132" s="990"/>
      <c r="M3132" s="991"/>
      <c r="N3132" s="991"/>
      <c r="O3132" s="992"/>
      <c r="P3132" s="193">
        <f t="shared" si="648"/>
        <v>0</v>
      </c>
      <c r="Q3132" s="258"/>
      <c r="R3132" s="194" t="str">
        <f>IF($Q3132=R$8,$K3132,"")</f>
        <v/>
      </c>
      <c r="S3132" s="194"/>
      <c r="T3132" s="194" t="str">
        <f>IF($Q3132=T$8,$K3132,"")</f>
        <v/>
      </c>
      <c r="U3132" s="194" t="str">
        <f>IF($Q3132=U$8,$K3132,"")</f>
        <v/>
      </c>
    </row>
    <row r="3133" spans="1:21" s="156" customFormat="1" ht="19.5" customHeight="1" x14ac:dyDescent="0.25">
      <c r="B3133" s="195" t="s">
        <v>1620</v>
      </c>
      <c r="C3133" s="196" t="s">
        <v>1621</v>
      </c>
      <c r="D3133" s="191"/>
      <c r="E3133" s="191"/>
      <c r="F3133" s="191"/>
      <c r="G3133" s="192"/>
      <c r="H3133" s="178"/>
      <c r="I3133" s="179"/>
      <c r="J3133" s="180"/>
      <c r="K3133" s="180"/>
      <c r="L3133" s="181"/>
      <c r="M3133" s="182"/>
      <c r="N3133" s="182"/>
      <c r="O3133" s="183"/>
      <c r="P3133" s="193">
        <f t="shared" si="648"/>
        <v>0</v>
      </c>
      <c r="Q3133" s="170"/>
      <c r="R3133" s="194"/>
      <c r="S3133" s="194"/>
      <c r="T3133" s="194"/>
      <c r="U3133" s="194"/>
    </row>
    <row r="3134" spans="1:21" s="156" customFormat="1" ht="19.5" customHeight="1" x14ac:dyDescent="0.25">
      <c r="A3134" s="197"/>
      <c r="B3134" s="198" t="s">
        <v>64</v>
      </c>
      <c r="C3134" s="199" t="s">
        <v>1622</v>
      </c>
      <c r="D3134" s="200"/>
      <c r="E3134" s="200"/>
      <c r="F3134" s="200"/>
      <c r="G3134" s="201"/>
      <c r="H3134" s="294">
        <v>1</v>
      </c>
      <c r="I3134" s="202" t="s">
        <v>57</v>
      </c>
      <c r="J3134" s="204">
        <v>100000</v>
      </c>
      <c r="K3134" s="204">
        <f>H3134*J3134</f>
        <v>100000</v>
      </c>
      <c r="L3134" s="205"/>
      <c r="M3134" s="206"/>
      <c r="N3134" s="206"/>
      <c r="O3134" s="207"/>
      <c r="P3134" s="193">
        <f t="shared" ref="P3134:P3203" si="669">K3134-SUM(R3134:U3134)</f>
        <v>0</v>
      </c>
      <c r="Q3134" s="156" t="s">
        <v>363</v>
      </c>
      <c r="R3134" s="194">
        <f t="shared" ref="R3134" si="670">IF($Q3134=R$8,$K3134,"")</f>
        <v>100000</v>
      </c>
      <c r="S3134" s="194" t="str">
        <f>IF($Q3134=S$8,$K3134,"")</f>
        <v/>
      </c>
      <c r="T3134" s="194" t="str">
        <f t="shared" ref="T3134:U3135" si="671">IF($Q3134=T$8,$K3134,"")</f>
        <v/>
      </c>
      <c r="U3134" s="194" t="str">
        <f t="shared" si="671"/>
        <v/>
      </c>
    </row>
    <row r="3135" spans="1:21" s="156" customFormat="1" ht="19.5" customHeight="1" x14ac:dyDescent="0.25">
      <c r="A3135" s="197"/>
      <c r="B3135" s="198" t="s">
        <v>64</v>
      </c>
      <c r="C3135" s="199" t="s">
        <v>1623</v>
      </c>
      <c r="D3135" s="200"/>
      <c r="E3135" s="200"/>
      <c r="F3135" s="200"/>
      <c r="G3135" s="201"/>
      <c r="H3135" s="294">
        <v>1</v>
      </c>
      <c r="I3135" s="202" t="s">
        <v>57</v>
      </c>
      <c r="J3135" s="204">
        <v>50000</v>
      </c>
      <c r="K3135" s="204">
        <f>H3135*J3135</f>
        <v>50000</v>
      </c>
      <c r="L3135" s="205"/>
      <c r="M3135" s="206"/>
      <c r="N3135" s="206"/>
      <c r="O3135" s="207"/>
      <c r="P3135" s="193">
        <f t="shared" si="669"/>
        <v>0</v>
      </c>
      <c r="Q3135" s="156" t="s">
        <v>356</v>
      </c>
      <c r="R3135" s="194" t="str">
        <f>IF($Q3135=R$8,$K3135,"")</f>
        <v/>
      </c>
      <c r="S3135" s="194"/>
      <c r="T3135" s="194">
        <f t="shared" si="671"/>
        <v>50000</v>
      </c>
      <c r="U3135" s="194" t="str">
        <f t="shared" si="671"/>
        <v/>
      </c>
    </row>
    <row r="3136" spans="1:21" s="156" customFormat="1" ht="19.5" customHeight="1" x14ac:dyDescent="0.25">
      <c r="A3136" s="197"/>
      <c r="B3136" s="198" t="s">
        <v>64</v>
      </c>
      <c r="C3136" s="212"/>
      <c r="D3136" s="213"/>
      <c r="E3136" s="213"/>
      <c r="F3136" s="213"/>
      <c r="G3136" s="214"/>
      <c r="H3136" s="215"/>
      <c r="I3136" s="215"/>
      <c r="J3136" s="216"/>
      <c r="K3136" s="217"/>
      <c r="L3136" s="218"/>
      <c r="M3136" s="219"/>
      <c r="N3136" s="219"/>
      <c r="O3136" s="220"/>
      <c r="P3136" s="193">
        <f t="shared" si="669"/>
        <v>0</v>
      </c>
      <c r="R3136" s="194"/>
      <c r="S3136" s="194"/>
      <c r="T3136" s="194"/>
      <c r="U3136" s="194"/>
    </row>
    <row r="3137" spans="1:28" s="156" customFormat="1" ht="19.5" customHeight="1" x14ac:dyDescent="0.25">
      <c r="A3137" s="197"/>
      <c r="B3137" s="211"/>
      <c r="C3137" s="212"/>
      <c r="D3137" s="213"/>
      <c r="E3137" s="213"/>
      <c r="F3137" s="213"/>
      <c r="G3137" s="214"/>
      <c r="H3137" s="215"/>
      <c r="I3137" s="215"/>
      <c r="J3137" s="216"/>
      <c r="K3137" s="217"/>
      <c r="L3137" s="218"/>
      <c r="M3137" s="219"/>
      <c r="N3137" s="219"/>
      <c r="O3137" s="220"/>
      <c r="P3137" s="193">
        <f t="shared" si="669"/>
        <v>0</v>
      </c>
      <c r="R3137" s="194"/>
      <c r="S3137" s="194"/>
      <c r="T3137" s="194"/>
      <c r="U3137" s="194"/>
      <c r="V3137" s="208"/>
      <c r="W3137" s="209"/>
      <c r="X3137" s="209"/>
      <c r="Y3137" s="209"/>
      <c r="Z3137" s="209"/>
      <c r="AA3137" s="209"/>
      <c r="AB3137" s="210"/>
    </row>
    <row r="3138" spans="1:28" s="156" customFormat="1" ht="19.5" customHeight="1" x14ac:dyDescent="0.25">
      <c r="A3138" s="197"/>
      <c r="B3138" s="221"/>
      <c r="C3138" s="222"/>
      <c r="D3138" s="223"/>
      <c r="E3138" s="223"/>
      <c r="F3138" s="223"/>
      <c r="G3138" s="224" t="str">
        <f>C3133</f>
        <v>Irrigation systems</v>
      </c>
      <c r="H3138" s="225"/>
      <c r="I3138" s="225"/>
      <c r="J3138" s="226"/>
      <c r="K3138" s="227">
        <f>SUBTOTAL(9,K3133:K3137)</f>
        <v>150000</v>
      </c>
      <c r="L3138" s="228"/>
      <c r="M3138" s="229"/>
      <c r="N3138" s="229"/>
      <c r="O3138" s="230"/>
      <c r="P3138" s="193">
        <f t="shared" si="669"/>
        <v>150000</v>
      </c>
      <c r="R3138" s="194"/>
      <c r="S3138" s="194"/>
      <c r="T3138" s="194"/>
      <c r="U3138" s="194"/>
      <c r="V3138" s="208"/>
      <c r="W3138" s="209"/>
      <c r="X3138" s="209"/>
      <c r="Y3138" s="209"/>
      <c r="Z3138" s="209"/>
      <c r="AA3138" s="209"/>
      <c r="AB3138" s="210"/>
    </row>
    <row r="3139" spans="1:28" s="156" customFormat="1" ht="19.5" customHeight="1" x14ac:dyDescent="0.25">
      <c r="B3139" s="174"/>
      <c r="C3139" s="175"/>
      <c r="D3139" s="176"/>
      <c r="E3139" s="176"/>
      <c r="F3139" s="176"/>
      <c r="G3139" s="177"/>
      <c r="H3139" s="178"/>
      <c r="I3139" s="179"/>
      <c r="J3139" s="180"/>
      <c r="K3139" s="180"/>
      <c r="L3139" s="181"/>
      <c r="M3139" s="182"/>
      <c r="N3139" s="182"/>
      <c r="O3139" s="183"/>
      <c r="P3139" s="193">
        <f t="shared" si="669"/>
        <v>0</v>
      </c>
      <c r="Q3139" s="170"/>
      <c r="R3139" s="194" t="str">
        <f>IF($Q3139=R$8,$K3139,"")</f>
        <v/>
      </c>
      <c r="S3139" s="194"/>
      <c r="T3139" s="194" t="str">
        <f>IF($Q3139=T$8,$K3139,"")</f>
        <v/>
      </c>
      <c r="U3139" s="194" t="str">
        <f>IF($Q3139=U$8,$K3139,"")</f>
        <v/>
      </c>
      <c r="V3139" s="170"/>
      <c r="W3139" s="186"/>
      <c r="X3139" s="186"/>
      <c r="Y3139" s="186"/>
      <c r="Z3139" s="186"/>
      <c r="AA3139" s="186"/>
      <c r="AB3139" s="187"/>
    </row>
    <row r="3140" spans="1:28" s="156" customFormat="1" ht="19.5" customHeight="1" x14ac:dyDescent="0.25">
      <c r="B3140" s="231"/>
      <c r="C3140" s="232"/>
      <c r="D3140" s="233"/>
      <c r="E3140" s="233"/>
      <c r="F3140" s="233"/>
      <c r="G3140" s="234" t="str">
        <f>C3106</f>
        <v>Soft landscaping, planting and irrigation systems</v>
      </c>
      <c r="H3140" s="235"/>
      <c r="I3140" s="236"/>
      <c r="J3140" s="236"/>
      <c r="K3140" s="237">
        <f>SUBTOTAL(9,K3106:K3139)</f>
        <v>16121600</v>
      </c>
      <c r="L3140" s="238"/>
      <c r="M3140" s="239"/>
      <c r="N3140" s="239"/>
      <c r="O3140" s="240"/>
      <c r="P3140" s="193">
        <f t="shared" si="669"/>
        <v>0</v>
      </c>
      <c r="Q3140" s="237">
        <f>SUBTOTAL(9,Q3106:Q3139)</f>
        <v>0</v>
      </c>
      <c r="R3140" s="237">
        <f>SUBTOTAL(9,R3106:R3139)</f>
        <v>6929500</v>
      </c>
      <c r="S3140" s="237">
        <f>SUBTOTAL(9,S3106:S3139)</f>
        <v>25000</v>
      </c>
      <c r="T3140" s="237">
        <f>SUBTOTAL(9,T3106:T3139)</f>
        <v>9167100</v>
      </c>
      <c r="U3140" s="237">
        <f>SUBTOTAL(9,U3106:U3139)</f>
        <v>0</v>
      </c>
      <c r="V3140" s="170"/>
      <c r="W3140" s="186"/>
      <c r="X3140" s="186"/>
      <c r="Y3140" s="186"/>
      <c r="Z3140" s="186"/>
      <c r="AA3140" s="186"/>
      <c r="AB3140" s="187"/>
    </row>
    <row r="3141" spans="1:28" s="156" customFormat="1" ht="19.5" customHeight="1" x14ac:dyDescent="0.25">
      <c r="B3141" s="174"/>
      <c r="C3141" s="175"/>
      <c r="D3141" s="176"/>
      <c r="E3141" s="176"/>
      <c r="F3141" s="176"/>
      <c r="G3141" s="177"/>
      <c r="H3141" s="178"/>
      <c r="I3141" s="179"/>
      <c r="J3141" s="180"/>
      <c r="K3141" s="180"/>
      <c r="L3141" s="181"/>
      <c r="M3141" s="182"/>
      <c r="N3141" s="182"/>
      <c r="O3141" s="183"/>
      <c r="P3141" s="193">
        <f t="shared" si="669"/>
        <v>0</v>
      </c>
      <c r="Q3141" s="170"/>
      <c r="R3141" s="194" t="str">
        <f>IF($Q3141=R$8,$K3141,"")</f>
        <v/>
      </c>
      <c r="S3141" s="194"/>
      <c r="T3141" s="194" t="str">
        <f>IF($Q3141=T$8,$K3141,"")</f>
        <v/>
      </c>
      <c r="U3141" s="194" t="str">
        <f>IF($Q3141=U$8,$K3141,"")</f>
        <v/>
      </c>
      <c r="V3141" s="170"/>
      <c r="W3141" s="186"/>
      <c r="X3141" s="186"/>
      <c r="Y3141" s="186"/>
      <c r="Z3141" s="186"/>
      <c r="AA3141" s="186"/>
      <c r="AB3141" s="187"/>
    </row>
    <row r="3142" spans="1:28" s="156" customFormat="1" ht="19.5" customHeight="1" x14ac:dyDescent="0.25">
      <c r="B3142" s="189" t="s">
        <v>1624</v>
      </c>
      <c r="C3142" s="190" t="s">
        <v>216</v>
      </c>
      <c r="D3142" s="191"/>
      <c r="E3142" s="191"/>
      <c r="F3142" s="191"/>
      <c r="G3142" s="192"/>
      <c r="H3142" s="178"/>
      <c r="I3142" s="179"/>
      <c r="J3142" s="180"/>
      <c r="K3142" s="180"/>
      <c r="L3142" s="181"/>
      <c r="M3142" s="182"/>
      <c r="N3142" s="182"/>
      <c r="O3142" s="183"/>
      <c r="P3142" s="193">
        <f t="shared" si="669"/>
        <v>0</v>
      </c>
      <c r="Q3142" s="170"/>
      <c r="R3142" s="194" t="str">
        <f>IF($Q3142=R$8,$K3142,"")</f>
        <v/>
      </c>
      <c r="S3142" s="194"/>
      <c r="T3142" s="194" t="str">
        <f>IF($Q3142=T$8,$K3142,"")</f>
        <v/>
      </c>
      <c r="U3142" s="194" t="str">
        <f>IF($Q3142=U$8,$K3142,"")</f>
        <v/>
      </c>
      <c r="V3142" s="170"/>
      <c r="W3142" s="186"/>
      <c r="X3142" s="186"/>
      <c r="Y3142" s="186"/>
      <c r="Z3142" s="186"/>
      <c r="AA3142" s="186"/>
      <c r="AB3142" s="187"/>
    </row>
    <row r="3143" spans="1:28" s="156" customFormat="1" ht="19.5" customHeight="1" x14ac:dyDescent="0.25">
      <c r="B3143" s="195" t="s">
        <v>1625</v>
      </c>
      <c r="C3143" s="196" t="s">
        <v>1626</v>
      </c>
      <c r="D3143" s="191"/>
      <c r="E3143" s="191"/>
      <c r="F3143" s="191"/>
      <c r="G3143" s="192"/>
      <c r="H3143" s="178"/>
      <c r="I3143" s="179"/>
      <c r="J3143" s="180"/>
      <c r="K3143" s="180"/>
      <c r="L3143" s="181"/>
      <c r="M3143" s="182"/>
      <c r="N3143" s="182"/>
      <c r="O3143" s="183"/>
      <c r="P3143" s="193">
        <f t="shared" si="669"/>
        <v>0</v>
      </c>
      <c r="Q3143" s="170"/>
      <c r="R3143" s="194"/>
      <c r="S3143" s="194"/>
      <c r="T3143" s="194"/>
      <c r="U3143" s="194"/>
      <c r="V3143" s="170"/>
      <c r="W3143" s="186"/>
      <c r="X3143" s="186"/>
      <c r="Y3143" s="186"/>
      <c r="Z3143" s="186"/>
      <c r="AA3143" s="186"/>
      <c r="AB3143" s="187"/>
    </row>
    <row r="3144" spans="1:28" s="156" customFormat="1" ht="19.5" customHeight="1" x14ac:dyDescent="0.25">
      <c r="B3144" s="279"/>
      <c r="C3144" s="196" t="s">
        <v>349</v>
      </c>
      <c r="D3144" s="191"/>
      <c r="E3144" s="191"/>
      <c r="F3144" s="191"/>
      <c r="G3144" s="192"/>
      <c r="H3144" s="178"/>
      <c r="I3144" s="179"/>
      <c r="J3144" s="180"/>
      <c r="K3144" s="180"/>
      <c r="L3144" s="181"/>
      <c r="M3144" s="182"/>
      <c r="N3144" s="182"/>
      <c r="O3144" s="183"/>
      <c r="P3144" s="193">
        <f t="shared" si="669"/>
        <v>0</v>
      </c>
      <c r="Q3144" s="170"/>
      <c r="R3144" s="194" t="str">
        <f>IF($Q3144=R$8,$K3144,"")</f>
        <v/>
      </c>
      <c r="S3144" s="194"/>
      <c r="T3144" s="194" t="str">
        <f t="shared" ref="T3144:U3147" si="672">IF($Q3144=T$8,$K3144,"")</f>
        <v/>
      </c>
      <c r="U3144" s="194" t="str">
        <f t="shared" si="672"/>
        <v/>
      </c>
      <c r="V3144" s="170"/>
      <c r="W3144" s="186"/>
      <c r="X3144" s="186"/>
      <c r="Y3144" s="186"/>
      <c r="Z3144" s="186"/>
      <c r="AA3144" s="186"/>
      <c r="AB3144" s="187"/>
    </row>
    <row r="3145" spans="1:28" s="251" customFormat="1" ht="19.5" customHeight="1" x14ac:dyDescent="0.25">
      <c r="A3145" s="241"/>
      <c r="B3145" s="254" t="s">
        <v>64</v>
      </c>
      <c r="C3145" s="199" t="s">
        <v>1627</v>
      </c>
      <c r="D3145" s="255"/>
      <c r="E3145" s="255"/>
      <c r="F3145" s="255"/>
      <c r="G3145" s="256"/>
      <c r="H3145" s="257">
        <v>2</v>
      </c>
      <c r="I3145" s="242" t="s">
        <v>147</v>
      </c>
      <c r="J3145" s="179">
        <v>25000</v>
      </c>
      <c r="K3145" s="244">
        <f>H3145*J3145</f>
        <v>50000</v>
      </c>
      <c r="L3145" s="245"/>
      <c r="M3145" s="246"/>
      <c r="N3145" s="246"/>
      <c r="O3145" s="247"/>
      <c r="P3145" s="193">
        <f t="shared" si="669"/>
        <v>0</v>
      </c>
      <c r="Q3145" s="156" t="s">
        <v>363</v>
      </c>
      <c r="R3145" s="194">
        <f>IF($Q3145=R$8,$K3145,"")</f>
        <v>50000</v>
      </c>
      <c r="S3145" s="194" t="str">
        <f>IF($Q3145=S$8,$K3145,"")</f>
        <v/>
      </c>
      <c r="T3145" s="194" t="str">
        <f t="shared" si="672"/>
        <v/>
      </c>
      <c r="U3145" s="194" t="str">
        <f t="shared" si="672"/>
        <v/>
      </c>
      <c r="V3145" s="248"/>
      <c r="W3145" s="249"/>
      <c r="X3145" s="249"/>
      <c r="Y3145" s="249"/>
      <c r="Z3145" s="249"/>
      <c r="AA3145" s="249"/>
      <c r="AB3145" s="250"/>
    </row>
    <row r="3146" spans="1:28" s="251" customFormat="1" ht="19.5" customHeight="1" x14ac:dyDescent="0.25">
      <c r="A3146" s="241"/>
      <c r="B3146" s="254" t="s">
        <v>64</v>
      </c>
      <c r="C3146" s="199" t="s">
        <v>1628</v>
      </c>
      <c r="D3146" s="255"/>
      <c r="E3146" s="255"/>
      <c r="F3146" s="255"/>
      <c r="G3146" s="256"/>
      <c r="H3146" s="257">
        <v>1</v>
      </c>
      <c r="I3146" s="242" t="s">
        <v>57</v>
      </c>
      <c r="J3146" s="179">
        <v>20000</v>
      </c>
      <c r="K3146" s="244">
        <f>H3146*J3146</f>
        <v>20000</v>
      </c>
      <c r="L3146" s="990"/>
      <c r="M3146" s="991"/>
      <c r="N3146" s="991"/>
      <c r="O3146" s="992"/>
      <c r="P3146" s="193">
        <f t="shared" si="669"/>
        <v>0</v>
      </c>
      <c r="Q3146" s="156" t="s">
        <v>363</v>
      </c>
      <c r="R3146" s="194">
        <f>IF($Q3146=R$8,$K3146,"")</f>
        <v>20000</v>
      </c>
      <c r="S3146" s="194" t="str">
        <f>IF($Q3146=S$8,$K3146,"")</f>
        <v/>
      </c>
      <c r="T3146" s="194" t="str">
        <f t="shared" si="672"/>
        <v/>
      </c>
      <c r="U3146" s="194" t="str">
        <f t="shared" si="672"/>
        <v/>
      </c>
      <c r="V3146" s="248"/>
      <c r="W3146" s="249"/>
      <c r="X3146" s="249"/>
      <c r="Y3146" s="249"/>
      <c r="Z3146" s="249"/>
      <c r="AA3146" s="249"/>
      <c r="AB3146" s="250"/>
    </row>
    <row r="3147" spans="1:28" s="251" customFormat="1" ht="19.5" customHeight="1" x14ac:dyDescent="0.25">
      <c r="A3147" s="241"/>
      <c r="B3147" s="254" t="s">
        <v>64</v>
      </c>
      <c r="C3147" s="199" t="s">
        <v>1629</v>
      </c>
      <c r="D3147" s="255"/>
      <c r="E3147" s="255"/>
      <c r="F3147" s="255"/>
      <c r="G3147" s="256"/>
      <c r="H3147" s="257">
        <v>1</v>
      </c>
      <c r="I3147" s="242" t="s">
        <v>57</v>
      </c>
      <c r="J3147" s="179">
        <v>100000</v>
      </c>
      <c r="K3147" s="244">
        <f>H3147*J3147</f>
        <v>100000</v>
      </c>
      <c r="L3147" s="245"/>
      <c r="M3147" s="246"/>
      <c r="N3147" s="246"/>
      <c r="O3147" s="247"/>
      <c r="P3147" s="193">
        <f t="shared" si="669"/>
        <v>0</v>
      </c>
      <c r="Q3147" s="156" t="s">
        <v>363</v>
      </c>
      <c r="R3147" s="194">
        <f>IF($Q3147=R$8,$K3147,"")</f>
        <v>100000</v>
      </c>
      <c r="S3147" s="194" t="str">
        <f>IF($Q3147=S$8,$K3147,"")</f>
        <v/>
      </c>
      <c r="T3147" s="194" t="str">
        <f t="shared" si="672"/>
        <v/>
      </c>
      <c r="U3147" s="194" t="str">
        <f t="shared" si="672"/>
        <v/>
      </c>
      <c r="V3147" s="248"/>
      <c r="W3147" s="249"/>
      <c r="X3147" s="249"/>
      <c r="Y3147" s="249"/>
      <c r="Z3147" s="249"/>
      <c r="AA3147" s="249"/>
      <c r="AB3147" s="250"/>
    </row>
    <row r="3148" spans="1:28" s="251" customFormat="1" ht="19.5" customHeight="1" x14ac:dyDescent="0.25">
      <c r="A3148" s="241"/>
      <c r="B3148" s="435"/>
      <c r="C3148" s="199"/>
      <c r="D3148" s="255"/>
      <c r="E3148" s="255"/>
      <c r="F3148" s="255"/>
      <c r="G3148" s="256"/>
      <c r="H3148" s="257"/>
      <c r="I3148" s="242"/>
      <c r="J3148" s="179"/>
      <c r="K3148" s="244"/>
      <c r="L3148" s="245"/>
      <c r="M3148" s="246"/>
      <c r="N3148" s="246"/>
      <c r="O3148" s="247"/>
      <c r="P3148" s="193">
        <f t="shared" si="669"/>
        <v>0</v>
      </c>
      <c r="Q3148" s="248"/>
      <c r="R3148" s="194"/>
      <c r="S3148" s="194"/>
      <c r="T3148" s="194"/>
      <c r="U3148" s="194"/>
      <c r="V3148" s="248"/>
      <c r="W3148" s="249"/>
      <c r="X3148" s="249"/>
      <c r="Y3148" s="249"/>
      <c r="Z3148" s="249"/>
      <c r="AA3148" s="249"/>
      <c r="AB3148" s="250"/>
    </row>
    <row r="3149" spans="1:28" s="156" customFormat="1" ht="19.5" customHeight="1" x14ac:dyDescent="0.25">
      <c r="B3149" s="279"/>
      <c r="C3149" s="196" t="s">
        <v>356</v>
      </c>
      <c r="D3149" s="191"/>
      <c r="E3149" s="191"/>
      <c r="F3149" s="191"/>
      <c r="G3149" s="192"/>
      <c r="H3149" s="178"/>
      <c r="I3149" s="179"/>
      <c r="J3149" s="180"/>
      <c r="K3149" s="180"/>
      <c r="L3149" s="181"/>
      <c r="M3149" s="182"/>
      <c r="N3149" s="182"/>
      <c r="O3149" s="183"/>
      <c r="P3149" s="193">
        <f t="shared" si="669"/>
        <v>0</v>
      </c>
      <c r="Q3149" s="170"/>
      <c r="R3149" s="194" t="str">
        <f>IF($Q3149=R$8,$K3149,"")</f>
        <v/>
      </c>
      <c r="S3149" s="194"/>
      <c r="T3149" s="194" t="str">
        <f t="shared" ref="T3149:U3153" si="673">IF($Q3149=T$8,$K3149,"")</f>
        <v/>
      </c>
      <c r="U3149" s="194" t="str">
        <f t="shared" si="673"/>
        <v/>
      </c>
      <c r="V3149" s="170"/>
      <c r="W3149" s="186"/>
      <c r="X3149" s="186"/>
      <c r="Y3149" s="186"/>
      <c r="Z3149" s="186"/>
      <c r="AA3149" s="186"/>
      <c r="AB3149" s="187"/>
    </row>
    <row r="3150" spans="1:28" s="251" customFormat="1" ht="19.5" customHeight="1" x14ac:dyDescent="0.25">
      <c r="A3150" s="241"/>
      <c r="B3150" s="254" t="s">
        <v>64</v>
      </c>
      <c r="C3150" s="199" t="s">
        <v>1630</v>
      </c>
      <c r="D3150" s="255"/>
      <c r="E3150" s="255"/>
      <c r="F3150" s="255"/>
      <c r="G3150" s="256"/>
      <c r="H3150" s="257">
        <f>AB3150</f>
        <v>1071</v>
      </c>
      <c r="I3150" s="242" t="s">
        <v>144</v>
      </c>
      <c r="J3150" s="308">
        <v>250</v>
      </c>
      <c r="K3150" s="204">
        <f t="shared" ref="K3150" si="674">H3150*J3150</f>
        <v>267750</v>
      </c>
      <c r="L3150" s="990"/>
      <c r="M3150" s="991"/>
      <c r="N3150" s="991"/>
      <c r="O3150" s="992"/>
      <c r="P3150" s="193">
        <f t="shared" si="669"/>
        <v>0</v>
      </c>
      <c r="Q3150" s="156" t="s">
        <v>356</v>
      </c>
      <c r="R3150" s="194" t="str">
        <f>IF($Q3150=R$8,$K3150,"")</f>
        <v/>
      </c>
      <c r="S3150" s="194"/>
      <c r="T3150" s="194">
        <f t="shared" si="673"/>
        <v>267750</v>
      </c>
      <c r="U3150" s="194" t="str">
        <f t="shared" si="673"/>
        <v/>
      </c>
      <c r="V3150" s="248"/>
      <c r="W3150" s="252">
        <v>1</v>
      </c>
      <c r="X3150" s="249">
        <v>1</v>
      </c>
      <c r="Y3150" s="249">
        <f>362+121+588</f>
        <v>1071</v>
      </c>
      <c r="Z3150" s="252">
        <v>1</v>
      </c>
      <c r="AA3150" s="280">
        <v>1</v>
      </c>
      <c r="AB3150" s="253">
        <f t="shared" ref="AB3150:AB3151" si="675">W3150*X3150*Y3150*Z3150*AA3150</f>
        <v>1071</v>
      </c>
    </row>
    <row r="3151" spans="1:28" s="251" customFormat="1" ht="19.5" customHeight="1" x14ac:dyDescent="0.25">
      <c r="A3151" s="241"/>
      <c r="B3151" s="254" t="s">
        <v>64</v>
      </c>
      <c r="C3151" s="199" t="s">
        <v>669</v>
      </c>
      <c r="D3151" s="255"/>
      <c r="E3151" s="255"/>
      <c r="F3151" s="255"/>
      <c r="G3151" s="256"/>
      <c r="H3151" s="257"/>
      <c r="I3151" s="242"/>
      <c r="J3151" s="204"/>
      <c r="K3151" s="204"/>
      <c r="L3151" s="307" t="s">
        <v>1598</v>
      </c>
      <c r="M3151" s="246"/>
      <c r="N3151" s="246"/>
      <c r="O3151" s="247"/>
      <c r="P3151" s="193">
        <f t="shared" si="669"/>
        <v>0</v>
      </c>
      <c r="Q3151" s="156" t="s">
        <v>356</v>
      </c>
      <c r="R3151" s="194" t="str">
        <f>IF($Q3151=R$8,$K3151,"")</f>
        <v/>
      </c>
      <c r="S3151" s="194"/>
      <c r="T3151" s="194">
        <f t="shared" si="673"/>
        <v>0</v>
      </c>
      <c r="U3151" s="194" t="str">
        <f t="shared" si="673"/>
        <v/>
      </c>
      <c r="V3151" s="248"/>
      <c r="W3151" s="252">
        <v>1</v>
      </c>
      <c r="X3151" s="249">
        <v>1</v>
      </c>
      <c r="Y3151" s="249">
        <v>362</v>
      </c>
      <c r="Z3151" s="252">
        <v>1</v>
      </c>
      <c r="AA3151" s="280">
        <v>1</v>
      </c>
      <c r="AB3151" s="253">
        <f t="shared" si="675"/>
        <v>362</v>
      </c>
    </row>
    <row r="3152" spans="1:28" s="251" customFormat="1" ht="19.5" customHeight="1" x14ac:dyDescent="0.25">
      <c r="A3152" s="241"/>
      <c r="B3152" s="254" t="s">
        <v>64</v>
      </c>
      <c r="C3152" s="199" t="s">
        <v>1628</v>
      </c>
      <c r="D3152" s="255"/>
      <c r="E3152" s="255"/>
      <c r="F3152" s="255"/>
      <c r="G3152" s="256"/>
      <c r="H3152" s="257">
        <v>1</v>
      </c>
      <c r="I3152" s="242" t="s">
        <v>57</v>
      </c>
      <c r="J3152" s="179">
        <v>35000</v>
      </c>
      <c r="K3152" s="244">
        <f>H3152*J3152</f>
        <v>35000</v>
      </c>
      <c r="L3152" s="990"/>
      <c r="M3152" s="991"/>
      <c r="N3152" s="991"/>
      <c r="O3152" s="992"/>
      <c r="P3152" s="193">
        <f t="shared" si="669"/>
        <v>0</v>
      </c>
      <c r="Q3152" s="156" t="s">
        <v>356</v>
      </c>
      <c r="R3152" s="194" t="str">
        <f>IF($Q3152=R$8,$K3152,"")</f>
        <v/>
      </c>
      <c r="S3152" s="194"/>
      <c r="T3152" s="194">
        <f t="shared" si="673"/>
        <v>35000</v>
      </c>
      <c r="U3152" s="194" t="str">
        <f t="shared" si="673"/>
        <v/>
      </c>
      <c r="V3152" s="248"/>
      <c r="W3152" s="249"/>
      <c r="X3152" s="249"/>
      <c r="Y3152" s="249"/>
      <c r="Z3152" s="249"/>
      <c r="AA3152" s="249"/>
      <c r="AB3152" s="250"/>
    </row>
    <row r="3153" spans="1:21" s="251" customFormat="1" ht="19.5" customHeight="1" x14ac:dyDescent="0.25">
      <c r="A3153" s="241"/>
      <c r="B3153" s="254" t="s">
        <v>64</v>
      </c>
      <c r="C3153" s="199" t="s">
        <v>1629</v>
      </c>
      <c r="D3153" s="255"/>
      <c r="E3153" s="255"/>
      <c r="F3153" s="255"/>
      <c r="G3153" s="256"/>
      <c r="H3153" s="257">
        <v>1</v>
      </c>
      <c r="I3153" s="242" t="s">
        <v>57</v>
      </c>
      <c r="J3153" s="179">
        <v>100000</v>
      </c>
      <c r="K3153" s="244">
        <f>H3153*J3153</f>
        <v>100000</v>
      </c>
      <c r="L3153" s="245"/>
      <c r="M3153" s="246"/>
      <c r="N3153" s="246"/>
      <c r="O3153" s="247"/>
      <c r="P3153" s="193">
        <f t="shared" si="669"/>
        <v>0</v>
      </c>
      <c r="Q3153" s="156" t="s">
        <v>356</v>
      </c>
      <c r="R3153" s="194" t="str">
        <f>IF($Q3153=R$8,$K3153,"")</f>
        <v/>
      </c>
      <c r="S3153" s="194"/>
      <c r="T3153" s="194">
        <f t="shared" si="673"/>
        <v>100000</v>
      </c>
      <c r="U3153" s="194" t="str">
        <f t="shared" si="673"/>
        <v/>
      </c>
    </row>
    <row r="3154" spans="1:21" s="156" customFormat="1" ht="19.5" customHeight="1" x14ac:dyDescent="0.25">
      <c r="A3154" s="197"/>
      <c r="B3154" s="211"/>
      <c r="C3154" s="212"/>
      <c r="D3154" s="213"/>
      <c r="E3154" s="213"/>
      <c r="F3154" s="213"/>
      <c r="G3154" s="214"/>
      <c r="H3154" s="215"/>
      <c r="I3154" s="215"/>
      <c r="J3154" s="216"/>
      <c r="K3154" s="217"/>
      <c r="L3154" s="218"/>
      <c r="M3154" s="219"/>
      <c r="N3154" s="219"/>
      <c r="O3154" s="220"/>
      <c r="P3154" s="193">
        <f t="shared" si="669"/>
        <v>0</v>
      </c>
      <c r="R3154" s="194"/>
      <c r="S3154" s="194"/>
      <c r="T3154" s="194"/>
      <c r="U3154" s="194"/>
    </row>
    <row r="3155" spans="1:21" s="156" customFormat="1" ht="19.5" customHeight="1" x14ac:dyDescent="0.25">
      <c r="A3155" s="197"/>
      <c r="B3155" s="221"/>
      <c r="C3155" s="222"/>
      <c r="D3155" s="223"/>
      <c r="E3155" s="223"/>
      <c r="F3155" s="223"/>
      <c r="G3155" s="224" t="str">
        <f>C3143</f>
        <v>Fencing and Railings</v>
      </c>
      <c r="H3155" s="225"/>
      <c r="I3155" s="225"/>
      <c r="J3155" s="226"/>
      <c r="K3155" s="227">
        <f>SUBTOTAL(9,K3143:K3154)</f>
        <v>572750</v>
      </c>
      <c r="L3155" s="228"/>
      <c r="M3155" s="229"/>
      <c r="N3155" s="229"/>
      <c r="O3155" s="230"/>
      <c r="P3155" s="193">
        <f t="shared" si="669"/>
        <v>572750</v>
      </c>
      <c r="R3155" s="194"/>
      <c r="S3155" s="194"/>
      <c r="T3155" s="194"/>
      <c r="U3155" s="194"/>
    </row>
    <row r="3156" spans="1:21" s="251" customFormat="1" ht="19.5" customHeight="1" x14ac:dyDescent="0.25">
      <c r="A3156" s="241"/>
      <c r="B3156" s="254"/>
      <c r="C3156" s="199"/>
      <c r="D3156" s="255"/>
      <c r="E3156" s="255"/>
      <c r="F3156" s="255"/>
      <c r="G3156" s="256"/>
      <c r="H3156" s="257"/>
      <c r="I3156" s="242"/>
      <c r="J3156" s="179"/>
      <c r="K3156" s="244"/>
      <c r="L3156" s="990"/>
      <c r="M3156" s="991"/>
      <c r="N3156" s="991"/>
      <c r="O3156" s="992"/>
      <c r="P3156" s="193">
        <f t="shared" si="669"/>
        <v>0</v>
      </c>
      <c r="Q3156" s="258"/>
      <c r="R3156" s="194" t="str">
        <f>IF($Q3156=R$8,$K3156,"")</f>
        <v/>
      </c>
      <c r="S3156" s="194"/>
      <c r="T3156" s="194" t="str">
        <f>IF($Q3156=T$8,$K3156,"")</f>
        <v/>
      </c>
      <c r="U3156" s="194" t="str">
        <f>IF($Q3156=U$8,$K3156,"")</f>
        <v/>
      </c>
    </row>
    <row r="3157" spans="1:21" s="156" customFormat="1" ht="19.5" customHeight="1" x14ac:dyDescent="0.25">
      <c r="B3157" s="195" t="s">
        <v>1631</v>
      </c>
      <c r="C3157" s="196" t="s">
        <v>1632</v>
      </c>
      <c r="D3157" s="191"/>
      <c r="E3157" s="191"/>
      <c r="F3157" s="191"/>
      <c r="G3157" s="192"/>
      <c r="H3157" s="178"/>
      <c r="I3157" s="179"/>
      <c r="J3157" s="180"/>
      <c r="K3157" s="180"/>
      <c r="L3157" s="181"/>
      <c r="M3157" s="182"/>
      <c r="N3157" s="182"/>
      <c r="O3157" s="183"/>
      <c r="P3157" s="193">
        <f t="shared" si="669"/>
        <v>0</v>
      </c>
      <c r="Q3157" s="170"/>
      <c r="R3157" s="194"/>
      <c r="S3157" s="194"/>
      <c r="T3157" s="194"/>
      <c r="U3157" s="194"/>
    </row>
    <row r="3158" spans="1:21" s="156" customFormat="1" ht="19.5" customHeight="1" x14ac:dyDescent="0.25">
      <c r="A3158" s="197"/>
      <c r="B3158" s="198" t="s">
        <v>64</v>
      </c>
      <c r="C3158" s="199"/>
      <c r="D3158" s="200"/>
      <c r="E3158" s="200"/>
      <c r="F3158" s="200"/>
      <c r="G3158" s="201"/>
      <c r="H3158" s="294"/>
      <c r="I3158" s="202"/>
      <c r="J3158" s="204"/>
      <c r="K3158" s="204"/>
      <c r="L3158" s="205"/>
      <c r="M3158" s="206"/>
      <c r="N3158" s="206"/>
      <c r="O3158" s="207"/>
      <c r="P3158" s="193">
        <f t="shared" si="669"/>
        <v>0</v>
      </c>
      <c r="R3158" s="194" t="str">
        <f>IF($Q3158=R$8,$K3158,"")</f>
        <v/>
      </c>
      <c r="S3158" s="194"/>
      <c r="T3158" s="194" t="str">
        <f>IF($Q3158=T$8,$K3158,"")</f>
        <v/>
      </c>
      <c r="U3158" s="194" t="str">
        <f>IF($Q3158=U$8,$K3158,"")</f>
        <v/>
      </c>
    </row>
    <row r="3159" spans="1:21" s="156" customFormat="1" ht="19.5" customHeight="1" x14ac:dyDescent="0.25">
      <c r="A3159" s="197"/>
      <c r="B3159" s="198" t="s">
        <v>64</v>
      </c>
      <c r="C3159" s="199"/>
      <c r="D3159" s="200"/>
      <c r="E3159" s="200"/>
      <c r="F3159" s="200"/>
      <c r="G3159" s="201"/>
      <c r="H3159" s="202"/>
      <c r="I3159" s="202"/>
      <c r="J3159" s="203"/>
      <c r="K3159" s="204"/>
      <c r="L3159" s="205"/>
      <c r="M3159" s="206"/>
      <c r="N3159" s="206"/>
      <c r="O3159" s="207"/>
      <c r="P3159" s="193">
        <f t="shared" si="669"/>
        <v>0</v>
      </c>
      <c r="R3159" s="194" t="str">
        <f>IF($Q3159=R$8,$K3159,"")</f>
        <v/>
      </c>
      <c r="S3159" s="194"/>
      <c r="T3159" s="194" t="str">
        <f>IF($Q3159=T$8,$K3159,"")</f>
        <v/>
      </c>
      <c r="U3159" s="194" t="str">
        <f>IF($Q3159=U$8,$K3159,"")</f>
        <v/>
      </c>
    </row>
    <row r="3160" spans="1:21" s="156" customFormat="1" ht="19.5" customHeight="1" x14ac:dyDescent="0.25">
      <c r="A3160" s="197"/>
      <c r="B3160" s="198" t="s">
        <v>64</v>
      </c>
      <c r="C3160" s="212"/>
      <c r="D3160" s="213"/>
      <c r="E3160" s="213"/>
      <c r="F3160" s="213"/>
      <c r="G3160" s="214"/>
      <c r="H3160" s="215"/>
      <c r="I3160" s="215"/>
      <c r="J3160" s="216"/>
      <c r="K3160" s="217"/>
      <c r="L3160" s="218"/>
      <c r="M3160" s="219"/>
      <c r="N3160" s="219"/>
      <c r="O3160" s="220"/>
      <c r="P3160" s="193">
        <f t="shared" si="669"/>
        <v>0</v>
      </c>
      <c r="R3160" s="194"/>
      <c r="S3160" s="194"/>
      <c r="T3160" s="194"/>
      <c r="U3160" s="194"/>
    </row>
    <row r="3161" spans="1:21" s="156" customFormat="1" ht="19.5" customHeight="1" x14ac:dyDescent="0.25">
      <c r="A3161" s="197"/>
      <c r="B3161" s="211"/>
      <c r="C3161" s="212"/>
      <c r="D3161" s="213"/>
      <c r="E3161" s="213"/>
      <c r="F3161" s="213"/>
      <c r="G3161" s="214"/>
      <c r="H3161" s="215"/>
      <c r="I3161" s="215"/>
      <c r="J3161" s="216"/>
      <c r="K3161" s="217"/>
      <c r="L3161" s="218"/>
      <c r="M3161" s="219"/>
      <c r="N3161" s="219"/>
      <c r="O3161" s="220"/>
      <c r="P3161" s="193">
        <f t="shared" si="669"/>
        <v>0</v>
      </c>
      <c r="R3161" s="194"/>
      <c r="S3161" s="194"/>
      <c r="T3161" s="194"/>
      <c r="U3161" s="194"/>
    </row>
    <row r="3162" spans="1:21" s="156" customFormat="1" ht="19.5" customHeight="1" x14ac:dyDescent="0.25">
      <c r="A3162" s="197"/>
      <c r="B3162" s="221"/>
      <c r="C3162" s="222"/>
      <c r="D3162" s="223"/>
      <c r="E3162" s="223"/>
      <c r="F3162" s="223"/>
      <c r="G3162" s="224" t="str">
        <f>C3157</f>
        <v>Walls and screens</v>
      </c>
      <c r="H3162" s="225"/>
      <c r="I3162" s="225"/>
      <c r="J3162" s="226"/>
      <c r="K3162" s="227">
        <f>SUBTOTAL(9,K3157:K3161)</f>
        <v>0</v>
      </c>
      <c r="L3162" s="228"/>
      <c r="M3162" s="229"/>
      <c r="N3162" s="229"/>
      <c r="O3162" s="230"/>
      <c r="P3162" s="193">
        <f t="shared" si="669"/>
        <v>0</v>
      </c>
      <c r="R3162" s="194"/>
      <c r="S3162" s="194"/>
      <c r="T3162" s="194"/>
      <c r="U3162" s="194"/>
    </row>
    <row r="3163" spans="1:21" s="251" customFormat="1" ht="19.5" customHeight="1" x14ac:dyDescent="0.25">
      <c r="A3163" s="241"/>
      <c r="B3163" s="254"/>
      <c r="C3163" s="199"/>
      <c r="D3163" s="255"/>
      <c r="E3163" s="255"/>
      <c r="F3163" s="255"/>
      <c r="G3163" s="256"/>
      <c r="H3163" s="257"/>
      <c r="I3163" s="242"/>
      <c r="J3163" s="179"/>
      <c r="K3163" s="244"/>
      <c r="L3163" s="990"/>
      <c r="M3163" s="991"/>
      <c r="N3163" s="991"/>
      <c r="O3163" s="992"/>
      <c r="P3163" s="193">
        <f t="shared" si="669"/>
        <v>0</v>
      </c>
      <c r="Q3163" s="258"/>
      <c r="R3163" s="194" t="str">
        <f>IF($Q3163=R$8,$K3163,"")</f>
        <v/>
      </c>
      <c r="S3163" s="194"/>
      <c r="T3163" s="194" t="str">
        <f>IF($Q3163=T$8,$K3163,"")</f>
        <v/>
      </c>
      <c r="U3163" s="194" t="str">
        <f>IF($Q3163=U$8,$K3163,"")</f>
        <v/>
      </c>
    </row>
    <row r="3164" spans="1:21" s="156" customFormat="1" ht="19.5" customHeight="1" x14ac:dyDescent="0.25">
      <c r="B3164" s="195" t="s">
        <v>1633</v>
      </c>
      <c r="C3164" s="196" t="s">
        <v>1634</v>
      </c>
      <c r="D3164" s="191"/>
      <c r="E3164" s="191"/>
      <c r="F3164" s="191"/>
      <c r="G3164" s="192"/>
      <c r="H3164" s="178"/>
      <c r="I3164" s="179"/>
      <c r="J3164" s="180"/>
      <c r="K3164" s="180"/>
      <c r="L3164" s="181"/>
      <c r="M3164" s="182"/>
      <c r="N3164" s="182"/>
      <c r="O3164" s="183"/>
      <c r="P3164" s="193">
        <f t="shared" si="669"/>
        <v>0</v>
      </c>
      <c r="Q3164" s="170"/>
      <c r="R3164" s="194"/>
      <c r="S3164" s="194"/>
      <c r="T3164" s="194"/>
      <c r="U3164" s="194"/>
    </row>
    <row r="3165" spans="1:21" s="156" customFormat="1" ht="19.5" customHeight="1" x14ac:dyDescent="0.25">
      <c r="A3165" s="197"/>
      <c r="B3165" s="198" t="s">
        <v>64</v>
      </c>
      <c r="C3165" s="199" t="s">
        <v>1635</v>
      </c>
      <c r="D3165" s="200"/>
      <c r="E3165" s="200"/>
      <c r="F3165" s="200"/>
      <c r="G3165" s="201"/>
      <c r="H3165" s="294">
        <v>1</v>
      </c>
      <c r="I3165" s="202" t="s">
        <v>57</v>
      </c>
      <c r="J3165" s="308">
        <v>150000</v>
      </c>
      <c r="K3165" s="204">
        <f>H3165*J3165</f>
        <v>150000</v>
      </c>
      <c r="L3165" s="205"/>
      <c r="M3165" s="206"/>
      <c r="N3165" s="206"/>
      <c r="O3165" s="207"/>
      <c r="P3165" s="193">
        <f t="shared" si="669"/>
        <v>0</v>
      </c>
      <c r="Q3165" s="156" t="s">
        <v>356</v>
      </c>
      <c r="R3165" s="194" t="str">
        <f>IF($Q3165=R$8,$K3165,"")</f>
        <v/>
      </c>
      <c r="S3165" s="194"/>
      <c r="T3165" s="194">
        <f t="shared" ref="T3165:U3165" si="676">IF($Q3165=T$8,$K3165,"")</f>
        <v>150000</v>
      </c>
      <c r="U3165" s="194" t="str">
        <f t="shared" si="676"/>
        <v/>
      </c>
    </row>
    <row r="3166" spans="1:21" s="156" customFormat="1" ht="19.5" customHeight="1" x14ac:dyDescent="0.25">
      <c r="A3166" s="197"/>
      <c r="B3166" s="198" t="s">
        <v>64</v>
      </c>
      <c r="C3166" s="199"/>
      <c r="D3166" s="200"/>
      <c r="E3166" s="200"/>
      <c r="F3166" s="200"/>
      <c r="G3166" s="201"/>
      <c r="H3166" s="202"/>
      <c r="I3166" s="202"/>
      <c r="J3166" s="203"/>
      <c r="K3166" s="204"/>
      <c r="L3166" s="205"/>
      <c r="M3166" s="206"/>
      <c r="N3166" s="206"/>
      <c r="O3166" s="207"/>
      <c r="P3166" s="193">
        <f t="shared" si="669"/>
        <v>0</v>
      </c>
      <c r="R3166" s="194" t="str">
        <f>IF($Q3166=R$8,$K3166,"")</f>
        <v/>
      </c>
      <c r="S3166" s="194"/>
      <c r="T3166" s="194" t="str">
        <f>IF($Q3166=T$8,$K3166,"")</f>
        <v/>
      </c>
      <c r="U3166" s="194" t="str">
        <f>IF($Q3166=U$8,$K3166,"")</f>
        <v/>
      </c>
    </row>
    <row r="3167" spans="1:21" s="156" customFormat="1" ht="19.5" customHeight="1" x14ac:dyDescent="0.25">
      <c r="A3167" s="197"/>
      <c r="B3167" s="198" t="s">
        <v>64</v>
      </c>
      <c r="C3167" s="212"/>
      <c r="D3167" s="213"/>
      <c r="E3167" s="213"/>
      <c r="F3167" s="213"/>
      <c r="G3167" s="214"/>
      <c r="H3167" s="215"/>
      <c r="I3167" s="215"/>
      <c r="J3167" s="216"/>
      <c r="K3167" s="217"/>
      <c r="L3167" s="218"/>
      <c r="M3167" s="219"/>
      <c r="N3167" s="219"/>
      <c r="O3167" s="220"/>
      <c r="P3167" s="193">
        <f t="shared" si="669"/>
        <v>0</v>
      </c>
      <c r="R3167" s="194"/>
      <c r="S3167" s="194"/>
      <c r="T3167" s="194"/>
      <c r="U3167" s="194"/>
    </row>
    <row r="3168" spans="1:21" s="156" customFormat="1" ht="19.5" customHeight="1" x14ac:dyDescent="0.25">
      <c r="A3168" s="197"/>
      <c r="B3168" s="211"/>
      <c r="C3168" s="212"/>
      <c r="D3168" s="213"/>
      <c r="E3168" s="213"/>
      <c r="F3168" s="213"/>
      <c r="G3168" s="214"/>
      <c r="H3168" s="215"/>
      <c r="I3168" s="215"/>
      <c r="J3168" s="216"/>
      <c r="K3168" s="217"/>
      <c r="L3168" s="218"/>
      <c r="M3168" s="219"/>
      <c r="N3168" s="219"/>
      <c r="O3168" s="220"/>
      <c r="P3168" s="193">
        <f t="shared" si="669"/>
        <v>0</v>
      </c>
      <c r="R3168" s="194"/>
      <c r="S3168" s="194"/>
      <c r="T3168" s="194"/>
      <c r="U3168" s="194"/>
    </row>
    <row r="3169" spans="1:21" s="156" customFormat="1" ht="19.5" customHeight="1" x14ac:dyDescent="0.25">
      <c r="A3169" s="197"/>
      <c r="B3169" s="221"/>
      <c r="C3169" s="222"/>
      <c r="D3169" s="223"/>
      <c r="E3169" s="223"/>
      <c r="F3169" s="223"/>
      <c r="G3169" s="224" t="str">
        <f>C3164</f>
        <v>Retaining walls</v>
      </c>
      <c r="H3169" s="225"/>
      <c r="I3169" s="225"/>
      <c r="J3169" s="226"/>
      <c r="K3169" s="227">
        <f>SUBTOTAL(9,K3164:K3168)</f>
        <v>150000</v>
      </c>
      <c r="L3169" s="228"/>
      <c r="M3169" s="229"/>
      <c r="N3169" s="229"/>
      <c r="O3169" s="230"/>
      <c r="P3169" s="193">
        <f t="shared" si="669"/>
        <v>150000</v>
      </c>
      <c r="R3169" s="194"/>
      <c r="S3169" s="194"/>
      <c r="T3169" s="194"/>
      <c r="U3169" s="194"/>
    </row>
    <row r="3170" spans="1:21" s="251" customFormat="1" ht="19.5" customHeight="1" x14ac:dyDescent="0.25">
      <c r="A3170" s="241"/>
      <c r="B3170" s="254"/>
      <c r="C3170" s="199"/>
      <c r="D3170" s="255"/>
      <c r="E3170" s="255"/>
      <c r="F3170" s="255"/>
      <c r="G3170" s="256"/>
      <c r="H3170" s="257"/>
      <c r="I3170" s="242"/>
      <c r="J3170" s="179"/>
      <c r="K3170" s="244"/>
      <c r="L3170" s="990"/>
      <c r="M3170" s="991"/>
      <c r="N3170" s="991"/>
      <c r="O3170" s="992"/>
      <c r="P3170" s="193">
        <f t="shared" si="669"/>
        <v>0</v>
      </c>
      <c r="Q3170" s="258"/>
      <c r="R3170" s="194" t="str">
        <f>IF($Q3170=R$8,$K3170,"")</f>
        <v/>
      </c>
      <c r="S3170" s="194"/>
      <c r="T3170" s="194" t="str">
        <f>IF($Q3170=T$8,$K3170,"")</f>
        <v/>
      </c>
      <c r="U3170" s="194" t="str">
        <f>IF($Q3170=U$8,$K3170,"")</f>
        <v/>
      </c>
    </row>
    <row r="3171" spans="1:21" s="156" customFormat="1" ht="19.5" customHeight="1" x14ac:dyDescent="0.25">
      <c r="B3171" s="195" t="s">
        <v>1636</v>
      </c>
      <c r="C3171" s="196" t="s">
        <v>1637</v>
      </c>
      <c r="D3171" s="191"/>
      <c r="E3171" s="191"/>
      <c r="F3171" s="191"/>
      <c r="G3171" s="192"/>
      <c r="H3171" s="178"/>
      <c r="I3171" s="179"/>
      <c r="J3171" s="180"/>
      <c r="K3171" s="180"/>
      <c r="L3171" s="181"/>
      <c r="M3171" s="182"/>
      <c r="N3171" s="182"/>
      <c r="O3171" s="183"/>
      <c r="P3171" s="193">
        <f t="shared" si="669"/>
        <v>0</v>
      </c>
      <c r="Q3171" s="170"/>
      <c r="R3171" s="194"/>
      <c r="S3171" s="194"/>
      <c r="T3171" s="194"/>
      <c r="U3171" s="194"/>
    </row>
    <row r="3172" spans="1:21" s="156" customFormat="1" ht="19.5" customHeight="1" x14ac:dyDescent="0.25">
      <c r="A3172" s="197"/>
      <c r="B3172" s="198" t="s">
        <v>64</v>
      </c>
      <c r="C3172" s="199"/>
      <c r="D3172" s="200"/>
      <c r="E3172" s="200"/>
      <c r="F3172" s="200"/>
      <c r="G3172" s="201"/>
      <c r="H3172" s="294"/>
      <c r="I3172" s="202"/>
      <c r="J3172" s="204"/>
      <c r="K3172" s="204"/>
      <c r="L3172" s="205"/>
      <c r="M3172" s="206"/>
      <c r="N3172" s="206"/>
      <c r="O3172" s="207"/>
      <c r="P3172" s="193">
        <f t="shared" si="669"/>
        <v>0</v>
      </c>
      <c r="R3172" s="194" t="str">
        <f>IF($Q3172=R$8,$K3172,"")</f>
        <v/>
      </c>
      <c r="S3172" s="194"/>
      <c r="T3172" s="194" t="str">
        <f>IF($Q3172=T$8,$K3172,"")</f>
        <v/>
      </c>
      <c r="U3172" s="194" t="str">
        <f>IF($Q3172=U$8,$K3172,"")</f>
        <v/>
      </c>
    </row>
    <row r="3173" spans="1:21" s="156" customFormat="1" ht="19.5" customHeight="1" x14ac:dyDescent="0.25">
      <c r="A3173" s="197"/>
      <c r="B3173" s="198" t="s">
        <v>64</v>
      </c>
      <c r="C3173" s="199"/>
      <c r="D3173" s="200"/>
      <c r="E3173" s="200"/>
      <c r="F3173" s="200"/>
      <c r="G3173" s="201"/>
      <c r="H3173" s="202"/>
      <c r="I3173" s="202"/>
      <c r="J3173" s="203"/>
      <c r="K3173" s="204"/>
      <c r="L3173" s="205"/>
      <c r="M3173" s="206"/>
      <c r="N3173" s="206"/>
      <c r="O3173" s="207"/>
      <c r="P3173" s="193">
        <f t="shared" si="669"/>
        <v>0</v>
      </c>
      <c r="R3173" s="194" t="str">
        <f>IF($Q3173=R$8,$K3173,"")</f>
        <v/>
      </c>
      <c r="S3173" s="194"/>
      <c r="T3173" s="194" t="str">
        <f>IF($Q3173=T$8,$K3173,"")</f>
        <v/>
      </c>
      <c r="U3173" s="194" t="str">
        <f>IF($Q3173=U$8,$K3173,"")</f>
        <v/>
      </c>
    </row>
    <row r="3174" spans="1:21" s="156" customFormat="1" ht="19.5" customHeight="1" x14ac:dyDescent="0.25">
      <c r="A3174" s="197"/>
      <c r="B3174" s="198" t="s">
        <v>64</v>
      </c>
      <c r="C3174" s="212"/>
      <c r="D3174" s="213"/>
      <c r="E3174" s="213"/>
      <c r="F3174" s="213"/>
      <c r="G3174" s="214"/>
      <c r="H3174" s="215"/>
      <c r="I3174" s="215"/>
      <c r="J3174" s="216"/>
      <c r="K3174" s="217"/>
      <c r="L3174" s="218"/>
      <c r="M3174" s="219"/>
      <c r="N3174" s="219"/>
      <c r="O3174" s="220"/>
      <c r="P3174" s="193">
        <f t="shared" si="669"/>
        <v>0</v>
      </c>
      <c r="R3174" s="194"/>
      <c r="S3174" s="194"/>
      <c r="T3174" s="194"/>
      <c r="U3174" s="194"/>
    </row>
    <row r="3175" spans="1:21" s="156" customFormat="1" ht="19.5" customHeight="1" x14ac:dyDescent="0.25">
      <c r="A3175" s="197"/>
      <c r="B3175" s="211"/>
      <c r="C3175" s="212"/>
      <c r="D3175" s="213"/>
      <c r="E3175" s="213"/>
      <c r="F3175" s="213"/>
      <c r="G3175" s="214"/>
      <c r="H3175" s="215"/>
      <c r="I3175" s="215"/>
      <c r="J3175" s="216"/>
      <c r="K3175" s="217"/>
      <c r="L3175" s="218"/>
      <c r="M3175" s="219"/>
      <c r="N3175" s="219"/>
      <c r="O3175" s="220"/>
      <c r="P3175" s="193">
        <f t="shared" si="669"/>
        <v>0</v>
      </c>
      <c r="R3175" s="194"/>
      <c r="S3175" s="194"/>
      <c r="T3175" s="194"/>
      <c r="U3175" s="194"/>
    </row>
    <row r="3176" spans="1:21" s="156" customFormat="1" ht="19.5" customHeight="1" x14ac:dyDescent="0.25">
      <c r="A3176" s="197"/>
      <c r="B3176" s="221"/>
      <c r="C3176" s="222"/>
      <c r="D3176" s="223"/>
      <c r="E3176" s="223"/>
      <c r="F3176" s="223"/>
      <c r="G3176" s="224" t="str">
        <f>C3171</f>
        <v>Barriers and guard rails</v>
      </c>
      <c r="H3176" s="225"/>
      <c r="I3176" s="225"/>
      <c r="J3176" s="226"/>
      <c r="K3176" s="227">
        <f>SUBTOTAL(9,K3171:K3175)</f>
        <v>0</v>
      </c>
      <c r="L3176" s="228"/>
      <c r="M3176" s="229"/>
      <c r="N3176" s="229"/>
      <c r="O3176" s="230"/>
      <c r="P3176" s="193">
        <f t="shared" si="669"/>
        <v>0</v>
      </c>
      <c r="R3176" s="194"/>
      <c r="S3176" s="194"/>
      <c r="T3176" s="194"/>
      <c r="U3176" s="194"/>
    </row>
    <row r="3177" spans="1:21" s="251" customFormat="1" ht="19.5" customHeight="1" x14ac:dyDescent="0.25">
      <c r="A3177" s="241"/>
      <c r="B3177" s="254"/>
      <c r="C3177" s="199"/>
      <c r="D3177" s="255"/>
      <c r="E3177" s="255"/>
      <c r="F3177" s="255"/>
      <c r="G3177" s="256"/>
      <c r="H3177" s="257"/>
      <c r="I3177" s="242"/>
      <c r="J3177" s="179"/>
      <c r="K3177" s="244"/>
      <c r="L3177" s="990"/>
      <c r="M3177" s="991"/>
      <c r="N3177" s="991"/>
      <c r="O3177" s="992"/>
      <c r="P3177" s="193">
        <f t="shared" si="669"/>
        <v>0</v>
      </c>
      <c r="Q3177" s="258"/>
      <c r="R3177" s="194" t="str">
        <f>IF($Q3177=R$8,$K3177,"")</f>
        <v/>
      </c>
      <c r="S3177" s="194"/>
      <c r="T3177" s="194" t="str">
        <f>IF($Q3177=T$8,$K3177,"")</f>
        <v/>
      </c>
      <c r="U3177" s="194" t="str">
        <f>IF($Q3177=U$8,$K3177,"")</f>
        <v/>
      </c>
    </row>
    <row r="3178" spans="1:21" s="156" customFormat="1" ht="19.5" customHeight="1" x14ac:dyDescent="0.25">
      <c r="B3178" s="174"/>
      <c r="C3178" s="175"/>
      <c r="D3178" s="176"/>
      <c r="E3178" s="176"/>
      <c r="F3178" s="176"/>
      <c r="G3178" s="177"/>
      <c r="H3178" s="178"/>
      <c r="I3178" s="179"/>
      <c r="J3178" s="180"/>
      <c r="K3178" s="180"/>
      <c r="L3178" s="181"/>
      <c r="M3178" s="182"/>
      <c r="N3178" s="182"/>
      <c r="O3178" s="183"/>
      <c r="P3178" s="193">
        <f t="shared" si="669"/>
        <v>0</v>
      </c>
      <c r="Q3178" s="170"/>
      <c r="R3178" s="194" t="str">
        <f>IF($Q3178=R$8,$K3178,"")</f>
        <v/>
      </c>
      <c r="S3178" s="194"/>
      <c r="T3178" s="194" t="str">
        <f>IF($Q3178=T$8,$K3178,"")</f>
        <v/>
      </c>
      <c r="U3178" s="194" t="str">
        <f>IF($Q3178=U$8,$K3178,"")</f>
        <v/>
      </c>
    </row>
    <row r="3179" spans="1:21" s="156" customFormat="1" ht="19.5" customHeight="1" x14ac:dyDescent="0.25">
      <c r="B3179" s="231"/>
      <c r="C3179" s="232"/>
      <c r="D3179" s="233"/>
      <c r="E3179" s="233"/>
      <c r="F3179" s="233"/>
      <c r="G3179" s="234" t="str">
        <f>C3142</f>
        <v>Fencing, railings and walls</v>
      </c>
      <c r="H3179" s="235"/>
      <c r="I3179" s="236"/>
      <c r="J3179" s="236"/>
      <c r="K3179" s="237">
        <f>SUBTOTAL(9,K3142:K3178)</f>
        <v>722750</v>
      </c>
      <c r="L3179" s="238"/>
      <c r="M3179" s="239"/>
      <c r="N3179" s="239"/>
      <c r="O3179" s="240"/>
      <c r="P3179" s="193">
        <f t="shared" si="669"/>
        <v>0</v>
      </c>
      <c r="Q3179" s="237">
        <f>SUBTOTAL(9,Q3142:Q3178)</f>
        <v>0</v>
      </c>
      <c r="R3179" s="237">
        <f>SUBTOTAL(9,R3142:R3178)</f>
        <v>170000</v>
      </c>
      <c r="S3179" s="237">
        <f>SUBTOTAL(9,S3142:S3178)</f>
        <v>0</v>
      </c>
      <c r="T3179" s="237">
        <f>SUBTOTAL(9,T3142:T3178)</f>
        <v>552750</v>
      </c>
      <c r="U3179" s="237">
        <f>SUBTOTAL(9,U3142:U3178)</f>
        <v>0</v>
      </c>
    </row>
    <row r="3180" spans="1:21" s="156" customFormat="1" ht="19.5" customHeight="1" x14ac:dyDescent="0.25">
      <c r="B3180" s="174"/>
      <c r="C3180" s="175"/>
      <c r="D3180" s="176"/>
      <c r="E3180" s="176"/>
      <c r="F3180" s="176"/>
      <c r="G3180" s="177"/>
      <c r="H3180" s="178"/>
      <c r="I3180" s="179"/>
      <c r="J3180" s="180"/>
      <c r="K3180" s="180"/>
      <c r="L3180" s="181"/>
      <c r="M3180" s="182"/>
      <c r="N3180" s="182"/>
      <c r="O3180" s="183"/>
      <c r="P3180" s="193">
        <f t="shared" si="669"/>
        <v>0</v>
      </c>
      <c r="Q3180" s="170"/>
      <c r="R3180" s="194" t="str">
        <f>IF($Q3180=R$8,$K3180,"")</f>
        <v/>
      </c>
      <c r="S3180" s="194"/>
      <c r="T3180" s="194" t="str">
        <f>IF($Q3180=T$8,$K3180,"")</f>
        <v/>
      </c>
      <c r="U3180" s="194" t="str">
        <f>IF($Q3180=U$8,$K3180,"")</f>
        <v/>
      </c>
    </row>
    <row r="3181" spans="1:21" s="156" customFormat="1" ht="19.5" customHeight="1" x14ac:dyDescent="0.25">
      <c r="B3181" s="189" t="s">
        <v>1638</v>
      </c>
      <c r="C3181" s="190" t="s">
        <v>1639</v>
      </c>
      <c r="D3181" s="191"/>
      <c r="E3181" s="191"/>
      <c r="F3181" s="191"/>
      <c r="G3181" s="192"/>
      <c r="H3181" s="178"/>
      <c r="I3181" s="179"/>
      <c r="J3181" s="180"/>
      <c r="K3181" s="180"/>
      <c r="L3181" s="181"/>
      <c r="M3181" s="182"/>
      <c r="N3181" s="182"/>
      <c r="O3181" s="183"/>
      <c r="P3181" s="193">
        <f t="shared" si="669"/>
        <v>0</v>
      </c>
      <c r="Q3181" s="170"/>
      <c r="R3181" s="194" t="str">
        <f>IF($Q3181=R$8,$K3181,"")</f>
        <v/>
      </c>
      <c r="S3181" s="194"/>
      <c r="T3181" s="194" t="str">
        <f>IF($Q3181=T$8,$K3181,"")</f>
        <v/>
      </c>
      <c r="U3181" s="194" t="str">
        <f>IF($Q3181=U$8,$K3181,"")</f>
        <v/>
      </c>
    </row>
    <row r="3182" spans="1:21" s="156" customFormat="1" ht="19.5" customHeight="1" x14ac:dyDescent="0.25">
      <c r="B3182" s="195" t="s">
        <v>1640</v>
      </c>
      <c r="C3182" s="196" t="s">
        <v>1641</v>
      </c>
      <c r="D3182" s="191"/>
      <c r="E3182" s="191"/>
      <c r="F3182" s="191"/>
      <c r="G3182" s="192"/>
      <c r="H3182" s="178"/>
      <c r="I3182" s="179"/>
      <c r="J3182" s="180"/>
      <c r="K3182" s="180"/>
      <c r="L3182" s="181"/>
      <c r="M3182" s="182"/>
      <c r="N3182" s="182"/>
      <c r="O3182" s="183"/>
      <c r="P3182" s="193">
        <f t="shared" si="669"/>
        <v>0</v>
      </c>
      <c r="Q3182" s="170"/>
      <c r="R3182" s="194"/>
      <c r="S3182" s="194"/>
      <c r="T3182" s="194"/>
      <c r="U3182" s="194"/>
    </row>
    <row r="3183" spans="1:21" s="156" customFormat="1" ht="19.5" customHeight="1" x14ac:dyDescent="0.25">
      <c r="B3183" s="279"/>
      <c r="C3183" s="196" t="s">
        <v>349</v>
      </c>
      <c r="D3183" s="191"/>
      <c r="E3183" s="191"/>
      <c r="F3183" s="191"/>
      <c r="G3183" s="192"/>
      <c r="H3183" s="178"/>
      <c r="I3183" s="179"/>
      <c r="J3183" s="180"/>
      <c r="K3183" s="180"/>
      <c r="L3183" s="181"/>
      <c r="M3183" s="182"/>
      <c r="N3183" s="182"/>
      <c r="O3183" s="183"/>
      <c r="P3183" s="193">
        <f t="shared" si="669"/>
        <v>0</v>
      </c>
      <c r="Q3183" s="170"/>
      <c r="R3183" s="194" t="str">
        <f>IF($Q3183=R$8,$K3183,"")</f>
        <v/>
      </c>
      <c r="S3183" s="194"/>
      <c r="T3183" s="194" t="str">
        <f t="shared" ref="T3183:U3187" si="677">IF($Q3183=T$8,$K3183,"")</f>
        <v/>
      </c>
      <c r="U3183" s="194" t="str">
        <f t="shared" si="677"/>
        <v/>
      </c>
    </row>
    <row r="3184" spans="1:21" s="156" customFormat="1" ht="19.5" customHeight="1" x14ac:dyDescent="0.25">
      <c r="A3184" s="484"/>
      <c r="B3184" s="198" t="s">
        <v>64</v>
      </c>
      <c r="C3184" s="199" t="s">
        <v>1642</v>
      </c>
      <c r="D3184" s="200"/>
      <c r="E3184" s="200"/>
      <c r="F3184" s="200"/>
      <c r="G3184" s="201"/>
      <c r="H3184" s="294">
        <v>1</v>
      </c>
      <c r="I3184" s="202" t="s">
        <v>57</v>
      </c>
      <c r="J3184" s="179">
        <v>1500000</v>
      </c>
      <c r="K3184" s="204">
        <f>H3184*J3184</f>
        <v>1500000</v>
      </c>
      <c r="L3184" s="993" t="s">
        <v>1643</v>
      </c>
      <c r="M3184" s="994"/>
      <c r="N3184" s="994"/>
      <c r="O3184" s="995"/>
      <c r="P3184" s="193">
        <f t="shared" si="669"/>
        <v>0</v>
      </c>
      <c r="Q3184" s="156" t="s">
        <v>363</v>
      </c>
      <c r="R3184" s="194">
        <f>IF($Q3184=R$8,$K3184,"")</f>
        <v>1500000</v>
      </c>
      <c r="S3184" s="194" t="str">
        <f>IF($Q3184=S$8,$K3184,"")</f>
        <v/>
      </c>
      <c r="T3184" s="194" t="str">
        <f t="shared" si="677"/>
        <v/>
      </c>
      <c r="U3184" s="194" t="str">
        <f t="shared" si="677"/>
        <v/>
      </c>
    </row>
    <row r="3185" spans="1:21" s="156" customFormat="1" ht="19.5" customHeight="1" x14ac:dyDescent="0.25">
      <c r="A3185" s="484"/>
      <c r="B3185" s="198" t="s">
        <v>64</v>
      </c>
      <c r="C3185" s="199" t="s">
        <v>1644</v>
      </c>
      <c r="D3185" s="200"/>
      <c r="E3185" s="200"/>
      <c r="F3185" s="200"/>
      <c r="G3185" s="201"/>
      <c r="H3185" s="294">
        <v>1</v>
      </c>
      <c r="I3185" s="202" t="s">
        <v>57</v>
      </c>
      <c r="J3185" s="179">
        <v>250000</v>
      </c>
      <c r="K3185" s="204">
        <f>H3185*J3185</f>
        <v>250000</v>
      </c>
      <c r="L3185" s="317"/>
      <c r="M3185" s="318"/>
      <c r="N3185" s="318"/>
      <c r="O3185" s="319"/>
      <c r="P3185" s="193"/>
      <c r="Q3185" s="156" t="s">
        <v>363</v>
      </c>
      <c r="R3185" s="194">
        <f>IF($Q3185=R$8,$K3185,"")</f>
        <v>250000</v>
      </c>
      <c r="S3185" s="194" t="str">
        <f>IF($Q3185=S$8,$K3185,"")</f>
        <v/>
      </c>
      <c r="T3185" s="194" t="str">
        <f t="shared" si="677"/>
        <v/>
      </c>
      <c r="U3185" s="194" t="str">
        <f t="shared" si="677"/>
        <v/>
      </c>
    </row>
    <row r="3186" spans="1:21" s="156" customFormat="1" ht="19.5" customHeight="1" x14ac:dyDescent="0.25">
      <c r="A3186" s="484"/>
      <c r="B3186" s="198" t="s">
        <v>64</v>
      </c>
      <c r="C3186" s="199" t="s">
        <v>1645</v>
      </c>
      <c r="D3186" s="200"/>
      <c r="E3186" s="200"/>
      <c r="F3186" s="200"/>
      <c r="G3186" s="201"/>
      <c r="H3186" s="294">
        <v>1</v>
      </c>
      <c r="I3186" s="202" t="s">
        <v>57</v>
      </c>
      <c r="J3186" s="179">
        <v>500000</v>
      </c>
      <c r="K3186" s="204">
        <f>H3186*J3186</f>
        <v>500000</v>
      </c>
      <c r="L3186" s="317"/>
      <c r="M3186" s="318"/>
      <c r="N3186" s="318"/>
      <c r="O3186" s="319"/>
      <c r="P3186" s="193">
        <f t="shared" si="669"/>
        <v>0</v>
      </c>
      <c r="Q3186" s="156" t="s">
        <v>363</v>
      </c>
      <c r="R3186" s="194">
        <f>IF($Q3186=R$8,$K3186,"")</f>
        <v>500000</v>
      </c>
      <c r="S3186" s="194" t="str">
        <f>IF($Q3186=S$8,$K3186,"")</f>
        <v/>
      </c>
      <c r="T3186" s="194" t="str">
        <f t="shared" si="677"/>
        <v/>
      </c>
      <c r="U3186" s="194" t="str">
        <f t="shared" si="677"/>
        <v/>
      </c>
    </row>
    <row r="3187" spans="1:21" s="156" customFormat="1" ht="19.5" customHeight="1" x14ac:dyDescent="0.25">
      <c r="A3187" s="484"/>
      <c r="B3187" s="198" t="s">
        <v>64</v>
      </c>
      <c r="C3187" s="199" t="s">
        <v>1646</v>
      </c>
      <c r="D3187" s="200"/>
      <c r="E3187" s="200"/>
      <c r="F3187" s="200"/>
      <c r="G3187" s="201"/>
      <c r="H3187" s="294">
        <v>1</v>
      </c>
      <c r="I3187" s="202" t="s">
        <v>57</v>
      </c>
      <c r="J3187" s="179">
        <v>15000</v>
      </c>
      <c r="K3187" s="204">
        <f>H3187*J3187</f>
        <v>15000</v>
      </c>
      <c r="L3187" s="317"/>
      <c r="M3187" s="318"/>
      <c r="N3187" s="318"/>
      <c r="O3187" s="319"/>
      <c r="P3187" s="193"/>
      <c r="Q3187" s="156" t="s">
        <v>363</v>
      </c>
      <c r="R3187" s="194">
        <f>IF($Q3187=R$8,$K3187,"")</f>
        <v>15000</v>
      </c>
      <c r="S3187" s="194" t="str">
        <f>IF($Q3187=S$8,$K3187,"")</f>
        <v/>
      </c>
      <c r="T3187" s="194" t="str">
        <f t="shared" si="677"/>
        <v/>
      </c>
      <c r="U3187" s="194" t="str">
        <f t="shared" si="677"/>
        <v/>
      </c>
    </row>
    <row r="3188" spans="1:21" s="156" customFormat="1" ht="19.5" customHeight="1" x14ac:dyDescent="0.25">
      <c r="A3188" s="484"/>
      <c r="B3188" s="405"/>
      <c r="C3188" s="199"/>
      <c r="D3188" s="200"/>
      <c r="E3188" s="200"/>
      <c r="F3188" s="200"/>
      <c r="G3188" s="201"/>
      <c r="H3188" s="294"/>
      <c r="I3188" s="202"/>
      <c r="J3188" s="179"/>
      <c r="K3188" s="204"/>
      <c r="L3188" s="317"/>
      <c r="M3188" s="318"/>
      <c r="N3188" s="318"/>
      <c r="O3188" s="319"/>
      <c r="P3188" s="193">
        <f t="shared" si="669"/>
        <v>0</v>
      </c>
      <c r="Q3188" s="208"/>
      <c r="R3188" s="194"/>
      <c r="S3188" s="194"/>
      <c r="T3188" s="194"/>
      <c r="U3188" s="194"/>
    </row>
    <row r="3189" spans="1:21" s="156" customFormat="1" ht="19.5" customHeight="1" x14ac:dyDescent="0.25">
      <c r="B3189" s="279"/>
      <c r="C3189" s="196" t="s">
        <v>356</v>
      </c>
      <c r="D3189" s="191"/>
      <c r="E3189" s="191"/>
      <c r="F3189" s="191"/>
      <c r="G3189" s="192"/>
      <c r="H3189" s="178"/>
      <c r="I3189" s="179"/>
      <c r="J3189" s="180"/>
      <c r="K3189" s="180"/>
      <c r="L3189" s="181"/>
      <c r="M3189" s="182"/>
      <c r="N3189" s="182"/>
      <c r="O3189" s="183"/>
      <c r="P3189" s="193">
        <f t="shared" si="669"/>
        <v>0</v>
      </c>
      <c r="Q3189" s="170"/>
      <c r="R3189" s="194" t="str">
        <f>IF($Q3189=R$8,$K3189,"")</f>
        <v/>
      </c>
      <c r="S3189" s="194"/>
      <c r="T3189" s="194" t="str">
        <f>IF($Q3189=T$8,$K3189,"")</f>
        <v/>
      </c>
      <c r="U3189" s="194" t="str">
        <f>IF($Q3189=U$8,$K3189,"")</f>
        <v/>
      </c>
    </row>
    <row r="3190" spans="1:21" s="156" customFormat="1" ht="19.5" customHeight="1" x14ac:dyDescent="0.25">
      <c r="A3190" s="484"/>
      <c r="B3190" s="198" t="s">
        <v>64</v>
      </c>
      <c r="C3190" s="199" t="s">
        <v>1645</v>
      </c>
      <c r="D3190" s="200"/>
      <c r="E3190" s="200"/>
      <c r="F3190" s="200"/>
      <c r="G3190" s="201"/>
      <c r="H3190" s="294">
        <v>1</v>
      </c>
      <c r="I3190" s="202" t="s">
        <v>57</v>
      </c>
      <c r="J3190" s="179">
        <v>500000</v>
      </c>
      <c r="K3190" s="204">
        <f>H3190*J3190</f>
        <v>500000</v>
      </c>
      <c r="L3190" s="317"/>
      <c r="M3190" s="318"/>
      <c r="N3190" s="318"/>
      <c r="O3190" s="319"/>
      <c r="P3190" s="193">
        <f t="shared" si="669"/>
        <v>0</v>
      </c>
      <c r="Q3190" s="156" t="s">
        <v>356</v>
      </c>
      <c r="R3190" s="194" t="str">
        <f>IF($Q3190=R$8,$K3190,"")</f>
        <v/>
      </c>
      <c r="S3190" s="194"/>
      <c r="T3190" s="194">
        <f>IF($Q3190=T$8,$K3190,"")</f>
        <v>500000</v>
      </c>
      <c r="U3190" s="194" t="str">
        <f>IF($Q3190=U$8,$K3190,"")</f>
        <v/>
      </c>
    </row>
    <row r="3191" spans="1:21" s="156" customFormat="1" ht="19.5" customHeight="1" x14ac:dyDescent="0.25">
      <c r="A3191" s="484"/>
      <c r="B3191" s="198" t="s">
        <v>64</v>
      </c>
      <c r="C3191" s="199" t="s">
        <v>1644</v>
      </c>
      <c r="D3191" s="200"/>
      <c r="E3191" s="200"/>
      <c r="F3191" s="200"/>
      <c r="G3191" s="201"/>
      <c r="H3191" s="294">
        <v>1</v>
      </c>
      <c r="I3191" s="202" t="s">
        <v>57</v>
      </c>
      <c r="J3191" s="179">
        <v>250000</v>
      </c>
      <c r="K3191" s="204">
        <f>H3191*J3191</f>
        <v>250000</v>
      </c>
      <c r="L3191" s="317"/>
      <c r="M3191" s="318"/>
      <c r="N3191" s="318"/>
      <c r="O3191" s="319"/>
      <c r="P3191" s="193"/>
      <c r="Q3191" s="156" t="s">
        <v>356</v>
      </c>
      <c r="R3191" s="194" t="str">
        <f t="shared" ref="R3191:R3192" si="678">IF($Q3191=R$8,$K3191,"")</f>
        <v/>
      </c>
      <c r="S3191" s="194"/>
      <c r="T3191" s="194">
        <f t="shared" ref="T3191:U3192" si="679">IF($Q3191=T$8,$K3191,"")</f>
        <v>250000</v>
      </c>
      <c r="U3191" s="194" t="str">
        <f t="shared" si="679"/>
        <v/>
      </c>
    </row>
    <row r="3192" spans="1:21" s="156" customFormat="1" ht="19.5" customHeight="1" x14ac:dyDescent="0.25">
      <c r="A3192" s="484"/>
      <c r="B3192" s="198" t="s">
        <v>64</v>
      </c>
      <c r="C3192" s="199" t="s">
        <v>1646</v>
      </c>
      <c r="D3192" s="200"/>
      <c r="E3192" s="200"/>
      <c r="F3192" s="200"/>
      <c r="G3192" s="201"/>
      <c r="H3192" s="294">
        <v>1</v>
      </c>
      <c r="I3192" s="202" t="s">
        <v>57</v>
      </c>
      <c r="J3192" s="179">
        <v>15000</v>
      </c>
      <c r="K3192" s="204">
        <f>H3192*J3192</f>
        <v>15000</v>
      </c>
      <c r="L3192" s="317"/>
      <c r="M3192" s="318"/>
      <c r="N3192" s="318"/>
      <c r="O3192" s="319"/>
      <c r="P3192" s="193"/>
      <c r="Q3192" s="156" t="s">
        <v>356</v>
      </c>
      <c r="R3192" s="194" t="str">
        <f t="shared" si="678"/>
        <v/>
      </c>
      <c r="S3192" s="194"/>
      <c r="T3192" s="194">
        <f t="shared" si="679"/>
        <v>15000</v>
      </c>
      <c r="U3192" s="194" t="str">
        <f t="shared" si="679"/>
        <v/>
      </c>
    </row>
    <row r="3193" spans="1:21" s="156" customFormat="1" ht="19.5" customHeight="1" x14ac:dyDescent="0.25">
      <c r="A3193" s="197"/>
      <c r="B3193" s="211"/>
      <c r="C3193" s="212"/>
      <c r="D3193" s="213"/>
      <c r="E3193" s="213"/>
      <c r="F3193" s="213"/>
      <c r="G3193" s="214"/>
      <c r="H3193" s="215"/>
      <c r="I3193" s="215"/>
      <c r="J3193" s="216"/>
      <c r="K3193" s="217"/>
      <c r="L3193" s="218"/>
      <c r="M3193" s="219"/>
      <c r="N3193" s="219"/>
      <c r="O3193" s="220"/>
      <c r="P3193" s="193">
        <f t="shared" si="669"/>
        <v>0</v>
      </c>
      <c r="R3193" s="194"/>
      <c r="S3193" s="194"/>
      <c r="T3193" s="194"/>
      <c r="U3193" s="194"/>
    </row>
    <row r="3194" spans="1:21" s="156" customFormat="1" ht="19.5" customHeight="1" x14ac:dyDescent="0.25">
      <c r="A3194" s="197"/>
      <c r="B3194" s="221"/>
      <c r="C3194" s="222"/>
      <c r="D3194" s="223"/>
      <c r="E3194" s="223"/>
      <c r="F3194" s="223"/>
      <c r="G3194" s="224" t="str">
        <f>C3182</f>
        <v>Site / Street Furniture and Equipment</v>
      </c>
      <c r="H3194" s="225"/>
      <c r="I3194" s="225"/>
      <c r="J3194" s="226"/>
      <c r="K3194" s="227">
        <f>SUBTOTAL(9,K3182:K3193)</f>
        <v>3030000</v>
      </c>
      <c r="L3194" s="228"/>
      <c r="M3194" s="229"/>
      <c r="N3194" s="229"/>
      <c r="O3194" s="230"/>
      <c r="P3194" s="193">
        <f t="shared" si="669"/>
        <v>3030000</v>
      </c>
      <c r="R3194" s="194"/>
      <c r="S3194" s="194"/>
      <c r="T3194" s="194"/>
      <c r="U3194" s="194"/>
    </row>
    <row r="3195" spans="1:21" s="251" customFormat="1" ht="19.5" customHeight="1" x14ac:dyDescent="0.25">
      <c r="A3195" s="241"/>
      <c r="B3195" s="254"/>
      <c r="C3195" s="199"/>
      <c r="D3195" s="255"/>
      <c r="E3195" s="255"/>
      <c r="F3195" s="255"/>
      <c r="G3195" s="256"/>
      <c r="H3195" s="257"/>
      <c r="I3195" s="242"/>
      <c r="J3195" s="179"/>
      <c r="K3195" s="244"/>
      <c r="L3195" s="990"/>
      <c r="M3195" s="991"/>
      <c r="N3195" s="991"/>
      <c r="O3195" s="992"/>
      <c r="P3195" s="193">
        <f t="shared" si="669"/>
        <v>0</v>
      </c>
      <c r="Q3195" s="258"/>
      <c r="R3195" s="194" t="str">
        <f>IF($Q3195=R$8,$K3195,"")</f>
        <v/>
      </c>
      <c r="S3195" s="194"/>
      <c r="T3195" s="194" t="str">
        <f>IF($Q3195=T$8,$K3195,"")</f>
        <v/>
      </c>
      <c r="U3195" s="194" t="str">
        <f>IF($Q3195=U$8,$K3195,"")</f>
        <v/>
      </c>
    </row>
    <row r="3196" spans="1:21" s="156" customFormat="1" ht="19.5" customHeight="1" x14ac:dyDescent="0.25">
      <c r="B3196" s="195" t="s">
        <v>1647</v>
      </c>
      <c r="C3196" s="196" t="s">
        <v>1648</v>
      </c>
      <c r="D3196" s="191"/>
      <c r="E3196" s="191"/>
      <c r="F3196" s="191"/>
      <c r="G3196" s="192"/>
      <c r="H3196" s="178"/>
      <c r="I3196" s="179"/>
      <c r="J3196" s="180"/>
      <c r="K3196" s="180"/>
      <c r="L3196" s="181"/>
      <c r="M3196" s="182"/>
      <c r="N3196" s="182"/>
      <c r="O3196" s="183"/>
      <c r="P3196" s="193">
        <f t="shared" si="669"/>
        <v>0</v>
      </c>
      <c r="Q3196" s="170"/>
      <c r="R3196" s="194"/>
      <c r="S3196" s="194"/>
      <c r="T3196" s="194"/>
      <c r="U3196" s="194"/>
    </row>
    <row r="3197" spans="1:21" s="156" customFormat="1" ht="19.5" customHeight="1" x14ac:dyDescent="0.25">
      <c r="A3197" s="197"/>
      <c r="B3197" s="198" t="s">
        <v>64</v>
      </c>
      <c r="C3197" s="199"/>
      <c r="D3197" s="200"/>
      <c r="E3197" s="200"/>
      <c r="F3197" s="200"/>
      <c r="G3197" s="201"/>
      <c r="H3197" s="294"/>
      <c r="I3197" s="202"/>
      <c r="J3197" s="204"/>
      <c r="K3197" s="204"/>
      <c r="L3197" s="205"/>
      <c r="M3197" s="206"/>
      <c r="N3197" s="206"/>
      <c r="O3197" s="207"/>
      <c r="P3197" s="193">
        <f t="shared" si="669"/>
        <v>0</v>
      </c>
      <c r="Q3197" s="156" t="s">
        <v>349</v>
      </c>
      <c r="R3197" s="194" t="str">
        <f>IF($Q3197=R$8,$K3197,"")</f>
        <v/>
      </c>
      <c r="S3197" s="194"/>
      <c r="T3197" s="194" t="str">
        <f>IF($Q3197=T$8,$K3197,"")</f>
        <v/>
      </c>
      <c r="U3197" s="194" t="str">
        <f>IF($Q3197=U$8,$K3197,"")</f>
        <v/>
      </c>
    </row>
    <row r="3198" spans="1:21" s="156" customFormat="1" ht="19.5" customHeight="1" x14ac:dyDescent="0.25">
      <c r="A3198" s="197"/>
      <c r="B3198" s="198" t="s">
        <v>64</v>
      </c>
      <c r="C3198" s="199"/>
      <c r="D3198" s="200"/>
      <c r="E3198" s="200"/>
      <c r="F3198" s="200"/>
      <c r="G3198" s="201"/>
      <c r="H3198" s="202"/>
      <c r="I3198" s="202"/>
      <c r="J3198" s="203"/>
      <c r="K3198" s="204"/>
      <c r="L3198" s="205"/>
      <c r="M3198" s="206"/>
      <c r="N3198" s="206"/>
      <c r="O3198" s="207"/>
      <c r="P3198" s="193">
        <f t="shared" si="669"/>
        <v>0</v>
      </c>
      <c r="Q3198" s="156" t="s">
        <v>349</v>
      </c>
      <c r="R3198" s="194" t="str">
        <f>IF($Q3198=R$8,$K3198,"")</f>
        <v/>
      </c>
      <c r="S3198" s="194"/>
      <c r="T3198" s="194" t="str">
        <f>IF($Q3198=T$8,$K3198,"")</f>
        <v/>
      </c>
      <c r="U3198" s="194" t="str">
        <f>IF($Q3198=U$8,$K3198,"")</f>
        <v/>
      </c>
    </row>
    <row r="3199" spans="1:21" s="156" customFormat="1" ht="19.5" customHeight="1" x14ac:dyDescent="0.25">
      <c r="A3199" s="197"/>
      <c r="B3199" s="198" t="s">
        <v>64</v>
      </c>
      <c r="C3199" s="212"/>
      <c r="D3199" s="213"/>
      <c r="E3199" s="213"/>
      <c r="F3199" s="213"/>
      <c r="G3199" s="214"/>
      <c r="H3199" s="215"/>
      <c r="I3199" s="215"/>
      <c r="J3199" s="216"/>
      <c r="K3199" s="217"/>
      <c r="L3199" s="218"/>
      <c r="M3199" s="219"/>
      <c r="N3199" s="219"/>
      <c r="O3199" s="220"/>
      <c r="P3199" s="193">
        <f t="shared" si="669"/>
        <v>0</v>
      </c>
      <c r="R3199" s="194"/>
      <c r="S3199" s="194"/>
      <c r="T3199" s="194"/>
      <c r="U3199" s="194"/>
    </row>
    <row r="3200" spans="1:21" s="156" customFormat="1" ht="19.5" customHeight="1" x14ac:dyDescent="0.25">
      <c r="A3200" s="197"/>
      <c r="B3200" s="211"/>
      <c r="C3200" s="212"/>
      <c r="D3200" s="213"/>
      <c r="E3200" s="213"/>
      <c r="F3200" s="213"/>
      <c r="G3200" s="214"/>
      <c r="H3200" s="215"/>
      <c r="I3200" s="215"/>
      <c r="J3200" s="216"/>
      <c r="K3200" s="217"/>
      <c r="L3200" s="218"/>
      <c r="M3200" s="219"/>
      <c r="N3200" s="219"/>
      <c r="O3200" s="220"/>
      <c r="P3200" s="193">
        <f t="shared" si="669"/>
        <v>0</v>
      </c>
      <c r="R3200" s="194"/>
      <c r="S3200" s="194"/>
      <c r="T3200" s="194"/>
      <c r="U3200" s="194"/>
    </row>
    <row r="3201" spans="1:21" s="156" customFormat="1" ht="19.5" customHeight="1" x14ac:dyDescent="0.25">
      <c r="A3201" s="197"/>
      <c r="B3201" s="221"/>
      <c r="C3201" s="222"/>
      <c r="D3201" s="223"/>
      <c r="E3201" s="223"/>
      <c r="F3201" s="223"/>
      <c r="G3201" s="224" t="str">
        <f>C3196</f>
        <v>Ornamental features</v>
      </c>
      <c r="H3201" s="225"/>
      <c r="I3201" s="225"/>
      <c r="J3201" s="226"/>
      <c r="K3201" s="227">
        <f>SUBTOTAL(9,K3196:K3200)</f>
        <v>0</v>
      </c>
      <c r="L3201" s="228"/>
      <c r="M3201" s="229"/>
      <c r="N3201" s="229"/>
      <c r="O3201" s="230"/>
      <c r="P3201" s="193">
        <f t="shared" si="669"/>
        <v>0</v>
      </c>
      <c r="R3201" s="194"/>
      <c r="S3201" s="194"/>
      <c r="T3201" s="194"/>
      <c r="U3201" s="194"/>
    </row>
    <row r="3202" spans="1:21" s="251" customFormat="1" ht="19.5" customHeight="1" x14ac:dyDescent="0.25">
      <c r="A3202" s="241"/>
      <c r="B3202" s="254"/>
      <c r="C3202" s="199"/>
      <c r="D3202" s="255"/>
      <c r="E3202" s="255"/>
      <c r="F3202" s="255"/>
      <c r="G3202" s="256"/>
      <c r="H3202" s="257"/>
      <c r="I3202" s="242"/>
      <c r="J3202" s="179"/>
      <c r="K3202" s="244"/>
      <c r="L3202" s="990"/>
      <c r="M3202" s="991"/>
      <c r="N3202" s="991"/>
      <c r="O3202" s="992"/>
      <c r="P3202" s="193">
        <f t="shared" si="669"/>
        <v>0</v>
      </c>
      <c r="Q3202" s="258"/>
      <c r="R3202" s="194" t="str">
        <f>IF($Q3202=R$8,$K3202,"")</f>
        <v/>
      </c>
      <c r="S3202" s="194"/>
      <c r="T3202" s="194" t="str">
        <f>IF($Q3202=T$8,$K3202,"")</f>
        <v/>
      </c>
      <c r="U3202" s="194" t="str">
        <f>IF($Q3202=U$8,$K3202,"")</f>
        <v/>
      </c>
    </row>
    <row r="3203" spans="1:21" s="156" customFormat="1" ht="19.5" customHeight="1" x14ac:dyDescent="0.25">
      <c r="B3203" s="174"/>
      <c r="C3203" s="175"/>
      <c r="D3203" s="176"/>
      <c r="E3203" s="176"/>
      <c r="F3203" s="176"/>
      <c r="G3203" s="177"/>
      <c r="H3203" s="178"/>
      <c r="I3203" s="179"/>
      <c r="J3203" s="180"/>
      <c r="K3203" s="180"/>
      <c r="L3203" s="181"/>
      <c r="M3203" s="182"/>
      <c r="N3203" s="182"/>
      <c r="O3203" s="183"/>
      <c r="P3203" s="193">
        <f t="shared" si="669"/>
        <v>0</v>
      </c>
      <c r="Q3203" s="170"/>
      <c r="R3203" s="194" t="str">
        <f>IF($Q3203=R$8,$K3203,"")</f>
        <v/>
      </c>
      <c r="S3203" s="194"/>
      <c r="T3203" s="194" t="str">
        <f>IF($Q3203=T$8,$K3203,"")</f>
        <v/>
      </c>
      <c r="U3203" s="194" t="str">
        <f>IF($Q3203=U$8,$K3203,"")</f>
        <v/>
      </c>
    </row>
    <row r="3204" spans="1:21" s="156" customFormat="1" ht="19.5" customHeight="1" x14ac:dyDescent="0.25">
      <c r="B3204" s="231"/>
      <c r="C3204" s="232"/>
      <c r="D3204" s="233"/>
      <c r="E3204" s="233"/>
      <c r="F3204" s="233"/>
      <c r="G3204" s="234" t="str">
        <f>C3181</f>
        <v>External Fixtures</v>
      </c>
      <c r="H3204" s="235"/>
      <c r="I3204" s="236"/>
      <c r="J3204" s="236"/>
      <c r="K3204" s="237">
        <f>SUBTOTAL(9,K3181:K3203)</f>
        <v>3030000</v>
      </c>
      <c r="L3204" s="238"/>
      <c r="M3204" s="239"/>
      <c r="N3204" s="239"/>
      <c r="O3204" s="240"/>
      <c r="P3204" s="193">
        <f t="shared" ref="P3204:P3269" si="680">K3204-SUM(R3204:U3204)</f>
        <v>0</v>
      </c>
      <c r="Q3204" s="237">
        <f>SUBTOTAL(9,Q3181:Q3203)</f>
        <v>0</v>
      </c>
      <c r="R3204" s="237">
        <f>SUBTOTAL(9,R3181:R3203)</f>
        <v>2265000</v>
      </c>
      <c r="S3204" s="237">
        <f>SUBTOTAL(9,S3181:S3203)</f>
        <v>0</v>
      </c>
      <c r="T3204" s="237">
        <f>SUBTOTAL(9,T3181:T3203)</f>
        <v>765000</v>
      </c>
      <c r="U3204" s="237">
        <f>SUBTOTAL(9,U3181:U3203)</f>
        <v>0</v>
      </c>
    </row>
    <row r="3205" spans="1:21" s="156" customFormat="1" ht="19.5" customHeight="1" x14ac:dyDescent="0.25">
      <c r="B3205" s="174"/>
      <c r="C3205" s="175"/>
      <c r="D3205" s="176"/>
      <c r="E3205" s="176"/>
      <c r="F3205" s="176"/>
      <c r="G3205" s="177"/>
      <c r="H3205" s="178"/>
      <c r="I3205" s="179"/>
      <c r="J3205" s="180"/>
      <c r="K3205" s="180"/>
      <c r="L3205" s="181"/>
      <c r="M3205" s="182"/>
      <c r="N3205" s="182"/>
      <c r="O3205" s="183"/>
      <c r="P3205" s="193">
        <f t="shared" si="680"/>
        <v>0</v>
      </c>
      <c r="Q3205" s="170"/>
      <c r="R3205" s="194" t="str">
        <f>IF($Q3205=R$8,$K3205,"")</f>
        <v/>
      </c>
      <c r="S3205" s="194"/>
      <c r="T3205" s="194" t="str">
        <f>IF($Q3205=T$8,$K3205,"")</f>
        <v/>
      </c>
      <c r="U3205" s="194" t="str">
        <f>IF($Q3205=U$8,$K3205,"")</f>
        <v/>
      </c>
    </row>
    <row r="3206" spans="1:21" s="156" customFormat="1" ht="19.5" customHeight="1" x14ac:dyDescent="0.25">
      <c r="B3206" s="189" t="s">
        <v>1649</v>
      </c>
      <c r="C3206" s="190" t="s">
        <v>218</v>
      </c>
      <c r="D3206" s="191"/>
      <c r="E3206" s="191"/>
      <c r="F3206" s="191"/>
      <c r="G3206" s="192"/>
      <c r="H3206" s="178"/>
      <c r="I3206" s="179"/>
      <c r="J3206" s="180"/>
      <c r="K3206" s="180"/>
      <c r="L3206" s="181"/>
      <c r="M3206" s="182"/>
      <c r="N3206" s="182"/>
      <c r="O3206" s="183"/>
      <c r="P3206" s="193">
        <f t="shared" si="680"/>
        <v>0</v>
      </c>
      <c r="Q3206" s="170"/>
      <c r="R3206" s="194" t="str">
        <f>IF($Q3206=R$8,$K3206,"")</f>
        <v/>
      </c>
      <c r="S3206" s="194"/>
      <c r="T3206" s="194" t="str">
        <f>IF($Q3206=T$8,$K3206,"")</f>
        <v/>
      </c>
      <c r="U3206" s="194" t="str">
        <f>IF($Q3206=U$8,$K3206,"")</f>
        <v/>
      </c>
    </row>
    <row r="3207" spans="1:21" s="156" customFormat="1" ht="19.5" customHeight="1" x14ac:dyDescent="0.25">
      <c r="B3207" s="195" t="s">
        <v>1650</v>
      </c>
      <c r="C3207" s="196" t="s">
        <v>1651</v>
      </c>
      <c r="D3207" s="191"/>
      <c r="E3207" s="191"/>
      <c r="F3207" s="191"/>
      <c r="G3207" s="192"/>
      <c r="H3207" s="178"/>
      <c r="I3207" s="179"/>
      <c r="J3207" s="180"/>
      <c r="K3207" s="180"/>
      <c r="L3207" s="181"/>
      <c r="M3207" s="182"/>
      <c r="N3207" s="182"/>
      <c r="O3207" s="183"/>
      <c r="P3207" s="193">
        <f t="shared" si="680"/>
        <v>0</v>
      </c>
      <c r="Q3207" s="170"/>
      <c r="R3207" s="194"/>
      <c r="S3207" s="194"/>
      <c r="T3207" s="194"/>
      <c r="U3207" s="194"/>
    </row>
    <row r="3208" spans="1:21" s="251" customFormat="1" ht="19.5" customHeight="1" x14ac:dyDescent="0.25">
      <c r="A3208" s="241"/>
      <c r="B3208" s="254" t="s">
        <v>64</v>
      </c>
      <c r="C3208" s="199" t="s">
        <v>1652</v>
      </c>
      <c r="D3208" s="255"/>
      <c r="E3208" s="255"/>
      <c r="F3208" s="255"/>
      <c r="G3208" s="256"/>
      <c r="H3208" s="257">
        <f>V2</f>
        <v>21533</v>
      </c>
      <c r="I3208" s="242" t="s">
        <v>66</v>
      </c>
      <c r="J3208" s="179">
        <v>125</v>
      </c>
      <c r="K3208" s="244">
        <f>H3208*J3208</f>
        <v>2691625</v>
      </c>
      <c r="L3208" s="990"/>
      <c r="M3208" s="991"/>
      <c r="N3208" s="991"/>
      <c r="O3208" s="992"/>
      <c r="P3208" s="193">
        <f t="shared" si="680"/>
        <v>0</v>
      </c>
      <c r="Q3208" s="156" t="s">
        <v>363</v>
      </c>
      <c r="R3208" s="194">
        <f t="shared" ref="R3208:U3213" si="681">IF($Q3208=R$8,$K3208,"")</f>
        <v>2691625</v>
      </c>
      <c r="S3208" s="194" t="str">
        <f t="shared" si="681"/>
        <v/>
      </c>
      <c r="T3208" s="194" t="str">
        <f t="shared" si="681"/>
        <v/>
      </c>
      <c r="U3208" s="194" t="str">
        <f t="shared" si="681"/>
        <v/>
      </c>
    </row>
    <row r="3209" spans="1:21" s="251" customFormat="1" ht="19.5" customHeight="1" x14ac:dyDescent="0.25">
      <c r="A3209" s="241"/>
      <c r="B3209" s="254" t="s">
        <v>64</v>
      </c>
      <c r="C3209" s="199" t="s">
        <v>1653</v>
      </c>
      <c r="D3209" s="255"/>
      <c r="E3209" s="255"/>
      <c r="F3209" s="255"/>
      <c r="G3209" s="256"/>
      <c r="H3209" s="257">
        <f>X2</f>
        <v>3183</v>
      </c>
      <c r="I3209" s="242" t="s">
        <v>66</v>
      </c>
      <c r="J3209" s="179">
        <v>155</v>
      </c>
      <c r="K3209" s="244">
        <f>H3209*J3209</f>
        <v>493365</v>
      </c>
      <c r="L3209" s="990"/>
      <c r="M3209" s="991"/>
      <c r="N3209" s="991"/>
      <c r="O3209" s="992"/>
      <c r="P3209" s="193">
        <f t="shared" si="680"/>
        <v>0</v>
      </c>
      <c r="Q3209" s="156" t="s">
        <v>364</v>
      </c>
      <c r="R3209" s="194" t="str">
        <f t="shared" si="681"/>
        <v/>
      </c>
      <c r="S3209" s="194">
        <f t="shared" si="681"/>
        <v>493365</v>
      </c>
      <c r="T3209" s="194" t="str">
        <f t="shared" si="681"/>
        <v/>
      </c>
      <c r="U3209" s="194" t="str">
        <f t="shared" si="681"/>
        <v/>
      </c>
    </row>
    <row r="3210" spans="1:21" s="251" customFormat="1" ht="19.5" customHeight="1" x14ac:dyDescent="0.25">
      <c r="A3210" s="241"/>
      <c r="B3210" s="254" t="s">
        <v>64</v>
      </c>
      <c r="C3210" s="199" t="s">
        <v>1654</v>
      </c>
      <c r="D3210" s="255"/>
      <c r="E3210" s="255"/>
      <c r="F3210" s="255"/>
      <c r="G3210" s="256"/>
      <c r="H3210" s="257">
        <v>1</v>
      </c>
      <c r="I3210" s="242" t="s">
        <v>57</v>
      </c>
      <c r="J3210" s="179">
        <v>250000</v>
      </c>
      <c r="K3210" s="244">
        <f>H3210*J3210</f>
        <v>250000</v>
      </c>
      <c r="L3210" s="245"/>
      <c r="M3210" s="246"/>
      <c r="N3210" s="246"/>
      <c r="O3210" s="247"/>
      <c r="P3210" s="193">
        <f t="shared" si="680"/>
        <v>0</v>
      </c>
      <c r="Q3210" s="156" t="s">
        <v>363</v>
      </c>
      <c r="R3210" s="194">
        <f t="shared" si="681"/>
        <v>250000</v>
      </c>
      <c r="S3210" s="194" t="str">
        <f t="shared" si="681"/>
        <v/>
      </c>
      <c r="T3210" s="194" t="str">
        <f t="shared" si="681"/>
        <v/>
      </c>
      <c r="U3210" s="194" t="str">
        <f t="shared" si="681"/>
        <v/>
      </c>
    </row>
    <row r="3211" spans="1:21" s="251" customFormat="1" ht="19.5" customHeight="1" x14ac:dyDescent="0.25">
      <c r="A3211" s="241"/>
      <c r="B3211" s="254" t="s">
        <v>64</v>
      </c>
      <c r="C3211" s="199" t="s">
        <v>1655</v>
      </c>
      <c r="D3211" s="255"/>
      <c r="E3211" s="255"/>
      <c r="F3211" s="255"/>
      <c r="G3211" s="256"/>
      <c r="H3211" s="257">
        <f>V3</f>
        <v>5469</v>
      </c>
      <c r="I3211" s="242" t="s">
        <v>66</v>
      </c>
      <c r="J3211" s="179">
        <v>125</v>
      </c>
      <c r="K3211" s="244">
        <f>H3211*J3211</f>
        <v>683625</v>
      </c>
      <c r="L3211" s="245"/>
      <c r="M3211" s="246"/>
      <c r="N3211" s="246"/>
      <c r="O3211" s="247"/>
      <c r="P3211" s="193">
        <f t="shared" si="680"/>
        <v>0</v>
      </c>
      <c r="Q3211" s="156" t="s">
        <v>356</v>
      </c>
      <c r="R3211" s="194" t="str">
        <f t="shared" si="681"/>
        <v/>
      </c>
      <c r="S3211" s="194" t="str">
        <f t="shared" si="681"/>
        <v/>
      </c>
      <c r="T3211" s="194">
        <f t="shared" si="681"/>
        <v>683625</v>
      </c>
      <c r="U3211" s="194" t="str">
        <f t="shared" si="681"/>
        <v/>
      </c>
    </row>
    <row r="3212" spans="1:21" s="251" customFormat="1" ht="19.5" customHeight="1" x14ac:dyDescent="0.25">
      <c r="A3212" s="241"/>
      <c r="B3212" s="254" t="s">
        <v>64</v>
      </c>
      <c r="C3212" s="199" t="s">
        <v>1656</v>
      </c>
      <c r="D3212" s="255"/>
      <c r="E3212" s="255"/>
      <c r="F3212" s="255"/>
      <c r="G3212" s="256"/>
      <c r="H3212" s="257">
        <v>1</v>
      </c>
      <c r="I3212" s="242" t="s">
        <v>57</v>
      </c>
      <c r="J3212" s="179">
        <v>250000</v>
      </c>
      <c r="K3212" s="244">
        <f>H3212*J3212</f>
        <v>250000</v>
      </c>
      <c r="L3212" s="245"/>
      <c r="M3212" s="246"/>
      <c r="N3212" s="246"/>
      <c r="O3212" s="247"/>
      <c r="P3212" s="193">
        <f t="shared" si="680"/>
        <v>0</v>
      </c>
      <c r="Q3212" s="156" t="s">
        <v>363</v>
      </c>
      <c r="R3212" s="194">
        <f t="shared" si="681"/>
        <v>250000</v>
      </c>
      <c r="S3212" s="194" t="str">
        <f t="shared" si="681"/>
        <v/>
      </c>
      <c r="T3212" s="194" t="str">
        <f t="shared" si="681"/>
        <v/>
      </c>
      <c r="U3212" s="194" t="str">
        <f t="shared" si="681"/>
        <v/>
      </c>
    </row>
    <row r="3213" spans="1:21" s="251" customFormat="1" ht="19.5" customHeight="1" x14ac:dyDescent="0.25">
      <c r="A3213" s="241"/>
      <c r="B3213" s="485"/>
      <c r="C3213" s="212" t="s">
        <v>1657</v>
      </c>
      <c r="D3213" s="486"/>
      <c r="E3213" s="486"/>
      <c r="F3213" s="486"/>
      <c r="G3213" s="487"/>
      <c r="H3213" s="488">
        <v>0.25</v>
      </c>
      <c r="I3213" s="489"/>
      <c r="J3213" s="442">
        <f>SUM(K3208:K3212)</f>
        <v>4368615</v>
      </c>
      <c r="K3213" s="490">
        <f t="shared" ref="K3213" si="682">H3213*J3213</f>
        <v>1092153.75</v>
      </c>
      <c r="L3213" s="263"/>
      <c r="M3213" s="264"/>
      <c r="N3213" s="264"/>
      <c r="O3213" s="265"/>
      <c r="P3213" s="193"/>
      <c r="Q3213" s="156" t="s">
        <v>363</v>
      </c>
      <c r="R3213" s="194">
        <f t="shared" si="681"/>
        <v>1092153.75</v>
      </c>
      <c r="S3213" s="194" t="str">
        <f t="shared" si="681"/>
        <v/>
      </c>
      <c r="T3213" s="194" t="str">
        <f t="shared" si="681"/>
        <v/>
      </c>
      <c r="U3213" s="194" t="str">
        <f t="shared" si="681"/>
        <v/>
      </c>
    </row>
    <row r="3214" spans="1:21" s="251" customFormat="1" ht="19.5" customHeight="1" x14ac:dyDescent="0.25">
      <c r="A3214" s="241"/>
      <c r="B3214" s="485"/>
      <c r="C3214" s="212"/>
      <c r="D3214" s="486"/>
      <c r="E3214" s="486"/>
      <c r="F3214" s="486"/>
      <c r="G3214" s="487"/>
      <c r="H3214" s="491"/>
      <c r="I3214" s="489"/>
      <c r="J3214" s="442"/>
      <c r="K3214" s="490"/>
      <c r="L3214" s="263"/>
      <c r="M3214" s="264"/>
      <c r="N3214" s="264"/>
      <c r="O3214" s="265"/>
      <c r="P3214" s="193"/>
      <c r="Q3214" s="156"/>
      <c r="R3214" s="194"/>
      <c r="S3214" s="194"/>
      <c r="T3214" s="194"/>
      <c r="U3214" s="194"/>
    </row>
    <row r="3215" spans="1:21" s="156" customFormat="1" ht="19.5" customHeight="1" x14ac:dyDescent="0.25">
      <c r="A3215" s="197"/>
      <c r="B3215" s="211"/>
      <c r="C3215" s="212"/>
      <c r="D3215" s="213"/>
      <c r="E3215" s="213"/>
      <c r="F3215" s="213"/>
      <c r="G3215" s="214"/>
      <c r="H3215" s="215"/>
      <c r="I3215" s="215"/>
      <c r="J3215" s="216"/>
      <c r="K3215" s="217"/>
      <c r="L3215" s="218"/>
      <c r="M3215" s="219"/>
      <c r="N3215" s="219"/>
      <c r="O3215" s="220"/>
      <c r="P3215" s="193">
        <f t="shared" si="680"/>
        <v>0</v>
      </c>
      <c r="R3215" s="194"/>
      <c r="S3215" s="194"/>
      <c r="T3215" s="194"/>
      <c r="U3215" s="194"/>
    </row>
    <row r="3216" spans="1:21" s="156" customFormat="1" ht="19.5" customHeight="1" x14ac:dyDescent="0.25">
      <c r="A3216" s="197"/>
      <c r="B3216" s="221"/>
      <c r="C3216" s="222"/>
      <c r="D3216" s="223"/>
      <c r="E3216" s="223"/>
      <c r="F3216" s="223"/>
      <c r="G3216" s="224" t="str">
        <f>C3207</f>
        <v>Surface Water and Foul Water Drainage</v>
      </c>
      <c r="H3216" s="225"/>
      <c r="I3216" s="225"/>
      <c r="J3216" s="226"/>
      <c r="K3216" s="227">
        <f>SUBTOTAL(9,K3207:K3215)</f>
        <v>5460768.75</v>
      </c>
      <c r="L3216" s="228"/>
      <c r="M3216" s="229"/>
      <c r="N3216" s="229"/>
      <c r="O3216" s="230"/>
      <c r="P3216" s="193">
        <f t="shared" si="680"/>
        <v>5460768.75</v>
      </c>
      <c r="R3216" s="194"/>
      <c r="S3216" s="194"/>
      <c r="T3216" s="194"/>
      <c r="U3216" s="194"/>
    </row>
    <row r="3217" spans="1:21" s="251" customFormat="1" ht="19.5" customHeight="1" x14ac:dyDescent="0.25">
      <c r="A3217" s="241"/>
      <c r="B3217" s="254"/>
      <c r="C3217" s="199"/>
      <c r="D3217" s="255"/>
      <c r="E3217" s="255"/>
      <c r="F3217" s="255"/>
      <c r="G3217" s="256"/>
      <c r="H3217" s="257"/>
      <c r="I3217" s="242"/>
      <c r="J3217" s="179"/>
      <c r="K3217" s="244"/>
      <c r="L3217" s="990"/>
      <c r="M3217" s="991"/>
      <c r="N3217" s="991"/>
      <c r="O3217" s="992"/>
      <c r="P3217" s="193">
        <f t="shared" si="680"/>
        <v>0</v>
      </c>
      <c r="Q3217" s="258"/>
      <c r="R3217" s="194" t="str">
        <f>IF($Q3217=R$8,$K3217,"")</f>
        <v/>
      </c>
      <c r="S3217" s="194"/>
      <c r="T3217" s="194" t="str">
        <f>IF($Q3217=T$8,$K3217,"")</f>
        <v/>
      </c>
      <c r="U3217" s="194" t="str">
        <f>IF($Q3217=U$8,$K3217,"")</f>
        <v/>
      </c>
    </row>
    <row r="3218" spans="1:21" s="156" customFormat="1" ht="19.5" customHeight="1" x14ac:dyDescent="0.25">
      <c r="B3218" s="195" t="s">
        <v>1658</v>
      </c>
      <c r="C3218" s="196" t="s">
        <v>1659</v>
      </c>
      <c r="D3218" s="191"/>
      <c r="E3218" s="191"/>
      <c r="F3218" s="191"/>
      <c r="G3218" s="192"/>
      <c r="H3218" s="178"/>
      <c r="I3218" s="179"/>
      <c r="J3218" s="180"/>
      <c r="K3218" s="180"/>
      <c r="L3218" s="181"/>
      <c r="M3218" s="182"/>
      <c r="N3218" s="182"/>
      <c r="O3218" s="183"/>
      <c r="P3218" s="193">
        <f t="shared" si="680"/>
        <v>0</v>
      </c>
      <c r="Q3218" s="170"/>
      <c r="R3218" s="194"/>
      <c r="S3218" s="194"/>
      <c r="T3218" s="194"/>
      <c r="U3218" s="194"/>
    </row>
    <row r="3219" spans="1:21" s="156" customFormat="1" ht="19.5" customHeight="1" x14ac:dyDescent="0.25">
      <c r="A3219" s="197"/>
      <c r="B3219" s="198" t="s">
        <v>64</v>
      </c>
      <c r="C3219" s="199"/>
      <c r="D3219" s="200"/>
      <c r="E3219" s="200"/>
      <c r="F3219" s="200"/>
      <c r="G3219" s="201"/>
      <c r="H3219" s="294"/>
      <c r="I3219" s="202"/>
      <c r="J3219" s="204"/>
      <c r="K3219" s="204"/>
      <c r="L3219" s="205"/>
      <c r="M3219" s="206"/>
      <c r="N3219" s="206"/>
      <c r="O3219" s="207"/>
      <c r="P3219" s="193">
        <f t="shared" si="680"/>
        <v>0</v>
      </c>
      <c r="Q3219" s="156" t="s">
        <v>349</v>
      </c>
      <c r="R3219" s="194" t="str">
        <f>IF($Q3219=R$8,$K3219,"")</f>
        <v/>
      </c>
      <c r="S3219" s="194"/>
      <c r="T3219" s="194" t="str">
        <f>IF($Q3219=T$8,$K3219,"")</f>
        <v/>
      </c>
      <c r="U3219" s="194" t="str">
        <f>IF($Q3219=U$8,$K3219,"")</f>
        <v/>
      </c>
    </row>
    <row r="3220" spans="1:21" s="156" customFormat="1" ht="19.5" customHeight="1" x14ac:dyDescent="0.25">
      <c r="A3220" s="197"/>
      <c r="B3220" s="198" t="s">
        <v>64</v>
      </c>
      <c r="C3220" s="199"/>
      <c r="D3220" s="200"/>
      <c r="E3220" s="200"/>
      <c r="F3220" s="200"/>
      <c r="G3220" s="201"/>
      <c r="H3220" s="202"/>
      <c r="I3220" s="202"/>
      <c r="J3220" s="203"/>
      <c r="K3220" s="204"/>
      <c r="L3220" s="205"/>
      <c r="M3220" s="206"/>
      <c r="N3220" s="206"/>
      <c r="O3220" s="207"/>
      <c r="P3220" s="193">
        <f t="shared" si="680"/>
        <v>0</v>
      </c>
      <c r="Q3220" s="156" t="s">
        <v>349</v>
      </c>
      <c r="R3220" s="194" t="str">
        <f>IF($Q3220=R$8,$K3220,"")</f>
        <v/>
      </c>
      <c r="S3220" s="194"/>
      <c r="T3220" s="194" t="str">
        <f>IF($Q3220=T$8,$K3220,"")</f>
        <v/>
      </c>
      <c r="U3220" s="194" t="str">
        <f>IF($Q3220=U$8,$K3220,"")</f>
        <v/>
      </c>
    </row>
    <row r="3221" spans="1:21" s="156" customFormat="1" ht="19.5" customHeight="1" x14ac:dyDescent="0.25">
      <c r="A3221" s="197"/>
      <c r="B3221" s="198" t="s">
        <v>64</v>
      </c>
      <c r="C3221" s="212"/>
      <c r="D3221" s="213"/>
      <c r="E3221" s="213"/>
      <c r="F3221" s="213"/>
      <c r="G3221" s="214"/>
      <c r="H3221" s="215"/>
      <c r="I3221" s="215"/>
      <c r="J3221" s="216"/>
      <c r="K3221" s="217"/>
      <c r="L3221" s="218"/>
      <c r="M3221" s="219"/>
      <c r="N3221" s="219"/>
      <c r="O3221" s="220"/>
      <c r="P3221" s="193">
        <f t="shared" si="680"/>
        <v>0</v>
      </c>
      <c r="R3221" s="194"/>
      <c r="S3221" s="194"/>
      <c r="T3221" s="194"/>
      <c r="U3221" s="194"/>
    </row>
    <row r="3222" spans="1:21" s="156" customFormat="1" ht="19.5" customHeight="1" x14ac:dyDescent="0.25">
      <c r="A3222" s="197"/>
      <c r="B3222" s="211"/>
      <c r="C3222" s="212"/>
      <c r="D3222" s="213"/>
      <c r="E3222" s="213"/>
      <c r="F3222" s="213"/>
      <c r="G3222" s="214"/>
      <c r="H3222" s="215"/>
      <c r="I3222" s="215"/>
      <c r="J3222" s="216"/>
      <c r="K3222" s="217"/>
      <c r="L3222" s="218"/>
      <c r="M3222" s="219"/>
      <c r="N3222" s="219"/>
      <c r="O3222" s="220"/>
      <c r="P3222" s="193">
        <f t="shared" si="680"/>
        <v>0</v>
      </c>
      <c r="R3222" s="194"/>
      <c r="S3222" s="194"/>
      <c r="T3222" s="194"/>
      <c r="U3222" s="194"/>
    </row>
    <row r="3223" spans="1:21" s="156" customFormat="1" ht="19.5" customHeight="1" x14ac:dyDescent="0.25">
      <c r="A3223" s="197"/>
      <c r="B3223" s="221"/>
      <c r="C3223" s="222"/>
      <c r="D3223" s="223"/>
      <c r="E3223" s="223"/>
      <c r="F3223" s="223"/>
      <c r="G3223" s="224" t="str">
        <f>C3218</f>
        <v>Ancillary drainage systems</v>
      </c>
      <c r="H3223" s="225"/>
      <c r="I3223" s="225"/>
      <c r="J3223" s="226"/>
      <c r="K3223" s="227">
        <f>SUBTOTAL(9,K3218:K3222)</f>
        <v>0</v>
      </c>
      <c r="L3223" s="228"/>
      <c r="M3223" s="229"/>
      <c r="N3223" s="229"/>
      <c r="O3223" s="230"/>
      <c r="P3223" s="193">
        <f t="shared" si="680"/>
        <v>0</v>
      </c>
      <c r="R3223" s="194"/>
      <c r="S3223" s="194"/>
      <c r="T3223" s="194"/>
      <c r="U3223" s="194"/>
    </row>
    <row r="3224" spans="1:21" s="251" customFormat="1" ht="19.5" customHeight="1" x14ac:dyDescent="0.25">
      <c r="A3224" s="241"/>
      <c r="B3224" s="254"/>
      <c r="C3224" s="199"/>
      <c r="D3224" s="255"/>
      <c r="E3224" s="255"/>
      <c r="F3224" s="255"/>
      <c r="G3224" s="256"/>
      <c r="H3224" s="257"/>
      <c r="I3224" s="242"/>
      <c r="J3224" s="179"/>
      <c r="K3224" s="244"/>
      <c r="L3224" s="990"/>
      <c r="M3224" s="991"/>
      <c r="N3224" s="991"/>
      <c r="O3224" s="992"/>
      <c r="P3224" s="193">
        <f t="shared" si="680"/>
        <v>0</v>
      </c>
      <c r="Q3224" s="258"/>
      <c r="R3224" s="194" t="str">
        <f>IF($Q3224=R$8,$K3224,"")</f>
        <v/>
      </c>
      <c r="S3224" s="194"/>
      <c r="T3224" s="194" t="str">
        <f>IF($Q3224=T$8,$K3224,"")</f>
        <v/>
      </c>
      <c r="U3224" s="194" t="str">
        <f>IF($Q3224=U$8,$K3224,"")</f>
        <v/>
      </c>
    </row>
    <row r="3225" spans="1:21" s="156" customFormat="1" ht="19.5" customHeight="1" x14ac:dyDescent="0.25">
      <c r="B3225" s="195" t="s">
        <v>1660</v>
      </c>
      <c r="C3225" s="196" t="s">
        <v>1661</v>
      </c>
      <c r="D3225" s="191"/>
      <c r="E3225" s="191"/>
      <c r="F3225" s="191"/>
      <c r="G3225" s="192"/>
      <c r="H3225" s="178"/>
      <c r="I3225" s="179"/>
      <c r="J3225" s="180"/>
      <c r="K3225" s="180"/>
      <c r="L3225" s="181"/>
      <c r="M3225" s="182"/>
      <c r="N3225" s="182"/>
      <c r="O3225" s="183"/>
      <c r="P3225" s="193">
        <f t="shared" si="680"/>
        <v>0</v>
      </c>
      <c r="Q3225" s="170"/>
      <c r="R3225" s="194"/>
      <c r="S3225" s="194"/>
      <c r="T3225" s="194"/>
      <c r="U3225" s="194"/>
    </row>
    <row r="3226" spans="1:21" s="156" customFormat="1" ht="19.5" customHeight="1" x14ac:dyDescent="0.25">
      <c r="A3226" s="197"/>
      <c r="B3226" s="198" t="s">
        <v>64</v>
      </c>
      <c r="C3226" s="199"/>
      <c r="D3226" s="200"/>
      <c r="E3226" s="200"/>
      <c r="F3226" s="200"/>
      <c r="G3226" s="201"/>
      <c r="H3226" s="294"/>
      <c r="I3226" s="202"/>
      <c r="J3226" s="204"/>
      <c r="K3226" s="204"/>
      <c r="L3226" s="205"/>
      <c r="M3226" s="206"/>
      <c r="N3226" s="206"/>
      <c r="O3226" s="207"/>
      <c r="P3226" s="193">
        <f t="shared" si="680"/>
        <v>0</v>
      </c>
      <c r="Q3226" s="156" t="s">
        <v>349</v>
      </c>
      <c r="R3226" s="194" t="str">
        <f>IF($Q3226=R$8,$K3226,"")</f>
        <v/>
      </c>
      <c r="S3226" s="194"/>
      <c r="T3226" s="194" t="str">
        <f>IF($Q3226=T$8,$K3226,"")</f>
        <v/>
      </c>
      <c r="U3226" s="194" t="str">
        <f>IF($Q3226=U$8,$K3226,"")</f>
        <v/>
      </c>
    </row>
    <row r="3227" spans="1:21" s="156" customFormat="1" ht="19.5" customHeight="1" x14ac:dyDescent="0.25">
      <c r="A3227" s="197"/>
      <c r="B3227" s="198" t="s">
        <v>64</v>
      </c>
      <c r="C3227" s="199"/>
      <c r="D3227" s="200"/>
      <c r="E3227" s="200"/>
      <c r="F3227" s="200"/>
      <c r="G3227" s="201"/>
      <c r="H3227" s="202"/>
      <c r="I3227" s="202"/>
      <c r="J3227" s="203"/>
      <c r="K3227" s="204"/>
      <c r="L3227" s="205"/>
      <c r="M3227" s="206"/>
      <c r="N3227" s="206"/>
      <c r="O3227" s="207"/>
      <c r="P3227" s="193">
        <f t="shared" si="680"/>
        <v>0</v>
      </c>
      <c r="Q3227" s="156" t="s">
        <v>349</v>
      </c>
      <c r="R3227" s="194" t="str">
        <f>IF($Q3227=R$8,$K3227,"")</f>
        <v/>
      </c>
      <c r="S3227" s="194"/>
      <c r="T3227" s="194" t="str">
        <f>IF($Q3227=T$8,$K3227,"")</f>
        <v/>
      </c>
      <c r="U3227" s="194" t="str">
        <f>IF($Q3227=U$8,$K3227,"")</f>
        <v/>
      </c>
    </row>
    <row r="3228" spans="1:21" s="156" customFormat="1" ht="19.5" customHeight="1" x14ac:dyDescent="0.25">
      <c r="A3228" s="197"/>
      <c r="B3228" s="198" t="s">
        <v>64</v>
      </c>
      <c r="C3228" s="212"/>
      <c r="D3228" s="213"/>
      <c r="E3228" s="213"/>
      <c r="F3228" s="213"/>
      <c r="G3228" s="214"/>
      <c r="H3228" s="215"/>
      <c r="I3228" s="215"/>
      <c r="J3228" s="216"/>
      <c r="K3228" s="217"/>
      <c r="L3228" s="218"/>
      <c r="M3228" s="219"/>
      <c r="N3228" s="219"/>
      <c r="O3228" s="220"/>
      <c r="P3228" s="193">
        <f t="shared" si="680"/>
        <v>0</v>
      </c>
      <c r="R3228" s="194"/>
      <c r="S3228" s="194"/>
      <c r="T3228" s="194"/>
      <c r="U3228" s="194"/>
    </row>
    <row r="3229" spans="1:21" s="156" customFormat="1" ht="19.5" customHeight="1" x14ac:dyDescent="0.25">
      <c r="A3229" s="197"/>
      <c r="B3229" s="211"/>
      <c r="C3229" s="212"/>
      <c r="D3229" s="213"/>
      <c r="E3229" s="213"/>
      <c r="F3229" s="213"/>
      <c r="G3229" s="214"/>
      <c r="H3229" s="215"/>
      <c r="I3229" s="215"/>
      <c r="J3229" s="216"/>
      <c r="K3229" s="217"/>
      <c r="L3229" s="218"/>
      <c r="M3229" s="219"/>
      <c r="N3229" s="219"/>
      <c r="O3229" s="220"/>
      <c r="P3229" s="193">
        <f t="shared" si="680"/>
        <v>0</v>
      </c>
      <c r="R3229" s="194"/>
      <c r="S3229" s="194"/>
      <c r="T3229" s="194"/>
      <c r="U3229" s="194"/>
    </row>
    <row r="3230" spans="1:21" s="156" customFormat="1" ht="19.5" customHeight="1" x14ac:dyDescent="0.25">
      <c r="A3230" s="197"/>
      <c r="B3230" s="221"/>
      <c r="C3230" s="222"/>
      <c r="D3230" s="223"/>
      <c r="E3230" s="223"/>
      <c r="F3230" s="223"/>
      <c r="G3230" s="224" t="str">
        <f>C3225</f>
        <v>External chemical, toxic and industrial liquid waste drainage</v>
      </c>
      <c r="H3230" s="225"/>
      <c r="I3230" s="225"/>
      <c r="J3230" s="226"/>
      <c r="K3230" s="227">
        <f>SUBTOTAL(9,K3225:K3229)</f>
        <v>0</v>
      </c>
      <c r="L3230" s="228"/>
      <c r="M3230" s="229"/>
      <c r="N3230" s="229"/>
      <c r="O3230" s="230"/>
      <c r="P3230" s="193">
        <f t="shared" si="680"/>
        <v>0</v>
      </c>
      <c r="R3230" s="194"/>
      <c r="S3230" s="194"/>
      <c r="T3230" s="194"/>
      <c r="U3230" s="194"/>
    </row>
    <row r="3231" spans="1:21" s="251" customFormat="1" ht="19.5" customHeight="1" x14ac:dyDescent="0.25">
      <c r="A3231" s="241"/>
      <c r="B3231" s="254"/>
      <c r="C3231" s="199"/>
      <c r="D3231" s="255"/>
      <c r="E3231" s="255"/>
      <c r="F3231" s="255"/>
      <c r="G3231" s="256"/>
      <c r="H3231" s="257"/>
      <c r="I3231" s="242"/>
      <c r="J3231" s="179"/>
      <c r="K3231" s="244"/>
      <c r="L3231" s="990"/>
      <c r="M3231" s="991"/>
      <c r="N3231" s="991"/>
      <c r="O3231" s="992"/>
      <c r="P3231" s="193">
        <f t="shared" si="680"/>
        <v>0</v>
      </c>
      <c r="Q3231" s="258"/>
      <c r="R3231" s="194" t="str">
        <f>IF($Q3231=R$8,$K3231,"")</f>
        <v/>
      </c>
      <c r="S3231" s="194"/>
      <c r="T3231" s="194" t="str">
        <f>IF($Q3231=T$8,$K3231,"")</f>
        <v/>
      </c>
      <c r="U3231" s="194" t="str">
        <f>IF($Q3231=U$8,$K3231,"")</f>
        <v/>
      </c>
    </row>
    <row r="3232" spans="1:21" s="156" customFormat="1" ht="19.5" customHeight="1" x14ac:dyDescent="0.25">
      <c r="B3232" s="195" t="s">
        <v>1662</v>
      </c>
      <c r="C3232" s="196" t="s">
        <v>1663</v>
      </c>
      <c r="D3232" s="191"/>
      <c r="E3232" s="191"/>
      <c r="F3232" s="191"/>
      <c r="G3232" s="192"/>
      <c r="H3232" s="178"/>
      <c r="I3232" s="179"/>
      <c r="J3232" s="180"/>
      <c r="K3232" s="180"/>
      <c r="L3232" s="181"/>
      <c r="M3232" s="182"/>
      <c r="N3232" s="182"/>
      <c r="O3232" s="183"/>
      <c r="P3232" s="193">
        <f t="shared" si="680"/>
        <v>0</v>
      </c>
      <c r="Q3232" s="170"/>
      <c r="R3232" s="194"/>
      <c r="S3232" s="194"/>
      <c r="T3232" s="194"/>
      <c r="U3232" s="194"/>
    </row>
    <row r="3233" spans="1:21" s="156" customFormat="1" ht="19.5" customHeight="1" x14ac:dyDescent="0.25">
      <c r="A3233" s="197"/>
      <c r="B3233" s="198" t="s">
        <v>64</v>
      </c>
      <c r="C3233" s="199"/>
      <c r="D3233" s="200"/>
      <c r="E3233" s="200"/>
      <c r="F3233" s="200"/>
      <c r="G3233" s="201"/>
      <c r="H3233" s="294"/>
      <c r="I3233" s="202"/>
      <c r="J3233" s="204"/>
      <c r="K3233" s="204"/>
      <c r="L3233" s="205"/>
      <c r="M3233" s="206"/>
      <c r="N3233" s="206"/>
      <c r="O3233" s="207"/>
      <c r="P3233" s="193">
        <f t="shared" si="680"/>
        <v>0</v>
      </c>
      <c r="Q3233" s="156" t="s">
        <v>349</v>
      </c>
      <c r="R3233" s="194" t="str">
        <f>IF($Q3233=R$8,$K3233,"")</f>
        <v/>
      </c>
      <c r="S3233" s="194"/>
      <c r="T3233" s="194" t="str">
        <f>IF($Q3233=T$8,$K3233,"")</f>
        <v/>
      </c>
      <c r="U3233" s="194" t="str">
        <f>IF($Q3233=U$8,$K3233,"")</f>
        <v/>
      </c>
    </row>
    <row r="3234" spans="1:21" s="156" customFormat="1" ht="19.5" customHeight="1" x14ac:dyDescent="0.25">
      <c r="A3234" s="197"/>
      <c r="B3234" s="198" t="s">
        <v>64</v>
      </c>
      <c r="C3234" s="199"/>
      <c r="D3234" s="200"/>
      <c r="E3234" s="200"/>
      <c r="F3234" s="200"/>
      <c r="G3234" s="201"/>
      <c r="H3234" s="202"/>
      <c r="I3234" s="202"/>
      <c r="J3234" s="203"/>
      <c r="K3234" s="204"/>
      <c r="L3234" s="205"/>
      <c r="M3234" s="206"/>
      <c r="N3234" s="206"/>
      <c r="O3234" s="207"/>
      <c r="P3234" s="193">
        <f t="shared" si="680"/>
        <v>0</v>
      </c>
      <c r="Q3234" s="156" t="s">
        <v>349</v>
      </c>
      <c r="R3234" s="194" t="str">
        <f>IF($Q3234=R$8,$K3234,"")</f>
        <v/>
      </c>
      <c r="S3234" s="194"/>
      <c r="T3234" s="194" t="str">
        <f>IF($Q3234=T$8,$K3234,"")</f>
        <v/>
      </c>
      <c r="U3234" s="194" t="str">
        <f>IF($Q3234=U$8,$K3234,"")</f>
        <v/>
      </c>
    </row>
    <row r="3235" spans="1:21" s="156" customFormat="1" ht="19.5" customHeight="1" x14ac:dyDescent="0.25">
      <c r="A3235" s="197"/>
      <c r="B3235" s="198" t="s">
        <v>64</v>
      </c>
      <c r="C3235" s="212"/>
      <c r="D3235" s="213"/>
      <c r="E3235" s="213"/>
      <c r="F3235" s="213"/>
      <c r="G3235" s="214"/>
      <c r="H3235" s="215"/>
      <c r="I3235" s="215"/>
      <c r="J3235" s="216"/>
      <c r="K3235" s="217"/>
      <c r="L3235" s="218"/>
      <c r="M3235" s="219"/>
      <c r="N3235" s="219"/>
      <c r="O3235" s="220"/>
      <c r="P3235" s="193">
        <f t="shared" si="680"/>
        <v>0</v>
      </c>
      <c r="R3235" s="194"/>
      <c r="S3235" s="194"/>
      <c r="T3235" s="194"/>
      <c r="U3235" s="194"/>
    </row>
    <row r="3236" spans="1:21" s="156" customFormat="1" ht="19.5" customHeight="1" x14ac:dyDescent="0.25">
      <c r="A3236" s="197"/>
      <c r="B3236" s="211"/>
      <c r="C3236" s="212"/>
      <c r="D3236" s="213"/>
      <c r="E3236" s="213"/>
      <c r="F3236" s="213"/>
      <c r="G3236" s="214"/>
      <c r="H3236" s="215"/>
      <c r="I3236" s="215"/>
      <c r="J3236" s="216"/>
      <c r="K3236" s="217"/>
      <c r="L3236" s="218"/>
      <c r="M3236" s="219"/>
      <c r="N3236" s="219"/>
      <c r="O3236" s="220"/>
      <c r="P3236" s="193">
        <f t="shared" si="680"/>
        <v>0</v>
      </c>
      <c r="R3236" s="194"/>
      <c r="S3236" s="194"/>
      <c r="T3236" s="194"/>
      <c r="U3236" s="194"/>
    </row>
    <row r="3237" spans="1:21" s="156" customFormat="1" ht="19.5" customHeight="1" x14ac:dyDescent="0.25">
      <c r="A3237" s="197"/>
      <c r="B3237" s="221"/>
      <c r="C3237" s="222"/>
      <c r="D3237" s="223"/>
      <c r="E3237" s="223"/>
      <c r="F3237" s="223"/>
      <c r="G3237" s="224" t="str">
        <f>C3232</f>
        <v>Land drainage</v>
      </c>
      <c r="H3237" s="225"/>
      <c r="I3237" s="225"/>
      <c r="J3237" s="226"/>
      <c r="K3237" s="227">
        <f>SUBTOTAL(9,K3232:K3236)</f>
        <v>0</v>
      </c>
      <c r="L3237" s="228"/>
      <c r="M3237" s="229"/>
      <c r="N3237" s="229"/>
      <c r="O3237" s="230"/>
      <c r="P3237" s="193">
        <f t="shared" si="680"/>
        <v>0</v>
      </c>
      <c r="R3237" s="194"/>
      <c r="S3237" s="194"/>
      <c r="T3237" s="194"/>
      <c r="U3237" s="194"/>
    </row>
    <row r="3238" spans="1:21" s="251" customFormat="1" ht="19.5" customHeight="1" x14ac:dyDescent="0.25">
      <c r="A3238" s="241"/>
      <c r="B3238" s="254"/>
      <c r="C3238" s="199"/>
      <c r="D3238" s="255"/>
      <c r="E3238" s="255"/>
      <c r="F3238" s="255"/>
      <c r="G3238" s="256"/>
      <c r="H3238" s="257"/>
      <c r="I3238" s="242"/>
      <c r="J3238" s="179"/>
      <c r="K3238" s="244"/>
      <c r="L3238" s="990"/>
      <c r="M3238" s="991"/>
      <c r="N3238" s="991"/>
      <c r="O3238" s="992"/>
      <c r="P3238" s="193">
        <f t="shared" si="680"/>
        <v>0</v>
      </c>
      <c r="Q3238" s="258"/>
      <c r="R3238" s="194" t="str">
        <f>IF($Q3238=R$8,$K3238,"")</f>
        <v/>
      </c>
      <c r="S3238" s="194"/>
      <c r="T3238" s="194" t="str">
        <f>IF($Q3238=T$8,$K3238,"")</f>
        <v/>
      </c>
      <c r="U3238" s="194" t="str">
        <f>IF($Q3238=U$8,$K3238,"")</f>
        <v/>
      </c>
    </row>
    <row r="3239" spans="1:21" s="156" customFormat="1" ht="19.5" customHeight="1" x14ac:dyDescent="0.25">
      <c r="B3239" s="174"/>
      <c r="C3239" s="175"/>
      <c r="D3239" s="176"/>
      <c r="E3239" s="176"/>
      <c r="F3239" s="176"/>
      <c r="G3239" s="177"/>
      <c r="H3239" s="178"/>
      <c r="I3239" s="179"/>
      <c r="J3239" s="180"/>
      <c r="K3239" s="180"/>
      <c r="L3239" s="181"/>
      <c r="M3239" s="182"/>
      <c r="N3239" s="182"/>
      <c r="O3239" s="183"/>
      <c r="P3239" s="193">
        <f t="shared" si="680"/>
        <v>0</v>
      </c>
      <c r="Q3239" s="170"/>
      <c r="R3239" s="194" t="str">
        <f>IF($Q3239=R$8,$K3239,"")</f>
        <v/>
      </c>
      <c r="S3239" s="194"/>
      <c r="T3239" s="194" t="str">
        <f>IF($Q3239=T$8,$K3239,"")</f>
        <v/>
      </c>
      <c r="U3239" s="194" t="str">
        <f>IF($Q3239=U$8,$K3239,"")</f>
        <v/>
      </c>
    </row>
    <row r="3240" spans="1:21" s="156" customFormat="1" ht="19.5" customHeight="1" x14ac:dyDescent="0.25">
      <c r="B3240" s="231"/>
      <c r="C3240" s="232"/>
      <c r="D3240" s="233"/>
      <c r="E3240" s="233"/>
      <c r="F3240" s="233"/>
      <c r="G3240" s="234" t="str">
        <f>C3206</f>
        <v>External drainage</v>
      </c>
      <c r="H3240" s="235"/>
      <c r="I3240" s="236"/>
      <c r="J3240" s="236"/>
      <c r="K3240" s="237">
        <f>SUBTOTAL(9,K3206:K3239)</f>
        <v>5460768.75</v>
      </c>
      <c r="L3240" s="238"/>
      <c r="M3240" s="239"/>
      <c r="N3240" s="239"/>
      <c r="O3240" s="240"/>
      <c r="P3240" s="193">
        <f t="shared" si="680"/>
        <v>0</v>
      </c>
      <c r="Q3240" s="237">
        <f>SUBTOTAL(9,Q3206:Q3239)</f>
        <v>0</v>
      </c>
      <c r="R3240" s="237">
        <f>SUBTOTAL(9,R3206:R3239)</f>
        <v>4283778.75</v>
      </c>
      <c r="S3240" s="237">
        <f>SUBTOTAL(9,S3206:S3239)</f>
        <v>493365</v>
      </c>
      <c r="T3240" s="237">
        <f>SUBTOTAL(9,T3206:T3239)</f>
        <v>683625</v>
      </c>
      <c r="U3240" s="237">
        <f>SUBTOTAL(9,U3206:U3239)</f>
        <v>0</v>
      </c>
    </row>
    <row r="3241" spans="1:21" s="156" customFormat="1" ht="19.5" customHeight="1" x14ac:dyDescent="0.25">
      <c r="B3241" s="174"/>
      <c r="C3241" s="175"/>
      <c r="D3241" s="176"/>
      <c r="E3241" s="176"/>
      <c r="F3241" s="176"/>
      <c r="G3241" s="177"/>
      <c r="H3241" s="178"/>
      <c r="I3241" s="179"/>
      <c r="J3241" s="180"/>
      <c r="K3241" s="180"/>
      <c r="L3241" s="181"/>
      <c r="M3241" s="182"/>
      <c r="N3241" s="182"/>
      <c r="O3241" s="183"/>
      <c r="P3241" s="193">
        <f t="shared" si="680"/>
        <v>0</v>
      </c>
      <c r="Q3241" s="170"/>
      <c r="R3241" s="194" t="str">
        <f>IF($Q3241=R$8,$K3241,"")</f>
        <v/>
      </c>
      <c r="S3241" s="194"/>
      <c r="T3241" s="194" t="str">
        <f>IF($Q3241=T$8,$K3241,"")</f>
        <v/>
      </c>
      <c r="U3241" s="194" t="str">
        <f>IF($Q3241=U$8,$K3241,"")</f>
        <v/>
      </c>
    </row>
    <row r="3242" spans="1:21" s="156" customFormat="1" ht="19.5" customHeight="1" x14ac:dyDescent="0.25">
      <c r="B3242" s="189" t="s">
        <v>1664</v>
      </c>
      <c r="C3242" s="190" t="s">
        <v>1665</v>
      </c>
      <c r="D3242" s="191"/>
      <c r="E3242" s="191"/>
      <c r="F3242" s="191"/>
      <c r="G3242" s="192"/>
      <c r="H3242" s="178"/>
      <c r="I3242" s="179"/>
      <c r="J3242" s="180"/>
      <c r="K3242" s="180"/>
      <c r="L3242" s="181"/>
      <c r="M3242" s="182"/>
      <c r="N3242" s="182"/>
      <c r="O3242" s="183"/>
      <c r="P3242" s="193">
        <f t="shared" si="680"/>
        <v>0</v>
      </c>
      <c r="Q3242" s="170"/>
      <c r="R3242" s="194" t="str">
        <f>IF($Q3242=R$8,$K3242,"")</f>
        <v/>
      </c>
      <c r="S3242" s="194"/>
      <c r="T3242" s="194" t="str">
        <f>IF($Q3242=T$8,$K3242,"")</f>
        <v/>
      </c>
      <c r="U3242" s="194" t="str">
        <f>IF($Q3242=U$8,$K3242,"")</f>
        <v/>
      </c>
    </row>
    <row r="3243" spans="1:21" s="156" customFormat="1" ht="19.5" customHeight="1" x14ac:dyDescent="0.25">
      <c r="B3243" s="195" t="s">
        <v>1666</v>
      </c>
      <c r="C3243" s="196" t="s">
        <v>1667</v>
      </c>
      <c r="D3243" s="191"/>
      <c r="E3243" s="191"/>
      <c r="F3243" s="191"/>
      <c r="G3243" s="192"/>
      <c r="H3243" s="178"/>
      <c r="I3243" s="179"/>
      <c r="J3243" s="180"/>
      <c r="K3243" s="180"/>
      <c r="L3243" s="181"/>
      <c r="M3243" s="182"/>
      <c r="N3243" s="182"/>
      <c r="O3243" s="183"/>
      <c r="P3243" s="193">
        <f t="shared" si="680"/>
        <v>0</v>
      </c>
      <c r="Q3243" s="170"/>
      <c r="R3243" s="194"/>
      <c r="S3243" s="194"/>
      <c r="T3243" s="194"/>
      <c r="U3243" s="194"/>
    </row>
    <row r="3244" spans="1:21" s="156" customFormat="1" ht="19.5" customHeight="1" x14ac:dyDescent="0.25">
      <c r="B3244" s="279"/>
      <c r="C3244" s="196" t="s">
        <v>349</v>
      </c>
      <c r="D3244" s="191"/>
      <c r="E3244" s="191"/>
      <c r="F3244" s="191"/>
      <c r="G3244" s="192"/>
      <c r="H3244" s="178"/>
      <c r="I3244" s="179"/>
      <c r="J3244" s="180"/>
      <c r="K3244" s="180"/>
      <c r="L3244" s="181"/>
      <c r="M3244" s="182"/>
      <c r="N3244" s="182"/>
      <c r="O3244" s="183"/>
      <c r="P3244" s="193">
        <f t="shared" si="680"/>
        <v>0</v>
      </c>
      <c r="Q3244" s="170"/>
      <c r="R3244" s="194" t="str">
        <f>IF($Q3244=R$8,$K3244,"")</f>
        <v/>
      </c>
      <c r="S3244" s="194"/>
      <c r="T3244" s="194" t="str">
        <f t="shared" ref="T3244:U3247" si="683">IF($Q3244=T$8,$K3244,"")</f>
        <v/>
      </c>
      <c r="U3244" s="194" t="str">
        <f t="shared" si="683"/>
        <v/>
      </c>
    </row>
    <row r="3245" spans="1:21" s="251" customFormat="1" ht="19.5" customHeight="1" x14ac:dyDescent="0.25">
      <c r="A3245" s="241"/>
      <c r="B3245" s="254" t="s">
        <v>64</v>
      </c>
      <c r="C3245" s="199" t="s">
        <v>1668</v>
      </c>
      <c r="D3245" s="255"/>
      <c r="E3245" s="255"/>
      <c r="F3245" s="255"/>
      <c r="G3245" s="256"/>
      <c r="H3245" s="257">
        <f>V2</f>
        <v>21533</v>
      </c>
      <c r="I3245" s="242" t="s">
        <v>66</v>
      </c>
      <c r="J3245" s="179">
        <v>125</v>
      </c>
      <c r="K3245" s="244">
        <f>H3245*J3245</f>
        <v>2691625</v>
      </c>
      <c r="L3245" s="990"/>
      <c r="M3245" s="991"/>
      <c r="N3245" s="991"/>
      <c r="O3245" s="992"/>
      <c r="P3245" s="193">
        <f t="shared" si="680"/>
        <v>0</v>
      </c>
      <c r="Q3245" s="156" t="s">
        <v>363</v>
      </c>
      <c r="R3245" s="194">
        <f>IF($Q3245=R$8,$K3245,"")</f>
        <v>2691625</v>
      </c>
      <c r="S3245" s="194" t="str">
        <f>IF($Q3245=S$8,$K3245,"")</f>
        <v/>
      </c>
      <c r="T3245" s="194" t="str">
        <f t="shared" si="683"/>
        <v/>
      </c>
      <c r="U3245" s="194" t="str">
        <f t="shared" si="683"/>
        <v/>
      </c>
    </row>
    <row r="3246" spans="1:21" s="251" customFormat="1" ht="19.5" customHeight="1" x14ac:dyDescent="0.25">
      <c r="A3246" s="241"/>
      <c r="B3246" s="254" t="s">
        <v>64</v>
      </c>
      <c r="C3246" s="199" t="s">
        <v>1669</v>
      </c>
      <c r="D3246" s="255"/>
      <c r="E3246" s="255"/>
      <c r="F3246" s="255"/>
      <c r="G3246" s="256"/>
      <c r="H3246" s="257"/>
      <c r="I3246" s="242"/>
      <c r="J3246" s="204"/>
      <c r="K3246" s="244"/>
      <c r="L3246" s="990"/>
      <c r="M3246" s="991"/>
      <c r="N3246" s="991"/>
      <c r="O3246" s="992"/>
      <c r="P3246" s="193">
        <f t="shared" si="680"/>
        <v>0</v>
      </c>
      <c r="Q3246" s="156" t="s">
        <v>363</v>
      </c>
      <c r="R3246" s="194">
        <f>IF($Q3246=R$8,$K3246,"")</f>
        <v>0</v>
      </c>
      <c r="S3246" s="194" t="str">
        <f>IF($Q3246=S$8,$K3246,"")</f>
        <v/>
      </c>
      <c r="T3246" s="194" t="str">
        <f t="shared" si="683"/>
        <v/>
      </c>
      <c r="U3246" s="194" t="str">
        <f t="shared" si="683"/>
        <v/>
      </c>
    </row>
    <row r="3247" spans="1:21" s="251" customFormat="1" ht="19.5" customHeight="1" x14ac:dyDescent="0.25">
      <c r="A3247" s="241"/>
      <c r="B3247" s="254" t="s">
        <v>64</v>
      </c>
      <c r="C3247" s="199" t="s">
        <v>1670</v>
      </c>
      <c r="D3247" s="255"/>
      <c r="E3247" s="255"/>
      <c r="F3247" s="255"/>
      <c r="G3247" s="256"/>
      <c r="H3247" s="257">
        <v>1</v>
      </c>
      <c r="I3247" s="242" t="s">
        <v>57</v>
      </c>
      <c r="J3247" s="204">
        <v>1500000</v>
      </c>
      <c r="K3247" s="244">
        <f>H3247*J3247</f>
        <v>1500000</v>
      </c>
      <c r="L3247" s="245"/>
      <c r="M3247" s="246"/>
      <c r="N3247" s="246"/>
      <c r="O3247" s="247"/>
      <c r="P3247" s="193">
        <f t="shared" si="680"/>
        <v>0</v>
      </c>
      <c r="Q3247" s="156" t="s">
        <v>364</v>
      </c>
      <c r="R3247" s="194" t="str">
        <f>IF($Q3247=R$8,$K3247,"")</f>
        <v/>
      </c>
      <c r="S3247" s="194">
        <f>IF($Q3247=S$8,$K3247,"")</f>
        <v>1500000</v>
      </c>
      <c r="T3247" s="194" t="str">
        <f t="shared" si="683"/>
        <v/>
      </c>
      <c r="U3247" s="194" t="str">
        <f t="shared" si="683"/>
        <v/>
      </c>
    </row>
    <row r="3248" spans="1:21" s="251" customFormat="1" ht="19.5" customHeight="1" x14ac:dyDescent="0.25">
      <c r="A3248" s="241"/>
      <c r="B3248" s="435"/>
      <c r="C3248" s="199"/>
      <c r="D3248" s="255"/>
      <c r="E3248" s="255"/>
      <c r="F3248" s="255"/>
      <c r="G3248" s="256"/>
      <c r="H3248" s="257"/>
      <c r="I3248" s="242"/>
      <c r="J3248" s="179"/>
      <c r="K3248" s="244"/>
      <c r="L3248" s="245"/>
      <c r="M3248" s="246"/>
      <c r="N3248" s="246"/>
      <c r="O3248" s="247"/>
      <c r="P3248" s="193">
        <f t="shared" si="680"/>
        <v>0</v>
      </c>
      <c r="Q3248" s="248"/>
      <c r="R3248" s="194"/>
      <c r="S3248" s="194"/>
      <c r="T3248" s="194"/>
      <c r="U3248" s="194"/>
    </row>
    <row r="3249" spans="1:21" s="156" customFormat="1" ht="19.5" customHeight="1" x14ac:dyDescent="0.25">
      <c r="B3249" s="279"/>
      <c r="C3249" s="196" t="s">
        <v>356</v>
      </c>
      <c r="D3249" s="191"/>
      <c r="E3249" s="191"/>
      <c r="F3249" s="191"/>
      <c r="G3249" s="192"/>
      <c r="H3249" s="178"/>
      <c r="I3249" s="179"/>
      <c r="J3249" s="180"/>
      <c r="K3249" s="180"/>
      <c r="L3249" s="181"/>
      <c r="M3249" s="182"/>
      <c r="N3249" s="182"/>
      <c r="O3249" s="183"/>
      <c r="P3249" s="193">
        <f t="shared" si="680"/>
        <v>0</v>
      </c>
      <c r="Q3249" s="170"/>
      <c r="R3249" s="194" t="str">
        <f>IF($Q3249=R$8,$K3249,"")</f>
        <v/>
      </c>
      <c r="S3249" s="194"/>
      <c r="T3249" s="194" t="str">
        <f t="shared" ref="T3249:U3251" si="684">IF($Q3249=T$8,$K3249,"")</f>
        <v/>
      </c>
      <c r="U3249" s="194" t="str">
        <f t="shared" si="684"/>
        <v/>
      </c>
    </row>
    <row r="3250" spans="1:21" s="251" customFormat="1" ht="19.5" customHeight="1" x14ac:dyDescent="0.25">
      <c r="A3250" s="241"/>
      <c r="B3250" s="254" t="s">
        <v>64</v>
      </c>
      <c r="C3250" s="199" t="s">
        <v>1668</v>
      </c>
      <c r="D3250" s="255"/>
      <c r="E3250" s="255"/>
      <c r="F3250" s="255"/>
      <c r="G3250" s="256"/>
      <c r="H3250" s="257">
        <f>V3</f>
        <v>5469</v>
      </c>
      <c r="I3250" s="242" t="s">
        <v>66</v>
      </c>
      <c r="J3250" s="179">
        <v>125</v>
      </c>
      <c r="K3250" s="244">
        <f>H3250*J3250</f>
        <v>683625</v>
      </c>
      <c r="L3250" s="990"/>
      <c r="M3250" s="991"/>
      <c r="N3250" s="991"/>
      <c r="O3250" s="992"/>
      <c r="P3250" s="193">
        <f t="shared" si="680"/>
        <v>0</v>
      </c>
      <c r="Q3250" s="156" t="s">
        <v>356</v>
      </c>
      <c r="R3250" s="194" t="str">
        <f>IF($Q3250=R$8,$K3250,"")</f>
        <v/>
      </c>
      <c r="S3250" s="194"/>
      <c r="T3250" s="194">
        <f t="shared" si="684"/>
        <v>683625</v>
      </c>
      <c r="U3250" s="194" t="str">
        <f t="shared" si="684"/>
        <v/>
      </c>
    </row>
    <row r="3251" spans="1:21" s="251" customFormat="1" ht="19.5" customHeight="1" x14ac:dyDescent="0.25">
      <c r="A3251" s="241"/>
      <c r="B3251" s="254" t="s">
        <v>64</v>
      </c>
      <c r="C3251" s="199" t="s">
        <v>1669</v>
      </c>
      <c r="D3251" s="255"/>
      <c r="E3251" s="255"/>
      <c r="F3251" s="255"/>
      <c r="G3251" s="256"/>
      <c r="H3251" s="257"/>
      <c r="I3251" s="242"/>
      <c r="J3251" s="204"/>
      <c r="K3251" s="244"/>
      <c r="L3251" s="990"/>
      <c r="M3251" s="991"/>
      <c r="N3251" s="991"/>
      <c r="O3251" s="992"/>
      <c r="P3251" s="193">
        <f t="shared" si="680"/>
        <v>0</v>
      </c>
      <c r="Q3251" s="156" t="s">
        <v>356</v>
      </c>
      <c r="R3251" s="194" t="str">
        <f>IF($Q3251=R$8,$K3251,"")</f>
        <v/>
      </c>
      <c r="S3251" s="194"/>
      <c r="T3251" s="194">
        <f t="shared" si="684"/>
        <v>0</v>
      </c>
      <c r="U3251" s="194" t="str">
        <f t="shared" si="684"/>
        <v/>
      </c>
    </row>
    <row r="3252" spans="1:21" s="251" customFormat="1" ht="19.5" customHeight="1" x14ac:dyDescent="0.25">
      <c r="A3252" s="241"/>
      <c r="B3252" s="254" t="s">
        <v>64</v>
      </c>
      <c r="C3252" s="199" t="s">
        <v>1671</v>
      </c>
      <c r="D3252" s="255"/>
      <c r="E3252" s="255"/>
      <c r="F3252" s="255"/>
      <c r="G3252" s="256"/>
      <c r="H3252" s="257">
        <v>1</v>
      </c>
      <c r="I3252" s="242" t="s">
        <v>57</v>
      </c>
      <c r="J3252" s="204">
        <v>2500000</v>
      </c>
      <c r="K3252" s="204">
        <f>H3252*J3252</f>
        <v>2500000</v>
      </c>
      <c r="L3252" s="245"/>
      <c r="M3252" s="246"/>
      <c r="N3252" s="246"/>
      <c r="O3252" s="247"/>
      <c r="P3252" s="193">
        <f t="shared" si="680"/>
        <v>0</v>
      </c>
      <c r="Q3252" s="156" t="s">
        <v>356</v>
      </c>
      <c r="R3252" s="194" t="str">
        <f>IF($Q3252=R$8,$K3252,"")</f>
        <v/>
      </c>
      <c r="S3252" s="194"/>
      <c r="T3252" s="194">
        <f>IF($Q3252=T$8,$K3252,"")</f>
        <v>2500000</v>
      </c>
      <c r="U3252" s="194"/>
    </row>
    <row r="3253" spans="1:21" s="156" customFormat="1" ht="19.5" customHeight="1" x14ac:dyDescent="0.25">
      <c r="B3253" s="174"/>
      <c r="C3253" s="175"/>
      <c r="D3253" s="176"/>
      <c r="E3253" s="176"/>
      <c r="F3253" s="176"/>
      <c r="G3253" s="177"/>
      <c r="H3253" s="178"/>
      <c r="I3253" s="179"/>
      <c r="J3253" s="180"/>
      <c r="K3253" s="180"/>
      <c r="L3253" s="181"/>
      <c r="M3253" s="182"/>
      <c r="N3253" s="182"/>
      <c r="O3253" s="183"/>
      <c r="P3253" s="193">
        <f t="shared" si="680"/>
        <v>0</v>
      </c>
      <c r="Q3253" s="170"/>
      <c r="R3253" s="194" t="str">
        <f>IF($Q3253=R$8,$K3253,"")</f>
        <v/>
      </c>
      <c r="S3253" s="194"/>
      <c r="T3253" s="194" t="str">
        <f>IF($Q3253=T$8,$K3253,"")</f>
        <v/>
      </c>
      <c r="U3253" s="194" t="str">
        <f>IF($Q3253=U$8,$K3253,"")</f>
        <v/>
      </c>
    </row>
    <row r="3254" spans="1:21" s="156" customFormat="1" ht="19.5" customHeight="1" x14ac:dyDescent="0.25">
      <c r="A3254" s="197"/>
      <c r="B3254" s="211"/>
      <c r="C3254" s="212"/>
      <c r="D3254" s="213"/>
      <c r="E3254" s="213"/>
      <c r="F3254" s="213"/>
      <c r="G3254" s="214"/>
      <c r="H3254" s="215"/>
      <c r="I3254" s="215"/>
      <c r="J3254" s="216"/>
      <c r="K3254" s="217"/>
      <c r="L3254" s="218"/>
      <c r="M3254" s="219"/>
      <c r="N3254" s="219"/>
      <c r="O3254" s="220"/>
      <c r="P3254" s="193">
        <f t="shared" si="680"/>
        <v>0</v>
      </c>
      <c r="R3254" s="194"/>
      <c r="S3254" s="194"/>
      <c r="T3254" s="194"/>
      <c r="U3254" s="194"/>
    </row>
    <row r="3255" spans="1:21" s="156" customFormat="1" ht="19.5" customHeight="1" x14ac:dyDescent="0.25">
      <c r="A3255" s="197"/>
      <c r="B3255" s="221"/>
      <c r="C3255" s="222"/>
      <c r="D3255" s="223"/>
      <c r="E3255" s="223"/>
      <c r="F3255" s="223"/>
      <c r="G3255" s="224" t="str">
        <f>C3243</f>
        <v>Water Mains Supply</v>
      </c>
      <c r="H3255" s="225"/>
      <c r="I3255" s="225"/>
      <c r="J3255" s="226"/>
      <c r="K3255" s="227">
        <f>SUBTOTAL(9,K3243:K3254)</f>
        <v>7375250</v>
      </c>
      <c r="L3255" s="228"/>
      <c r="M3255" s="229"/>
      <c r="N3255" s="229"/>
      <c r="O3255" s="230"/>
      <c r="P3255" s="193">
        <f t="shared" si="680"/>
        <v>7375250</v>
      </c>
      <c r="R3255" s="194"/>
      <c r="S3255" s="194"/>
      <c r="T3255" s="194"/>
      <c r="U3255" s="194"/>
    </row>
    <row r="3256" spans="1:21" s="156" customFormat="1" ht="19.5" customHeight="1" x14ac:dyDescent="0.25">
      <c r="A3256" s="197"/>
      <c r="B3256" s="296"/>
      <c r="C3256" s="297"/>
      <c r="D3256" s="298"/>
      <c r="E3256" s="298"/>
      <c r="F3256" s="298"/>
      <c r="G3256" s="299"/>
      <c r="H3256" s="300"/>
      <c r="I3256" s="300"/>
      <c r="J3256" s="301"/>
      <c r="K3256" s="302"/>
      <c r="L3256" s="303"/>
      <c r="M3256" s="304"/>
      <c r="N3256" s="304"/>
      <c r="O3256" s="305"/>
      <c r="P3256" s="193">
        <f t="shared" si="680"/>
        <v>0</v>
      </c>
      <c r="R3256" s="194"/>
      <c r="S3256" s="194"/>
      <c r="T3256" s="194"/>
      <c r="U3256" s="194"/>
    </row>
    <row r="3257" spans="1:21" s="156" customFormat="1" ht="19.5" customHeight="1" x14ac:dyDescent="0.25">
      <c r="B3257" s="195" t="s">
        <v>1672</v>
      </c>
      <c r="C3257" s="196" t="s">
        <v>1673</v>
      </c>
      <c r="D3257" s="191"/>
      <c r="E3257" s="191"/>
      <c r="F3257" s="191"/>
      <c r="G3257" s="192"/>
      <c r="H3257" s="178"/>
      <c r="I3257" s="179"/>
      <c r="J3257" s="180"/>
      <c r="K3257" s="180"/>
      <c r="L3257" s="181"/>
      <c r="M3257" s="182"/>
      <c r="N3257" s="182"/>
      <c r="O3257" s="183"/>
      <c r="P3257" s="193">
        <f t="shared" si="680"/>
        <v>0</v>
      </c>
      <c r="Q3257" s="170"/>
      <c r="R3257" s="194"/>
      <c r="S3257" s="194"/>
      <c r="T3257" s="194"/>
      <c r="U3257" s="194"/>
    </row>
    <row r="3258" spans="1:21" s="156" customFormat="1" ht="19.5" customHeight="1" x14ac:dyDescent="0.25">
      <c r="A3258" s="197"/>
      <c r="B3258" s="198" t="s">
        <v>64</v>
      </c>
      <c r="C3258" s="199"/>
      <c r="D3258" s="200"/>
      <c r="E3258" s="200"/>
      <c r="F3258" s="200"/>
      <c r="G3258" s="201"/>
      <c r="H3258" s="294"/>
      <c r="I3258" s="202"/>
      <c r="J3258" s="204"/>
      <c r="K3258" s="204"/>
      <c r="L3258" s="205"/>
      <c r="M3258" s="206"/>
      <c r="N3258" s="206"/>
      <c r="O3258" s="207"/>
      <c r="P3258" s="193">
        <f t="shared" si="680"/>
        <v>0</v>
      </c>
      <c r="Q3258" s="156" t="s">
        <v>349</v>
      </c>
      <c r="R3258" s="194" t="str">
        <f>IF($Q3258=R$8,$K3258,"")</f>
        <v/>
      </c>
      <c r="S3258" s="194"/>
      <c r="T3258" s="194" t="str">
        <f>IF($Q3258=T$8,$K3258,"")</f>
        <v/>
      </c>
      <c r="U3258" s="194" t="str">
        <f>IF($Q3258=U$8,$K3258,"")</f>
        <v/>
      </c>
    </row>
    <row r="3259" spans="1:21" s="156" customFormat="1" ht="19.5" customHeight="1" x14ac:dyDescent="0.25">
      <c r="A3259" s="197"/>
      <c r="B3259" s="198" t="s">
        <v>64</v>
      </c>
      <c r="C3259" s="199"/>
      <c r="D3259" s="200"/>
      <c r="E3259" s="200"/>
      <c r="F3259" s="200"/>
      <c r="G3259" s="201"/>
      <c r="H3259" s="202"/>
      <c r="I3259" s="202"/>
      <c r="J3259" s="203"/>
      <c r="K3259" s="204"/>
      <c r="L3259" s="205"/>
      <c r="M3259" s="206"/>
      <c r="N3259" s="206"/>
      <c r="O3259" s="207"/>
      <c r="P3259" s="193">
        <f t="shared" si="680"/>
        <v>0</v>
      </c>
      <c r="Q3259" s="156" t="s">
        <v>349</v>
      </c>
      <c r="R3259" s="194" t="str">
        <f>IF($Q3259=R$8,$K3259,"")</f>
        <v/>
      </c>
      <c r="S3259" s="194"/>
      <c r="T3259" s="194" t="str">
        <f>IF($Q3259=T$8,$K3259,"")</f>
        <v/>
      </c>
      <c r="U3259" s="194" t="str">
        <f>IF($Q3259=U$8,$K3259,"")</f>
        <v/>
      </c>
    </row>
    <row r="3260" spans="1:21" s="156" customFormat="1" ht="19.5" customHeight="1" x14ac:dyDescent="0.25">
      <c r="A3260" s="197"/>
      <c r="B3260" s="198" t="s">
        <v>64</v>
      </c>
      <c r="C3260" s="212"/>
      <c r="D3260" s="213"/>
      <c r="E3260" s="213"/>
      <c r="F3260" s="213"/>
      <c r="G3260" s="214"/>
      <c r="H3260" s="215"/>
      <c r="I3260" s="215"/>
      <c r="J3260" s="216"/>
      <c r="K3260" s="217"/>
      <c r="L3260" s="218"/>
      <c r="M3260" s="219"/>
      <c r="N3260" s="219"/>
      <c r="O3260" s="220"/>
      <c r="P3260" s="193">
        <f t="shared" si="680"/>
        <v>0</v>
      </c>
      <c r="R3260" s="194"/>
      <c r="S3260" s="194"/>
      <c r="T3260" s="194"/>
      <c r="U3260" s="194"/>
    </row>
    <row r="3261" spans="1:21" s="156" customFormat="1" ht="19.5" customHeight="1" x14ac:dyDescent="0.25">
      <c r="A3261" s="197"/>
      <c r="B3261" s="211"/>
      <c r="C3261" s="212"/>
      <c r="D3261" s="213"/>
      <c r="E3261" s="213"/>
      <c r="F3261" s="213"/>
      <c r="G3261" s="214"/>
      <c r="H3261" s="215"/>
      <c r="I3261" s="215"/>
      <c r="J3261" s="216"/>
      <c r="K3261" s="217"/>
      <c r="L3261" s="218"/>
      <c r="M3261" s="219"/>
      <c r="N3261" s="219"/>
      <c r="O3261" s="220"/>
      <c r="P3261" s="193">
        <f t="shared" si="680"/>
        <v>0</v>
      </c>
      <c r="R3261" s="194"/>
      <c r="S3261" s="194"/>
      <c r="T3261" s="194"/>
      <c r="U3261" s="194"/>
    </row>
    <row r="3262" spans="1:21" s="156" customFormat="1" ht="19.5" customHeight="1" x14ac:dyDescent="0.25">
      <c r="A3262" s="197"/>
      <c r="B3262" s="221"/>
      <c r="C3262" s="222"/>
      <c r="D3262" s="223"/>
      <c r="E3262" s="223"/>
      <c r="F3262" s="223"/>
      <c r="G3262" s="224" t="str">
        <f>C3257</f>
        <v>Electricity Mains Supply</v>
      </c>
      <c r="H3262" s="225"/>
      <c r="I3262" s="225"/>
      <c r="J3262" s="226"/>
      <c r="K3262" s="227">
        <f>SUBTOTAL(9,K3257:K3261)</f>
        <v>0</v>
      </c>
      <c r="L3262" s="228"/>
      <c r="M3262" s="229"/>
      <c r="N3262" s="229"/>
      <c r="O3262" s="230"/>
      <c r="P3262" s="193">
        <f t="shared" si="680"/>
        <v>0</v>
      </c>
      <c r="R3262" s="194"/>
      <c r="S3262" s="194"/>
      <c r="T3262" s="194"/>
      <c r="U3262" s="194"/>
    </row>
    <row r="3263" spans="1:21" s="251" customFormat="1" ht="19.5" customHeight="1" x14ac:dyDescent="0.25">
      <c r="A3263" s="241"/>
      <c r="B3263" s="254"/>
      <c r="C3263" s="199"/>
      <c r="D3263" s="255"/>
      <c r="E3263" s="255"/>
      <c r="F3263" s="255"/>
      <c r="G3263" s="256"/>
      <c r="H3263" s="257"/>
      <c r="I3263" s="242"/>
      <c r="J3263" s="179"/>
      <c r="K3263" s="244"/>
      <c r="L3263" s="990"/>
      <c r="M3263" s="991"/>
      <c r="N3263" s="991"/>
      <c r="O3263" s="992"/>
      <c r="P3263" s="193">
        <f t="shared" si="680"/>
        <v>0</v>
      </c>
      <c r="Q3263" s="258"/>
      <c r="R3263" s="194" t="str">
        <f>IF($Q3263=R$8,$K3263,"")</f>
        <v/>
      </c>
      <c r="S3263" s="194"/>
      <c r="T3263" s="194" t="str">
        <f>IF($Q3263=T$8,$K3263,"")</f>
        <v/>
      </c>
      <c r="U3263" s="194" t="str">
        <f>IF($Q3263=U$8,$K3263,"")</f>
        <v/>
      </c>
    </row>
    <row r="3264" spans="1:21" s="156" customFormat="1" ht="19.5" customHeight="1" x14ac:dyDescent="0.25">
      <c r="B3264" s="195" t="s">
        <v>1674</v>
      </c>
      <c r="C3264" s="196" t="s">
        <v>1675</v>
      </c>
      <c r="D3264" s="191"/>
      <c r="E3264" s="191"/>
      <c r="F3264" s="191"/>
      <c r="G3264" s="192"/>
      <c r="H3264" s="178"/>
      <c r="I3264" s="179"/>
      <c r="J3264" s="180"/>
      <c r="K3264" s="180"/>
      <c r="L3264" s="181"/>
      <c r="M3264" s="182"/>
      <c r="N3264" s="182"/>
      <c r="O3264" s="183"/>
      <c r="P3264" s="193">
        <f t="shared" si="680"/>
        <v>0</v>
      </c>
      <c r="Q3264" s="170"/>
      <c r="R3264" s="194"/>
      <c r="S3264" s="194"/>
      <c r="T3264" s="194"/>
      <c r="U3264" s="194"/>
    </row>
    <row r="3265" spans="1:21" s="156" customFormat="1" ht="19.5" customHeight="1" x14ac:dyDescent="0.25">
      <c r="A3265" s="197"/>
      <c r="B3265" s="198" t="s">
        <v>64</v>
      </c>
      <c r="C3265" s="199"/>
      <c r="D3265" s="200"/>
      <c r="E3265" s="200"/>
      <c r="F3265" s="200"/>
      <c r="G3265" s="201"/>
      <c r="H3265" s="294"/>
      <c r="I3265" s="202"/>
      <c r="J3265" s="204"/>
      <c r="K3265" s="204"/>
      <c r="L3265" s="205"/>
      <c r="M3265" s="206"/>
      <c r="N3265" s="206"/>
      <c r="O3265" s="207"/>
      <c r="P3265" s="193">
        <f t="shared" si="680"/>
        <v>0</v>
      </c>
      <c r="Q3265" s="156" t="s">
        <v>349</v>
      </c>
      <c r="R3265" s="194" t="str">
        <f>IF($Q3265=R$8,$K3265,"")</f>
        <v/>
      </c>
      <c r="S3265" s="194"/>
      <c r="T3265" s="194" t="str">
        <f>IF($Q3265=T$8,$K3265,"")</f>
        <v/>
      </c>
      <c r="U3265" s="194" t="str">
        <f>IF($Q3265=U$8,$K3265,"")</f>
        <v/>
      </c>
    </row>
    <row r="3266" spans="1:21" s="156" customFormat="1" ht="19.5" customHeight="1" x14ac:dyDescent="0.25">
      <c r="A3266" s="197"/>
      <c r="B3266" s="198" t="s">
        <v>64</v>
      </c>
      <c r="C3266" s="199"/>
      <c r="D3266" s="200"/>
      <c r="E3266" s="200"/>
      <c r="F3266" s="200"/>
      <c r="G3266" s="201"/>
      <c r="H3266" s="202"/>
      <c r="I3266" s="202"/>
      <c r="J3266" s="203"/>
      <c r="K3266" s="204"/>
      <c r="L3266" s="205"/>
      <c r="M3266" s="206"/>
      <c r="N3266" s="206"/>
      <c r="O3266" s="207"/>
      <c r="P3266" s="193">
        <f t="shared" si="680"/>
        <v>0</v>
      </c>
      <c r="Q3266" s="156" t="s">
        <v>349</v>
      </c>
      <c r="R3266" s="194" t="str">
        <f>IF($Q3266=R$8,$K3266,"")</f>
        <v/>
      </c>
      <c r="S3266" s="194"/>
      <c r="T3266" s="194" t="str">
        <f>IF($Q3266=T$8,$K3266,"")</f>
        <v/>
      </c>
      <c r="U3266" s="194" t="str">
        <f>IF($Q3266=U$8,$K3266,"")</f>
        <v/>
      </c>
    </row>
    <row r="3267" spans="1:21" s="156" customFormat="1" ht="19.5" customHeight="1" x14ac:dyDescent="0.25">
      <c r="A3267" s="197"/>
      <c r="B3267" s="198" t="s">
        <v>64</v>
      </c>
      <c r="C3267" s="212"/>
      <c r="D3267" s="213"/>
      <c r="E3267" s="213"/>
      <c r="F3267" s="213"/>
      <c r="G3267" s="214"/>
      <c r="H3267" s="215"/>
      <c r="I3267" s="215"/>
      <c r="J3267" s="216"/>
      <c r="K3267" s="217"/>
      <c r="L3267" s="218"/>
      <c r="M3267" s="219"/>
      <c r="N3267" s="219"/>
      <c r="O3267" s="220"/>
      <c r="P3267" s="193">
        <f t="shared" si="680"/>
        <v>0</v>
      </c>
      <c r="R3267" s="194"/>
      <c r="S3267" s="194"/>
      <c r="T3267" s="194"/>
      <c r="U3267" s="194"/>
    </row>
    <row r="3268" spans="1:21" s="156" customFormat="1" ht="19.5" customHeight="1" x14ac:dyDescent="0.25">
      <c r="A3268" s="197"/>
      <c r="B3268" s="211"/>
      <c r="C3268" s="212"/>
      <c r="D3268" s="213"/>
      <c r="E3268" s="213"/>
      <c r="F3268" s="213"/>
      <c r="G3268" s="214"/>
      <c r="H3268" s="215"/>
      <c r="I3268" s="215"/>
      <c r="J3268" s="216"/>
      <c r="K3268" s="217"/>
      <c r="L3268" s="218"/>
      <c r="M3268" s="219"/>
      <c r="N3268" s="219"/>
      <c r="O3268" s="220"/>
      <c r="P3268" s="193">
        <f t="shared" si="680"/>
        <v>0</v>
      </c>
      <c r="R3268" s="194"/>
      <c r="S3268" s="194"/>
      <c r="T3268" s="194"/>
      <c r="U3268" s="194"/>
    </row>
    <row r="3269" spans="1:21" s="156" customFormat="1" ht="19.5" customHeight="1" x14ac:dyDescent="0.25">
      <c r="A3269" s="197"/>
      <c r="B3269" s="221"/>
      <c r="C3269" s="222"/>
      <c r="D3269" s="223"/>
      <c r="E3269" s="223"/>
      <c r="F3269" s="223"/>
      <c r="G3269" s="224" t="str">
        <f>C3264</f>
        <v>External Transformation Devices</v>
      </c>
      <c r="H3269" s="225"/>
      <c r="I3269" s="225"/>
      <c r="J3269" s="226"/>
      <c r="K3269" s="227">
        <f>SUBTOTAL(9,K3264:K3268)</f>
        <v>0</v>
      </c>
      <c r="L3269" s="228"/>
      <c r="M3269" s="229"/>
      <c r="N3269" s="229"/>
      <c r="O3269" s="230"/>
      <c r="P3269" s="193">
        <f t="shared" si="680"/>
        <v>0</v>
      </c>
      <c r="R3269" s="194"/>
      <c r="S3269" s="194"/>
      <c r="T3269" s="194"/>
      <c r="U3269" s="194"/>
    </row>
    <row r="3270" spans="1:21" s="251" customFormat="1" ht="19.5" customHeight="1" x14ac:dyDescent="0.25">
      <c r="A3270" s="241"/>
      <c r="B3270" s="254"/>
      <c r="C3270" s="199"/>
      <c r="D3270" s="255"/>
      <c r="E3270" s="255"/>
      <c r="F3270" s="255"/>
      <c r="G3270" s="256"/>
      <c r="H3270" s="257"/>
      <c r="I3270" s="242"/>
      <c r="J3270" s="179"/>
      <c r="K3270" s="244"/>
      <c r="L3270" s="990"/>
      <c r="M3270" s="991"/>
      <c r="N3270" s="991"/>
      <c r="O3270" s="992"/>
      <c r="P3270" s="193">
        <f t="shared" ref="P3270:P3333" si="685">K3270-SUM(R3270:U3270)</f>
        <v>0</v>
      </c>
      <c r="Q3270" s="258"/>
      <c r="R3270" s="194" t="str">
        <f>IF($Q3270=R$8,$K3270,"")</f>
        <v/>
      </c>
      <c r="S3270" s="194"/>
      <c r="T3270" s="194" t="str">
        <f>IF($Q3270=T$8,$K3270,"")</f>
        <v/>
      </c>
      <c r="U3270" s="194" t="str">
        <f>IF($Q3270=U$8,$K3270,"")</f>
        <v/>
      </c>
    </row>
    <row r="3271" spans="1:21" s="156" customFormat="1" ht="19.5" customHeight="1" x14ac:dyDescent="0.25">
      <c r="B3271" s="195" t="s">
        <v>1676</v>
      </c>
      <c r="C3271" s="196" t="s">
        <v>1677</v>
      </c>
      <c r="D3271" s="191"/>
      <c r="E3271" s="191"/>
      <c r="F3271" s="191"/>
      <c r="G3271" s="192"/>
      <c r="H3271" s="178"/>
      <c r="I3271" s="179"/>
      <c r="J3271" s="180"/>
      <c r="K3271" s="180"/>
      <c r="L3271" s="181"/>
      <c r="M3271" s="182"/>
      <c r="N3271" s="182"/>
      <c r="O3271" s="183"/>
      <c r="P3271" s="193">
        <f t="shared" si="685"/>
        <v>0</v>
      </c>
      <c r="Q3271" s="170"/>
      <c r="R3271" s="194"/>
      <c r="S3271" s="194"/>
      <c r="T3271" s="194"/>
      <c r="U3271" s="194"/>
    </row>
    <row r="3272" spans="1:21" s="156" customFormat="1" ht="19.5" customHeight="1" x14ac:dyDescent="0.25">
      <c r="A3272" s="197"/>
      <c r="B3272" s="198" t="s">
        <v>64</v>
      </c>
      <c r="C3272" s="199"/>
      <c r="D3272" s="200"/>
      <c r="E3272" s="200"/>
      <c r="F3272" s="200"/>
      <c r="G3272" s="201"/>
      <c r="H3272" s="294"/>
      <c r="I3272" s="202"/>
      <c r="J3272" s="204"/>
      <c r="K3272" s="204"/>
      <c r="L3272" s="205"/>
      <c r="M3272" s="206"/>
      <c r="N3272" s="206"/>
      <c r="O3272" s="207"/>
      <c r="P3272" s="193">
        <f t="shared" si="685"/>
        <v>0</v>
      </c>
      <c r="Q3272" s="156" t="s">
        <v>349</v>
      </c>
      <c r="R3272" s="194" t="str">
        <f>IF($Q3272=R$8,$K3272,"")</f>
        <v/>
      </c>
      <c r="S3272" s="194"/>
      <c r="T3272" s="194" t="str">
        <f>IF($Q3272=T$8,$K3272,"")</f>
        <v/>
      </c>
      <c r="U3272" s="194" t="str">
        <f>IF($Q3272=U$8,$K3272,"")</f>
        <v/>
      </c>
    </row>
    <row r="3273" spans="1:21" s="156" customFormat="1" ht="19.5" customHeight="1" x14ac:dyDescent="0.25">
      <c r="A3273" s="197"/>
      <c r="B3273" s="198" t="s">
        <v>64</v>
      </c>
      <c r="C3273" s="199"/>
      <c r="D3273" s="200"/>
      <c r="E3273" s="200"/>
      <c r="F3273" s="200"/>
      <c r="G3273" s="201"/>
      <c r="H3273" s="202"/>
      <c r="I3273" s="202"/>
      <c r="J3273" s="203"/>
      <c r="K3273" s="204"/>
      <c r="L3273" s="205"/>
      <c r="M3273" s="206"/>
      <c r="N3273" s="206"/>
      <c r="O3273" s="207"/>
      <c r="P3273" s="193">
        <f t="shared" si="685"/>
        <v>0</v>
      </c>
      <c r="Q3273" s="156" t="s">
        <v>349</v>
      </c>
      <c r="R3273" s="194" t="str">
        <f>IF($Q3273=R$8,$K3273,"")</f>
        <v/>
      </c>
      <c r="S3273" s="194"/>
      <c r="T3273" s="194" t="str">
        <f>IF($Q3273=T$8,$K3273,"")</f>
        <v/>
      </c>
      <c r="U3273" s="194" t="str">
        <f>IF($Q3273=U$8,$K3273,"")</f>
        <v/>
      </c>
    </row>
    <row r="3274" spans="1:21" s="156" customFormat="1" ht="19.5" customHeight="1" x14ac:dyDescent="0.25">
      <c r="A3274" s="197"/>
      <c r="B3274" s="198" t="s">
        <v>64</v>
      </c>
      <c r="C3274" s="212"/>
      <c r="D3274" s="213"/>
      <c r="E3274" s="213"/>
      <c r="F3274" s="213"/>
      <c r="G3274" s="214"/>
      <c r="H3274" s="215"/>
      <c r="I3274" s="215"/>
      <c r="J3274" s="216"/>
      <c r="K3274" s="217"/>
      <c r="L3274" s="218"/>
      <c r="M3274" s="219"/>
      <c r="N3274" s="219"/>
      <c r="O3274" s="220"/>
      <c r="P3274" s="193">
        <f t="shared" si="685"/>
        <v>0</v>
      </c>
      <c r="R3274" s="194"/>
      <c r="S3274" s="194"/>
      <c r="T3274" s="194"/>
      <c r="U3274" s="194"/>
    </row>
    <row r="3275" spans="1:21" s="156" customFormat="1" ht="19.5" customHeight="1" x14ac:dyDescent="0.25">
      <c r="A3275" s="197"/>
      <c r="B3275" s="211"/>
      <c r="C3275" s="212"/>
      <c r="D3275" s="213"/>
      <c r="E3275" s="213"/>
      <c r="F3275" s="213"/>
      <c r="G3275" s="214"/>
      <c r="H3275" s="215"/>
      <c r="I3275" s="215"/>
      <c r="J3275" s="216"/>
      <c r="K3275" s="217"/>
      <c r="L3275" s="218"/>
      <c r="M3275" s="219"/>
      <c r="N3275" s="219"/>
      <c r="O3275" s="220"/>
      <c r="P3275" s="193">
        <f t="shared" si="685"/>
        <v>0</v>
      </c>
      <c r="R3275" s="194"/>
      <c r="S3275" s="194"/>
      <c r="T3275" s="194"/>
      <c r="U3275" s="194"/>
    </row>
    <row r="3276" spans="1:21" s="156" customFormat="1" ht="19.5" customHeight="1" x14ac:dyDescent="0.25">
      <c r="A3276" s="197"/>
      <c r="B3276" s="221"/>
      <c r="C3276" s="222"/>
      <c r="D3276" s="223"/>
      <c r="E3276" s="223"/>
      <c r="F3276" s="223"/>
      <c r="G3276" s="224" t="str">
        <f>C3271</f>
        <v>Electricity Distribution to External Plant and Equipment</v>
      </c>
      <c r="H3276" s="225"/>
      <c r="I3276" s="225"/>
      <c r="J3276" s="226"/>
      <c r="K3276" s="227">
        <f>SUBTOTAL(9,K3271:K3275)</f>
        <v>0</v>
      </c>
      <c r="L3276" s="228"/>
      <c r="M3276" s="229"/>
      <c r="N3276" s="229"/>
      <c r="O3276" s="230"/>
      <c r="P3276" s="193">
        <f t="shared" si="685"/>
        <v>0</v>
      </c>
      <c r="R3276" s="194"/>
      <c r="S3276" s="194"/>
      <c r="T3276" s="194"/>
      <c r="U3276" s="194"/>
    </row>
    <row r="3277" spans="1:21" s="251" customFormat="1" ht="19.5" customHeight="1" x14ac:dyDescent="0.25">
      <c r="A3277" s="241"/>
      <c r="B3277" s="254"/>
      <c r="C3277" s="199"/>
      <c r="D3277" s="255"/>
      <c r="E3277" s="255"/>
      <c r="F3277" s="255"/>
      <c r="G3277" s="256"/>
      <c r="H3277" s="257"/>
      <c r="I3277" s="242"/>
      <c r="J3277" s="179"/>
      <c r="K3277" s="244"/>
      <c r="L3277" s="990"/>
      <c r="M3277" s="991"/>
      <c r="N3277" s="991"/>
      <c r="O3277" s="992"/>
      <c r="P3277" s="193">
        <f t="shared" si="685"/>
        <v>0</v>
      </c>
      <c r="Q3277" s="258"/>
      <c r="R3277" s="194" t="str">
        <f>IF($Q3277=R$8,$K3277,"")</f>
        <v/>
      </c>
      <c r="S3277" s="194"/>
      <c r="T3277" s="194" t="str">
        <f>IF($Q3277=T$8,$K3277,"")</f>
        <v/>
      </c>
      <c r="U3277" s="194" t="str">
        <f>IF($Q3277=U$8,$K3277,"")</f>
        <v/>
      </c>
    </row>
    <row r="3278" spans="1:21" s="156" customFormat="1" ht="19.5" customHeight="1" x14ac:dyDescent="0.25">
      <c r="B3278" s="195" t="s">
        <v>1678</v>
      </c>
      <c r="C3278" s="196" t="s">
        <v>1679</v>
      </c>
      <c r="D3278" s="191"/>
      <c r="E3278" s="191"/>
      <c r="F3278" s="191"/>
      <c r="G3278" s="192"/>
      <c r="H3278" s="178"/>
      <c r="I3278" s="179"/>
      <c r="J3278" s="180"/>
      <c r="K3278" s="180"/>
      <c r="L3278" s="181"/>
      <c r="M3278" s="182"/>
      <c r="N3278" s="182"/>
      <c r="O3278" s="183"/>
      <c r="P3278" s="193">
        <f t="shared" si="685"/>
        <v>0</v>
      </c>
      <c r="Q3278" s="170"/>
      <c r="R3278" s="194"/>
      <c r="S3278" s="194"/>
      <c r="T3278" s="194"/>
      <c r="U3278" s="194"/>
    </row>
    <row r="3279" spans="1:21" s="156" customFormat="1" ht="19.5" customHeight="1" x14ac:dyDescent="0.25">
      <c r="A3279" s="197"/>
      <c r="B3279" s="198" t="s">
        <v>64</v>
      </c>
      <c r="C3279" s="199"/>
      <c r="D3279" s="200"/>
      <c r="E3279" s="200"/>
      <c r="F3279" s="200"/>
      <c r="G3279" s="201"/>
      <c r="H3279" s="294"/>
      <c r="I3279" s="202"/>
      <c r="J3279" s="204"/>
      <c r="K3279" s="204"/>
      <c r="L3279" s="205"/>
      <c r="M3279" s="206"/>
      <c r="N3279" s="206"/>
      <c r="O3279" s="207"/>
      <c r="P3279" s="193">
        <f t="shared" si="685"/>
        <v>0</v>
      </c>
      <c r="Q3279" s="156" t="s">
        <v>349</v>
      </c>
      <c r="R3279" s="194" t="str">
        <f>IF($Q3279=R$8,$K3279,"")</f>
        <v/>
      </c>
      <c r="S3279" s="194"/>
      <c r="T3279" s="194" t="str">
        <f>IF($Q3279=T$8,$K3279,"")</f>
        <v/>
      </c>
      <c r="U3279" s="194" t="str">
        <f>IF($Q3279=U$8,$K3279,"")</f>
        <v/>
      </c>
    </row>
    <row r="3280" spans="1:21" s="156" customFormat="1" ht="19.5" customHeight="1" x14ac:dyDescent="0.25">
      <c r="A3280" s="197"/>
      <c r="B3280" s="198" t="s">
        <v>64</v>
      </c>
      <c r="C3280" s="199"/>
      <c r="D3280" s="200"/>
      <c r="E3280" s="200"/>
      <c r="F3280" s="200"/>
      <c r="G3280" s="201"/>
      <c r="H3280" s="202"/>
      <c r="I3280" s="202"/>
      <c r="J3280" s="203"/>
      <c r="K3280" s="204"/>
      <c r="L3280" s="205"/>
      <c r="M3280" s="206"/>
      <c r="N3280" s="206"/>
      <c r="O3280" s="207"/>
      <c r="P3280" s="193">
        <f t="shared" si="685"/>
        <v>0</v>
      </c>
      <c r="Q3280" s="156" t="s">
        <v>349</v>
      </c>
      <c r="R3280" s="194" t="str">
        <f>IF($Q3280=R$8,$K3280,"")</f>
        <v/>
      </c>
      <c r="S3280" s="194"/>
      <c r="T3280" s="194" t="str">
        <f>IF($Q3280=T$8,$K3280,"")</f>
        <v/>
      </c>
      <c r="U3280" s="194" t="str">
        <f>IF($Q3280=U$8,$K3280,"")</f>
        <v/>
      </c>
    </row>
    <row r="3281" spans="1:21" s="156" customFormat="1" ht="19.5" customHeight="1" x14ac:dyDescent="0.25">
      <c r="A3281" s="197"/>
      <c r="B3281" s="198" t="s">
        <v>64</v>
      </c>
      <c r="C3281" s="212"/>
      <c r="D3281" s="213"/>
      <c r="E3281" s="213"/>
      <c r="F3281" s="213"/>
      <c r="G3281" s="214"/>
      <c r="H3281" s="215"/>
      <c r="I3281" s="215"/>
      <c r="J3281" s="216"/>
      <c r="K3281" s="217"/>
      <c r="L3281" s="218"/>
      <c r="M3281" s="219"/>
      <c r="N3281" s="219"/>
      <c r="O3281" s="220"/>
      <c r="P3281" s="193">
        <f t="shared" si="685"/>
        <v>0</v>
      </c>
      <c r="R3281" s="194"/>
      <c r="S3281" s="194"/>
      <c r="T3281" s="194"/>
      <c r="U3281" s="194"/>
    </row>
    <row r="3282" spans="1:21" s="156" customFormat="1" ht="19.5" customHeight="1" x14ac:dyDescent="0.25">
      <c r="A3282" s="197"/>
      <c r="B3282" s="211"/>
      <c r="C3282" s="212"/>
      <c r="D3282" s="213"/>
      <c r="E3282" s="213"/>
      <c r="F3282" s="213"/>
      <c r="G3282" s="214"/>
      <c r="H3282" s="215"/>
      <c r="I3282" s="215"/>
      <c r="J3282" s="216"/>
      <c r="K3282" s="217"/>
      <c r="L3282" s="218"/>
      <c r="M3282" s="219"/>
      <c r="N3282" s="219"/>
      <c r="O3282" s="220"/>
      <c r="P3282" s="193">
        <f t="shared" si="685"/>
        <v>0</v>
      </c>
      <c r="R3282" s="194"/>
      <c r="S3282" s="194"/>
      <c r="T3282" s="194"/>
      <c r="U3282" s="194"/>
    </row>
    <row r="3283" spans="1:21" s="156" customFormat="1" ht="19.5" customHeight="1" x14ac:dyDescent="0.25">
      <c r="A3283" s="197"/>
      <c r="B3283" s="221"/>
      <c r="C3283" s="222"/>
      <c r="D3283" s="223"/>
      <c r="E3283" s="223"/>
      <c r="F3283" s="223"/>
      <c r="G3283" s="224" t="str">
        <f>C3278</f>
        <v>Gas Mains Supply</v>
      </c>
      <c r="H3283" s="225"/>
      <c r="I3283" s="225"/>
      <c r="J3283" s="226"/>
      <c r="K3283" s="227">
        <f>SUBTOTAL(9,K3278:K3282)</f>
        <v>0</v>
      </c>
      <c r="L3283" s="228"/>
      <c r="M3283" s="229"/>
      <c r="N3283" s="229"/>
      <c r="O3283" s="230"/>
      <c r="P3283" s="193">
        <f t="shared" si="685"/>
        <v>0</v>
      </c>
      <c r="R3283" s="194"/>
      <c r="S3283" s="194"/>
      <c r="T3283" s="194"/>
      <c r="U3283" s="194"/>
    </row>
    <row r="3284" spans="1:21" s="251" customFormat="1" ht="19.5" customHeight="1" x14ac:dyDescent="0.25">
      <c r="A3284" s="241"/>
      <c r="B3284" s="254"/>
      <c r="C3284" s="199"/>
      <c r="D3284" s="255"/>
      <c r="E3284" s="255"/>
      <c r="F3284" s="255"/>
      <c r="G3284" s="256"/>
      <c r="H3284" s="257"/>
      <c r="I3284" s="242"/>
      <c r="J3284" s="179"/>
      <c r="K3284" s="244"/>
      <c r="L3284" s="990"/>
      <c r="M3284" s="991"/>
      <c r="N3284" s="991"/>
      <c r="O3284" s="992"/>
      <c r="P3284" s="193">
        <f t="shared" si="685"/>
        <v>0</v>
      </c>
      <c r="Q3284" s="258"/>
      <c r="R3284" s="194" t="str">
        <f>IF($Q3284=R$8,$K3284,"")</f>
        <v/>
      </c>
      <c r="S3284" s="194"/>
      <c r="T3284" s="194" t="str">
        <f>IF($Q3284=T$8,$K3284,"")</f>
        <v/>
      </c>
      <c r="U3284" s="194" t="str">
        <f>IF($Q3284=U$8,$K3284,"")</f>
        <v/>
      </c>
    </row>
    <row r="3285" spans="1:21" s="156" customFormat="1" ht="19.5" customHeight="1" x14ac:dyDescent="0.25">
      <c r="B3285" s="195" t="s">
        <v>1680</v>
      </c>
      <c r="C3285" s="196" t="s">
        <v>1681</v>
      </c>
      <c r="D3285" s="191"/>
      <c r="E3285" s="191"/>
      <c r="F3285" s="191"/>
      <c r="G3285" s="192"/>
      <c r="H3285" s="178"/>
      <c r="I3285" s="179"/>
      <c r="J3285" s="180"/>
      <c r="K3285" s="180"/>
      <c r="L3285" s="181"/>
      <c r="M3285" s="182"/>
      <c r="N3285" s="182"/>
      <c r="O3285" s="183"/>
      <c r="P3285" s="193">
        <f t="shared" si="685"/>
        <v>0</v>
      </c>
      <c r="Q3285" s="170"/>
      <c r="R3285" s="194"/>
      <c r="S3285" s="194"/>
      <c r="T3285" s="194"/>
      <c r="U3285" s="194"/>
    </row>
    <row r="3286" spans="1:21" s="156" customFormat="1" ht="19.5" customHeight="1" x14ac:dyDescent="0.25">
      <c r="A3286" s="197"/>
      <c r="B3286" s="198" t="s">
        <v>64</v>
      </c>
      <c r="C3286" s="199"/>
      <c r="D3286" s="200"/>
      <c r="E3286" s="200"/>
      <c r="F3286" s="200"/>
      <c r="G3286" s="201"/>
      <c r="H3286" s="294"/>
      <c r="I3286" s="202"/>
      <c r="J3286" s="204"/>
      <c r="K3286" s="204"/>
      <c r="L3286" s="205"/>
      <c r="M3286" s="206"/>
      <c r="N3286" s="206"/>
      <c r="O3286" s="207"/>
      <c r="P3286" s="193">
        <f t="shared" si="685"/>
        <v>0</v>
      </c>
      <c r="Q3286" s="156" t="s">
        <v>349</v>
      </c>
      <c r="R3286" s="194" t="str">
        <f>IF($Q3286=R$8,$K3286,"")</f>
        <v/>
      </c>
      <c r="S3286" s="194"/>
      <c r="T3286" s="194" t="str">
        <f>IF($Q3286=T$8,$K3286,"")</f>
        <v/>
      </c>
      <c r="U3286" s="194" t="str">
        <f>IF($Q3286=U$8,$K3286,"")</f>
        <v/>
      </c>
    </row>
    <row r="3287" spans="1:21" s="156" customFormat="1" ht="19.5" customHeight="1" x14ac:dyDescent="0.25">
      <c r="A3287" s="197"/>
      <c r="B3287" s="198" t="s">
        <v>64</v>
      </c>
      <c r="C3287" s="199"/>
      <c r="D3287" s="200"/>
      <c r="E3287" s="200"/>
      <c r="F3287" s="200"/>
      <c r="G3287" s="201"/>
      <c r="H3287" s="202"/>
      <c r="I3287" s="202"/>
      <c r="J3287" s="203"/>
      <c r="K3287" s="204"/>
      <c r="L3287" s="205"/>
      <c r="M3287" s="206"/>
      <c r="N3287" s="206"/>
      <c r="O3287" s="207"/>
      <c r="P3287" s="193">
        <f t="shared" si="685"/>
        <v>0</v>
      </c>
      <c r="Q3287" s="156" t="s">
        <v>349</v>
      </c>
      <c r="R3287" s="194" t="str">
        <f>IF($Q3287=R$8,$K3287,"")</f>
        <v/>
      </c>
      <c r="S3287" s="194"/>
      <c r="T3287" s="194" t="str">
        <f>IF($Q3287=T$8,$K3287,"")</f>
        <v/>
      </c>
      <c r="U3287" s="194" t="str">
        <f>IF($Q3287=U$8,$K3287,"")</f>
        <v/>
      </c>
    </row>
    <row r="3288" spans="1:21" s="156" customFormat="1" ht="19.5" customHeight="1" x14ac:dyDescent="0.25">
      <c r="A3288" s="197"/>
      <c r="B3288" s="198" t="s">
        <v>64</v>
      </c>
      <c r="C3288" s="212"/>
      <c r="D3288" s="213"/>
      <c r="E3288" s="213"/>
      <c r="F3288" s="213"/>
      <c r="G3288" s="214"/>
      <c r="H3288" s="215"/>
      <c r="I3288" s="215"/>
      <c r="J3288" s="216"/>
      <c r="K3288" s="217"/>
      <c r="L3288" s="218"/>
      <c r="M3288" s="219"/>
      <c r="N3288" s="219"/>
      <c r="O3288" s="220"/>
      <c r="P3288" s="193">
        <f t="shared" si="685"/>
        <v>0</v>
      </c>
      <c r="R3288" s="194"/>
      <c r="S3288" s="194"/>
      <c r="T3288" s="194"/>
      <c r="U3288" s="194"/>
    </row>
    <row r="3289" spans="1:21" s="156" customFormat="1" ht="19.5" customHeight="1" x14ac:dyDescent="0.25">
      <c r="A3289" s="197"/>
      <c r="B3289" s="211"/>
      <c r="C3289" s="212"/>
      <c r="D3289" s="213"/>
      <c r="E3289" s="213"/>
      <c r="F3289" s="213"/>
      <c r="G3289" s="214"/>
      <c r="H3289" s="215"/>
      <c r="I3289" s="215"/>
      <c r="J3289" s="216"/>
      <c r="K3289" s="217"/>
      <c r="L3289" s="218"/>
      <c r="M3289" s="219"/>
      <c r="N3289" s="219"/>
      <c r="O3289" s="220"/>
      <c r="P3289" s="193">
        <f t="shared" si="685"/>
        <v>0</v>
      </c>
      <c r="R3289" s="194"/>
      <c r="S3289" s="194"/>
      <c r="T3289" s="194"/>
      <c r="U3289" s="194"/>
    </row>
    <row r="3290" spans="1:21" s="156" customFormat="1" ht="19.5" customHeight="1" x14ac:dyDescent="0.25">
      <c r="A3290" s="197"/>
      <c r="B3290" s="221"/>
      <c r="C3290" s="222"/>
      <c r="D3290" s="223"/>
      <c r="E3290" s="223"/>
      <c r="F3290" s="223"/>
      <c r="G3290" s="224" t="str">
        <f>C3285</f>
        <v>Telecommunications and Other Communication System Connections</v>
      </c>
      <c r="H3290" s="225"/>
      <c r="I3290" s="225"/>
      <c r="J3290" s="226"/>
      <c r="K3290" s="227">
        <f>SUBTOTAL(9,K3285:K3289)</f>
        <v>0</v>
      </c>
      <c r="L3290" s="228"/>
      <c r="M3290" s="229"/>
      <c r="N3290" s="229"/>
      <c r="O3290" s="230"/>
      <c r="P3290" s="193">
        <f t="shared" si="685"/>
        <v>0</v>
      </c>
      <c r="R3290" s="194"/>
      <c r="S3290" s="194"/>
      <c r="T3290" s="194"/>
      <c r="U3290" s="194"/>
    </row>
    <row r="3291" spans="1:21" s="251" customFormat="1" ht="19.5" customHeight="1" x14ac:dyDescent="0.25">
      <c r="A3291" s="241"/>
      <c r="B3291" s="254"/>
      <c r="C3291" s="199"/>
      <c r="D3291" s="255"/>
      <c r="E3291" s="255"/>
      <c r="F3291" s="255"/>
      <c r="G3291" s="256"/>
      <c r="H3291" s="257"/>
      <c r="I3291" s="242"/>
      <c r="J3291" s="179"/>
      <c r="K3291" s="244"/>
      <c r="L3291" s="990"/>
      <c r="M3291" s="991"/>
      <c r="N3291" s="991"/>
      <c r="O3291" s="992"/>
      <c r="P3291" s="193">
        <f t="shared" si="685"/>
        <v>0</v>
      </c>
      <c r="Q3291" s="258"/>
      <c r="R3291" s="194" t="str">
        <f>IF($Q3291=R$8,$K3291,"")</f>
        <v/>
      </c>
      <c r="S3291" s="194"/>
      <c r="T3291" s="194" t="str">
        <f>IF($Q3291=T$8,$K3291,"")</f>
        <v/>
      </c>
      <c r="U3291" s="194" t="str">
        <f>IF($Q3291=U$8,$K3291,"")</f>
        <v/>
      </c>
    </row>
    <row r="3292" spans="1:21" s="156" customFormat="1" ht="19.5" customHeight="1" x14ac:dyDescent="0.25">
      <c r="B3292" s="195" t="s">
        <v>1682</v>
      </c>
      <c r="C3292" s="196" t="s">
        <v>1683</v>
      </c>
      <c r="D3292" s="191"/>
      <c r="E3292" s="191"/>
      <c r="F3292" s="191"/>
      <c r="G3292" s="192"/>
      <c r="H3292" s="178"/>
      <c r="I3292" s="179"/>
      <c r="J3292" s="180"/>
      <c r="K3292" s="180"/>
      <c r="L3292" s="181"/>
      <c r="M3292" s="182"/>
      <c r="N3292" s="182"/>
      <c r="O3292" s="183"/>
      <c r="P3292" s="193">
        <f t="shared" si="685"/>
        <v>0</v>
      </c>
      <c r="Q3292" s="170"/>
      <c r="R3292" s="194"/>
      <c r="S3292" s="194"/>
      <c r="T3292" s="194"/>
      <c r="U3292" s="194"/>
    </row>
    <row r="3293" spans="1:21" s="156" customFormat="1" ht="19.5" customHeight="1" x14ac:dyDescent="0.25">
      <c r="A3293" s="197"/>
      <c r="B3293" s="198" t="s">
        <v>64</v>
      </c>
      <c r="C3293" s="199"/>
      <c r="D3293" s="200"/>
      <c r="E3293" s="200"/>
      <c r="F3293" s="200"/>
      <c r="G3293" s="201"/>
      <c r="H3293" s="294"/>
      <c r="I3293" s="202"/>
      <c r="J3293" s="204"/>
      <c r="K3293" s="204"/>
      <c r="L3293" s="205"/>
      <c r="M3293" s="206"/>
      <c r="N3293" s="206"/>
      <c r="O3293" s="207"/>
      <c r="P3293" s="193">
        <f t="shared" si="685"/>
        <v>0</v>
      </c>
      <c r="Q3293" s="156" t="s">
        <v>349</v>
      </c>
      <c r="R3293" s="194" t="str">
        <f>IF($Q3293=R$8,$K3293,"")</f>
        <v/>
      </c>
      <c r="S3293" s="194"/>
      <c r="T3293" s="194" t="str">
        <f>IF($Q3293=T$8,$K3293,"")</f>
        <v/>
      </c>
      <c r="U3293" s="194" t="str">
        <f>IF($Q3293=U$8,$K3293,"")</f>
        <v/>
      </c>
    </row>
    <row r="3294" spans="1:21" s="156" customFormat="1" ht="19.5" customHeight="1" x14ac:dyDescent="0.25">
      <c r="A3294" s="197"/>
      <c r="B3294" s="198" t="s">
        <v>64</v>
      </c>
      <c r="C3294" s="199"/>
      <c r="D3294" s="200"/>
      <c r="E3294" s="200"/>
      <c r="F3294" s="200"/>
      <c r="G3294" s="201"/>
      <c r="H3294" s="202"/>
      <c r="I3294" s="202"/>
      <c r="J3294" s="203"/>
      <c r="K3294" s="204"/>
      <c r="L3294" s="205"/>
      <c r="M3294" s="206"/>
      <c r="N3294" s="206"/>
      <c r="O3294" s="207"/>
      <c r="P3294" s="193">
        <f t="shared" si="685"/>
        <v>0</v>
      </c>
      <c r="Q3294" s="156" t="s">
        <v>349</v>
      </c>
      <c r="R3294" s="194" t="str">
        <f>IF($Q3294=R$8,$K3294,"")</f>
        <v/>
      </c>
      <c r="S3294" s="194"/>
      <c r="T3294" s="194" t="str">
        <f>IF($Q3294=T$8,$K3294,"")</f>
        <v/>
      </c>
      <c r="U3294" s="194" t="str">
        <f>IF($Q3294=U$8,$K3294,"")</f>
        <v/>
      </c>
    </row>
    <row r="3295" spans="1:21" s="156" customFormat="1" ht="19.5" customHeight="1" x14ac:dyDescent="0.25">
      <c r="A3295" s="197"/>
      <c r="B3295" s="198" t="s">
        <v>64</v>
      </c>
      <c r="C3295" s="212"/>
      <c r="D3295" s="213"/>
      <c r="E3295" s="213"/>
      <c r="F3295" s="213"/>
      <c r="G3295" s="214"/>
      <c r="H3295" s="215"/>
      <c r="I3295" s="215"/>
      <c r="J3295" s="216"/>
      <c r="K3295" s="217"/>
      <c r="L3295" s="218"/>
      <c r="M3295" s="219"/>
      <c r="N3295" s="219"/>
      <c r="O3295" s="220"/>
      <c r="P3295" s="193">
        <f t="shared" si="685"/>
        <v>0</v>
      </c>
      <c r="R3295" s="194"/>
      <c r="S3295" s="194"/>
      <c r="T3295" s="194"/>
      <c r="U3295" s="194"/>
    </row>
    <row r="3296" spans="1:21" s="156" customFormat="1" ht="19.5" customHeight="1" x14ac:dyDescent="0.25">
      <c r="A3296" s="197"/>
      <c r="B3296" s="211"/>
      <c r="C3296" s="212"/>
      <c r="D3296" s="213"/>
      <c r="E3296" s="213"/>
      <c r="F3296" s="213"/>
      <c r="G3296" s="214"/>
      <c r="H3296" s="215"/>
      <c r="I3296" s="215"/>
      <c r="J3296" s="216"/>
      <c r="K3296" s="217"/>
      <c r="L3296" s="218"/>
      <c r="M3296" s="219"/>
      <c r="N3296" s="219"/>
      <c r="O3296" s="220"/>
      <c r="P3296" s="193">
        <f t="shared" si="685"/>
        <v>0</v>
      </c>
      <c r="R3296" s="194"/>
      <c r="S3296" s="194"/>
      <c r="T3296" s="194"/>
      <c r="U3296" s="194"/>
    </row>
    <row r="3297" spans="1:21" s="156" customFormat="1" ht="19.5" customHeight="1" x14ac:dyDescent="0.25">
      <c r="A3297" s="197"/>
      <c r="B3297" s="221"/>
      <c r="C3297" s="222"/>
      <c r="D3297" s="223"/>
      <c r="E3297" s="223"/>
      <c r="F3297" s="223"/>
      <c r="G3297" s="224" t="str">
        <f>C3292</f>
        <v>External Fuel Storage and Piped Distribution Systems</v>
      </c>
      <c r="H3297" s="225"/>
      <c r="I3297" s="225"/>
      <c r="J3297" s="226"/>
      <c r="K3297" s="227">
        <f>SUBTOTAL(9,K3292:K3296)</f>
        <v>0</v>
      </c>
      <c r="L3297" s="228"/>
      <c r="M3297" s="229"/>
      <c r="N3297" s="229"/>
      <c r="O3297" s="230"/>
      <c r="P3297" s="193">
        <f t="shared" si="685"/>
        <v>0</v>
      </c>
      <c r="R3297" s="194"/>
      <c r="S3297" s="194"/>
      <c r="T3297" s="194"/>
      <c r="U3297" s="194"/>
    </row>
    <row r="3298" spans="1:21" s="251" customFormat="1" ht="19.5" customHeight="1" x14ac:dyDescent="0.25">
      <c r="A3298" s="241"/>
      <c r="B3298" s="254"/>
      <c r="C3298" s="199"/>
      <c r="D3298" s="255"/>
      <c r="E3298" s="255"/>
      <c r="F3298" s="255"/>
      <c r="G3298" s="256"/>
      <c r="H3298" s="257"/>
      <c r="I3298" s="242"/>
      <c r="J3298" s="179"/>
      <c r="K3298" s="244"/>
      <c r="L3298" s="990"/>
      <c r="M3298" s="991"/>
      <c r="N3298" s="991"/>
      <c r="O3298" s="992"/>
      <c r="P3298" s="193">
        <f t="shared" si="685"/>
        <v>0</v>
      </c>
      <c r="Q3298" s="258"/>
      <c r="R3298" s="194" t="str">
        <f>IF($Q3298=R$8,$K3298,"")</f>
        <v/>
      </c>
      <c r="S3298" s="194"/>
      <c r="T3298" s="194" t="str">
        <f>IF($Q3298=T$8,$K3298,"")</f>
        <v/>
      </c>
      <c r="U3298" s="194" t="str">
        <f>IF($Q3298=U$8,$K3298,"")</f>
        <v/>
      </c>
    </row>
    <row r="3299" spans="1:21" s="156" customFormat="1" ht="19.5" customHeight="1" x14ac:dyDescent="0.25">
      <c r="B3299" s="195" t="s">
        <v>1684</v>
      </c>
      <c r="C3299" s="196" t="s">
        <v>1685</v>
      </c>
      <c r="D3299" s="191"/>
      <c r="E3299" s="191"/>
      <c r="F3299" s="191"/>
      <c r="G3299" s="192"/>
      <c r="H3299" s="178"/>
      <c r="I3299" s="179"/>
      <c r="J3299" s="180"/>
      <c r="K3299" s="180"/>
      <c r="L3299" s="181"/>
      <c r="M3299" s="182"/>
      <c r="N3299" s="182"/>
      <c r="O3299" s="183"/>
      <c r="P3299" s="193">
        <f t="shared" si="685"/>
        <v>0</v>
      </c>
      <c r="Q3299" s="170"/>
      <c r="R3299" s="194"/>
      <c r="S3299" s="194"/>
      <c r="T3299" s="194"/>
      <c r="U3299" s="194"/>
    </row>
    <row r="3300" spans="1:21" s="156" customFormat="1" ht="19.5" customHeight="1" x14ac:dyDescent="0.25">
      <c r="A3300" s="197"/>
      <c r="B3300" s="198" t="s">
        <v>64</v>
      </c>
      <c r="C3300" s="199"/>
      <c r="D3300" s="200"/>
      <c r="E3300" s="200"/>
      <c r="F3300" s="200"/>
      <c r="G3300" s="201"/>
      <c r="H3300" s="294"/>
      <c r="I3300" s="202"/>
      <c r="J3300" s="204"/>
      <c r="K3300" s="204"/>
      <c r="L3300" s="205"/>
      <c r="M3300" s="206"/>
      <c r="N3300" s="206"/>
      <c r="O3300" s="207"/>
      <c r="P3300" s="193">
        <f t="shared" si="685"/>
        <v>0</v>
      </c>
      <c r="Q3300" s="156" t="s">
        <v>349</v>
      </c>
      <c r="R3300" s="194" t="str">
        <f>IF($Q3300=R$8,$K3300,"")</f>
        <v/>
      </c>
      <c r="S3300" s="194"/>
      <c r="T3300" s="194" t="str">
        <f>IF($Q3300=T$8,$K3300,"")</f>
        <v/>
      </c>
      <c r="U3300" s="194" t="str">
        <f>IF($Q3300=U$8,$K3300,"")</f>
        <v/>
      </c>
    </row>
    <row r="3301" spans="1:21" s="156" customFormat="1" ht="19.5" customHeight="1" x14ac:dyDescent="0.25">
      <c r="A3301" s="197"/>
      <c r="B3301" s="198" t="s">
        <v>64</v>
      </c>
      <c r="C3301" s="199"/>
      <c r="D3301" s="200"/>
      <c r="E3301" s="200"/>
      <c r="F3301" s="200"/>
      <c r="G3301" s="201"/>
      <c r="H3301" s="202"/>
      <c r="I3301" s="202"/>
      <c r="J3301" s="203"/>
      <c r="K3301" s="204"/>
      <c r="L3301" s="205"/>
      <c r="M3301" s="206"/>
      <c r="N3301" s="206"/>
      <c r="O3301" s="207"/>
      <c r="P3301" s="193">
        <f t="shared" si="685"/>
        <v>0</v>
      </c>
      <c r="Q3301" s="156" t="s">
        <v>349</v>
      </c>
      <c r="R3301" s="194" t="str">
        <f>IF($Q3301=R$8,$K3301,"")</f>
        <v/>
      </c>
      <c r="S3301" s="194"/>
      <c r="T3301" s="194" t="str">
        <f>IF($Q3301=T$8,$K3301,"")</f>
        <v/>
      </c>
      <c r="U3301" s="194" t="str">
        <f>IF($Q3301=U$8,$K3301,"")</f>
        <v/>
      </c>
    </row>
    <row r="3302" spans="1:21" s="156" customFormat="1" ht="19.5" customHeight="1" x14ac:dyDescent="0.25">
      <c r="A3302" s="197"/>
      <c r="B3302" s="198" t="s">
        <v>64</v>
      </c>
      <c r="C3302" s="212"/>
      <c r="D3302" s="213"/>
      <c r="E3302" s="213"/>
      <c r="F3302" s="213"/>
      <c r="G3302" s="214"/>
      <c r="H3302" s="215"/>
      <c r="I3302" s="215"/>
      <c r="J3302" s="216"/>
      <c r="K3302" s="217"/>
      <c r="L3302" s="218"/>
      <c r="M3302" s="219"/>
      <c r="N3302" s="219"/>
      <c r="O3302" s="220"/>
      <c r="P3302" s="193">
        <f t="shared" si="685"/>
        <v>0</v>
      </c>
      <c r="R3302" s="194"/>
      <c r="S3302" s="194"/>
      <c r="T3302" s="194"/>
      <c r="U3302" s="194"/>
    </row>
    <row r="3303" spans="1:21" s="156" customFormat="1" ht="19.5" customHeight="1" x14ac:dyDescent="0.25">
      <c r="A3303" s="197"/>
      <c r="B3303" s="211"/>
      <c r="C3303" s="212"/>
      <c r="D3303" s="213"/>
      <c r="E3303" s="213"/>
      <c r="F3303" s="213"/>
      <c r="G3303" s="214"/>
      <c r="H3303" s="215"/>
      <c r="I3303" s="215"/>
      <c r="J3303" s="216"/>
      <c r="K3303" s="217"/>
      <c r="L3303" s="218"/>
      <c r="M3303" s="219"/>
      <c r="N3303" s="219"/>
      <c r="O3303" s="220"/>
      <c r="P3303" s="193">
        <f t="shared" si="685"/>
        <v>0</v>
      </c>
      <c r="R3303" s="194"/>
      <c r="S3303" s="194"/>
      <c r="T3303" s="194"/>
      <c r="U3303" s="194"/>
    </row>
    <row r="3304" spans="1:21" s="156" customFormat="1" ht="19.5" customHeight="1" x14ac:dyDescent="0.25">
      <c r="A3304" s="197"/>
      <c r="B3304" s="221"/>
      <c r="C3304" s="222"/>
      <c r="D3304" s="223"/>
      <c r="E3304" s="223"/>
      <c r="F3304" s="223"/>
      <c r="G3304" s="224" t="str">
        <f>C3299</f>
        <v>External Security Systems</v>
      </c>
      <c r="H3304" s="225"/>
      <c r="I3304" s="225"/>
      <c r="J3304" s="226"/>
      <c r="K3304" s="227">
        <f>SUBTOTAL(9,K3299:K3303)</f>
        <v>0</v>
      </c>
      <c r="L3304" s="228"/>
      <c r="M3304" s="229"/>
      <c r="N3304" s="229"/>
      <c r="O3304" s="230"/>
      <c r="P3304" s="193">
        <f t="shared" si="685"/>
        <v>0</v>
      </c>
      <c r="R3304" s="194"/>
      <c r="S3304" s="194"/>
      <c r="T3304" s="194"/>
      <c r="U3304" s="194"/>
    </row>
    <row r="3305" spans="1:21" s="251" customFormat="1" ht="19.5" customHeight="1" x14ac:dyDescent="0.25">
      <c r="A3305" s="241"/>
      <c r="B3305" s="254"/>
      <c r="C3305" s="199"/>
      <c r="D3305" s="255"/>
      <c r="E3305" s="255"/>
      <c r="F3305" s="255"/>
      <c r="G3305" s="256"/>
      <c r="H3305" s="257"/>
      <c r="I3305" s="242"/>
      <c r="J3305" s="179"/>
      <c r="K3305" s="244"/>
      <c r="L3305" s="990"/>
      <c r="M3305" s="991"/>
      <c r="N3305" s="991"/>
      <c r="O3305" s="992"/>
      <c r="P3305" s="193">
        <f t="shared" si="685"/>
        <v>0</v>
      </c>
      <c r="Q3305" s="258"/>
      <c r="R3305" s="194" t="str">
        <f>IF($Q3305=R$8,$K3305,"")</f>
        <v/>
      </c>
      <c r="S3305" s="194"/>
      <c r="T3305" s="194" t="str">
        <f>IF($Q3305=T$8,$K3305,"")</f>
        <v/>
      </c>
      <c r="U3305" s="194" t="str">
        <f>IF($Q3305=U$8,$K3305,"")</f>
        <v/>
      </c>
    </row>
    <row r="3306" spans="1:21" s="156" customFormat="1" ht="19.5" customHeight="1" x14ac:dyDescent="0.25">
      <c r="B3306" s="195" t="s">
        <v>1686</v>
      </c>
      <c r="C3306" s="196" t="s">
        <v>1687</v>
      </c>
      <c r="D3306" s="191"/>
      <c r="E3306" s="191"/>
      <c r="F3306" s="191"/>
      <c r="G3306" s="192"/>
      <c r="H3306" s="178"/>
      <c r="I3306" s="179"/>
      <c r="J3306" s="180"/>
      <c r="K3306" s="180"/>
      <c r="L3306" s="181"/>
      <c r="M3306" s="182"/>
      <c r="N3306" s="182"/>
      <c r="O3306" s="183"/>
      <c r="P3306" s="193">
        <f t="shared" si="685"/>
        <v>0</v>
      </c>
      <c r="Q3306" s="170"/>
      <c r="R3306" s="194"/>
      <c r="S3306" s="194"/>
      <c r="T3306" s="194"/>
      <c r="U3306" s="194"/>
    </row>
    <row r="3307" spans="1:21" s="156" customFormat="1" ht="19.5" customHeight="1" x14ac:dyDescent="0.25">
      <c r="A3307" s="197"/>
      <c r="B3307" s="198" t="s">
        <v>64</v>
      </c>
      <c r="C3307" s="199"/>
      <c r="D3307" s="200"/>
      <c r="E3307" s="200"/>
      <c r="F3307" s="200"/>
      <c r="G3307" s="201"/>
      <c r="H3307" s="294"/>
      <c r="I3307" s="202"/>
      <c r="J3307" s="204"/>
      <c r="K3307" s="204"/>
      <c r="L3307" s="205"/>
      <c r="M3307" s="206"/>
      <c r="N3307" s="206"/>
      <c r="O3307" s="207"/>
      <c r="P3307" s="193">
        <f t="shared" si="685"/>
        <v>0</v>
      </c>
      <c r="Q3307" s="156" t="s">
        <v>349</v>
      </c>
      <c r="R3307" s="194" t="str">
        <f>IF($Q3307=R$8,$K3307,"")</f>
        <v/>
      </c>
      <c r="S3307" s="194"/>
      <c r="T3307" s="194" t="str">
        <f>IF($Q3307=T$8,$K3307,"")</f>
        <v/>
      </c>
      <c r="U3307" s="194" t="str">
        <f>IF($Q3307=U$8,$K3307,"")</f>
        <v/>
      </c>
    </row>
    <row r="3308" spans="1:21" s="156" customFormat="1" ht="19.5" customHeight="1" x14ac:dyDescent="0.25">
      <c r="A3308" s="197"/>
      <c r="B3308" s="198" t="s">
        <v>64</v>
      </c>
      <c r="C3308" s="199"/>
      <c r="D3308" s="200"/>
      <c r="E3308" s="200"/>
      <c r="F3308" s="200"/>
      <c r="G3308" s="201"/>
      <c r="H3308" s="202"/>
      <c r="I3308" s="202"/>
      <c r="J3308" s="203"/>
      <c r="K3308" s="204"/>
      <c r="L3308" s="205"/>
      <c r="M3308" s="206"/>
      <c r="N3308" s="206"/>
      <c r="O3308" s="207"/>
      <c r="P3308" s="193">
        <f t="shared" si="685"/>
        <v>0</v>
      </c>
      <c r="Q3308" s="156" t="s">
        <v>349</v>
      </c>
      <c r="R3308" s="194" t="str">
        <f>IF($Q3308=R$8,$K3308,"")</f>
        <v/>
      </c>
      <c r="S3308" s="194"/>
      <c r="T3308" s="194" t="str">
        <f>IF($Q3308=T$8,$K3308,"")</f>
        <v/>
      </c>
      <c r="U3308" s="194" t="str">
        <f>IF($Q3308=U$8,$K3308,"")</f>
        <v/>
      </c>
    </row>
    <row r="3309" spans="1:21" s="156" customFormat="1" ht="19.5" customHeight="1" x14ac:dyDescent="0.25">
      <c r="A3309" s="197"/>
      <c r="B3309" s="198" t="s">
        <v>64</v>
      </c>
      <c r="C3309" s="212"/>
      <c r="D3309" s="213"/>
      <c r="E3309" s="213"/>
      <c r="F3309" s="213"/>
      <c r="G3309" s="214"/>
      <c r="H3309" s="215"/>
      <c r="I3309" s="215"/>
      <c r="J3309" s="216"/>
      <c r="K3309" s="217"/>
      <c r="L3309" s="218"/>
      <c r="M3309" s="219"/>
      <c r="N3309" s="219"/>
      <c r="O3309" s="220"/>
      <c r="P3309" s="193">
        <f t="shared" si="685"/>
        <v>0</v>
      </c>
      <c r="R3309" s="194"/>
      <c r="S3309" s="194"/>
      <c r="T3309" s="194"/>
      <c r="U3309" s="194"/>
    </row>
    <row r="3310" spans="1:21" s="156" customFormat="1" ht="19.5" customHeight="1" x14ac:dyDescent="0.25">
      <c r="A3310" s="197"/>
      <c r="B3310" s="211"/>
      <c r="C3310" s="212"/>
      <c r="D3310" s="213"/>
      <c r="E3310" s="213"/>
      <c r="F3310" s="213"/>
      <c r="G3310" s="214"/>
      <c r="H3310" s="215"/>
      <c r="I3310" s="215"/>
      <c r="J3310" s="216"/>
      <c r="K3310" s="217"/>
      <c r="L3310" s="218"/>
      <c r="M3310" s="219"/>
      <c r="N3310" s="219"/>
      <c r="O3310" s="220"/>
      <c r="P3310" s="193">
        <f t="shared" si="685"/>
        <v>0</v>
      </c>
      <c r="R3310" s="194"/>
      <c r="S3310" s="194"/>
      <c r="T3310" s="194"/>
      <c r="U3310" s="194"/>
    </row>
    <row r="3311" spans="1:21" s="156" customFormat="1" ht="19.5" customHeight="1" x14ac:dyDescent="0.25">
      <c r="A3311" s="197"/>
      <c r="B3311" s="221"/>
      <c r="C3311" s="222"/>
      <c r="D3311" s="223"/>
      <c r="E3311" s="223"/>
      <c r="F3311" s="223"/>
      <c r="G3311" s="224" t="str">
        <f>C3306</f>
        <v>External / Street Lighting Systems</v>
      </c>
      <c r="H3311" s="225"/>
      <c r="I3311" s="225"/>
      <c r="J3311" s="226"/>
      <c r="K3311" s="227">
        <f>SUBTOTAL(9,K3306:K3310)</f>
        <v>0</v>
      </c>
      <c r="L3311" s="228"/>
      <c r="M3311" s="229"/>
      <c r="N3311" s="229"/>
      <c r="O3311" s="230"/>
      <c r="P3311" s="193">
        <f t="shared" si="685"/>
        <v>0</v>
      </c>
      <c r="R3311" s="194"/>
      <c r="S3311" s="194"/>
      <c r="T3311" s="194"/>
      <c r="U3311" s="194"/>
    </row>
    <row r="3312" spans="1:21" s="251" customFormat="1" ht="19.5" customHeight="1" x14ac:dyDescent="0.25">
      <c r="A3312" s="241"/>
      <c r="B3312" s="254"/>
      <c r="C3312" s="199"/>
      <c r="D3312" s="255"/>
      <c r="E3312" s="255"/>
      <c r="F3312" s="255"/>
      <c r="G3312" s="256"/>
      <c r="H3312" s="257"/>
      <c r="I3312" s="242"/>
      <c r="J3312" s="179"/>
      <c r="K3312" s="244"/>
      <c r="L3312" s="990"/>
      <c r="M3312" s="991"/>
      <c r="N3312" s="991"/>
      <c r="O3312" s="992"/>
      <c r="P3312" s="193">
        <f t="shared" si="685"/>
        <v>0</v>
      </c>
      <c r="Q3312" s="258"/>
      <c r="R3312" s="194" t="str">
        <f>IF($Q3312=R$8,$K3312,"")</f>
        <v/>
      </c>
      <c r="S3312" s="194"/>
      <c r="T3312" s="194" t="str">
        <f>IF($Q3312=T$8,$K3312,"")</f>
        <v/>
      </c>
      <c r="U3312" s="194" t="str">
        <f>IF($Q3312=U$8,$K3312,"")</f>
        <v/>
      </c>
    </row>
    <row r="3313" spans="1:21" s="156" customFormat="1" ht="19.5" customHeight="1" x14ac:dyDescent="0.25">
      <c r="B3313" s="195" t="s">
        <v>1688</v>
      </c>
      <c r="C3313" s="196" t="s">
        <v>1689</v>
      </c>
      <c r="D3313" s="191"/>
      <c r="E3313" s="191"/>
      <c r="F3313" s="191"/>
      <c r="G3313" s="192"/>
      <c r="H3313" s="178"/>
      <c r="I3313" s="179"/>
      <c r="J3313" s="180"/>
      <c r="K3313" s="180"/>
      <c r="L3313" s="181"/>
      <c r="M3313" s="182"/>
      <c r="N3313" s="182"/>
      <c r="O3313" s="183"/>
      <c r="P3313" s="193">
        <f t="shared" si="685"/>
        <v>0</v>
      </c>
      <c r="Q3313" s="170"/>
      <c r="R3313" s="194"/>
      <c r="S3313" s="194"/>
      <c r="T3313" s="194"/>
      <c r="U3313" s="194"/>
    </row>
    <row r="3314" spans="1:21" s="156" customFormat="1" ht="19.5" customHeight="1" x14ac:dyDescent="0.25">
      <c r="A3314" s="197"/>
      <c r="B3314" s="198" t="s">
        <v>64</v>
      </c>
      <c r="C3314" s="199"/>
      <c r="D3314" s="200"/>
      <c r="E3314" s="200"/>
      <c r="F3314" s="200"/>
      <c r="G3314" s="201"/>
      <c r="H3314" s="294"/>
      <c r="I3314" s="202"/>
      <c r="J3314" s="204"/>
      <c r="K3314" s="204"/>
      <c r="L3314" s="205"/>
      <c r="M3314" s="206"/>
      <c r="N3314" s="206"/>
      <c r="O3314" s="207"/>
      <c r="P3314" s="193">
        <f t="shared" si="685"/>
        <v>0</v>
      </c>
      <c r="Q3314" s="156" t="s">
        <v>349</v>
      </c>
      <c r="R3314" s="194" t="str">
        <f>IF($Q3314=R$8,$K3314,"")</f>
        <v/>
      </c>
      <c r="S3314" s="194"/>
      <c r="T3314" s="194" t="str">
        <f>IF($Q3314=T$8,$K3314,"")</f>
        <v/>
      </c>
      <c r="U3314" s="194" t="str">
        <f>IF($Q3314=U$8,$K3314,"")</f>
        <v/>
      </c>
    </row>
    <row r="3315" spans="1:21" s="156" customFormat="1" ht="19.5" customHeight="1" x14ac:dyDescent="0.25">
      <c r="A3315" s="197"/>
      <c r="B3315" s="198" t="s">
        <v>64</v>
      </c>
      <c r="C3315" s="199"/>
      <c r="D3315" s="200"/>
      <c r="E3315" s="200"/>
      <c r="F3315" s="200"/>
      <c r="G3315" s="201"/>
      <c r="H3315" s="202"/>
      <c r="I3315" s="202"/>
      <c r="J3315" s="203"/>
      <c r="K3315" s="204"/>
      <c r="L3315" s="205"/>
      <c r="M3315" s="206"/>
      <c r="N3315" s="206"/>
      <c r="O3315" s="207"/>
      <c r="P3315" s="193">
        <f t="shared" si="685"/>
        <v>0</v>
      </c>
      <c r="Q3315" s="156" t="s">
        <v>349</v>
      </c>
      <c r="R3315" s="194" t="str">
        <f>IF($Q3315=R$8,$K3315,"")</f>
        <v/>
      </c>
      <c r="S3315" s="194"/>
      <c r="T3315" s="194" t="str">
        <f>IF($Q3315=T$8,$K3315,"")</f>
        <v/>
      </c>
      <c r="U3315" s="194" t="str">
        <f>IF($Q3315=U$8,$K3315,"")</f>
        <v/>
      </c>
    </row>
    <row r="3316" spans="1:21" s="156" customFormat="1" ht="19.5" customHeight="1" x14ac:dyDescent="0.25">
      <c r="A3316" s="197"/>
      <c r="B3316" s="198" t="s">
        <v>64</v>
      </c>
      <c r="C3316" s="212"/>
      <c r="D3316" s="213"/>
      <c r="E3316" s="213"/>
      <c r="F3316" s="213"/>
      <c r="G3316" s="214"/>
      <c r="H3316" s="215"/>
      <c r="I3316" s="215"/>
      <c r="J3316" s="216"/>
      <c r="K3316" s="217"/>
      <c r="L3316" s="218"/>
      <c r="M3316" s="219"/>
      <c r="N3316" s="219"/>
      <c r="O3316" s="220"/>
      <c r="P3316" s="193">
        <f t="shared" si="685"/>
        <v>0</v>
      </c>
      <c r="R3316" s="194"/>
      <c r="S3316" s="194"/>
      <c r="T3316" s="194"/>
      <c r="U3316" s="194"/>
    </row>
    <row r="3317" spans="1:21" s="156" customFormat="1" ht="19.5" customHeight="1" x14ac:dyDescent="0.25">
      <c r="A3317" s="197"/>
      <c r="B3317" s="211"/>
      <c r="C3317" s="212"/>
      <c r="D3317" s="213"/>
      <c r="E3317" s="213"/>
      <c r="F3317" s="213"/>
      <c r="G3317" s="214"/>
      <c r="H3317" s="215"/>
      <c r="I3317" s="215"/>
      <c r="J3317" s="216"/>
      <c r="K3317" s="217"/>
      <c r="L3317" s="218"/>
      <c r="M3317" s="219"/>
      <c r="N3317" s="219"/>
      <c r="O3317" s="220"/>
      <c r="P3317" s="193">
        <f t="shared" si="685"/>
        <v>0</v>
      </c>
      <c r="R3317" s="194"/>
      <c r="S3317" s="194"/>
      <c r="T3317" s="194"/>
      <c r="U3317" s="194"/>
    </row>
    <row r="3318" spans="1:21" s="156" customFormat="1" ht="19.5" customHeight="1" x14ac:dyDescent="0.25">
      <c r="A3318" s="197"/>
      <c r="B3318" s="221"/>
      <c r="C3318" s="222"/>
      <c r="D3318" s="223"/>
      <c r="E3318" s="223"/>
      <c r="F3318" s="223"/>
      <c r="G3318" s="224" t="str">
        <f>C3313</f>
        <v>Local / District Heating Installations</v>
      </c>
      <c r="H3318" s="225"/>
      <c r="I3318" s="225"/>
      <c r="J3318" s="226"/>
      <c r="K3318" s="227">
        <f>SUBTOTAL(9,K3313:K3317)</f>
        <v>0</v>
      </c>
      <c r="L3318" s="228"/>
      <c r="M3318" s="229"/>
      <c r="N3318" s="229"/>
      <c r="O3318" s="230"/>
      <c r="P3318" s="193">
        <f t="shared" si="685"/>
        <v>0</v>
      </c>
      <c r="R3318" s="194"/>
      <c r="S3318" s="194"/>
      <c r="T3318" s="194"/>
      <c r="U3318" s="194"/>
    </row>
    <row r="3319" spans="1:21" s="251" customFormat="1" ht="19.5" customHeight="1" x14ac:dyDescent="0.25">
      <c r="A3319" s="241"/>
      <c r="B3319" s="254"/>
      <c r="C3319" s="199"/>
      <c r="D3319" s="255"/>
      <c r="E3319" s="255"/>
      <c r="F3319" s="255"/>
      <c r="G3319" s="256"/>
      <c r="H3319" s="257"/>
      <c r="I3319" s="242"/>
      <c r="J3319" s="179"/>
      <c r="K3319" s="244"/>
      <c r="L3319" s="990"/>
      <c r="M3319" s="991"/>
      <c r="N3319" s="991"/>
      <c r="O3319" s="992"/>
      <c r="P3319" s="193">
        <f t="shared" si="685"/>
        <v>0</v>
      </c>
      <c r="Q3319" s="258"/>
      <c r="R3319" s="194" t="str">
        <f>IF($Q3319=R$8,$K3319,"")</f>
        <v/>
      </c>
      <c r="S3319" s="194"/>
      <c r="T3319" s="194" t="str">
        <f>IF($Q3319=T$8,$K3319,"")</f>
        <v/>
      </c>
      <c r="U3319" s="194" t="str">
        <f>IF($Q3319=U$8,$K3319,"")</f>
        <v/>
      </c>
    </row>
    <row r="3320" spans="1:21" s="156" customFormat="1" ht="19.5" customHeight="1" x14ac:dyDescent="0.25">
      <c r="B3320" s="195"/>
      <c r="C3320" s="196" t="s">
        <v>1690</v>
      </c>
      <c r="D3320" s="191"/>
      <c r="E3320" s="191"/>
      <c r="F3320" s="191"/>
      <c r="G3320" s="192"/>
      <c r="H3320" s="178"/>
      <c r="I3320" s="179"/>
      <c r="J3320" s="180"/>
      <c r="K3320" s="180"/>
      <c r="L3320" s="181"/>
      <c r="M3320" s="182"/>
      <c r="N3320" s="182"/>
      <c r="O3320" s="183"/>
      <c r="P3320" s="193">
        <f t="shared" si="685"/>
        <v>0</v>
      </c>
      <c r="Q3320" s="170"/>
      <c r="R3320" s="194"/>
      <c r="S3320" s="194"/>
      <c r="T3320" s="194"/>
      <c r="U3320" s="194"/>
    </row>
    <row r="3321" spans="1:21" s="156" customFormat="1" ht="19.5" customHeight="1" x14ac:dyDescent="0.25">
      <c r="A3321" s="197"/>
      <c r="B3321" s="198" t="s">
        <v>64</v>
      </c>
      <c r="C3321" s="199"/>
      <c r="D3321" s="200"/>
      <c r="E3321" s="200"/>
      <c r="F3321" s="200"/>
      <c r="G3321" s="201"/>
      <c r="H3321" s="294"/>
      <c r="I3321" s="202"/>
      <c r="J3321" s="204"/>
      <c r="K3321" s="204"/>
      <c r="L3321" s="205"/>
      <c r="M3321" s="206"/>
      <c r="N3321" s="206"/>
      <c r="O3321" s="207"/>
      <c r="P3321" s="193">
        <f t="shared" si="685"/>
        <v>0</v>
      </c>
      <c r="Q3321" s="156" t="s">
        <v>349</v>
      </c>
      <c r="R3321" s="194" t="str">
        <f>IF($Q3321=R$8,$K3321,"")</f>
        <v/>
      </c>
      <c r="S3321" s="194"/>
      <c r="T3321" s="194" t="str">
        <f>IF($Q3321=T$8,$K3321,"")</f>
        <v/>
      </c>
      <c r="U3321" s="194" t="str">
        <f>IF($Q3321=U$8,$K3321,"")</f>
        <v/>
      </c>
    </row>
    <row r="3322" spans="1:21" s="156" customFormat="1" ht="19.5" customHeight="1" x14ac:dyDescent="0.25">
      <c r="A3322" s="197"/>
      <c r="B3322" s="198" t="s">
        <v>64</v>
      </c>
      <c r="C3322" s="199"/>
      <c r="D3322" s="200"/>
      <c r="E3322" s="200"/>
      <c r="F3322" s="200"/>
      <c r="G3322" s="201"/>
      <c r="H3322" s="202"/>
      <c r="I3322" s="202"/>
      <c r="J3322" s="203"/>
      <c r="K3322" s="204"/>
      <c r="L3322" s="205"/>
      <c r="M3322" s="206"/>
      <c r="N3322" s="206"/>
      <c r="O3322" s="207"/>
      <c r="P3322" s="193">
        <f t="shared" si="685"/>
        <v>0</v>
      </c>
      <c r="Q3322" s="156" t="s">
        <v>349</v>
      </c>
      <c r="R3322" s="194" t="str">
        <f>IF($Q3322=R$8,$K3322,"")</f>
        <v/>
      </c>
      <c r="S3322" s="194"/>
      <c r="T3322" s="194" t="str">
        <f>IF($Q3322=T$8,$K3322,"")</f>
        <v/>
      </c>
      <c r="U3322" s="194" t="str">
        <f>IF($Q3322=U$8,$K3322,"")</f>
        <v/>
      </c>
    </row>
    <row r="3323" spans="1:21" s="156" customFormat="1" ht="19.5" customHeight="1" x14ac:dyDescent="0.25">
      <c r="A3323" s="197"/>
      <c r="B3323" s="198" t="s">
        <v>64</v>
      </c>
      <c r="C3323" s="212"/>
      <c r="D3323" s="213"/>
      <c r="E3323" s="213"/>
      <c r="F3323" s="213"/>
      <c r="G3323" s="214"/>
      <c r="H3323" s="215"/>
      <c r="I3323" s="215"/>
      <c r="J3323" s="216"/>
      <c r="K3323" s="217"/>
      <c r="L3323" s="218"/>
      <c r="M3323" s="219"/>
      <c r="N3323" s="219"/>
      <c r="O3323" s="220"/>
      <c r="P3323" s="193">
        <f t="shared" si="685"/>
        <v>0</v>
      </c>
      <c r="R3323" s="194"/>
      <c r="S3323" s="194"/>
      <c r="T3323" s="194"/>
      <c r="U3323" s="194"/>
    </row>
    <row r="3324" spans="1:21" s="156" customFormat="1" ht="19.5" customHeight="1" x14ac:dyDescent="0.25">
      <c r="A3324" s="197"/>
      <c r="B3324" s="211"/>
      <c r="C3324" s="212"/>
      <c r="D3324" s="213"/>
      <c r="E3324" s="213"/>
      <c r="F3324" s="213"/>
      <c r="G3324" s="214"/>
      <c r="H3324" s="215"/>
      <c r="I3324" s="215"/>
      <c r="J3324" s="216"/>
      <c r="K3324" s="217"/>
      <c r="L3324" s="218"/>
      <c r="M3324" s="219"/>
      <c r="N3324" s="219"/>
      <c r="O3324" s="220"/>
      <c r="P3324" s="193">
        <f t="shared" si="685"/>
        <v>0</v>
      </c>
      <c r="R3324" s="194"/>
      <c r="S3324" s="194"/>
      <c r="T3324" s="194"/>
      <c r="U3324" s="194"/>
    </row>
    <row r="3325" spans="1:21" s="156" customFormat="1" ht="19.5" customHeight="1" x14ac:dyDescent="0.25">
      <c r="A3325" s="197"/>
      <c r="B3325" s="221"/>
      <c r="C3325" s="222"/>
      <c r="D3325" s="223"/>
      <c r="E3325" s="223"/>
      <c r="F3325" s="223"/>
      <c r="G3325" s="224" t="str">
        <f>C3320</f>
        <v>Builders Works In Connection</v>
      </c>
      <c r="H3325" s="225"/>
      <c r="I3325" s="225"/>
      <c r="J3325" s="226"/>
      <c r="K3325" s="227">
        <f>SUBTOTAL(9,K3320:K3324)</f>
        <v>0</v>
      </c>
      <c r="L3325" s="228"/>
      <c r="M3325" s="229"/>
      <c r="N3325" s="229"/>
      <c r="O3325" s="230"/>
      <c r="P3325" s="193">
        <f t="shared" si="685"/>
        <v>0</v>
      </c>
      <c r="R3325" s="194"/>
      <c r="S3325" s="194"/>
      <c r="T3325" s="194"/>
      <c r="U3325" s="194"/>
    </row>
    <row r="3326" spans="1:21" s="251" customFormat="1" ht="19.5" customHeight="1" x14ac:dyDescent="0.25">
      <c r="A3326" s="241"/>
      <c r="B3326" s="254"/>
      <c r="C3326" s="199"/>
      <c r="D3326" s="255"/>
      <c r="E3326" s="255"/>
      <c r="F3326" s="255"/>
      <c r="G3326" s="256"/>
      <c r="H3326" s="257"/>
      <c r="I3326" s="242"/>
      <c r="J3326" s="179"/>
      <c r="K3326" s="244"/>
      <c r="L3326" s="990"/>
      <c r="M3326" s="991"/>
      <c r="N3326" s="991"/>
      <c r="O3326" s="992"/>
      <c r="P3326" s="193">
        <f t="shared" si="685"/>
        <v>-7375250</v>
      </c>
      <c r="Q3326" s="258"/>
      <c r="R3326" s="194">
        <f>SUBTOTAL(9,R3242:R3325)</f>
        <v>2691625</v>
      </c>
      <c r="S3326" s="194">
        <f>SUBTOTAL(9,S3242:S3325)</f>
        <v>1500000</v>
      </c>
      <c r="T3326" s="194">
        <f t="shared" ref="T3326:U3326" si="686">SUBTOTAL(9,T3242:T3325)</f>
        <v>3183625</v>
      </c>
      <c r="U3326" s="194">
        <f t="shared" si="686"/>
        <v>0</v>
      </c>
    </row>
    <row r="3327" spans="1:21" s="156" customFormat="1" ht="19.5" customHeight="1" x14ac:dyDescent="0.25">
      <c r="B3327" s="198" t="s">
        <v>64</v>
      </c>
      <c r="C3327" s="175" t="s">
        <v>1035</v>
      </c>
      <c r="D3327" s="176"/>
      <c r="E3327" s="176"/>
      <c r="F3327" s="176"/>
      <c r="G3327" s="177"/>
      <c r="H3327" s="471">
        <f>$H$1195</f>
        <v>0.01</v>
      </c>
      <c r="I3327" s="179"/>
      <c r="J3327" s="458">
        <f>SUBTOTAL(9,K3242:K3326)</f>
        <v>7375250</v>
      </c>
      <c r="K3327" s="459">
        <f>H3327*J3327</f>
        <v>73752.5</v>
      </c>
      <c r="L3327" s="460"/>
      <c r="M3327" s="461"/>
      <c r="N3327" s="461"/>
      <c r="O3327" s="462"/>
      <c r="P3327" s="193">
        <f t="shared" si="685"/>
        <v>0</v>
      </c>
      <c r="Q3327" s="170"/>
      <c r="R3327" s="194">
        <f>R3326*$H3327</f>
        <v>26916.25</v>
      </c>
      <c r="S3327" s="194">
        <f>S3326*$H3327</f>
        <v>15000</v>
      </c>
      <c r="T3327" s="194">
        <f>T3326*$H3327</f>
        <v>31836.25</v>
      </c>
      <c r="U3327" s="194" t="str">
        <f>IF($Q3327=U$8,$K3327,"")</f>
        <v/>
      </c>
    </row>
    <row r="3328" spans="1:21" s="156" customFormat="1" ht="19.5" customHeight="1" x14ac:dyDescent="0.25">
      <c r="B3328" s="198" t="s">
        <v>64</v>
      </c>
      <c r="C3328" s="175" t="s">
        <v>1036</v>
      </c>
      <c r="D3328" s="176"/>
      <c r="E3328" s="176"/>
      <c r="F3328" s="176"/>
      <c r="G3328" s="177"/>
      <c r="H3328" s="471">
        <f>$H$1196</f>
        <v>0.01</v>
      </c>
      <c r="I3328" s="179"/>
      <c r="J3328" s="458">
        <f>J3327</f>
        <v>7375250</v>
      </c>
      <c r="K3328" s="459">
        <f>H3328*J3328</f>
        <v>73752.5</v>
      </c>
      <c r="L3328" s="460"/>
      <c r="M3328" s="461"/>
      <c r="N3328" s="461"/>
      <c r="O3328" s="462"/>
      <c r="P3328" s="193">
        <f t="shared" si="685"/>
        <v>0</v>
      </c>
      <c r="Q3328" s="170"/>
      <c r="R3328" s="194">
        <f>R3326*$H3328</f>
        <v>26916.25</v>
      </c>
      <c r="S3328" s="194">
        <f>S3326*$H3328</f>
        <v>15000</v>
      </c>
      <c r="T3328" s="194">
        <f>T3326*$H3328</f>
        <v>31836.25</v>
      </c>
      <c r="U3328" s="194" t="str">
        <f>IF($Q3328=U$8,$K3328,"")</f>
        <v/>
      </c>
    </row>
    <row r="3329" spans="1:32" s="156" customFormat="1" ht="19.5" customHeight="1" x14ac:dyDescent="0.25">
      <c r="B3329" s="198" t="s">
        <v>64</v>
      </c>
      <c r="C3329" s="175" t="s">
        <v>1691</v>
      </c>
      <c r="D3329" s="176"/>
      <c r="E3329" s="176"/>
      <c r="F3329" s="176"/>
      <c r="G3329" s="177"/>
      <c r="H3329" s="471">
        <f>$H$1197</f>
        <v>0.15</v>
      </c>
      <c r="I3329" s="179"/>
      <c r="J3329" s="458">
        <f>J3328</f>
        <v>7375250</v>
      </c>
      <c r="K3329" s="459">
        <f>H3329*J3329</f>
        <v>1106287.5</v>
      </c>
      <c r="L3329" s="460"/>
      <c r="M3329" s="461"/>
      <c r="N3329" s="461"/>
      <c r="O3329" s="462"/>
      <c r="P3329" s="193">
        <f t="shared" si="685"/>
        <v>0</v>
      </c>
      <c r="Q3329" s="170"/>
      <c r="R3329" s="194">
        <f>R3326*$H3329</f>
        <v>403743.75</v>
      </c>
      <c r="S3329" s="194">
        <f>S3326*$H3329</f>
        <v>225000</v>
      </c>
      <c r="T3329" s="194">
        <f>T3326*$H3329</f>
        <v>477543.75</v>
      </c>
      <c r="U3329" s="194" t="str">
        <f>IF($Q3329=U$8,$K3329,"")</f>
        <v/>
      </c>
      <c r="V3329" s="170"/>
      <c r="W3329" s="186"/>
      <c r="X3329" s="186"/>
      <c r="Y3329" s="186"/>
      <c r="Z3329" s="186"/>
      <c r="AA3329" s="186"/>
      <c r="AB3329" s="187"/>
      <c r="AC3329" s="170"/>
      <c r="AD3329" s="188"/>
      <c r="AE3329" s="188"/>
      <c r="AF3329" s="188"/>
    </row>
    <row r="3330" spans="1:32" s="156" customFormat="1" ht="19.5" customHeight="1" x14ac:dyDescent="0.25">
      <c r="B3330" s="198" t="s">
        <v>64</v>
      </c>
      <c r="C3330" s="175" t="s">
        <v>1692</v>
      </c>
      <c r="D3330" s="176"/>
      <c r="E3330" s="176"/>
      <c r="F3330" s="176"/>
      <c r="G3330" s="177"/>
      <c r="H3330" s="471">
        <f>$H$1198</f>
        <v>0</v>
      </c>
      <c r="I3330" s="179"/>
      <c r="J3330" s="458">
        <f>SUM(K3325:K3329)</f>
        <v>1253792.5</v>
      </c>
      <c r="K3330" s="459">
        <f>H3330*J3330</f>
        <v>0</v>
      </c>
      <c r="L3330" s="460"/>
      <c r="M3330" s="461"/>
      <c r="N3330" s="461"/>
      <c r="O3330" s="462"/>
      <c r="P3330" s="193">
        <f t="shared" si="685"/>
        <v>0</v>
      </c>
      <c r="Q3330" s="170"/>
      <c r="R3330" s="194" t="str">
        <f>IF($Q3330=R$8,$K3330,"")</f>
        <v/>
      </c>
      <c r="S3330" s="194"/>
      <c r="T3330" s="194" t="str">
        <f>IF($Q3330=T$8,$K3330,"")</f>
        <v/>
      </c>
      <c r="U3330" s="194" t="str">
        <f>IF($Q3330=U$8,$K3330,"")</f>
        <v/>
      </c>
      <c r="V3330" s="170"/>
      <c r="W3330" s="186"/>
      <c r="X3330" s="186"/>
      <c r="Y3330" s="186"/>
      <c r="Z3330" s="186"/>
      <c r="AA3330" s="186"/>
      <c r="AB3330" s="187"/>
      <c r="AC3330" s="170"/>
      <c r="AD3330" s="188"/>
      <c r="AE3330" s="188"/>
      <c r="AF3330" s="188"/>
    </row>
    <row r="3331" spans="1:32" s="156" customFormat="1" ht="19.5" customHeight="1" x14ac:dyDescent="0.25">
      <c r="B3331" s="174"/>
      <c r="C3331" s="175"/>
      <c r="D3331" s="176"/>
      <c r="E3331" s="176"/>
      <c r="F3331" s="176"/>
      <c r="G3331" s="177"/>
      <c r="H3331" s="178"/>
      <c r="I3331" s="179"/>
      <c r="J3331" s="180"/>
      <c r="K3331" s="180"/>
      <c r="L3331" s="181"/>
      <c r="M3331" s="182"/>
      <c r="N3331" s="182"/>
      <c r="O3331" s="183"/>
      <c r="P3331" s="193">
        <f t="shared" si="685"/>
        <v>0</v>
      </c>
      <c r="Q3331" s="170"/>
      <c r="R3331" s="194" t="str">
        <f>IF($Q3331=R$8,$K3331,"")</f>
        <v/>
      </c>
      <c r="S3331" s="194"/>
      <c r="T3331" s="194" t="str">
        <f>IF($Q3331=T$8,$K3331,"")</f>
        <v/>
      </c>
      <c r="U3331" s="194" t="str">
        <f>IF($Q3331=U$8,$K3331,"")</f>
        <v/>
      </c>
      <c r="V3331" s="170"/>
      <c r="W3331" s="186"/>
      <c r="X3331" s="186"/>
      <c r="Y3331" s="186"/>
      <c r="Z3331" s="186"/>
      <c r="AA3331" s="186"/>
      <c r="AB3331" s="187"/>
      <c r="AC3331" s="170"/>
      <c r="AD3331" s="188"/>
      <c r="AE3331" s="188"/>
      <c r="AF3331" s="188"/>
    </row>
    <row r="3332" spans="1:32" s="156" customFormat="1" ht="19.5" customHeight="1" x14ac:dyDescent="0.25">
      <c r="B3332" s="231"/>
      <c r="C3332" s="232"/>
      <c r="D3332" s="233"/>
      <c r="E3332" s="233"/>
      <c r="F3332" s="233"/>
      <c r="G3332" s="234" t="str">
        <f>C3242</f>
        <v>External services</v>
      </c>
      <c r="H3332" s="235"/>
      <c r="I3332" s="236"/>
      <c r="J3332" s="236"/>
      <c r="K3332" s="237">
        <f>SUBTOTAL(9,K3242:K3331)</f>
        <v>8629042.5</v>
      </c>
      <c r="L3332" s="238"/>
      <c r="M3332" s="239"/>
      <c r="N3332" s="239"/>
      <c r="O3332" s="240"/>
      <c r="P3332" s="193">
        <f t="shared" si="685"/>
        <v>0</v>
      </c>
      <c r="Q3332" s="237">
        <f>SUBTOTAL(9,Q3242:Q3331)</f>
        <v>0</v>
      </c>
      <c r="R3332" s="237">
        <f>SUBTOTAL(9,R3242:R3331)</f>
        <v>3149201.25</v>
      </c>
      <c r="S3332" s="237">
        <f>SUBTOTAL(9,S3242:S3331)</f>
        <v>1755000</v>
      </c>
      <c r="T3332" s="237">
        <f t="shared" ref="T3332" si="687">SUBTOTAL(9,T3242:T3331)</f>
        <v>3724841.25</v>
      </c>
      <c r="U3332" s="237">
        <f>SUBTOTAL(9,U3242:U3331)</f>
        <v>0</v>
      </c>
      <c r="V3332" s="170"/>
      <c r="W3332" s="186"/>
      <c r="X3332" s="186"/>
      <c r="Y3332" s="186"/>
      <c r="Z3332" s="186"/>
      <c r="AA3332" s="186"/>
      <c r="AB3332" s="187"/>
      <c r="AC3332" s="170"/>
      <c r="AD3332" s="188"/>
      <c r="AE3332" s="188"/>
      <c r="AF3332" s="188"/>
    </row>
    <row r="3333" spans="1:32" s="156" customFormat="1" ht="19.5" customHeight="1" x14ac:dyDescent="0.25">
      <c r="B3333" s="174"/>
      <c r="C3333" s="175"/>
      <c r="D3333" s="176"/>
      <c r="E3333" s="176"/>
      <c r="F3333" s="176"/>
      <c r="G3333" s="177"/>
      <c r="H3333" s="178"/>
      <c r="I3333" s="179"/>
      <c r="J3333" s="180"/>
      <c r="K3333" s="379"/>
      <c r="L3333" s="392"/>
      <c r="M3333" s="393"/>
      <c r="N3333" s="393"/>
      <c r="O3333" s="394"/>
      <c r="P3333" s="193">
        <f t="shared" si="685"/>
        <v>0</v>
      </c>
      <c r="Q3333" s="170"/>
      <c r="R3333" s="194" t="str">
        <f>IF($Q3333=R$8,$K3333,"")</f>
        <v/>
      </c>
      <c r="S3333" s="194"/>
      <c r="T3333" s="194" t="str">
        <f>IF($Q3333=T$8,$K3333,"")</f>
        <v/>
      </c>
      <c r="U3333" s="194" t="str">
        <f>IF($Q3333=U$8,$K3333,"")</f>
        <v/>
      </c>
      <c r="V3333" s="170"/>
      <c r="W3333" s="186"/>
      <c r="X3333" s="186"/>
      <c r="Y3333" s="186"/>
      <c r="Z3333" s="186"/>
      <c r="AA3333" s="186"/>
      <c r="AB3333" s="187"/>
      <c r="AC3333" s="170"/>
      <c r="AD3333" s="188"/>
      <c r="AE3333" s="188"/>
      <c r="AF3333" s="188"/>
    </row>
    <row r="3334" spans="1:32" s="156" customFormat="1" ht="19.5" customHeight="1" x14ac:dyDescent="0.25">
      <c r="B3334" s="189" t="s">
        <v>1693</v>
      </c>
      <c r="C3334" s="190" t="s">
        <v>1694</v>
      </c>
      <c r="D3334" s="191"/>
      <c r="E3334" s="191"/>
      <c r="F3334" s="191"/>
      <c r="G3334" s="192"/>
      <c r="H3334" s="178"/>
      <c r="I3334" s="179"/>
      <c r="J3334" s="180"/>
      <c r="K3334" s="180"/>
      <c r="L3334" s="181"/>
      <c r="M3334" s="182"/>
      <c r="N3334" s="182"/>
      <c r="O3334" s="183"/>
      <c r="P3334" s="193">
        <f t="shared" ref="P3334:P3407" si="688">K3334-SUM(R3334:U3334)</f>
        <v>0</v>
      </c>
      <c r="Q3334" s="170"/>
      <c r="R3334" s="194" t="str">
        <f>IF($Q3334=R$8,$K3334,"")</f>
        <v/>
      </c>
      <c r="S3334" s="194"/>
      <c r="T3334" s="194" t="str">
        <f>IF($Q3334=T$8,$K3334,"")</f>
        <v/>
      </c>
      <c r="U3334" s="194" t="str">
        <f>IF($Q3334=U$8,$K3334,"")</f>
        <v/>
      </c>
      <c r="V3334" s="170"/>
      <c r="W3334" s="186"/>
      <c r="X3334" s="186"/>
      <c r="Y3334" s="186"/>
      <c r="Z3334" s="186"/>
      <c r="AA3334" s="186"/>
      <c r="AB3334" s="187"/>
      <c r="AC3334" s="170"/>
      <c r="AD3334" s="188"/>
      <c r="AE3334" s="188"/>
      <c r="AF3334" s="188"/>
    </row>
    <row r="3335" spans="1:32" s="156" customFormat="1" ht="19.5" customHeight="1" x14ac:dyDescent="0.25">
      <c r="B3335" s="195" t="s">
        <v>1695</v>
      </c>
      <c r="C3335" s="196" t="s">
        <v>1696</v>
      </c>
      <c r="D3335" s="191"/>
      <c r="E3335" s="191"/>
      <c r="F3335" s="191"/>
      <c r="G3335" s="192"/>
      <c r="H3335" s="178"/>
      <c r="I3335" s="179"/>
      <c r="J3335" s="180"/>
      <c r="K3335" s="180"/>
      <c r="L3335" s="181"/>
      <c r="M3335" s="182"/>
      <c r="N3335" s="182"/>
      <c r="O3335" s="183"/>
      <c r="P3335" s="193">
        <f t="shared" si="688"/>
        <v>0</v>
      </c>
      <c r="Q3335" s="170"/>
      <c r="R3335" s="194"/>
      <c r="S3335" s="194"/>
      <c r="T3335" s="194"/>
      <c r="U3335" s="194"/>
      <c r="V3335" s="170"/>
      <c r="W3335" s="186"/>
      <c r="X3335" s="186"/>
      <c r="Y3335" s="186"/>
      <c r="Z3335" s="186"/>
      <c r="AA3335" s="186"/>
      <c r="AB3335" s="187"/>
      <c r="AC3335" s="170"/>
      <c r="AD3335" s="188"/>
      <c r="AE3335" s="188"/>
      <c r="AF3335" s="188"/>
    </row>
    <row r="3336" spans="1:32" s="251" customFormat="1" ht="19.5" customHeight="1" x14ac:dyDescent="0.25">
      <c r="A3336" s="241"/>
      <c r="B3336" s="254" t="s">
        <v>64</v>
      </c>
      <c r="C3336" s="199" t="s">
        <v>1697</v>
      </c>
      <c r="D3336" s="255"/>
      <c r="E3336" s="255"/>
      <c r="F3336" s="255"/>
      <c r="G3336" s="256" t="s">
        <v>647</v>
      </c>
      <c r="H3336" s="257">
        <v>26.75</v>
      </c>
      <c r="I3336" s="242" t="s">
        <v>66</v>
      </c>
      <c r="J3336" s="204"/>
      <c r="K3336" s="244"/>
      <c r="L3336" s="990"/>
      <c r="M3336" s="991"/>
      <c r="N3336" s="991"/>
      <c r="O3336" s="992"/>
      <c r="P3336" s="193">
        <f t="shared" si="688"/>
        <v>0</v>
      </c>
      <c r="Q3336" s="156" t="s">
        <v>365</v>
      </c>
      <c r="R3336" s="194"/>
      <c r="S3336" s="194"/>
      <c r="T3336" s="194" t="str">
        <f t="shared" ref="T3336:U3349" si="689">IF($Q3336=T$8,$K3336,"")</f>
        <v/>
      </c>
      <c r="U3336" s="194">
        <f t="shared" si="689"/>
        <v>0</v>
      </c>
      <c r="V3336" s="249"/>
      <c r="W3336" s="249"/>
      <c r="X3336" s="250"/>
      <c r="Y3336" s="248"/>
      <c r="AD3336" s="194" t="str">
        <f t="shared" ref="AD3336:AF3349" si="690">IF($Q3336=AD$8,$K3336,"")</f>
        <v/>
      </c>
      <c r="AE3336" s="194" t="str">
        <f t="shared" si="690"/>
        <v/>
      </c>
      <c r="AF3336" s="194" t="str">
        <f t="shared" si="690"/>
        <v/>
      </c>
    </row>
    <row r="3337" spans="1:32" s="251" customFormat="1" ht="19.5" customHeight="1" x14ac:dyDescent="0.25">
      <c r="A3337" s="241"/>
      <c r="B3337" s="254"/>
      <c r="C3337" s="199"/>
      <c r="D3337" s="255"/>
      <c r="E3337" s="255"/>
      <c r="F3337" s="255"/>
      <c r="G3337" s="256" t="s">
        <v>1698</v>
      </c>
      <c r="H3337" s="257">
        <v>145</v>
      </c>
      <c r="I3337" s="242" t="s">
        <v>66</v>
      </c>
      <c r="J3337" s="204"/>
      <c r="K3337" s="244"/>
      <c r="L3337" s="990" t="s">
        <v>1699</v>
      </c>
      <c r="M3337" s="991"/>
      <c r="N3337" s="991"/>
      <c r="O3337" s="992"/>
      <c r="P3337" s="193">
        <f t="shared" si="688"/>
        <v>0</v>
      </c>
      <c r="Q3337" s="156" t="s">
        <v>365</v>
      </c>
      <c r="R3337" s="194"/>
      <c r="S3337" s="194"/>
      <c r="T3337" s="194" t="str">
        <f t="shared" si="689"/>
        <v/>
      </c>
      <c r="U3337" s="194">
        <f t="shared" si="689"/>
        <v>0</v>
      </c>
      <c r="V3337" s="249"/>
      <c r="W3337" s="249"/>
      <c r="X3337" s="250"/>
      <c r="Y3337" s="248"/>
      <c r="AD3337" s="194" t="str">
        <f t="shared" si="690"/>
        <v/>
      </c>
      <c r="AE3337" s="194" t="str">
        <f t="shared" si="690"/>
        <v/>
      </c>
      <c r="AF3337" s="194" t="str">
        <f t="shared" si="690"/>
        <v/>
      </c>
    </row>
    <row r="3338" spans="1:32" s="251" customFormat="1" ht="19.5" customHeight="1" x14ac:dyDescent="0.25">
      <c r="A3338" s="241"/>
      <c r="B3338" s="254"/>
      <c r="C3338" s="199"/>
      <c r="D3338" s="255"/>
      <c r="E3338" s="255"/>
      <c r="F3338" s="255"/>
      <c r="G3338" s="256" t="s">
        <v>1700</v>
      </c>
      <c r="H3338" s="257">
        <v>145</v>
      </c>
      <c r="I3338" s="242" t="s">
        <v>66</v>
      </c>
      <c r="J3338" s="204"/>
      <c r="K3338" s="244"/>
      <c r="L3338" s="245"/>
      <c r="M3338" s="246"/>
      <c r="N3338" s="246"/>
      <c r="O3338" s="247"/>
      <c r="P3338" s="193">
        <f t="shared" si="688"/>
        <v>0</v>
      </c>
      <c r="Q3338" s="156" t="s">
        <v>365</v>
      </c>
      <c r="R3338" s="194"/>
      <c r="S3338" s="194"/>
      <c r="T3338" s="194" t="str">
        <f t="shared" si="689"/>
        <v/>
      </c>
      <c r="U3338" s="194">
        <f t="shared" si="689"/>
        <v>0</v>
      </c>
      <c r="V3338" s="249"/>
      <c r="W3338" s="249"/>
      <c r="X3338" s="250"/>
      <c r="Y3338" s="248"/>
      <c r="AD3338" s="194" t="str">
        <f t="shared" si="690"/>
        <v/>
      </c>
      <c r="AE3338" s="194" t="str">
        <f t="shared" si="690"/>
        <v/>
      </c>
      <c r="AF3338" s="194" t="str">
        <f t="shared" si="690"/>
        <v/>
      </c>
    </row>
    <row r="3339" spans="1:32" s="251" customFormat="1" ht="19.5" customHeight="1" x14ac:dyDescent="0.25">
      <c r="A3339" s="241"/>
      <c r="B3339" s="254"/>
      <c r="C3339" s="199"/>
      <c r="D3339" s="255"/>
      <c r="E3339" s="255"/>
      <c r="F3339" s="255"/>
      <c r="G3339" s="256"/>
      <c r="H3339" s="257"/>
      <c r="I3339" s="242"/>
      <c r="J3339" s="204"/>
      <c r="K3339" s="244"/>
      <c r="L3339" s="245"/>
      <c r="M3339" s="246"/>
      <c r="N3339" s="246"/>
      <c r="O3339" s="247"/>
      <c r="P3339" s="193">
        <f t="shared" si="688"/>
        <v>0</v>
      </c>
      <c r="Q3339" s="156" t="s">
        <v>365</v>
      </c>
      <c r="R3339" s="194"/>
      <c r="S3339" s="194"/>
      <c r="T3339" s="194" t="str">
        <f t="shared" si="689"/>
        <v/>
      </c>
      <c r="U3339" s="194">
        <f t="shared" si="689"/>
        <v>0</v>
      </c>
      <c r="V3339" s="249"/>
      <c r="W3339" s="249"/>
      <c r="X3339" s="250"/>
      <c r="Y3339" s="248"/>
      <c r="AD3339" s="194" t="str">
        <f t="shared" si="690"/>
        <v/>
      </c>
      <c r="AE3339" s="194" t="str">
        <f t="shared" si="690"/>
        <v/>
      </c>
      <c r="AF3339" s="194" t="str">
        <f t="shared" si="690"/>
        <v/>
      </c>
    </row>
    <row r="3340" spans="1:32" s="251" customFormat="1" ht="19.5" customHeight="1" x14ac:dyDescent="0.25">
      <c r="A3340" s="241"/>
      <c r="B3340" s="254"/>
      <c r="C3340" s="199"/>
      <c r="D3340" s="255" t="s">
        <v>19</v>
      </c>
      <c r="E3340" s="255"/>
      <c r="F3340" s="255"/>
      <c r="G3340" s="256"/>
      <c r="H3340" s="257"/>
      <c r="I3340" s="242"/>
      <c r="J3340" s="204"/>
      <c r="K3340" s="244"/>
      <c r="L3340" s="245"/>
      <c r="M3340" s="246"/>
      <c r="N3340" s="246"/>
      <c r="O3340" s="247"/>
      <c r="P3340" s="193">
        <f t="shared" si="688"/>
        <v>0</v>
      </c>
      <c r="Q3340" s="156" t="s">
        <v>365</v>
      </c>
      <c r="R3340" s="194"/>
      <c r="S3340" s="194"/>
      <c r="T3340" s="194" t="str">
        <f t="shared" si="689"/>
        <v/>
      </c>
      <c r="U3340" s="194">
        <f t="shared" si="689"/>
        <v>0</v>
      </c>
      <c r="V3340" s="252"/>
      <c r="W3340" s="280"/>
      <c r="X3340" s="253"/>
      <c r="Y3340" s="248"/>
      <c r="AD3340" s="194" t="str">
        <f t="shared" si="690"/>
        <v/>
      </c>
      <c r="AE3340" s="194" t="str">
        <f t="shared" si="690"/>
        <v/>
      </c>
      <c r="AF3340" s="194" t="str">
        <f t="shared" si="690"/>
        <v/>
      </c>
    </row>
    <row r="3341" spans="1:32" s="251" customFormat="1" ht="19.5" customHeight="1" x14ac:dyDescent="0.25">
      <c r="A3341" s="241"/>
      <c r="B3341" s="254"/>
      <c r="C3341" s="199"/>
      <c r="D3341" s="306" t="s">
        <v>500</v>
      </c>
      <c r="E3341" s="255"/>
      <c r="F3341" s="255"/>
      <c r="G3341" s="256"/>
      <c r="H3341" s="257">
        <v>1</v>
      </c>
      <c r="I3341" s="242" t="s">
        <v>57</v>
      </c>
      <c r="J3341" s="204">
        <v>20000</v>
      </c>
      <c r="K3341" s="244">
        <f t="shared" ref="K3341:K3349" si="691">H3341*J3341</f>
        <v>20000</v>
      </c>
      <c r="L3341" s="245"/>
      <c r="M3341" s="246"/>
      <c r="N3341" s="246"/>
      <c r="O3341" s="247"/>
      <c r="P3341" s="193">
        <f t="shared" si="688"/>
        <v>0</v>
      </c>
      <c r="Q3341" s="156" t="s">
        <v>365</v>
      </c>
      <c r="R3341" s="194"/>
      <c r="S3341" s="194"/>
      <c r="T3341" s="194" t="str">
        <f t="shared" si="689"/>
        <v/>
      </c>
      <c r="U3341" s="194">
        <f t="shared" si="689"/>
        <v>20000</v>
      </c>
      <c r="V3341" s="252"/>
      <c r="W3341" s="280"/>
      <c r="X3341" s="253"/>
      <c r="Y3341" s="248"/>
      <c r="AD3341" s="194" t="str">
        <f t="shared" si="690"/>
        <v/>
      </c>
      <c r="AE3341" s="194" t="str">
        <f t="shared" si="690"/>
        <v/>
      </c>
      <c r="AF3341" s="194" t="str">
        <f t="shared" si="690"/>
        <v/>
      </c>
    </row>
    <row r="3342" spans="1:32" s="251" customFormat="1" ht="19.5" customHeight="1" x14ac:dyDescent="0.25">
      <c r="A3342" s="241"/>
      <c r="B3342" s="254"/>
      <c r="C3342" s="199"/>
      <c r="D3342" s="306" t="s">
        <v>502</v>
      </c>
      <c r="E3342" s="255"/>
      <c r="F3342" s="255"/>
      <c r="G3342" s="256"/>
      <c r="H3342" s="257">
        <v>3</v>
      </c>
      <c r="I3342" s="242" t="s">
        <v>147</v>
      </c>
      <c r="J3342" s="204">
        <v>250</v>
      </c>
      <c r="K3342" s="244">
        <f t="shared" si="691"/>
        <v>750</v>
      </c>
      <c r="L3342" s="245"/>
      <c r="M3342" s="246"/>
      <c r="N3342" s="246"/>
      <c r="O3342" s="247"/>
      <c r="P3342" s="193">
        <f t="shared" si="688"/>
        <v>0</v>
      </c>
      <c r="Q3342" s="156" t="s">
        <v>365</v>
      </c>
      <c r="R3342" s="194"/>
      <c r="S3342" s="194"/>
      <c r="T3342" s="194" t="str">
        <f t="shared" si="689"/>
        <v/>
      </c>
      <c r="U3342" s="194">
        <f t="shared" si="689"/>
        <v>750</v>
      </c>
      <c r="V3342" s="252"/>
      <c r="W3342" s="280"/>
      <c r="X3342" s="253"/>
      <c r="Y3342" s="248"/>
      <c r="AD3342" s="194" t="str">
        <f t="shared" si="690"/>
        <v/>
      </c>
      <c r="AE3342" s="194" t="str">
        <f t="shared" si="690"/>
        <v/>
      </c>
      <c r="AF3342" s="194" t="str">
        <f t="shared" si="690"/>
        <v/>
      </c>
    </row>
    <row r="3343" spans="1:32" s="251" customFormat="1" ht="19.5" customHeight="1" x14ac:dyDescent="0.25">
      <c r="A3343" s="241"/>
      <c r="B3343" s="254"/>
      <c r="C3343" s="199"/>
      <c r="D3343" s="306" t="s">
        <v>503</v>
      </c>
      <c r="E3343" s="255"/>
      <c r="F3343" s="255"/>
      <c r="G3343" s="256"/>
      <c r="H3343" s="257">
        <v>3</v>
      </c>
      <c r="I3343" s="242" t="s">
        <v>147</v>
      </c>
      <c r="J3343" s="203">
        <v>5000</v>
      </c>
      <c r="K3343" s="244">
        <f t="shared" si="691"/>
        <v>15000</v>
      </c>
      <c r="L3343" s="245"/>
      <c r="M3343" s="246"/>
      <c r="N3343" s="246"/>
      <c r="O3343" s="247"/>
      <c r="P3343" s="193">
        <f t="shared" si="688"/>
        <v>0</v>
      </c>
      <c r="Q3343" s="156" t="s">
        <v>365</v>
      </c>
      <c r="R3343" s="194"/>
      <c r="S3343" s="194"/>
      <c r="T3343" s="194" t="str">
        <f t="shared" si="689"/>
        <v/>
      </c>
      <c r="U3343" s="194">
        <f t="shared" si="689"/>
        <v>15000</v>
      </c>
      <c r="V3343" s="252"/>
      <c r="W3343" s="280"/>
      <c r="X3343" s="253"/>
      <c r="Y3343" s="248"/>
      <c r="AD3343" s="194" t="str">
        <f t="shared" si="690"/>
        <v/>
      </c>
      <c r="AE3343" s="194" t="str">
        <f t="shared" si="690"/>
        <v/>
      </c>
      <c r="AF3343" s="194" t="str">
        <f t="shared" si="690"/>
        <v/>
      </c>
    </row>
    <row r="3344" spans="1:32" s="251" customFormat="1" ht="19.5" customHeight="1" x14ac:dyDescent="0.25">
      <c r="A3344" s="241"/>
      <c r="B3344" s="254"/>
      <c r="C3344" s="199"/>
      <c r="D3344" s="306" t="s">
        <v>505</v>
      </c>
      <c r="E3344" s="255"/>
      <c r="F3344" s="255"/>
      <c r="G3344" s="256"/>
      <c r="H3344" s="257">
        <v>1.9200000000000002</v>
      </c>
      <c r="I3344" s="242" t="s">
        <v>119</v>
      </c>
      <c r="J3344" s="283">
        <v>2440</v>
      </c>
      <c r="K3344" s="244">
        <f t="shared" si="691"/>
        <v>4684.8</v>
      </c>
      <c r="L3344" s="245"/>
      <c r="M3344" s="246"/>
      <c r="N3344" s="246"/>
      <c r="O3344" s="247"/>
      <c r="P3344" s="193">
        <f t="shared" si="688"/>
        <v>0</v>
      </c>
      <c r="Q3344" s="156" t="s">
        <v>365</v>
      </c>
      <c r="R3344" s="194"/>
      <c r="S3344" s="194"/>
      <c r="T3344" s="194" t="str">
        <f t="shared" si="689"/>
        <v/>
      </c>
      <c r="U3344" s="194">
        <f t="shared" si="689"/>
        <v>4684.8</v>
      </c>
      <c r="V3344" s="252"/>
      <c r="W3344" s="252"/>
      <c r="X3344" s="253"/>
      <c r="Y3344" s="248"/>
      <c r="AD3344" s="194" t="str">
        <f t="shared" si="690"/>
        <v/>
      </c>
      <c r="AE3344" s="194" t="str">
        <f t="shared" si="690"/>
        <v/>
      </c>
      <c r="AF3344" s="194" t="str">
        <f t="shared" si="690"/>
        <v/>
      </c>
    </row>
    <row r="3345" spans="1:32" s="251" customFormat="1" ht="19.5" customHeight="1" x14ac:dyDescent="0.25">
      <c r="A3345" s="241"/>
      <c r="B3345" s="254"/>
      <c r="C3345" s="199"/>
      <c r="D3345" s="306" t="s">
        <v>512</v>
      </c>
      <c r="E3345" s="255"/>
      <c r="F3345" s="255"/>
      <c r="G3345" s="256"/>
      <c r="H3345" s="257">
        <v>3</v>
      </c>
      <c r="I3345" s="242" t="s">
        <v>147</v>
      </c>
      <c r="J3345" s="204">
        <v>250</v>
      </c>
      <c r="K3345" s="244">
        <f t="shared" si="691"/>
        <v>750</v>
      </c>
      <c r="L3345" s="245"/>
      <c r="M3345" s="246"/>
      <c r="N3345" s="246"/>
      <c r="O3345" s="247"/>
      <c r="P3345" s="193">
        <f t="shared" si="688"/>
        <v>0</v>
      </c>
      <c r="Q3345" s="156" t="s">
        <v>365</v>
      </c>
      <c r="R3345" s="194"/>
      <c r="S3345" s="194"/>
      <c r="T3345" s="194" t="str">
        <f t="shared" si="689"/>
        <v/>
      </c>
      <c r="U3345" s="194">
        <f t="shared" si="689"/>
        <v>750</v>
      </c>
      <c r="V3345" s="252"/>
      <c r="W3345" s="280"/>
      <c r="X3345" s="253"/>
      <c r="Y3345" s="248"/>
      <c r="AD3345" s="194" t="str">
        <f t="shared" si="690"/>
        <v/>
      </c>
      <c r="AE3345" s="194" t="str">
        <f t="shared" si="690"/>
        <v/>
      </c>
      <c r="AF3345" s="194" t="str">
        <f t="shared" si="690"/>
        <v/>
      </c>
    </row>
    <row r="3346" spans="1:32" s="251" customFormat="1" ht="19.5" customHeight="1" x14ac:dyDescent="0.25">
      <c r="A3346" s="241"/>
      <c r="B3346" s="254"/>
      <c r="C3346" s="199"/>
      <c r="D3346" s="306" t="s">
        <v>665</v>
      </c>
      <c r="E3346" s="255"/>
      <c r="F3346" s="255"/>
      <c r="G3346" s="256"/>
      <c r="H3346" s="257">
        <v>1</v>
      </c>
      <c r="I3346" s="242" t="s">
        <v>57</v>
      </c>
      <c r="J3346" s="204">
        <v>3500</v>
      </c>
      <c r="K3346" s="244">
        <f t="shared" si="691"/>
        <v>3500</v>
      </c>
      <c r="L3346" s="245"/>
      <c r="M3346" s="246"/>
      <c r="N3346" s="246"/>
      <c r="O3346" s="247"/>
      <c r="P3346" s="193">
        <f t="shared" si="688"/>
        <v>0</v>
      </c>
      <c r="Q3346" s="156" t="s">
        <v>365</v>
      </c>
      <c r="R3346" s="194"/>
      <c r="S3346" s="194"/>
      <c r="T3346" s="194" t="str">
        <f t="shared" si="689"/>
        <v/>
      </c>
      <c r="U3346" s="194">
        <f t="shared" si="689"/>
        <v>3500</v>
      </c>
      <c r="V3346" s="252"/>
      <c r="W3346" s="280"/>
      <c r="X3346" s="253"/>
      <c r="Y3346" s="248"/>
      <c r="AD3346" s="194" t="str">
        <f t="shared" si="690"/>
        <v/>
      </c>
      <c r="AE3346" s="194" t="str">
        <f t="shared" si="690"/>
        <v/>
      </c>
      <c r="AF3346" s="194" t="str">
        <f t="shared" si="690"/>
        <v/>
      </c>
    </row>
    <row r="3347" spans="1:32" s="251" customFormat="1" ht="19.5" customHeight="1" x14ac:dyDescent="0.25">
      <c r="A3347" s="241"/>
      <c r="B3347" s="254"/>
      <c r="C3347" s="199"/>
      <c r="D3347" s="255" t="s">
        <v>666</v>
      </c>
      <c r="E3347" s="255"/>
      <c r="F3347" s="255"/>
      <c r="G3347" s="256"/>
      <c r="H3347" s="257">
        <v>4.6431000000000004</v>
      </c>
      <c r="I3347" s="242" t="s">
        <v>119</v>
      </c>
      <c r="J3347" s="204">
        <v>25000</v>
      </c>
      <c r="K3347" s="244">
        <f t="shared" si="691"/>
        <v>116077.50000000001</v>
      </c>
      <c r="L3347" s="990" t="s">
        <v>1701</v>
      </c>
      <c r="M3347" s="991"/>
      <c r="N3347" s="991"/>
      <c r="O3347" s="992"/>
      <c r="P3347" s="193">
        <f t="shared" si="688"/>
        <v>0</v>
      </c>
      <c r="Q3347" s="156" t="s">
        <v>365</v>
      </c>
      <c r="R3347" s="194"/>
      <c r="S3347" s="194"/>
      <c r="T3347" s="194" t="str">
        <f t="shared" si="689"/>
        <v/>
      </c>
      <c r="U3347" s="194">
        <f t="shared" si="689"/>
        <v>116077.50000000001</v>
      </c>
      <c r="V3347" s="252"/>
      <c r="W3347" s="280"/>
      <c r="X3347" s="253"/>
      <c r="Y3347" s="248"/>
      <c r="AD3347" s="194" t="str">
        <f t="shared" si="690"/>
        <v/>
      </c>
      <c r="AE3347" s="194" t="str">
        <f t="shared" si="690"/>
        <v/>
      </c>
      <c r="AF3347" s="194" t="str">
        <f t="shared" si="690"/>
        <v/>
      </c>
    </row>
    <row r="3348" spans="1:32" s="251" customFormat="1" ht="19.5" customHeight="1" x14ac:dyDescent="0.25">
      <c r="A3348" s="241"/>
      <c r="B3348" s="254"/>
      <c r="C3348" s="199"/>
      <c r="D3348" s="255" t="s">
        <v>1702</v>
      </c>
      <c r="E3348" s="255"/>
      <c r="F3348" s="255"/>
      <c r="G3348" s="256"/>
      <c r="H3348" s="257">
        <f>H3337</f>
        <v>145</v>
      </c>
      <c r="I3348" s="242" t="s">
        <v>66</v>
      </c>
      <c r="J3348" s="204">
        <v>4500</v>
      </c>
      <c r="K3348" s="244">
        <f t="shared" si="691"/>
        <v>652500</v>
      </c>
      <c r="L3348" s="245"/>
      <c r="M3348" s="246"/>
      <c r="N3348" s="246"/>
      <c r="O3348" s="247"/>
      <c r="P3348" s="193">
        <f t="shared" si="688"/>
        <v>0</v>
      </c>
      <c r="Q3348" s="156" t="s">
        <v>365</v>
      </c>
      <c r="R3348" s="194"/>
      <c r="S3348" s="194"/>
      <c r="T3348" s="194" t="str">
        <f t="shared" si="689"/>
        <v/>
      </c>
      <c r="U3348" s="194">
        <f t="shared" si="689"/>
        <v>652500</v>
      </c>
      <c r="V3348" s="249"/>
      <c r="W3348" s="249"/>
      <c r="X3348" s="250"/>
      <c r="Y3348" s="248"/>
      <c r="AD3348" s="194" t="str">
        <f t="shared" si="690"/>
        <v/>
      </c>
      <c r="AE3348" s="194" t="str">
        <f t="shared" si="690"/>
        <v/>
      </c>
      <c r="AF3348" s="194" t="str">
        <f t="shared" si="690"/>
        <v/>
      </c>
    </row>
    <row r="3349" spans="1:32" s="251" customFormat="1" ht="19.5" customHeight="1" x14ac:dyDescent="0.25">
      <c r="A3349" s="241"/>
      <c r="B3349" s="254"/>
      <c r="C3349" s="199"/>
      <c r="D3349" s="255" t="s">
        <v>1703</v>
      </c>
      <c r="E3349" s="255"/>
      <c r="F3349" s="255"/>
      <c r="G3349" s="256"/>
      <c r="H3349" s="257">
        <f>H3338</f>
        <v>145</v>
      </c>
      <c r="I3349" s="242" t="s">
        <v>66</v>
      </c>
      <c r="J3349" s="204">
        <v>3500</v>
      </c>
      <c r="K3349" s="244">
        <f t="shared" si="691"/>
        <v>507500</v>
      </c>
      <c r="L3349" s="245"/>
      <c r="M3349" s="246"/>
      <c r="N3349" s="246"/>
      <c r="O3349" s="247"/>
      <c r="P3349" s="193">
        <f t="shared" si="688"/>
        <v>0</v>
      </c>
      <c r="Q3349" s="156" t="s">
        <v>365</v>
      </c>
      <c r="R3349" s="194"/>
      <c r="S3349" s="194"/>
      <c r="T3349" s="194" t="str">
        <f t="shared" si="689"/>
        <v/>
      </c>
      <c r="U3349" s="194">
        <f t="shared" si="689"/>
        <v>507500</v>
      </c>
      <c r="V3349" s="249"/>
      <c r="W3349" s="249"/>
      <c r="X3349" s="250"/>
      <c r="Y3349" s="248"/>
      <c r="AD3349" s="194" t="str">
        <f t="shared" si="690"/>
        <v/>
      </c>
      <c r="AE3349" s="194" t="str">
        <f t="shared" si="690"/>
        <v/>
      </c>
      <c r="AF3349" s="194" t="str">
        <f t="shared" si="690"/>
        <v/>
      </c>
    </row>
    <row r="3350" spans="1:32" s="156" customFormat="1" ht="19.5" customHeight="1" x14ac:dyDescent="0.25">
      <c r="B3350" s="346" t="s">
        <v>64</v>
      </c>
      <c r="C3350" s="353"/>
      <c r="D3350" s="255" t="s">
        <v>94</v>
      </c>
      <c r="E3350" s="348"/>
      <c r="F3350" s="348"/>
      <c r="G3350" s="349"/>
      <c r="H3350" s="202">
        <f>H3336</f>
        <v>26.75</v>
      </c>
      <c r="I3350" s="204" t="s">
        <v>66</v>
      </c>
      <c r="J3350" s="295">
        <v>1500</v>
      </c>
      <c r="K3350" s="204">
        <f>H3350*J3350</f>
        <v>40125</v>
      </c>
      <c r="L3350" s="350"/>
      <c r="M3350" s="351"/>
      <c r="N3350" s="351"/>
      <c r="O3350" s="352"/>
      <c r="P3350" s="193">
        <f t="shared" si="688"/>
        <v>0</v>
      </c>
      <c r="Q3350" s="156" t="s">
        <v>365</v>
      </c>
      <c r="R3350" s="194"/>
      <c r="S3350" s="194"/>
      <c r="T3350" s="194"/>
      <c r="U3350" s="194">
        <f>IF($Q3350=U$8,$K3350,"")</f>
        <v>40125</v>
      </c>
      <c r="V3350" s="170"/>
      <c r="W3350" s="252"/>
      <c r="X3350" s="252"/>
      <c r="Y3350" s="311"/>
      <c r="Z3350" s="311"/>
      <c r="AA3350" s="311"/>
      <c r="AB3350" s="253"/>
      <c r="AC3350" s="170"/>
      <c r="AD3350" s="188"/>
      <c r="AE3350" s="188"/>
      <c r="AF3350" s="188"/>
    </row>
    <row r="3351" spans="1:32" s="251" customFormat="1" ht="19.5" customHeight="1" x14ac:dyDescent="0.25">
      <c r="A3351" s="241"/>
      <c r="B3351" s="254"/>
      <c r="C3351" s="199"/>
      <c r="D3351" s="255" t="s">
        <v>658</v>
      </c>
      <c r="E3351" s="255"/>
      <c r="F3351" s="255"/>
      <c r="G3351" s="256"/>
      <c r="H3351" s="257">
        <f>H3337</f>
        <v>145</v>
      </c>
      <c r="I3351" s="242" t="s">
        <v>66</v>
      </c>
      <c r="J3351" s="204">
        <v>1000</v>
      </c>
      <c r="K3351" s="204" t="s">
        <v>1704</v>
      </c>
      <c r="L3351" s="369"/>
      <c r="M3351" s="246"/>
      <c r="N3351" s="246"/>
      <c r="O3351" s="247"/>
      <c r="P3351" s="193" t="e">
        <f t="shared" si="688"/>
        <v>#VALUE!</v>
      </c>
      <c r="Q3351" s="156" t="s">
        <v>365</v>
      </c>
      <c r="R3351" s="194"/>
      <c r="S3351" s="194"/>
      <c r="T3351" s="194" t="str">
        <f>IF($Q3351=T$8,$K3351,"")</f>
        <v/>
      </c>
      <c r="U3351" s="194" t="str">
        <f>IF($Q3351=U$8,$K3351,"")</f>
        <v>incl in Section 5</v>
      </c>
      <c r="V3351" s="249"/>
      <c r="W3351" s="249"/>
      <c r="X3351" s="250"/>
      <c r="Y3351" s="248"/>
      <c r="AD3351" s="194" t="str">
        <f>IF($Q3351=AD$8,$K3351,"")</f>
        <v/>
      </c>
      <c r="AE3351" s="194" t="str">
        <f>IF($Q3351=AE$8,$K3351,"")</f>
        <v/>
      </c>
      <c r="AF3351" s="194" t="str">
        <f>IF($Q3351=AF$8,$K3351,"")</f>
        <v/>
      </c>
    </row>
    <row r="3352" spans="1:32" s="251" customFormat="1" ht="19.5" customHeight="1" x14ac:dyDescent="0.25">
      <c r="A3352" s="241"/>
      <c r="B3352" s="254"/>
      <c r="C3352" s="199"/>
      <c r="D3352" s="255" t="s">
        <v>660</v>
      </c>
      <c r="E3352" s="255"/>
      <c r="F3352" s="255"/>
      <c r="G3352" s="256"/>
      <c r="H3352" s="257">
        <v>1</v>
      </c>
      <c r="I3352" s="242"/>
      <c r="J3352" s="204">
        <v>4500000</v>
      </c>
      <c r="K3352" s="204">
        <f t="shared" ref="K3352" si="692">H3352*J3352</f>
        <v>4500000</v>
      </c>
      <c r="L3352" s="245"/>
      <c r="M3352" s="246"/>
      <c r="N3352" s="246"/>
      <c r="O3352" s="247"/>
      <c r="P3352" s="193">
        <f t="shared" si="688"/>
        <v>0</v>
      </c>
      <c r="Q3352" s="156" t="s">
        <v>365</v>
      </c>
      <c r="R3352" s="194"/>
      <c r="S3352" s="194"/>
      <c r="T3352" s="194" t="str">
        <f>IF($Q3352=T$8,$K3352,"")</f>
        <v/>
      </c>
      <c r="U3352" s="194">
        <f>IF($Q3352=U$8,$K3352,"")</f>
        <v>4500000</v>
      </c>
      <c r="V3352" s="249"/>
      <c r="W3352" s="249"/>
      <c r="X3352" s="250"/>
      <c r="Y3352" s="248"/>
      <c r="AD3352" s="194"/>
      <c r="AE3352" s="194" t="str">
        <f>IF($Q3352=AE$8,$K3352,"")</f>
        <v/>
      </c>
      <c r="AF3352" s="194"/>
    </row>
    <row r="3353" spans="1:32" s="251" customFormat="1" ht="19.5" customHeight="1" x14ac:dyDescent="0.25">
      <c r="A3353" s="241"/>
      <c r="B3353" s="198"/>
      <c r="C3353" s="360"/>
      <c r="D3353" s="361"/>
      <c r="E3353" s="361"/>
      <c r="F3353" s="361"/>
      <c r="G3353" s="362"/>
      <c r="H3353" s="370"/>
      <c r="I3353" s="364"/>
      <c r="J3353" s="365"/>
      <c r="K3353" s="366"/>
      <c r="L3353" s="245"/>
      <c r="M3353" s="246"/>
      <c r="N3353" s="246"/>
      <c r="O3353" s="247"/>
      <c r="P3353" s="193">
        <f t="shared" si="688"/>
        <v>0</v>
      </c>
      <c r="Q3353" s="156" t="s">
        <v>365</v>
      </c>
      <c r="R3353" s="194"/>
      <c r="S3353" s="194"/>
      <c r="T3353" s="194" t="str">
        <f>IF($Q3353=T$8,$K3353,"")</f>
        <v/>
      </c>
      <c r="U3353" s="194">
        <f>IF($Q3353=U$8,$K3353,"")</f>
        <v>0</v>
      </c>
      <c r="V3353" s="371"/>
      <c r="W3353" s="280"/>
      <c r="X3353" s="253"/>
      <c r="Y3353" s="248"/>
      <c r="AD3353" s="194"/>
      <c r="AE3353" s="194"/>
      <c r="AF3353" s="194"/>
    </row>
    <row r="3354" spans="1:32" s="156" customFormat="1" ht="19.5" customHeight="1" x14ac:dyDescent="0.25">
      <c r="A3354" s="197"/>
      <c r="B3354" s="211"/>
      <c r="C3354" s="212"/>
      <c r="D3354" s="213"/>
      <c r="E3354" s="213"/>
      <c r="F3354" s="213"/>
      <c r="G3354" s="214"/>
      <c r="H3354" s="215"/>
      <c r="I3354" s="215"/>
      <c r="J3354" s="216"/>
      <c r="K3354" s="217"/>
      <c r="L3354" s="218"/>
      <c r="M3354" s="219"/>
      <c r="N3354" s="219"/>
      <c r="O3354" s="220"/>
      <c r="P3354" s="193">
        <f t="shared" si="688"/>
        <v>0</v>
      </c>
      <c r="R3354" s="194"/>
      <c r="S3354" s="194"/>
      <c r="T3354" s="194"/>
      <c r="U3354" s="194"/>
      <c r="V3354" s="208"/>
      <c r="W3354" s="209"/>
      <c r="X3354" s="209"/>
      <c r="Y3354" s="209"/>
      <c r="Z3354" s="209"/>
      <c r="AA3354" s="209"/>
      <c r="AB3354" s="210"/>
      <c r="AC3354" s="208"/>
      <c r="AD3354" s="188"/>
      <c r="AE3354" s="188"/>
      <c r="AF3354" s="188"/>
    </row>
    <row r="3355" spans="1:32" s="156" customFormat="1" ht="19.5" customHeight="1" x14ac:dyDescent="0.25">
      <c r="A3355" s="197"/>
      <c r="B3355" s="221"/>
      <c r="C3355" s="222"/>
      <c r="D3355" s="223"/>
      <c r="E3355" s="223"/>
      <c r="F3355" s="223"/>
      <c r="G3355" s="224" t="str">
        <f>C3335</f>
        <v>Minor building works</v>
      </c>
      <c r="H3355" s="225"/>
      <c r="I3355" s="225"/>
      <c r="J3355" s="226"/>
      <c r="K3355" s="227">
        <f>SUBTOTAL(9,K3335:K3354)</f>
        <v>5860887.2999999998</v>
      </c>
      <c r="L3355" s="228"/>
      <c r="M3355" s="229"/>
      <c r="N3355" s="229"/>
      <c r="O3355" s="230"/>
      <c r="P3355" s="193">
        <f t="shared" si="688"/>
        <v>5860887.2999999998</v>
      </c>
      <c r="R3355" s="194"/>
      <c r="S3355" s="194"/>
      <c r="T3355" s="194"/>
      <c r="U3355" s="194"/>
      <c r="V3355" s="208"/>
      <c r="W3355" s="209"/>
      <c r="X3355" s="209"/>
      <c r="Y3355" s="209"/>
      <c r="Z3355" s="209"/>
      <c r="AA3355" s="209"/>
      <c r="AB3355" s="210"/>
      <c r="AC3355" s="208"/>
      <c r="AD3355" s="188"/>
      <c r="AE3355" s="188"/>
      <c r="AF3355" s="188"/>
    </row>
    <row r="3356" spans="1:32" s="156" customFormat="1" ht="19.5" customHeight="1" x14ac:dyDescent="0.25">
      <c r="A3356" s="197"/>
      <c r="B3356" s="296"/>
      <c r="C3356" s="297"/>
      <c r="D3356" s="298"/>
      <c r="E3356" s="298"/>
      <c r="F3356" s="298"/>
      <c r="G3356" s="299"/>
      <c r="H3356" s="300"/>
      <c r="I3356" s="300"/>
      <c r="J3356" s="301"/>
      <c r="K3356" s="302"/>
      <c r="L3356" s="303"/>
      <c r="M3356" s="304"/>
      <c r="N3356" s="304"/>
      <c r="O3356" s="305"/>
      <c r="P3356" s="193">
        <f t="shared" si="688"/>
        <v>0</v>
      </c>
      <c r="R3356" s="194"/>
      <c r="S3356" s="194"/>
      <c r="T3356" s="194"/>
      <c r="U3356" s="194"/>
      <c r="V3356" s="208"/>
      <c r="W3356" s="209"/>
      <c r="X3356" s="209"/>
      <c r="Y3356" s="209"/>
      <c r="Z3356" s="209"/>
      <c r="AA3356" s="209"/>
      <c r="AB3356" s="210"/>
      <c r="AC3356" s="208"/>
      <c r="AD3356" s="188"/>
      <c r="AE3356" s="188"/>
      <c r="AF3356" s="188"/>
    </row>
    <row r="3357" spans="1:32" s="156" customFormat="1" ht="19.5" customHeight="1" x14ac:dyDescent="0.25">
      <c r="B3357" s="195" t="s">
        <v>1705</v>
      </c>
      <c r="C3357" s="196" t="s">
        <v>1706</v>
      </c>
      <c r="D3357" s="191"/>
      <c r="E3357" s="191"/>
      <c r="F3357" s="191"/>
      <c r="G3357" s="192"/>
      <c r="H3357" s="178"/>
      <c r="I3357" s="179"/>
      <c r="J3357" s="180"/>
      <c r="K3357" s="180"/>
      <c r="L3357" s="181"/>
      <c r="M3357" s="182"/>
      <c r="N3357" s="182"/>
      <c r="O3357" s="183"/>
      <c r="P3357" s="193">
        <f t="shared" si="688"/>
        <v>0</v>
      </c>
      <c r="Q3357" s="170"/>
      <c r="R3357" s="194"/>
      <c r="S3357" s="194"/>
      <c r="T3357" s="194"/>
      <c r="U3357" s="194"/>
      <c r="V3357" s="170"/>
      <c r="W3357" s="186"/>
      <c r="X3357" s="186"/>
      <c r="Y3357" s="186"/>
      <c r="Z3357" s="186"/>
      <c r="AA3357" s="186"/>
      <c r="AB3357" s="187"/>
      <c r="AC3357" s="170"/>
      <c r="AD3357" s="188"/>
      <c r="AE3357" s="188"/>
      <c r="AF3357" s="188"/>
    </row>
    <row r="3358" spans="1:32" s="156" customFormat="1" ht="19.5" customHeight="1" x14ac:dyDescent="0.25">
      <c r="A3358" s="197"/>
      <c r="B3358" s="198" t="s">
        <v>64</v>
      </c>
      <c r="C3358" s="199" t="s">
        <v>1707</v>
      </c>
      <c r="D3358" s="200"/>
      <c r="E3358" s="200"/>
      <c r="F3358" s="200"/>
      <c r="G3358" s="201"/>
      <c r="H3358" s="294">
        <v>1</v>
      </c>
      <c r="I3358" s="202" t="s">
        <v>57</v>
      </c>
      <c r="J3358" s="204">
        <v>1000000</v>
      </c>
      <c r="K3358" s="204">
        <f t="shared" ref="K3358" si="693">H3358*J3358</f>
        <v>1000000</v>
      </c>
      <c r="L3358" s="205"/>
      <c r="M3358" s="206"/>
      <c r="N3358" s="206"/>
      <c r="O3358" s="207"/>
      <c r="P3358" s="193">
        <f t="shared" si="688"/>
        <v>0</v>
      </c>
      <c r="Q3358" s="156" t="s">
        <v>356</v>
      </c>
      <c r="R3358" s="194" t="str">
        <f>IF($Q3358=R$8,$K3358,"")</f>
        <v/>
      </c>
      <c r="S3358" s="194"/>
      <c r="T3358" s="194">
        <f>IF($Q3358=T$8,$K3358,"")</f>
        <v>1000000</v>
      </c>
      <c r="U3358" s="194" t="str">
        <f>IF($Q3358=U$8,$K3358,"")</f>
        <v/>
      </c>
      <c r="V3358" s="208"/>
      <c r="W3358" s="209"/>
      <c r="X3358" s="209"/>
      <c r="Y3358" s="209"/>
      <c r="Z3358" s="209"/>
      <c r="AA3358" s="209"/>
      <c r="AB3358" s="210"/>
      <c r="AC3358" s="208"/>
      <c r="AD3358" s="188"/>
      <c r="AE3358" s="188"/>
      <c r="AF3358" s="188"/>
    </row>
    <row r="3359" spans="1:32" s="156" customFormat="1" ht="19.5" customHeight="1" x14ac:dyDescent="0.25">
      <c r="A3359" s="197"/>
      <c r="B3359" s="198" t="s">
        <v>64</v>
      </c>
      <c r="C3359" s="199"/>
      <c r="D3359" s="200"/>
      <c r="E3359" s="200"/>
      <c r="F3359" s="200"/>
      <c r="G3359" s="201"/>
      <c r="H3359" s="202"/>
      <c r="I3359" s="202"/>
      <c r="J3359" s="203"/>
      <c r="K3359" s="204"/>
      <c r="L3359" s="205"/>
      <c r="M3359" s="206"/>
      <c r="N3359" s="206"/>
      <c r="O3359" s="207"/>
      <c r="P3359" s="193">
        <f t="shared" si="688"/>
        <v>0</v>
      </c>
      <c r="Q3359" s="156" t="s">
        <v>349</v>
      </c>
      <c r="R3359" s="194" t="str">
        <f>IF($Q3359=R$8,$K3359,"")</f>
        <v/>
      </c>
      <c r="S3359" s="194"/>
      <c r="T3359" s="194" t="str">
        <f>IF($Q3359=T$8,$K3359,"")</f>
        <v/>
      </c>
      <c r="U3359" s="194" t="str">
        <f>IF($Q3359=U$8,$K3359,"")</f>
        <v/>
      </c>
      <c r="V3359" s="208"/>
      <c r="W3359" s="209"/>
      <c r="X3359" s="209"/>
      <c r="Y3359" s="209"/>
      <c r="Z3359" s="209"/>
      <c r="AA3359" s="209"/>
      <c r="AB3359" s="210"/>
      <c r="AC3359" s="208"/>
      <c r="AD3359" s="188"/>
      <c r="AE3359" s="188"/>
      <c r="AF3359" s="188"/>
    </row>
    <row r="3360" spans="1:32" s="156" customFormat="1" ht="19.5" customHeight="1" x14ac:dyDescent="0.25">
      <c r="A3360" s="197"/>
      <c r="B3360" s="198" t="s">
        <v>64</v>
      </c>
      <c r="C3360" s="212"/>
      <c r="D3360" s="213"/>
      <c r="E3360" s="213"/>
      <c r="F3360" s="213"/>
      <c r="G3360" s="214"/>
      <c r="H3360" s="215"/>
      <c r="I3360" s="215"/>
      <c r="J3360" s="216"/>
      <c r="K3360" s="217"/>
      <c r="L3360" s="218"/>
      <c r="M3360" s="219"/>
      <c r="N3360" s="219"/>
      <c r="O3360" s="220"/>
      <c r="P3360" s="193">
        <f t="shared" si="688"/>
        <v>0</v>
      </c>
      <c r="R3360" s="194"/>
      <c r="S3360" s="194"/>
      <c r="T3360" s="194"/>
      <c r="U3360" s="194"/>
      <c r="V3360" s="208"/>
      <c r="W3360" s="209"/>
      <c r="X3360" s="209"/>
      <c r="Y3360" s="209"/>
      <c r="Z3360" s="209"/>
      <c r="AA3360" s="209"/>
      <c r="AB3360" s="210"/>
      <c r="AC3360" s="208"/>
      <c r="AD3360" s="188"/>
      <c r="AE3360" s="188"/>
      <c r="AF3360" s="188"/>
    </row>
    <row r="3361" spans="1:21" s="156" customFormat="1" ht="19.5" customHeight="1" x14ac:dyDescent="0.25">
      <c r="A3361" s="197"/>
      <c r="B3361" s="211"/>
      <c r="C3361" s="212"/>
      <c r="D3361" s="213"/>
      <c r="E3361" s="213"/>
      <c r="F3361" s="213"/>
      <c r="G3361" s="214"/>
      <c r="H3361" s="215"/>
      <c r="I3361" s="215"/>
      <c r="J3361" s="216"/>
      <c r="K3361" s="217"/>
      <c r="L3361" s="218"/>
      <c r="M3361" s="219"/>
      <c r="N3361" s="219"/>
      <c r="O3361" s="220"/>
      <c r="P3361" s="193">
        <f t="shared" si="688"/>
        <v>0</v>
      </c>
      <c r="R3361" s="194"/>
      <c r="S3361" s="194"/>
      <c r="T3361" s="194"/>
      <c r="U3361" s="194"/>
    </row>
    <row r="3362" spans="1:21" s="156" customFormat="1" ht="19.5" customHeight="1" x14ac:dyDescent="0.25">
      <c r="A3362" s="197"/>
      <c r="B3362" s="221"/>
      <c r="C3362" s="222"/>
      <c r="D3362" s="223"/>
      <c r="E3362" s="223"/>
      <c r="F3362" s="223"/>
      <c r="G3362" s="224" t="str">
        <f>C3357</f>
        <v>Ancillary buildings and structures</v>
      </c>
      <c r="H3362" s="225"/>
      <c r="I3362" s="225"/>
      <c r="J3362" s="226"/>
      <c r="K3362" s="227">
        <f>SUBTOTAL(9,K3357:K3361)</f>
        <v>1000000</v>
      </c>
      <c r="L3362" s="228"/>
      <c r="M3362" s="229"/>
      <c r="N3362" s="229"/>
      <c r="O3362" s="230"/>
      <c r="P3362" s="193">
        <f t="shared" si="688"/>
        <v>1000000</v>
      </c>
      <c r="R3362" s="194"/>
      <c r="S3362" s="194"/>
      <c r="T3362" s="194"/>
      <c r="U3362" s="194"/>
    </row>
    <row r="3363" spans="1:21" s="251" customFormat="1" ht="19.5" customHeight="1" x14ac:dyDescent="0.25">
      <c r="A3363" s="241"/>
      <c r="B3363" s="254"/>
      <c r="C3363" s="199"/>
      <c r="D3363" s="255"/>
      <c r="E3363" s="255"/>
      <c r="F3363" s="255"/>
      <c r="G3363" s="256"/>
      <c r="H3363" s="257"/>
      <c r="I3363" s="242"/>
      <c r="J3363" s="179"/>
      <c r="K3363" s="244"/>
      <c r="L3363" s="990"/>
      <c r="M3363" s="991"/>
      <c r="N3363" s="991"/>
      <c r="O3363" s="992"/>
      <c r="P3363" s="193">
        <f t="shared" si="688"/>
        <v>0</v>
      </c>
      <c r="Q3363" s="258"/>
      <c r="R3363" s="194" t="str">
        <f>IF($Q3363=R$8,$K3363,"")</f>
        <v/>
      </c>
      <c r="S3363" s="194"/>
      <c r="T3363" s="194" t="str">
        <f>IF($Q3363=T$8,$K3363,"")</f>
        <v/>
      </c>
      <c r="U3363" s="194" t="str">
        <f>IF($Q3363=U$8,$K3363,"")</f>
        <v/>
      </c>
    </row>
    <row r="3364" spans="1:21" s="156" customFormat="1" ht="19.5" customHeight="1" x14ac:dyDescent="0.25">
      <c r="B3364" s="195" t="s">
        <v>1708</v>
      </c>
      <c r="C3364" s="196" t="s">
        <v>1709</v>
      </c>
      <c r="D3364" s="191"/>
      <c r="E3364" s="191"/>
      <c r="F3364" s="191"/>
      <c r="G3364" s="192"/>
      <c r="H3364" s="178"/>
      <c r="I3364" s="179"/>
      <c r="J3364" s="180"/>
      <c r="K3364" s="180"/>
      <c r="L3364" s="181"/>
      <c r="M3364" s="182"/>
      <c r="N3364" s="182"/>
      <c r="O3364" s="183"/>
      <c r="P3364" s="193">
        <f t="shared" si="688"/>
        <v>0</v>
      </c>
      <c r="Q3364" s="170"/>
      <c r="R3364" s="194"/>
      <c r="S3364" s="194"/>
      <c r="T3364" s="194"/>
      <c r="U3364" s="194"/>
    </row>
    <row r="3365" spans="1:21" s="156" customFormat="1" ht="19.5" customHeight="1" x14ac:dyDescent="0.25">
      <c r="A3365" s="197"/>
      <c r="B3365" s="198" t="s">
        <v>64</v>
      </c>
      <c r="C3365" s="199"/>
      <c r="D3365" s="200"/>
      <c r="E3365" s="200"/>
      <c r="F3365" s="200"/>
      <c r="G3365" s="201"/>
      <c r="H3365" s="294"/>
      <c r="I3365" s="202"/>
      <c r="J3365" s="204"/>
      <c r="K3365" s="204"/>
      <c r="L3365" s="205"/>
      <c r="M3365" s="206"/>
      <c r="N3365" s="206"/>
      <c r="O3365" s="207"/>
      <c r="P3365" s="193">
        <f t="shared" si="688"/>
        <v>0</v>
      </c>
      <c r="Q3365" s="156" t="s">
        <v>349</v>
      </c>
      <c r="R3365" s="194" t="str">
        <f>IF($Q3365=R$8,$K3365,"")</f>
        <v/>
      </c>
      <c r="S3365" s="194"/>
      <c r="T3365" s="194" t="str">
        <f>IF($Q3365=T$8,$K3365,"")</f>
        <v/>
      </c>
      <c r="U3365" s="194" t="str">
        <f>IF($Q3365=U$8,$K3365,"")</f>
        <v/>
      </c>
    </row>
    <row r="3366" spans="1:21" s="156" customFormat="1" ht="19.5" customHeight="1" x14ac:dyDescent="0.25">
      <c r="A3366" s="197"/>
      <c r="B3366" s="211"/>
      <c r="C3366" s="212"/>
      <c r="D3366" s="213"/>
      <c r="E3366" s="213"/>
      <c r="F3366" s="213"/>
      <c r="G3366" s="214"/>
      <c r="H3366" s="215"/>
      <c r="I3366" s="215"/>
      <c r="J3366" s="216"/>
      <c r="K3366" s="217"/>
      <c r="L3366" s="218"/>
      <c r="M3366" s="219"/>
      <c r="N3366" s="219"/>
      <c r="O3366" s="220"/>
      <c r="P3366" s="193">
        <f t="shared" si="688"/>
        <v>0</v>
      </c>
      <c r="R3366" s="194"/>
      <c r="S3366" s="194"/>
      <c r="T3366" s="194"/>
      <c r="U3366" s="194"/>
    </row>
    <row r="3367" spans="1:21" s="156" customFormat="1" ht="19.5" customHeight="1" x14ac:dyDescent="0.25">
      <c r="A3367" s="197"/>
      <c r="B3367" s="221"/>
      <c r="C3367" s="222"/>
      <c r="D3367" s="223"/>
      <c r="E3367" s="223"/>
      <c r="F3367" s="223"/>
      <c r="G3367" s="224" t="str">
        <f>C3364</f>
        <v>Underpinning to external site boundary walls</v>
      </c>
      <c r="H3367" s="225"/>
      <c r="I3367" s="225"/>
      <c r="J3367" s="226"/>
      <c r="K3367" s="227">
        <f>SUBTOTAL(9,K3364:K3366)</f>
        <v>0</v>
      </c>
      <c r="L3367" s="228"/>
      <c r="M3367" s="229"/>
      <c r="N3367" s="229"/>
      <c r="O3367" s="230"/>
      <c r="P3367" s="193">
        <f t="shared" si="688"/>
        <v>0</v>
      </c>
      <c r="R3367" s="194"/>
      <c r="S3367" s="194"/>
      <c r="T3367" s="194"/>
      <c r="U3367" s="194"/>
    </row>
    <row r="3368" spans="1:21" s="156" customFormat="1" ht="19.5" customHeight="1" x14ac:dyDescent="0.25">
      <c r="B3368" s="174"/>
      <c r="C3368" s="175"/>
      <c r="D3368" s="176"/>
      <c r="E3368" s="176"/>
      <c r="F3368" s="176"/>
      <c r="G3368" s="177"/>
      <c r="H3368" s="178"/>
      <c r="I3368" s="179"/>
      <c r="J3368" s="180"/>
      <c r="K3368" s="180"/>
      <c r="L3368" s="181"/>
      <c r="M3368" s="182"/>
      <c r="N3368" s="182"/>
      <c r="O3368" s="183"/>
      <c r="P3368" s="193">
        <f t="shared" si="688"/>
        <v>0</v>
      </c>
      <c r="Q3368" s="170"/>
      <c r="R3368" s="194" t="str">
        <f>IF($Q3368=R$8,$K3368,"")</f>
        <v/>
      </c>
      <c r="S3368" s="194"/>
      <c r="T3368" s="194" t="str">
        <f>IF($Q3368=T$8,$K3368,"")</f>
        <v/>
      </c>
      <c r="U3368" s="194" t="str">
        <f>IF($Q3368=U$8,$K3368,"")</f>
        <v/>
      </c>
    </row>
    <row r="3369" spans="1:21" s="156" customFormat="1" ht="19.5" customHeight="1" x14ac:dyDescent="0.25">
      <c r="B3369" s="231"/>
      <c r="C3369" s="232"/>
      <c r="D3369" s="233"/>
      <c r="E3369" s="233"/>
      <c r="F3369" s="233"/>
      <c r="G3369" s="234" t="str">
        <f>C3334</f>
        <v>Minor building works and ancillary buildings</v>
      </c>
      <c r="H3369" s="235"/>
      <c r="I3369" s="236"/>
      <c r="J3369" s="236"/>
      <c r="K3369" s="237">
        <f>SUBTOTAL(9,K3334:K3368)</f>
        <v>6860887.2999999998</v>
      </c>
      <c r="L3369" s="238"/>
      <c r="M3369" s="239"/>
      <c r="N3369" s="239"/>
      <c r="O3369" s="240"/>
      <c r="P3369" s="193">
        <f t="shared" si="688"/>
        <v>0</v>
      </c>
      <c r="Q3369" s="237">
        <f>SUBTOTAL(9,Q3334:Q3368)</f>
        <v>0</v>
      </c>
      <c r="R3369" s="237">
        <f>SUBTOTAL(9,R3334:R3368)</f>
        <v>0</v>
      </c>
      <c r="S3369" s="237">
        <f>SUBTOTAL(9,S3334:S3368)</f>
        <v>0</v>
      </c>
      <c r="T3369" s="237">
        <f>SUBTOTAL(9,T3334:T3368)</f>
        <v>1000000</v>
      </c>
      <c r="U3369" s="237">
        <f>SUBTOTAL(9,U3334:U3368)</f>
        <v>5860887.2999999998</v>
      </c>
    </row>
    <row r="3370" spans="1:21" s="156" customFormat="1" ht="19.5" customHeight="1" x14ac:dyDescent="0.25">
      <c r="B3370" s="174"/>
      <c r="C3370" s="175"/>
      <c r="D3370" s="176"/>
      <c r="E3370" s="176"/>
      <c r="F3370" s="176"/>
      <c r="G3370" s="177"/>
      <c r="H3370" s="178"/>
      <c r="I3370" s="179"/>
      <c r="J3370" s="180"/>
      <c r="K3370" s="379"/>
      <c r="L3370" s="392"/>
      <c r="M3370" s="393"/>
      <c r="N3370" s="393"/>
      <c r="O3370" s="394"/>
      <c r="P3370" s="193">
        <f t="shared" si="688"/>
        <v>0</v>
      </c>
      <c r="Q3370" s="170"/>
      <c r="R3370" s="194" t="str">
        <f>IF($Q3370=R$8,$K3370,"")</f>
        <v/>
      </c>
      <c r="S3370" s="194" t="str">
        <f>IF($Q3370=S$8,$K3370,"")</f>
        <v/>
      </c>
      <c r="T3370" s="194" t="str">
        <f>IF($Q3370=T$8,$K3370,"")</f>
        <v/>
      </c>
      <c r="U3370" s="194" t="str">
        <f>IF($Q3370=U$8,$K3370,"")</f>
        <v/>
      </c>
    </row>
    <row r="3371" spans="1:21" s="156" customFormat="1" ht="19.5" customHeight="1" x14ac:dyDescent="0.25">
      <c r="B3371" s="320"/>
      <c r="C3371" s="270"/>
      <c r="D3371" s="271"/>
      <c r="E3371" s="271"/>
      <c r="F3371" s="271"/>
      <c r="G3371" s="321" t="str">
        <f>C3052</f>
        <v>External works</v>
      </c>
      <c r="H3371" s="273"/>
      <c r="I3371" s="274"/>
      <c r="J3371" s="274"/>
      <c r="K3371" s="322">
        <f>SUBTOTAL(9,K3051:K3370)</f>
        <v>44809428.549999997</v>
      </c>
      <c r="L3371" s="276"/>
      <c r="M3371" s="277"/>
      <c r="N3371" s="277"/>
      <c r="O3371" s="193"/>
      <c r="P3371" s="193">
        <f t="shared" si="688"/>
        <v>0</v>
      </c>
      <c r="Q3371" s="322">
        <f>SUBTOTAL(9,Q3051:Q3370)</f>
        <v>0</v>
      </c>
      <c r="R3371" s="322">
        <f>SUBTOTAL(9,R3051:R3370)</f>
        <v>18745010</v>
      </c>
      <c r="S3371" s="322">
        <f t="shared" ref="S3371:U3371" si="694">SUBTOTAL(9,S3051:S3370)</f>
        <v>2716365</v>
      </c>
      <c r="T3371" s="322">
        <f t="shared" si="694"/>
        <v>17487166.25</v>
      </c>
      <c r="U3371" s="322">
        <f t="shared" si="694"/>
        <v>5860887.2999999998</v>
      </c>
    </row>
    <row r="3372" spans="1:21" s="156" customFormat="1" ht="19.5" customHeight="1" x14ac:dyDescent="0.25">
      <c r="B3372" s="174"/>
      <c r="C3372" s="175"/>
      <c r="D3372" s="176"/>
      <c r="E3372" s="176"/>
      <c r="F3372" s="176"/>
      <c r="G3372" s="177"/>
      <c r="H3372" s="178"/>
      <c r="I3372" s="179"/>
      <c r="J3372" s="180"/>
      <c r="K3372" s="180"/>
      <c r="L3372" s="181"/>
      <c r="M3372" s="182"/>
      <c r="N3372" s="182"/>
      <c r="O3372" s="183"/>
      <c r="P3372" s="193">
        <f t="shared" si="688"/>
        <v>0</v>
      </c>
      <c r="Q3372" s="170"/>
      <c r="R3372" s="194" t="str">
        <f>IF($Q3372=R$8,$K3372,"")</f>
        <v/>
      </c>
      <c r="S3372" s="194" t="str">
        <f>IF($Q3372=S$8,$K3372,"")</f>
        <v/>
      </c>
      <c r="T3372" s="194" t="str">
        <f>IF($Q3372=T$8,$K3372,"")</f>
        <v/>
      </c>
      <c r="U3372" s="194" t="str">
        <f>IF($Q3372=U$8,$K3372,"")</f>
        <v/>
      </c>
    </row>
    <row r="3373" spans="1:21" s="156" customFormat="1" ht="19.5" customHeight="1" x14ac:dyDescent="0.25">
      <c r="B3373" s="320"/>
      <c r="C3373" s="270"/>
      <c r="D3373" s="271"/>
      <c r="E3373" s="271"/>
      <c r="F3373" s="271"/>
      <c r="G3373" s="476" t="s">
        <v>1710</v>
      </c>
      <c r="H3373" s="273"/>
      <c r="I3373" s="274"/>
      <c r="J3373" s="274"/>
      <c r="K3373" s="322">
        <f>SUBTOTAL(9,K$9:K3372)</f>
        <v>374771097.60639781</v>
      </c>
      <c r="L3373" s="276"/>
      <c r="M3373" s="277"/>
      <c r="N3373" s="277"/>
      <c r="O3373" s="193"/>
      <c r="P3373" s="193">
        <f t="shared" si="688"/>
        <v>0</v>
      </c>
      <c r="Q3373" s="322">
        <f>SUBTOTAL(9,Q$9:Q3372)</f>
        <v>0</v>
      </c>
      <c r="R3373" s="322">
        <f>SUBTOTAL(9,R$9:R3372)</f>
        <v>214230454.11095613</v>
      </c>
      <c r="S3373" s="322">
        <f>SUBTOTAL(9,S$9:S3372)</f>
        <v>33195873.710084684</v>
      </c>
      <c r="T3373" s="322">
        <f>SUBTOTAL(9,T$9:T3372)</f>
        <v>112653460.45031667</v>
      </c>
      <c r="U3373" s="322">
        <f>SUBTOTAL(9,U$9:U3372)</f>
        <v>14691309.335040204</v>
      </c>
    </row>
    <row r="3374" spans="1:21" s="156" customFormat="1" ht="12.75" customHeight="1" x14ac:dyDescent="0.25">
      <c r="B3374" s="174"/>
      <c r="C3374" s="175"/>
      <c r="D3374" s="176"/>
      <c r="E3374" s="176"/>
      <c r="F3374" s="176"/>
      <c r="G3374" s="177"/>
      <c r="H3374" s="178"/>
      <c r="I3374" s="179"/>
      <c r="J3374" s="180"/>
      <c r="K3374" s="180"/>
      <c r="L3374" s="181"/>
      <c r="M3374" s="182"/>
      <c r="N3374" s="182"/>
      <c r="O3374" s="183"/>
      <c r="P3374" s="193">
        <f t="shared" si="688"/>
        <v>0</v>
      </c>
      <c r="Q3374" s="170"/>
      <c r="R3374" s="194" t="str">
        <f>IF($Q3374=R$8,$K3374,"")</f>
        <v/>
      </c>
      <c r="S3374" s="194"/>
      <c r="T3374" s="194" t="str">
        <f>IF($Q3374=T$8,$K3374,"")</f>
        <v/>
      </c>
      <c r="U3374" s="194" t="str">
        <f>IF($Q3374=U$8,$K3374,"")</f>
        <v/>
      </c>
    </row>
    <row r="3375" spans="1:21" s="156" customFormat="1" ht="19.5" customHeight="1" x14ac:dyDescent="0.25">
      <c r="B3375" s="189" t="s">
        <v>1711</v>
      </c>
      <c r="C3375" s="190" t="s">
        <v>29</v>
      </c>
      <c r="D3375" s="191"/>
      <c r="E3375" s="191"/>
      <c r="F3375" s="191"/>
      <c r="G3375" s="192"/>
      <c r="H3375" s="178"/>
      <c r="I3375" s="179"/>
      <c r="J3375" s="180"/>
      <c r="K3375" s="180"/>
      <c r="L3375" s="181"/>
      <c r="N3375" s="182">
        <v>130</v>
      </c>
      <c r="O3375" s="182" t="s">
        <v>1712</v>
      </c>
      <c r="P3375" s="193">
        <f t="shared" si="688"/>
        <v>0</v>
      </c>
      <c r="Q3375" s="170"/>
      <c r="R3375" s="194" t="str">
        <f>IF($Q3375=R$8,$K3375,"")</f>
        <v/>
      </c>
      <c r="S3375" s="194"/>
      <c r="T3375" s="194" t="str">
        <f>IF($Q3375=T$8,$K3375,"")</f>
        <v/>
      </c>
      <c r="U3375" s="194" t="str">
        <f>IF($Q3375=U$8,$K3375,"")</f>
        <v/>
      </c>
    </row>
    <row r="3376" spans="1:21" s="156" customFormat="1" ht="18.75" customHeight="1" x14ac:dyDescent="0.25">
      <c r="B3376" s="195" t="s">
        <v>1713</v>
      </c>
      <c r="C3376" s="175" t="s">
        <v>29</v>
      </c>
      <c r="D3376" s="191"/>
      <c r="E3376" s="191"/>
      <c r="F3376" s="191"/>
      <c r="G3376" s="192"/>
      <c r="H3376" s="492">
        <v>0.15</v>
      </c>
      <c r="I3376" s="179"/>
      <c r="J3376" s="180">
        <f>K3373</f>
        <v>374771097.60639781</v>
      </c>
      <c r="K3376" s="180">
        <f>J3376*H3376</f>
        <v>56215664.640959673</v>
      </c>
      <c r="L3376" s="181" t="s">
        <v>1714</v>
      </c>
      <c r="M3376" s="176"/>
      <c r="N3376" s="182">
        <f>K3376/N3375</f>
        <v>432428.18954584363</v>
      </c>
      <c r="O3376" s="182" t="s">
        <v>1715</v>
      </c>
      <c r="P3376" s="193">
        <f t="shared" si="688"/>
        <v>0</v>
      </c>
      <c r="Q3376" s="170"/>
      <c r="R3376" s="194">
        <f>R3373*$H$3376</f>
        <v>32134568.116643418</v>
      </c>
      <c r="S3376" s="194">
        <f>S3373*$H$3376</f>
        <v>4979381.0565127023</v>
      </c>
      <c r="T3376" s="194">
        <f t="shared" ref="T3376:U3376" si="695">T3373*$H$3376</f>
        <v>16898019.0675475</v>
      </c>
      <c r="U3376" s="194">
        <f t="shared" si="695"/>
        <v>2203696.4002560307</v>
      </c>
    </row>
    <row r="3377" spans="1:21" s="156" customFormat="1" ht="23.25" customHeight="1" x14ac:dyDescent="0.25">
      <c r="B3377" s="174"/>
      <c r="C3377" s="175"/>
      <c r="D3377" s="176"/>
      <c r="E3377" s="176"/>
      <c r="F3377" s="176"/>
      <c r="G3377" s="177"/>
      <c r="H3377" s="178"/>
      <c r="I3377" s="179"/>
      <c r="J3377" s="180"/>
      <c r="K3377" s="180"/>
      <c r="L3377" s="181"/>
      <c r="M3377" s="182"/>
      <c r="N3377" s="182"/>
      <c r="O3377" s="183"/>
      <c r="P3377" s="193">
        <f t="shared" si="688"/>
        <v>0</v>
      </c>
      <c r="Q3377" s="170"/>
      <c r="R3377" s="194" t="str">
        <f>IF($Q3377=R$8,$K3377,"")</f>
        <v/>
      </c>
      <c r="S3377" s="194"/>
      <c r="T3377" s="194" t="str">
        <f>IF($Q3377=T$8,$K3377,"")</f>
        <v/>
      </c>
      <c r="U3377" s="194" t="str">
        <f>IF($Q3377=U$8,$K3377,"")</f>
        <v/>
      </c>
    </row>
    <row r="3378" spans="1:21" s="156" customFormat="1" ht="19.5" customHeight="1" x14ac:dyDescent="0.25">
      <c r="B3378" s="320"/>
      <c r="C3378" s="270"/>
      <c r="D3378" s="271"/>
      <c r="E3378" s="271"/>
      <c r="F3378" s="271"/>
      <c r="G3378" s="321" t="s">
        <v>1716</v>
      </c>
      <c r="H3378" s="273"/>
      <c r="I3378" s="274"/>
      <c r="J3378" s="274"/>
      <c r="K3378" s="322">
        <f>SUBTOTAL(9,K3374:K3377)</f>
        <v>56215664.640959673</v>
      </c>
      <c r="L3378" s="276"/>
      <c r="M3378" s="277"/>
      <c r="N3378" s="277"/>
      <c r="O3378" s="193"/>
      <c r="P3378" s="193">
        <f t="shared" si="688"/>
        <v>0</v>
      </c>
      <c r="Q3378" s="322">
        <f t="shared" ref="Q3378:U3378" si="696">SUBTOTAL(9,Q3374:Q3377)</f>
        <v>0</v>
      </c>
      <c r="R3378" s="322">
        <f>SUBTOTAL(9,R3374:R3377)</f>
        <v>32134568.116643418</v>
      </c>
      <c r="S3378" s="322">
        <f t="shared" ref="S3378" si="697">SUBTOTAL(9,S3374:S3377)</f>
        <v>4979381.0565127023</v>
      </c>
      <c r="T3378" s="322">
        <f t="shared" si="696"/>
        <v>16898019.0675475</v>
      </c>
      <c r="U3378" s="322">
        <f t="shared" si="696"/>
        <v>2203696.4002560307</v>
      </c>
    </row>
    <row r="3379" spans="1:21" s="156" customFormat="1" ht="19.5" customHeight="1" x14ac:dyDescent="0.25">
      <c r="B3379" s="174"/>
      <c r="C3379" s="175"/>
      <c r="D3379" s="176"/>
      <c r="E3379" s="176"/>
      <c r="F3379" s="176"/>
      <c r="G3379" s="177"/>
      <c r="H3379" s="178"/>
      <c r="I3379" s="179"/>
      <c r="J3379" s="180"/>
      <c r="K3379" s="180"/>
      <c r="L3379" s="181"/>
      <c r="M3379" s="182"/>
      <c r="N3379" s="182"/>
      <c r="O3379" s="183"/>
      <c r="P3379" s="193">
        <f t="shared" si="688"/>
        <v>0</v>
      </c>
      <c r="Q3379" s="170"/>
      <c r="R3379" s="194" t="str">
        <f>IF($Q3379=R$8,$K3379,"")</f>
        <v/>
      </c>
      <c r="S3379" s="194" t="str">
        <f>IF($Q3379=S$8,$K3379,"")</f>
        <v/>
      </c>
      <c r="T3379" s="194" t="str">
        <f>IF($Q3379=T$8,$K3379,"")</f>
        <v/>
      </c>
      <c r="U3379" s="194" t="str">
        <f>IF($Q3379=U$8,$K3379,"")</f>
        <v/>
      </c>
    </row>
    <row r="3380" spans="1:21" s="156" customFormat="1" ht="19.5" customHeight="1" x14ac:dyDescent="0.25">
      <c r="B3380" s="493"/>
      <c r="C3380" s="494"/>
      <c r="D3380" s="495"/>
      <c r="E3380" s="495"/>
      <c r="F3380" s="495"/>
      <c r="G3380" s="476" t="s">
        <v>1710</v>
      </c>
      <c r="H3380" s="496"/>
      <c r="I3380" s="497"/>
      <c r="J3380" s="274"/>
      <c r="K3380" s="498">
        <f>SUBTOTAL(9,K$9:K3379)</f>
        <v>430986762.24735749</v>
      </c>
      <c r="L3380" s="276"/>
      <c r="M3380" s="277"/>
      <c r="N3380" s="277"/>
      <c r="O3380" s="193"/>
      <c r="P3380" s="193">
        <f t="shared" si="688"/>
        <v>0</v>
      </c>
      <c r="Q3380" s="498">
        <f>SUBTOTAL(9,Q$9:Q3379)</f>
        <v>0</v>
      </c>
      <c r="R3380" s="498">
        <f>SUBTOTAL(9,R$9:R3379)</f>
        <v>246365022.22759956</v>
      </c>
      <c r="S3380" s="498">
        <f>SUBTOTAL(9,S$9:S3379)</f>
        <v>38175254.76659739</v>
      </c>
      <c r="T3380" s="498">
        <f>SUBTOTAL(9,T$9:T3379)</f>
        <v>129551479.51786417</v>
      </c>
      <c r="U3380" s="498">
        <f>SUBTOTAL(9,U$9:U3379)</f>
        <v>16895005.735296234</v>
      </c>
    </row>
    <row r="3381" spans="1:21" s="156" customFormat="1" ht="12.75" customHeight="1" x14ac:dyDescent="0.25">
      <c r="B3381" s="174"/>
      <c r="C3381" s="175"/>
      <c r="D3381" s="176"/>
      <c r="E3381" s="176"/>
      <c r="F3381" s="176"/>
      <c r="G3381" s="177"/>
      <c r="H3381" s="178"/>
      <c r="I3381" s="179"/>
      <c r="J3381" s="180"/>
      <c r="K3381" s="180"/>
      <c r="L3381" s="181"/>
      <c r="M3381" s="182"/>
      <c r="N3381" s="182"/>
      <c r="O3381" s="183"/>
      <c r="P3381" s="193">
        <f t="shared" si="688"/>
        <v>0</v>
      </c>
      <c r="Q3381" s="170"/>
      <c r="R3381" s="194" t="str">
        <f>IF($Q3381=R$8,$K3381,"")</f>
        <v/>
      </c>
      <c r="S3381" s="194"/>
      <c r="T3381" s="194" t="str">
        <f>IF($Q3381=T$8,$K3381,"")</f>
        <v/>
      </c>
      <c r="U3381" s="194" t="str">
        <f>IF($Q3381=U$8,$K3381,"")</f>
        <v/>
      </c>
    </row>
    <row r="3382" spans="1:21" s="156" customFormat="1" ht="19.5" customHeight="1" x14ac:dyDescent="0.25">
      <c r="B3382" s="189" t="s">
        <v>1717</v>
      </c>
      <c r="C3382" s="190" t="s">
        <v>30</v>
      </c>
      <c r="D3382" s="191"/>
      <c r="E3382" s="191"/>
      <c r="F3382" s="191"/>
      <c r="G3382" s="192"/>
      <c r="H3382" s="178"/>
      <c r="I3382" s="179"/>
      <c r="J3382" s="180"/>
      <c r="K3382" s="180"/>
      <c r="L3382" s="181"/>
      <c r="M3382" s="182"/>
      <c r="N3382" s="182"/>
      <c r="O3382" s="183"/>
      <c r="P3382" s="193">
        <f t="shared" si="688"/>
        <v>0</v>
      </c>
      <c r="Q3382" s="170"/>
      <c r="R3382" s="194" t="str">
        <f>IF($Q3382=R$8,$K3382,"")</f>
        <v/>
      </c>
      <c r="S3382" s="194"/>
      <c r="T3382" s="194" t="str">
        <f>IF($Q3382=T$8,$K3382,"")</f>
        <v/>
      </c>
      <c r="U3382" s="194" t="str">
        <f>IF($Q3382=U$8,$K3382,"")</f>
        <v/>
      </c>
    </row>
    <row r="3383" spans="1:21" s="156" customFormat="1" ht="19.5" customHeight="1" x14ac:dyDescent="0.25">
      <c r="B3383" s="195" t="s">
        <v>1718</v>
      </c>
      <c r="C3383" s="175" t="s">
        <v>1719</v>
      </c>
      <c r="D3383" s="191"/>
      <c r="E3383" s="191"/>
      <c r="F3383" s="191"/>
      <c r="G3383" s="192"/>
      <c r="H3383" s="471">
        <v>7.4999999999999997E-2</v>
      </c>
      <c r="I3383" s="179"/>
      <c r="J3383" s="180">
        <f>K3380</f>
        <v>430986762.24735749</v>
      </c>
      <c r="K3383" s="180">
        <f>J3383*H3383</f>
        <v>32324007.16855181</v>
      </c>
      <c r="L3383" s="181"/>
      <c r="M3383" s="182"/>
      <c r="N3383" s="182"/>
      <c r="O3383" s="183"/>
      <c r="P3383" s="193">
        <f t="shared" si="688"/>
        <v>0</v>
      </c>
      <c r="Q3383" s="170"/>
      <c r="R3383" s="194">
        <f>R3380*$H$3383</f>
        <v>18477376.667069968</v>
      </c>
      <c r="S3383" s="194">
        <f>S3380*$H$3383</f>
        <v>2863144.1074948041</v>
      </c>
      <c r="T3383" s="194">
        <f>T3380*$H$3383</f>
        <v>9716360.9638398122</v>
      </c>
      <c r="U3383" s="194">
        <f>U3380*$H$3383</f>
        <v>1267125.4301472176</v>
      </c>
    </row>
    <row r="3384" spans="1:21" s="156" customFormat="1" ht="12.75" customHeight="1" x14ac:dyDescent="0.25">
      <c r="B3384" s="174"/>
      <c r="C3384" s="175"/>
      <c r="D3384" s="176"/>
      <c r="E3384" s="176"/>
      <c r="F3384" s="176"/>
      <c r="G3384" s="177"/>
      <c r="H3384" s="178"/>
      <c r="I3384" s="179"/>
      <c r="J3384" s="180"/>
      <c r="K3384" s="180"/>
      <c r="L3384" s="181"/>
      <c r="M3384" s="182"/>
      <c r="N3384" s="182"/>
      <c r="O3384" s="183"/>
      <c r="P3384" s="193">
        <f t="shared" si="688"/>
        <v>0</v>
      </c>
      <c r="Q3384" s="170"/>
      <c r="R3384" s="194" t="str">
        <f>IF($Q3384=R$8,$K3384,"")</f>
        <v/>
      </c>
      <c r="S3384" s="194" t="str">
        <f>IF($Q3384=S$8,$K3384,"")</f>
        <v/>
      </c>
      <c r="T3384" s="194" t="str">
        <f>IF($Q3384=T$8,$K3384,"")</f>
        <v/>
      </c>
      <c r="U3384" s="194" t="str">
        <f>IF($Q3384=U$8,$K3384,"")</f>
        <v/>
      </c>
    </row>
    <row r="3385" spans="1:21" s="156" customFormat="1" ht="19.5" customHeight="1" x14ac:dyDescent="0.25">
      <c r="B3385" s="320"/>
      <c r="C3385" s="270"/>
      <c r="D3385" s="271"/>
      <c r="E3385" s="271"/>
      <c r="F3385" s="271"/>
      <c r="G3385" s="499" t="s">
        <v>1720</v>
      </c>
      <c r="H3385" s="273"/>
      <c r="I3385" s="274"/>
      <c r="J3385" s="274"/>
      <c r="K3385" s="322">
        <f>SUBTOTAL(9,K3381:K3384)</f>
        <v>32324007.16855181</v>
      </c>
      <c r="L3385" s="276"/>
      <c r="M3385" s="277"/>
      <c r="N3385" s="277"/>
      <c r="O3385" s="193"/>
      <c r="P3385" s="193">
        <f t="shared" si="688"/>
        <v>0</v>
      </c>
      <c r="Q3385" s="322">
        <f t="shared" ref="Q3385:U3385" si="698">SUBTOTAL(9,Q3381:Q3384)</f>
        <v>0</v>
      </c>
      <c r="R3385" s="322">
        <f>SUBTOTAL(9,R3381:R3384)</f>
        <v>18477376.667069968</v>
      </c>
      <c r="S3385" s="322">
        <f t="shared" ref="S3385" si="699">SUBTOTAL(9,S3381:S3384)</f>
        <v>2863144.1074948041</v>
      </c>
      <c r="T3385" s="322">
        <f t="shared" si="698"/>
        <v>9716360.9638398122</v>
      </c>
      <c r="U3385" s="322">
        <f t="shared" si="698"/>
        <v>1267125.4301472176</v>
      </c>
    </row>
    <row r="3386" spans="1:21" s="156" customFormat="1" ht="19.5" customHeight="1" x14ac:dyDescent="0.25">
      <c r="B3386" s="174"/>
      <c r="C3386" s="175"/>
      <c r="D3386" s="176"/>
      <c r="E3386" s="176"/>
      <c r="F3386" s="176"/>
      <c r="G3386" s="177"/>
      <c r="H3386" s="178"/>
      <c r="I3386" s="179"/>
      <c r="J3386" s="180"/>
      <c r="K3386" s="180"/>
      <c r="L3386" s="181"/>
      <c r="M3386" s="182"/>
      <c r="N3386" s="182"/>
      <c r="O3386" s="183"/>
      <c r="P3386" s="193">
        <f t="shared" si="688"/>
        <v>0</v>
      </c>
      <c r="Q3386" s="170"/>
      <c r="R3386" s="194" t="str">
        <f>IF($Q3386=R$8,$K3386,"")</f>
        <v/>
      </c>
      <c r="S3386" s="194" t="str">
        <f>IF($Q3386=S$8,$K3386,"")</f>
        <v/>
      </c>
      <c r="T3386" s="194" t="str">
        <f>IF($Q3386=T$8,$K3386,"")</f>
        <v/>
      </c>
      <c r="U3386" s="194" t="str">
        <f>IF($Q3386=U$8,$K3386,"")</f>
        <v/>
      </c>
    </row>
    <row r="3387" spans="1:21" s="156" customFormat="1" ht="19.5" customHeight="1" x14ac:dyDescent="0.25">
      <c r="B3387" s="320"/>
      <c r="C3387" s="270"/>
      <c r="D3387" s="271"/>
      <c r="E3387" s="271"/>
      <c r="F3387" s="271"/>
      <c r="G3387" s="321" t="s">
        <v>1721</v>
      </c>
      <c r="H3387" s="273"/>
      <c r="I3387" s="274"/>
      <c r="J3387" s="274"/>
      <c r="K3387" s="322">
        <f>SUBTOTAL(9,K$9:K3386)</f>
        <v>463310769.41590929</v>
      </c>
      <c r="L3387" s="276"/>
      <c r="M3387" s="277"/>
      <c r="N3387" s="277"/>
      <c r="O3387" s="193"/>
      <c r="P3387" s="193">
        <f t="shared" si="688"/>
        <v>0</v>
      </c>
      <c r="Q3387" s="322">
        <f>SUBTOTAL(9,Q$9:Q3386)</f>
        <v>0</v>
      </c>
      <c r="R3387" s="322">
        <f>SUBTOTAL(9,R$9:R3386)</f>
        <v>264842398.89466953</v>
      </c>
      <c r="S3387" s="322">
        <f>SUBTOTAL(9,S$9:S3386)</f>
        <v>41038398.874092191</v>
      </c>
      <c r="T3387" s="322">
        <f>SUBTOTAL(9,T$9:T3386)</f>
        <v>139267840.48170397</v>
      </c>
      <c r="U3387" s="322">
        <f>SUBTOTAL(9,U$9:U3386)</f>
        <v>18162131.16544345</v>
      </c>
    </row>
    <row r="3388" spans="1:21" s="156" customFormat="1" ht="12.75" customHeight="1" x14ac:dyDescent="0.25">
      <c r="B3388" s="174"/>
      <c r="C3388" s="175"/>
      <c r="D3388" s="176"/>
      <c r="E3388" s="176"/>
      <c r="F3388" s="176"/>
      <c r="G3388" s="177"/>
      <c r="H3388" s="178"/>
      <c r="I3388" s="179"/>
      <c r="J3388" s="180"/>
      <c r="K3388" s="500"/>
      <c r="L3388" s="181"/>
      <c r="M3388" s="182"/>
      <c r="N3388" s="182"/>
      <c r="O3388" s="183"/>
      <c r="P3388" s="193">
        <f t="shared" si="688"/>
        <v>0</v>
      </c>
      <c r="Q3388" s="170"/>
      <c r="R3388" s="194" t="str">
        <f>IF($Q3388=R$8,$K3388,"")</f>
        <v/>
      </c>
      <c r="S3388" s="194"/>
      <c r="T3388" s="194" t="str">
        <f>IF($Q3388=T$8,$K3388,"")</f>
        <v/>
      </c>
      <c r="U3388" s="194" t="str">
        <f>IF($Q3388=U$8,$K3388,"")</f>
        <v/>
      </c>
    </row>
    <row r="3389" spans="1:21" s="156" customFormat="1" ht="19.5" customHeight="1" x14ac:dyDescent="0.25">
      <c r="B3389" s="267">
        <v>11</v>
      </c>
      <c r="C3389" s="190" t="s">
        <v>1722</v>
      </c>
      <c r="D3389" s="191"/>
      <c r="E3389" s="191"/>
      <c r="F3389" s="191"/>
      <c r="G3389" s="192"/>
      <c r="H3389" s="178"/>
      <c r="I3389" s="179"/>
      <c r="J3389" s="180"/>
      <c r="K3389" s="180"/>
      <c r="L3389" s="181"/>
      <c r="M3389" s="182"/>
      <c r="N3389" s="182"/>
      <c r="O3389" s="183"/>
      <c r="P3389" s="193">
        <f t="shared" si="688"/>
        <v>0</v>
      </c>
      <c r="Q3389" s="170"/>
      <c r="R3389" s="194" t="str">
        <f>IF($Q3389=R$8,$K3389,"")</f>
        <v/>
      </c>
      <c r="S3389" s="194"/>
      <c r="T3389" s="194" t="str">
        <f>IF($Q3389=T$8,$K3389,"")</f>
        <v/>
      </c>
      <c r="U3389" s="194" t="str">
        <f>IF($Q3389=U$8,$K3389,"")</f>
        <v/>
      </c>
    </row>
    <row r="3390" spans="1:21" s="156" customFormat="1" ht="19.5" customHeight="1" x14ac:dyDescent="0.25">
      <c r="B3390" s="475">
        <v>11.01</v>
      </c>
      <c r="C3390" s="325" t="s">
        <v>1722</v>
      </c>
      <c r="D3390" s="501"/>
      <c r="E3390" s="501"/>
      <c r="F3390" s="501"/>
      <c r="G3390" s="502"/>
      <c r="H3390" s="503"/>
      <c r="I3390" s="204"/>
      <c r="J3390" s="295"/>
      <c r="K3390" s="295"/>
      <c r="L3390" s="205"/>
      <c r="M3390" s="206"/>
      <c r="N3390" s="206"/>
      <c r="O3390" s="207"/>
      <c r="P3390" s="193">
        <f t="shared" si="688"/>
        <v>0</v>
      </c>
      <c r="Q3390" s="170"/>
      <c r="R3390" s="194">
        <f>R3387*$H$3390</f>
        <v>0</v>
      </c>
      <c r="S3390" s="194">
        <f>S3387*$H$3390</f>
        <v>0</v>
      </c>
      <c r="T3390" s="194">
        <f t="shared" ref="T3390:U3390" si="700">T3387*$H$3390</f>
        <v>0</v>
      </c>
      <c r="U3390" s="194">
        <f t="shared" si="700"/>
        <v>0</v>
      </c>
    </row>
    <row r="3391" spans="1:21" s="156" customFormat="1" ht="19.5" customHeight="1" outlineLevel="1" x14ac:dyDescent="0.25">
      <c r="B3391" s="504" t="s">
        <v>1723</v>
      </c>
      <c r="C3391" s="325"/>
      <c r="D3391" s="501"/>
      <c r="E3391" s="501"/>
      <c r="F3391" s="501"/>
      <c r="G3391" s="502"/>
      <c r="H3391" s="503"/>
      <c r="I3391" s="204"/>
      <c r="J3391" s="295"/>
      <c r="K3391" s="295"/>
      <c r="L3391" s="205"/>
      <c r="M3391" s="206"/>
      <c r="N3391" s="206"/>
      <c r="O3391" s="207"/>
      <c r="P3391" s="193"/>
      <c r="Q3391" s="170"/>
      <c r="R3391" s="194"/>
      <c r="S3391" s="194"/>
      <c r="T3391" s="194"/>
      <c r="U3391" s="194"/>
    </row>
    <row r="3392" spans="1:21" s="505" customFormat="1" ht="19.5" customHeight="1" outlineLevel="1" x14ac:dyDescent="0.25">
      <c r="A3392" s="505" t="s">
        <v>1724</v>
      </c>
      <c r="B3392" s="506" t="s">
        <v>1725</v>
      </c>
      <c r="C3392" s="507" t="str">
        <f>VLOOKUP(B3392,'[49]PO &amp; Invoicing'!$B$70:$C$1361,2)</f>
        <v>Project Management</v>
      </c>
      <c r="D3392" s="501"/>
      <c r="E3392" s="501"/>
      <c r="F3392" s="501"/>
      <c r="G3392" s="502"/>
      <c r="H3392" s="503"/>
      <c r="I3392" s="204"/>
      <c r="J3392" s="295"/>
      <c r="K3392" s="295">
        <v>0</v>
      </c>
      <c r="L3392" s="205" t="s">
        <v>1726</v>
      </c>
      <c r="M3392" s="508"/>
      <c r="N3392" s="508"/>
      <c r="O3392" s="509"/>
      <c r="P3392" s="193">
        <f t="shared" si="688"/>
        <v>0</v>
      </c>
      <c r="Q3392" s="510"/>
      <c r="R3392" s="511"/>
      <c r="S3392" s="511"/>
      <c r="T3392" s="511"/>
      <c r="U3392" s="511"/>
    </row>
    <row r="3393" spans="1:16" s="505" customFormat="1" ht="19.5" customHeight="1" outlineLevel="1" x14ac:dyDescent="0.25">
      <c r="A3393" s="505" t="s">
        <v>1724</v>
      </c>
      <c r="B3393" s="506" t="s">
        <v>1727</v>
      </c>
      <c r="C3393" s="507" t="str">
        <f>VLOOKUP(B3393,'[49]PO &amp; Invoicing'!$B$70:$C$1361,2)</f>
        <v>Project Administration &amp; Invoicing</v>
      </c>
      <c r="D3393" s="501"/>
      <c r="E3393" s="501"/>
      <c r="F3393" s="501"/>
      <c r="G3393" s="502"/>
      <c r="H3393" s="503"/>
      <c r="I3393" s="204"/>
      <c r="J3393" s="295"/>
      <c r="K3393" s="295">
        <v>0</v>
      </c>
      <c r="L3393" s="205" t="s">
        <v>1726</v>
      </c>
      <c r="M3393" s="508"/>
      <c r="N3393" s="508"/>
      <c r="O3393" s="509"/>
      <c r="P3393" s="193">
        <f t="shared" si="688"/>
        <v>0</v>
      </c>
    </row>
    <row r="3394" spans="1:16" s="505" customFormat="1" ht="19.5" customHeight="1" outlineLevel="1" x14ac:dyDescent="0.25">
      <c r="A3394" s="505" t="s">
        <v>1724</v>
      </c>
      <c r="B3394" s="506" t="s">
        <v>1728</v>
      </c>
      <c r="C3394" s="507" t="str">
        <f>VLOOKUP(B3394,'[49]PO &amp; Invoicing'!$B$70:$C$1361,2)</f>
        <v>Contract Management</v>
      </c>
      <c r="D3394" s="501"/>
      <c r="E3394" s="501"/>
      <c r="F3394" s="501"/>
      <c r="G3394" s="502"/>
      <c r="H3394" s="503"/>
      <c r="I3394" s="204"/>
      <c r="J3394" s="295"/>
      <c r="K3394" s="295">
        <v>0</v>
      </c>
      <c r="L3394" s="205" t="s">
        <v>1726</v>
      </c>
      <c r="M3394" s="508"/>
      <c r="N3394" s="508"/>
      <c r="O3394" s="509"/>
      <c r="P3394" s="193">
        <f t="shared" si="688"/>
        <v>0</v>
      </c>
    </row>
    <row r="3395" spans="1:16" s="505" customFormat="1" ht="19.5" customHeight="1" outlineLevel="1" x14ac:dyDescent="0.25">
      <c r="A3395" s="505" t="s">
        <v>1724</v>
      </c>
      <c r="B3395" s="506" t="s">
        <v>1729</v>
      </c>
      <c r="C3395" s="507" t="str">
        <f>VLOOKUP(B3395,'[49]PO &amp; Invoicing'!$B$70:$C$1361,2)</f>
        <v>Cost &amp; Tender Management</v>
      </c>
      <c r="D3395" s="501"/>
      <c r="E3395" s="501"/>
      <c r="F3395" s="501"/>
      <c r="G3395" s="502"/>
      <c r="H3395" s="503"/>
      <c r="I3395" s="204"/>
      <c r="J3395" s="295"/>
      <c r="K3395" s="295">
        <v>0</v>
      </c>
      <c r="L3395" s="205" t="s">
        <v>1726</v>
      </c>
      <c r="M3395" s="508"/>
      <c r="N3395" s="508"/>
      <c r="O3395" s="509"/>
      <c r="P3395" s="193">
        <f t="shared" si="688"/>
        <v>0</v>
      </c>
    </row>
    <row r="3396" spans="1:16" s="505" customFormat="1" ht="19.5" customHeight="1" outlineLevel="1" x14ac:dyDescent="0.25">
      <c r="A3396" s="505" t="s">
        <v>1724</v>
      </c>
      <c r="B3396" s="506" t="s">
        <v>1730</v>
      </c>
      <c r="C3396" s="507" t="str">
        <f>VLOOKUP(B3396,'[49]PO &amp; Invoicing'!$B$70:$C$1361,2)</f>
        <v>Town Planning Consultant</v>
      </c>
      <c r="D3396" s="501"/>
      <c r="E3396" s="501"/>
      <c r="F3396" s="501"/>
      <c r="G3396" s="502"/>
      <c r="H3396" s="503"/>
      <c r="I3396" s="204"/>
      <c r="J3396" s="295"/>
      <c r="K3396" s="295">
        <v>0</v>
      </c>
      <c r="L3396" s="205" t="s">
        <v>1726</v>
      </c>
      <c r="M3396" s="508"/>
      <c r="N3396" s="508"/>
      <c r="O3396" s="509"/>
      <c r="P3396" s="193">
        <f t="shared" si="688"/>
        <v>0</v>
      </c>
    </row>
    <row r="3397" spans="1:16" s="505" customFormat="1" ht="19.5" customHeight="1" outlineLevel="1" x14ac:dyDescent="0.25">
      <c r="A3397" s="505" t="s">
        <v>1724</v>
      </c>
      <c r="B3397" s="506" t="s">
        <v>1731</v>
      </c>
      <c r="C3397" s="507" t="str">
        <f>VLOOKUP(B3397,'[49]PO &amp; Invoicing'!$B$70:$C$1361,2)</f>
        <v>ESG Strategy &amp; Project Integration</v>
      </c>
      <c r="D3397" s="501"/>
      <c r="E3397" s="501"/>
      <c r="F3397" s="501"/>
      <c r="G3397" s="502"/>
      <c r="H3397" s="503"/>
      <c r="I3397" s="204"/>
      <c r="J3397" s="295"/>
      <c r="K3397" s="295">
        <v>0</v>
      </c>
      <c r="L3397" s="205" t="s">
        <v>1726</v>
      </c>
      <c r="M3397" s="508"/>
      <c r="N3397" s="508"/>
      <c r="O3397" s="509"/>
      <c r="P3397" s="193">
        <f t="shared" si="688"/>
        <v>0</v>
      </c>
    </row>
    <row r="3398" spans="1:16" s="505" customFormat="1" ht="19.5" customHeight="1" outlineLevel="1" x14ac:dyDescent="0.25">
      <c r="A3398" s="505" t="s">
        <v>1724</v>
      </c>
      <c r="B3398" s="506" t="s">
        <v>1732</v>
      </c>
      <c r="C3398" s="507" t="str">
        <f>VLOOKUP(B3398,'[49]PO &amp; Invoicing'!$B$70:$C$1361,2)</f>
        <v>Health and Safety (CDM Regulations 2015 Principal Designer)</v>
      </c>
      <c r="D3398" s="501"/>
      <c r="E3398" s="501"/>
      <c r="F3398" s="501"/>
      <c r="G3398" s="502"/>
      <c r="H3398" s="503"/>
      <c r="I3398" s="204"/>
      <c r="J3398" s="295"/>
      <c r="K3398" s="295">
        <v>0</v>
      </c>
      <c r="L3398" s="205" t="s">
        <v>1726</v>
      </c>
      <c r="M3398" s="508"/>
      <c r="N3398" s="508"/>
      <c r="O3398" s="509"/>
      <c r="P3398" s="193">
        <f t="shared" si="688"/>
        <v>0</v>
      </c>
    </row>
    <row r="3399" spans="1:16" s="505" customFormat="1" ht="19.5" customHeight="1" outlineLevel="1" x14ac:dyDescent="0.25">
      <c r="A3399" s="505" t="s">
        <v>1724</v>
      </c>
      <c r="B3399" s="506" t="s">
        <v>1733</v>
      </c>
      <c r="C3399" s="507" t="str">
        <f>VLOOKUP(B3399,'[49]PO &amp; Invoicing'!$B$70:$C$1361,2)</f>
        <v>Digital Engineering</v>
      </c>
      <c r="D3399" s="501"/>
      <c r="E3399" s="501"/>
      <c r="F3399" s="501"/>
      <c r="G3399" s="502"/>
      <c r="H3399" s="503"/>
      <c r="I3399" s="204"/>
      <c r="J3399" s="295"/>
      <c r="K3399" s="295">
        <v>0</v>
      </c>
      <c r="L3399" s="205" t="s">
        <v>1726</v>
      </c>
      <c r="M3399" s="508"/>
      <c r="N3399" s="508"/>
      <c r="O3399" s="509"/>
      <c r="P3399" s="193">
        <f t="shared" si="688"/>
        <v>0</v>
      </c>
    </row>
    <row r="3400" spans="1:16" s="505" customFormat="1" ht="19.5" customHeight="1" outlineLevel="1" x14ac:dyDescent="0.25">
      <c r="B3400" s="506" t="s">
        <v>1734</v>
      </c>
      <c r="C3400" s="507" t="str">
        <f>VLOOKUP(B3400,'[49]PO &amp; Invoicing'!$B$70:$C$1361,2)</f>
        <v>Public Relations (To support consultation for planning)</v>
      </c>
      <c r="D3400" s="501"/>
      <c r="E3400" s="501"/>
      <c r="F3400" s="501"/>
      <c r="G3400" s="502"/>
      <c r="H3400" s="503"/>
      <c r="I3400" s="204"/>
      <c r="J3400" s="295"/>
      <c r="K3400" s="295">
        <v>0</v>
      </c>
      <c r="L3400" s="205" t="s">
        <v>1726</v>
      </c>
      <c r="M3400" s="508"/>
      <c r="N3400" s="508"/>
      <c r="O3400" s="509"/>
      <c r="P3400" s="193">
        <f t="shared" si="688"/>
        <v>0</v>
      </c>
    </row>
    <row r="3401" spans="1:16" s="505" customFormat="1" ht="19.5" customHeight="1" outlineLevel="1" x14ac:dyDescent="0.25">
      <c r="B3401" s="506" t="s">
        <v>1735</v>
      </c>
      <c r="C3401" s="507" t="str">
        <f>VLOOKUP(B3401,'[49]PO &amp; Invoicing'!$B$70:$C$1361,2)</f>
        <v>Economic Impact Assessment</v>
      </c>
      <c r="D3401" s="501"/>
      <c r="E3401" s="501"/>
      <c r="F3401" s="501"/>
      <c r="G3401" s="502"/>
      <c r="H3401" s="503"/>
      <c r="I3401" s="204"/>
      <c r="J3401" s="295"/>
      <c r="K3401" s="295">
        <v>0</v>
      </c>
      <c r="L3401" s="205" t="s">
        <v>1726</v>
      </c>
      <c r="M3401" s="508"/>
      <c r="N3401" s="508"/>
      <c r="O3401" s="509"/>
      <c r="P3401" s="193">
        <f t="shared" si="688"/>
        <v>0</v>
      </c>
    </row>
    <row r="3402" spans="1:16" s="505" customFormat="1" ht="19.5" customHeight="1" outlineLevel="1" x14ac:dyDescent="0.25">
      <c r="A3402" s="505" t="s">
        <v>1736</v>
      </c>
      <c r="B3402" s="506" t="s">
        <v>1737</v>
      </c>
      <c r="C3402" s="507" t="str">
        <f>VLOOKUP(B3402,'[49]PO &amp; Invoicing'!$B$70:$C$1361,2)</f>
        <v>Architect</v>
      </c>
      <c r="D3402" s="501"/>
      <c r="E3402" s="501"/>
      <c r="F3402" s="501"/>
      <c r="G3402" s="502"/>
      <c r="H3402" s="503"/>
      <c r="I3402" s="204"/>
      <c r="J3402" s="295"/>
      <c r="K3402" s="295">
        <v>0</v>
      </c>
      <c r="L3402" s="205" t="s">
        <v>1738</v>
      </c>
      <c r="M3402" s="508"/>
      <c r="N3402" s="508"/>
      <c r="O3402" s="509"/>
      <c r="P3402" s="193">
        <f t="shared" si="688"/>
        <v>0</v>
      </c>
    </row>
    <row r="3403" spans="1:16" s="505" customFormat="1" ht="19.5" customHeight="1" outlineLevel="1" x14ac:dyDescent="0.25">
      <c r="B3403" s="506" t="s">
        <v>1739</v>
      </c>
      <c r="C3403" s="507" t="str">
        <f>VLOOKUP(B3403,'[49]PO &amp; Invoicing'!$B$70:$C$1361,2)</f>
        <v>Delivery Architect (Excluded)</v>
      </c>
      <c r="D3403" s="501"/>
      <c r="E3403" s="501"/>
      <c r="F3403" s="501"/>
      <c r="G3403" s="502"/>
      <c r="H3403" s="503"/>
      <c r="I3403" s="204"/>
      <c r="J3403" s="295"/>
      <c r="K3403" s="295">
        <v>0</v>
      </c>
      <c r="L3403" s="205" t="s">
        <v>1740</v>
      </c>
      <c r="M3403" s="508"/>
      <c r="N3403" s="508"/>
      <c r="O3403" s="509"/>
      <c r="P3403" s="193">
        <f t="shared" si="688"/>
        <v>0</v>
      </c>
    </row>
    <row r="3404" spans="1:16" s="505" customFormat="1" ht="19.5" customHeight="1" outlineLevel="1" x14ac:dyDescent="0.25">
      <c r="A3404" s="505" t="s">
        <v>1736</v>
      </c>
      <c r="B3404" s="506" t="s">
        <v>1741</v>
      </c>
      <c r="C3404" s="507" t="str">
        <f>VLOOKUP(B3404,'[49]PO &amp; Invoicing'!$B$70:$C$1361,2)</f>
        <v>Interior Design</v>
      </c>
      <c r="D3404" s="501"/>
      <c r="E3404" s="501"/>
      <c r="F3404" s="501"/>
      <c r="G3404" s="502"/>
      <c r="H3404" s="503"/>
      <c r="I3404" s="204"/>
      <c r="J3404" s="295"/>
      <c r="K3404" s="295">
        <v>0</v>
      </c>
      <c r="L3404" s="205" t="s">
        <v>1726</v>
      </c>
      <c r="M3404" s="508"/>
      <c r="N3404" s="508"/>
      <c r="O3404" s="509"/>
      <c r="P3404" s="193">
        <f t="shared" si="688"/>
        <v>0</v>
      </c>
    </row>
    <row r="3405" spans="1:16" s="505" customFormat="1" ht="19.5" customHeight="1" outlineLevel="1" x14ac:dyDescent="0.25">
      <c r="A3405" s="505" t="s">
        <v>1736</v>
      </c>
      <c r="B3405" s="506" t="s">
        <v>1742</v>
      </c>
      <c r="C3405" s="507" t="str">
        <f>VLOOKUP(B3405,'[49]PO &amp; Invoicing'!$B$70:$C$1361,2)</f>
        <v>Architectural Lighting</v>
      </c>
      <c r="D3405" s="501"/>
      <c r="E3405" s="501"/>
      <c r="F3405" s="501"/>
      <c r="G3405" s="502"/>
      <c r="H3405" s="503"/>
      <c r="I3405" s="204"/>
      <c r="J3405" s="295"/>
      <c r="K3405" s="295">
        <v>0</v>
      </c>
      <c r="L3405" s="205" t="s">
        <v>1738</v>
      </c>
      <c r="M3405" s="508"/>
      <c r="N3405" s="508"/>
      <c r="O3405" s="509"/>
      <c r="P3405" s="193">
        <f t="shared" si="688"/>
        <v>0</v>
      </c>
    </row>
    <row r="3406" spans="1:16" s="505" customFormat="1" ht="19.5" customHeight="1" outlineLevel="1" x14ac:dyDescent="0.25">
      <c r="A3406" s="505" t="s">
        <v>1736</v>
      </c>
      <c r="B3406" s="506" t="s">
        <v>1743</v>
      </c>
      <c r="C3406" s="507" t="str">
        <f>VLOOKUP(B3406,'[49]PO &amp; Invoicing'!$B$70:$C$1361,2)</f>
        <v xml:space="preserve">Acoustics &amp; Vibration </v>
      </c>
      <c r="D3406" s="501"/>
      <c r="E3406" s="501"/>
      <c r="F3406" s="501"/>
      <c r="G3406" s="502"/>
      <c r="H3406" s="503"/>
      <c r="I3406" s="204"/>
      <c r="J3406" s="295"/>
      <c r="K3406" s="295">
        <v>0</v>
      </c>
      <c r="L3406" s="205" t="s">
        <v>1738</v>
      </c>
      <c r="M3406" s="508"/>
      <c r="N3406" s="508"/>
      <c r="O3406" s="509"/>
      <c r="P3406" s="193">
        <f t="shared" si="688"/>
        <v>0</v>
      </c>
    </row>
    <row r="3407" spans="1:16" s="505" customFormat="1" ht="19.5" customHeight="1" outlineLevel="1" x14ac:dyDescent="0.25">
      <c r="A3407" s="505" t="s">
        <v>1736</v>
      </c>
      <c r="B3407" s="506" t="s">
        <v>1744</v>
      </c>
      <c r="C3407" s="507" t="str">
        <f>VLOOKUP(B3407,'[49]PO &amp; Invoicing'!$B$70:$C$1361,2)</f>
        <v>Landscape Architect (Soft Landscaping)</v>
      </c>
      <c r="D3407" s="501"/>
      <c r="E3407" s="501"/>
      <c r="F3407" s="501"/>
      <c r="G3407" s="502"/>
      <c r="H3407" s="503"/>
      <c r="I3407" s="204"/>
      <c r="J3407" s="295"/>
      <c r="K3407" s="295">
        <v>0</v>
      </c>
      <c r="L3407" s="205" t="s">
        <v>1738</v>
      </c>
      <c r="M3407" s="508"/>
      <c r="N3407" s="508"/>
      <c r="O3407" s="509"/>
      <c r="P3407" s="193">
        <f t="shared" si="688"/>
        <v>0</v>
      </c>
    </row>
    <row r="3408" spans="1:16" s="505" customFormat="1" ht="19.5" customHeight="1" outlineLevel="1" x14ac:dyDescent="0.25">
      <c r="A3408" s="505" t="s">
        <v>1745</v>
      </c>
      <c r="B3408" s="506" t="s">
        <v>1746</v>
      </c>
      <c r="C3408" s="507" t="str">
        <f>VLOOKUP(B3408,'[49]PO &amp; Invoicing'!$B$70:$C$1361,2)</f>
        <v>Landscape Artist</v>
      </c>
      <c r="D3408" s="501"/>
      <c r="E3408" s="501"/>
      <c r="F3408" s="501"/>
      <c r="G3408" s="502"/>
      <c r="H3408" s="503"/>
      <c r="I3408" s="204"/>
      <c r="J3408" s="295"/>
      <c r="K3408" s="295">
        <v>0</v>
      </c>
      <c r="L3408" s="205" t="s">
        <v>1747</v>
      </c>
      <c r="M3408" s="508"/>
      <c r="N3408" s="508"/>
      <c r="O3408" s="509"/>
      <c r="P3408" s="193">
        <f t="shared" ref="P3408:P3471" si="701">K3408-SUM(R3408:U3408)</f>
        <v>0</v>
      </c>
    </row>
    <row r="3409" spans="1:16" s="505" customFormat="1" ht="19.5" customHeight="1" outlineLevel="1" x14ac:dyDescent="0.25">
      <c r="A3409" s="505" t="s">
        <v>1736</v>
      </c>
      <c r="B3409" s="506" t="s">
        <v>1748</v>
      </c>
      <c r="C3409" s="507" t="str">
        <f>VLOOKUP(B3409,'[49]PO &amp; Invoicing'!$B$70:$C$1361,2)</f>
        <v>MEP</v>
      </c>
      <c r="D3409" s="501"/>
      <c r="E3409" s="501"/>
      <c r="F3409" s="501"/>
      <c r="G3409" s="502"/>
      <c r="H3409" s="503"/>
      <c r="I3409" s="204"/>
      <c r="J3409" s="295"/>
      <c r="K3409" s="295">
        <v>0</v>
      </c>
      <c r="L3409" s="205" t="s">
        <v>1738</v>
      </c>
      <c r="M3409" s="508"/>
      <c r="N3409" s="508"/>
      <c r="O3409" s="509"/>
      <c r="P3409" s="193">
        <f>K3409-SUM(R3409:U3409)</f>
        <v>0</v>
      </c>
    </row>
    <row r="3410" spans="1:16" s="505" customFormat="1" ht="19.5" customHeight="1" outlineLevel="1" x14ac:dyDescent="0.25">
      <c r="A3410" s="505" t="s">
        <v>1736</v>
      </c>
      <c r="B3410" s="506" t="s">
        <v>1749</v>
      </c>
      <c r="C3410" s="507" t="str">
        <f>VLOOKUP(B3410,'[49]PO &amp; Invoicing'!$B$70:$C$1361,2)</f>
        <v>SEDA</v>
      </c>
      <c r="D3410" s="501"/>
      <c r="E3410" s="501"/>
      <c r="F3410" s="501"/>
      <c r="G3410" s="502"/>
      <c r="H3410" s="503"/>
      <c r="I3410" s="204"/>
      <c r="J3410" s="295"/>
      <c r="K3410" s="295">
        <v>0</v>
      </c>
      <c r="L3410" s="205" t="s">
        <v>1738</v>
      </c>
      <c r="M3410" s="508"/>
      <c r="N3410" s="508"/>
      <c r="O3410" s="509"/>
      <c r="P3410" s="193">
        <f t="shared" si="701"/>
        <v>0</v>
      </c>
    </row>
    <row r="3411" spans="1:16" s="505" customFormat="1" ht="19.5" customHeight="1" outlineLevel="1" x14ac:dyDescent="0.25">
      <c r="A3411" s="505" t="s">
        <v>1736</v>
      </c>
      <c r="B3411" s="506" t="s">
        <v>1750</v>
      </c>
      <c r="C3411" s="507" t="str">
        <f>VLOOKUP(B3411,'[49]PO &amp; Invoicing'!$B$70:$C$1361,2)</f>
        <v>M&amp;P Peer Review</v>
      </c>
      <c r="D3411" s="501"/>
      <c r="E3411" s="501"/>
      <c r="F3411" s="501"/>
      <c r="G3411" s="502"/>
      <c r="H3411" s="503"/>
      <c r="I3411" s="204"/>
      <c r="J3411" s="295"/>
      <c r="K3411" s="295">
        <v>0</v>
      </c>
      <c r="L3411" s="205"/>
      <c r="M3411" s="508"/>
      <c r="N3411" s="508"/>
      <c r="O3411" s="509"/>
      <c r="P3411" s="193">
        <f t="shared" si="701"/>
        <v>0</v>
      </c>
    </row>
    <row r="3412" spans="1:16" s="505" customFormat="1" ht="19.5" customHeight="1" outlineLevel="1" x14ac:dyDescent="0.25">
      <c r="A3412" s="505" t="s">
        <v>1736</v>
      </c>
      <c r="B3412" s="506" t="s">
        <v>1751</v>
      </c>
      <c r="C3412" s="507" t="str">
        <f>VLOOKUP(B3412,'[49]PO &amp; Invoicing'!$B$70:$C$1361,2)</f>
        <v>Structural Engineer</v>
      </c>
      <c r="D3412" s="501"/>
      <c r="E3412" s="501"/>
      <c r="F3412" s="501"/>
      <c r="G3412" s="502"/>
      <c r="H3412" s="503"/>
      <c r="I3412" s="204"/>
      <c r="J3412" s="295"/>
      <c r="K3412" s="295">
        <v>0</v>
      </c>
      <c r="L3412" s="205" t="s">
        <v>1738</v>
      </c>
      <c r="M3412" s="508"/>
      <c r="N3412" s="508"/>
      <c r="O3412" s="509"/>
      <c r="P3412" s="193">
        <f t="shared" si="701"/>
        <v>0</v>
      </c>
    </row>
    <row r="3413" spans="1:16" s="505" customFormat="1" ht="19.5" customHeight="1" outlineLevel="1" x14ac:dyDescent="0.25">
      <c r="B3413" s="506" t="s">
        <v>1752</v>
      </c>
      <c r="C3413" s="507" t="str">
        <f>VLOOKUP(B3413,'[49]PO &amp; Invoicing'!$B$70:$C$1361,2)</f>
        <v>Infrastructure Engineer</v>
      </c>
      <c r="D3413" s="501"/>
      <c r="E3413" s="501"/>
      <c r="F3413" s="501"/>
      <c r="G3413" s="502"/>
      <c r="H3413" s="503"/>
      <c r="I3413" s="204"/>
      <c r="J3413" s="295"/>
      <c r="K3413" s="295">
        <v>0</v>
      </c>
      <c r="L3413" s="205" t="s">
        <v>1726</v>
      </c>
      <c r="M3413" s="508"/>
      <c r="N3413" s="508"/>
      <c r="O3413" s="509"/>
      <c r="P3413" s="193">
        <f t="shared" si="701"/>
        <v>0</v>
      </c>
    </row>
    <row r="3414" spans="1:16" s="505" customFormat="1" ht="19.5" customHeight="1" outlineLevel="1" x14ac:dyDescent="0.25">
      <c r="A3414" s="505" t="s">
        <v>1753</v>
      </c>
      <c r="B3414" s="506" t="s">
        <v>1754</v>
      </c>
      <c r="C3414" s="507" t="str">
        <f>VLOOKUP(B3414,'[49]PO &amp; Invoicing'!$B$70:$C$1361,2)</f>
        <v>Civils, Geotech, Geoenviro</v>
      </c>
      <c r="D3414" s="501"/>
      <c r="E3414" s="501"/>
      <c r="F3414" s="501"/>
      <c r="G3414" s="502"/>
      <c r="H3414" s="503"/>
      <c r="I3414" s="204"/>
      <c r="J3414" s="295"/>
      <c r="K3414" s="295">
        <v>0</v>
      </c>
      <c r="L3414" s="205" t="s">
        <v>1755</v>
      </c>
      <c r="M3414" s="508"/>
      <c r="N3414" s="508"/>
      <c r="O3414" s="509"/>
      <c r="P3414" s="193">
        <f t="shared" si="701"/>
        <v>0</v>
      </c>
    </row>
    <row r="3415" spans="1:16" s="505" customFormat="1" ht="19.5" customHeight="1" outlineLevel="1" x14ac:dyDescent="0.25">
      <c r="B3415" s="506" t="s">
        <v>1756</v>
      </c>
      <c r="C3415" s="507" t="str">
        <f>VLOOKUP(B3415,'[49]PO &amp; Invoicing'!$B$70:$C$1361,2)</f>
        <v>Drainage inc. Flood Risk Assessment</v>
      </c>
      <c r="D3415" s="501"/>
      <c r="E3415" s="501"/>
      <c r="F3415" s="501"/>
      <c r="G3415" s="502"/>
      <c r="H3415" s="503"/>
      <c r="I3415" s="204"/>
      <c r="J3415" s="295"/>
      <c r="K3415" s="295">
        <v>0</v>
      </c>
      <c r="L3415" s="205" t="s">
        <v>1726</v>
      </c>
      <c r="M3415" s="508"/>
      <c r="N3415" s="508"/>
      <c r="O3415" s="509"/>
      <c r="P3415" s="193">
        <f t="shared" si="701"/>
        <v>0</v>
      </c>
    </row>
    <row r="3416" spans="1:16" s="505" customFormat="1" ht="19.5" customHeight="1" outlineLevel="1" x14ac:dyDescent="0.25">
      <c r="B3416" s="506" t="s">
        <v>1757</v>
      </c>
      <c r="C3416" s="507" t="str">
        <f>VLOOKUP(B3416,'[49]PO &amp; Invoicing'!$B$70:$C$1361,2)</f>
        <v>Health Impact Assessment (Town Planning)</v>
      </c>
      <c r="D3416" s="501"/>
      <c r="E3416" s="501"/>
      <c r="F3416" s="501"/>
      <c r="G3416" s="502"/>
      <c r="H3416" s="503"/>
      <c r="I3416" s="204"/>
      <c r="J3416" s="295"/>
      <c r="K3416" s="295">
        <v>0</v>
      </c>
      <c r="L3416" s="205" t="s">
        <v>1726</v>
      </c>
      <c r="M3416" s="508"/>
      <c r="N3416" s="508"/>
      <c r="O3416" s="509"/>
      <c r="P3416" s="193">
        <f t="shared" si="701"/>
        <v>0</v>
      </c>
    </row>
    <row r="3417" spans="1:16" s="505" customFormat="1" ht="19.5" customHeight="1" outlineLevel="1" x14ac:dyDescent="0.25">
      <c r="A3417" s="505" t="s">
        <v>1736</v>
      </c>
      <c r="B3417" s="506" t="s">
        <v>1758</v>
      </c>
      <c r="C3417" s="507" t="str">
        <f>VLOOKUP(B3417,'[49]PO &amp; Invoicing'!$B$70:$C$1361,2)</f>
        <v>Auditorium Consultant (if required)</v>
      </c>
      <c r="D3417" s="501"/>
      <c r="E3417" s="501"/>
      <c r="F3417" s="501"/>
      <c r="G3417" s="502"/>
      <c r="H3417" s="503"/>
      <c r="I3417" s="204"/>
      <c r="J3417" s="295"/>
      <c r="K3417" s="295">
        <v>0</v>
      </c>
      <c r="L3417" s="205" t="s">
        <v>1726</v>
      </c>
      <c r="M3417" s="508"/>
      <c r="N3417" s="508"/>
      <c r="O3417" s="509"/>
      <c r="P3417" s="193">
        <f t="shared" si="701"/>
        <v>0</v>
      </c>
    </row>
    <row r="3418" spans="1:16" s="505" customFormat="1" ht="19.5" customHeight="1" outlineLevel="1" x14ac:dyDescent="0.25">
      <c r="B3418" s="506" t="s">
        <v>1759</v>
      </c>
      <c r="C3418" s="507" t="str">
        <f>VLOOKUP(B3418,'[49]PO &amp; Invoicing'!$B$70:$C$1361,2)</f>
        <v>Façade Consultant</v>
      </c>
      <c r="D3418" s="501"/>
      <c r="E3418" s="501"/>
      <c r="F3418" s="501"/>
      <c r="G3418" s="502"/>
      <c r="H3418" s="503"/>
      <c r="I3418" s="204"/>
      <c r="J3418" s="295"/>
      <c r="K3418" s="295">
        <v>0</v>
      </c>
      <c r="L3418" s="205" t="s">
        <v>1726</v>
      </c>
      <c r="M3418" s="508"/>
      <c r="N3418" s="508"/>
      <c r="O3418" s="509"/>
      <c r="P3418" s="193">
        <f t="shared" si="701"/>
        <v>0</v>
      </c>
    </row>
    <row r="3419" spans="1:16" s="505" customFormat="1" ht="19.5" customHeight="1" outlineLevel="1" x14ac:dyDescent="0.25">
      <c r="B3419" s="506" t="s">
        <v>1760</v>
      </c>
      <c r="C3419" s="507" t="str">
        <f>VLOOKUP(B3419,'[49]PO &amp; Invoicing'!$B$70:$C$1361,2)</f>
        <v>Building / Campus Model</v>
      </c>
      <c r="D3419" s="501"/>
      <c r="E3419" s="501"/>
      <c r="F3419" s="501"/>
      <c r="G3419" s="502"/>
      <c r="H3419" s="503"/>
      <c r="I3419" s="204"/>
      <c r="J3419" s="295"/>
      <c r="K3419" s="295">
        <v>0</v>
      </c>
      <c r="L3419" s="205"/>
      <c r="M3419" s="508"/>
      <c r="N3419" s="508"/>
      <c r="O3419" s="509"/>
      <c r="P3419" s="193">
        <f t="shared" si="701"/>
        <v>0</v>
      </c>
    </row>
    <row r="3420" spans="1:16" s="505" customFormat="1" ht="19.5" customHeight="1" outlineLevel="1" x14ac:dyDescent="0.25">
      <c r="B3420" s="506" t="s">
        <v>1761</v>
      </c>
      <c r="C3420" s="507" t="str">
        <f>VLOOKUP(B3420,'[49]PO &amp; Invoicing'!$B$70:$C$1361,2)</f>
        <v>Fire Strategy Advisor and/or Fire Engineering</v>
      </c>
      <c r="D3420" s="501"/>
      <c r="E3420" s="501"/>
      <c r="F3420" s="501"/>
      <c r="G3420" s="502"/>
      <c r="H3420" s="503"/>
      <c r="I3420" s="204"/>
      <c r="J3420" s="295"/>
      <c r="K3420" s="295">
        <v>0</v>
      </c>
      <c r="L3420" s="205" t="s">
        <v>1762</v>
      </c>
      <c r="M3420" s="508"/>
      <c r="N3420" s="508"/>
      <c r="O3420" s="509"/>
      <c r="P3420" s="193">
        <f t="shared" si="701"/>
        <v>0</v>
      </c>
    </row>
    <row r="3421" spans="1:16" s="505" customFormat="1" ht="19.5" customHeight="1" outlineLevel="1" x14ac:dyDescent="0.25">
      <c r="B3421" s="506" t="s">
        <v>1763</v>
      </c>
      <c r="C3421" s="507" t="str">
        <f>VLOOKUP(B3421,'[49]PO &amp; Invoicing'!$B$70:$C$1361,2)</f>
        <v>Catering Consultant</v>
      </c>
      <c r="D3421" s="501"/>
      <c r="E3421" s="501"/>
      <c r="F3421" s="501"/>
      <c r="G3421" s="502"/>
      <c r="H3421" s="503"/>
      <c r="I3421" s="204"/>
      <c r="J3421" s="295"/>
      <c r="K3421" s="295">
        <v>0</v>
      </c>
      <c r="L3421" s="205" t="s">
        <v>1726</v>
      </c>
      <c r="M3421" s="508"/>
      <c r="N3421" s="508"/>
      <c r="O3421" s="509"/>
      <c r="P3421" s="193">
        <f t="shared" si="701"/>
        <v>0</v>
      </c>
    </row>
    <row r="3422" spans="1:16" s="505" customFormat="1" ht="19.5" customHeight="1" outlineLevel="1" x14ac:dyDescent="0.25">
      <c r="B3422" s="506" t="s">
        <v>1764</v>
      </c>
      <c r="C3422" s="507" t="str">
        <f>VLOOKUP(B3422,'[49]PO &amp; Invoicing'!$B$70:$C$1361,2)</f>
        <v>Heritage Consultant</v>
      </c>
      <c r="D3422" s="501"/>
      <c r="E3422" s="501"/>
      <c r="F3422" s="501"/>
      <c r="G3422" s="502"/>
      <c r="H3422" s="503"/>
      <c r="I3422" s="204"/>
      <c r="J3422" s="295"/>
      <c r="K3422" s="295">
        <v>0</v>
      </c>
      <c r="L3422" s="205" t="s">
        <v>1726</v>
      </c>
      <c r="M3422" s="508"/>
      <c r="N3422" s="508"/>
      <c r="O3422" s="509"/>
      <c r="P3422" s="193">
        <f t="shared" si="701"/>
        <v>0</v>
      </c>
    </row>
    <row r="3423" spans="1:16" s="505" customFormat="1" ht="19.5" customHeight="1" outlineLevel="1" x14ac:dyDescent="0.25">
      <c r="B3423" s="506" t="s">
        <v>1765</v>
      </c>
      <c r="C3423" s="507" t="str">
        <f>VLOOKUP(B3423,'[49]PO &amp; Invoicing'!$B$70:$C$1361,2)</f>
        <v>Transport Consultant</v>
      </c>
      <c r="D3423" s="501"/>
      <c r="E3423" s="501"/>
      <c r="F3423" s="501"/>
      <c r="G3423" s="502"/>
      <c r="H3423" s="503"/>
      <c r="I3423" s="204"/>
      <c r="J3423" s="295"/>
      <c r="K3423" s="295">
        <v>0</v>
      </c>
      <c r="L3423" s="205" t="s">
        <v>1726</v>
      </c>
      <c r="M3423" s="508"/>
      <c r="N3423" s="508"/>
      <c r="O3423" s="509"/>
      <c r="P3423" s="193">
        <f t="shared" si="701"/>
        <v>0</v>
      </c>
    </row>
    <row r="3424" spans="1:16" s="505" customFormat="1" ht="19.5" customHeight="1" outlineLevel="1" x14ac:dyDescent="0.25">
      <c r="B3424" s="506" t="s">
        <v>1766</v>
      </c>
      <c r="C3424" s="507" t="str">
        <f>VLOOKUP(B3424,'[49]PO &amp; Invoicing'!$B$70:$C$1361,2)</f>
        <v>Sustainability Certifier / Assessor (BREEAM + Targeted Studies)</v>
      </c>
      <c r="D3424" s="501"/>
      <c r="E3424" s="501"/>
      <c r="F3424" s="501"/>
      <c r="G3424" s="502"/>
      <c r="H3424" s="503"/>
      <c r="I3424" s="204"/>
      <c r="J3424" s="295"/>
      <c r="K3424" s="295">
        <v>0</v>
      </c>
      <c r="L3424" s="205" t="s">
        <v>1726</v>
      </c>
      <c r="M3424" s="508"/>
      <c r="N3424" s="508"/>
      <c r="O3424" s="509"/>
      <c r="P3424" s="193">
        <f t="shared" si="701"/>
        <v>0</v>
      </c>
    </row>
    <row r="3425" spans="2:16" s="505" customFormat="1" ht="19.5" customHeight="1" outlineLevel="1" x14ac:dyDescent="0.25">
      <c r="B3425" s="506" t="s">
        <v>1767</v>
      </c>
      <c r="C3425" s="507" t="str">
        <f>VLOOKUP(B3425,'[49]PO &amp; Invoicing'!$B$70:$C$1361,2)</f>
        <v>Vertical Transportation</v>
      </c>
      <c r="D3425" s="501"/>
      <c r="E3425" s="501"/>
      <c r="F3425" s="501"/>
      <c r="G3425" s="502"/>
      <c r="H3425" s="503"/>
      <c r="I3425" s="204"/>
      <c r="J3425" s="295"/>
      <c r="K3425" s="295">
        <v>0</v>
      </c>
      <c r="L3425" s="205" t="s">
        <v>1738</v>
      </c>
      <c r="M3425" s="508"/>
      <c r="N3425" s="508"/>
      <c r="O3425" s="509"/>
      <c r="P3425" s="193">
        <f t="shared" si="701"/>
        <v>0</v>
      </c>
    </row>
    <row r="3426" spans="2:16" s="505" customFormat="1" ht="19.5" customHeight="1" outlineLevel="1" x14ac:dyDescent="0.25">
      <c r="B3426" s="506" t="s">
        <v>1768</v>
      </c>
      <c r="C3426" s="507" t="str">
        <f>VLOOKUP(B3426,'[49]PO &amp; Invoicing'!$B$70:$C$1361,2)</f>
        <v>IT &amp; Audio / Visual &amp; Security Consultant</v>
      </c>
      <c r="D3426" s="501"/>
      <c r="E3426" s="501"/>
      <c r="F3426" s="501"/>
      <c r="G3426" s="502"/>
      <c r="H3426" s="503"/>
      <c r="I3426" s="204"/>
      <c r="J3426" s="295"/>
      <c r="K3426" s="295">
        <v>0</v>
      </c>
      <c r="L3426" s="205" t="s">
        <v>1762</v>
      </c>
      <c r="M3426" s="508"/>
      <c r="N3426" s="508"/>
      <c r="O3426" s="509"/>
      <c r="P3426" s="193">
        <f t="shared" si="701"/>
        <v>0</v>
      </c>
    </row>
    <row r="3427" spans="2:16" s="505" customFormat="1" ht="19.5" customHeight="1" outlineLevel="1" x14ac:dyDescent="0.25">
      <c r="B3427" s="506" t="s">
        <v>1769</v>
      </c>
      <c r="C3427" s="507" t="str">
        <f>VLOOKUP(B3427,'[49]PO &amp; Invoicing'!$B$70:$C$1361,2)</f>
        <v>Laboratory Layout Specialist</v>
      </c>
      <c r="D3427" s="501"/>
      <c r="E3427" s="501"/>
      <c r="F3427" s="501"/>
      <c r="G3427" s="502"/>
      <c r="H3427" s="503"/>
      <c r="I3427" s="204"/>
      <c r="J3427" s="295"/>
      <c r="K3427" s="295">
        <v>0</v>
      </c>
      <c r="L3427" s="205" t="s">
        <v>1738</v>
      </c>
      <c r="M3427" s="508"/>
      <c r="N3427" s="508"/>
      <c r="O3427" s="509"/>
      <c r="P3427" s="193">
        <f t="shared" si="701"/>
        <v>0</v>
      </c>
    </row>
    <row r="3428" spans="2:16" s="505" customFormat="1" ht="19.5" customHeight="1" outlineLevel="1" x14ac:dyDescent="0.25">
      <c r="B3428" s="506" t="s">
        <v>1770</v>
      </c>
      <c r="C3428" s="507" t="str">
        <f>VLOOKUP(B3428,'[49]PO &amp; Invoicing'!$B$70:$C$1361,2)</f>
        <v>Archaeologist</v>
      </c>
      <c r="D3428" s="501"/>
      <c r="E3428" s="501"/>
      <c r="F3428" s="501"/>
      <c r="G3428" s="502"/>
      <c r="H3428" s="503"/>
      <c r="I3428" s="204"/>
      <c r="J3428" s="295"/>
      <c r="K3428" s="295">
        <v>0</v>
      </c>
      <c r="L3428" s="205" t="s">
        <v>1762</v>
      </c>
      <c r="M3428" s="508"/>
      <c r="N3428" s="508"/>
      <c r="O3428" s="509"/>
      <c r="P3428" s="193">
        <f t="shared" si="701"/>
        <v>0</v>
      </c>
    </row>
    <row r="3429" spans="2:16" s="505" customFormat="1" ht="19.5" customHeight="1" outlineLevel="1" x14ac:dyDescent="0.25">
      <c r="B3429" s="506" t="s">
        <v>1771</v>
      </c>
      <c r="C3429" s="507" t="str">
        <f>VLOOKUP(B3429,'[49]PO &amp; Invoicing'!$B$70:$C$1361,2)</f>
        <v>Acoustic Surveys (Inc. Noise assessment)</v>
      </c>
      <c r="D3429" s="501"/>
      <c r="E3429" s="501"/>
      <c r="F3429" s="501"/>
      <c r="G3429" s="502"/>
      <c r="H3429" s="503"/>
      <c r="I3429" s="204"/>
      <c r="J3429" s="295"/>
      <c r="K3429" s="295">
        <v>0</v>
      </c>
      <c r="L3429" s="205" t="s">
        <v>1762</v>
      </c>
      <c r="M3429" s="508"/>
      <c r="N3429" s="508"/>
      <c r="O3429" s="509"/>
      <c r="P3429" s="193">
        <f t="shared" si="701"/>
        <v>0</v>
      </c>
    </row>
    <row r="3430" spans="2:16" s="505" customFormat="1" ht="19.5" customHeight="1" outlineLevel="1" x14ac:dyDescent="0.25">
      <c r="B3430" s="506" t="s">
        <v>1772</v>
      </c>
      <c r="C3430" s="507" t="str">
        <f>VLOOKUP(B3430,'[49]PO &amp; Invoicing'!$B$70:$C$1361,2)</f>
        <v>Measured Survey (3D model of Littlemore House)</v>
      </c>
      <c r="D3430" s="501"/>
      <c r="E3430" s="501"/>
      <c r="F3430" s="501"/>
      <c r="G3430" s="502"/>
      <c r="H3430" s="503"/>
      <c r="I3430" s="204"/>
      <c r="J3430" s="295"/>
      <c r="K3430" s="295">
        <v>0</v>
      </c>
      <c r="L3430" s="205" t="s">
        <v>1726</v>
      </c>
      <c r="M3430" s="508"/>
      <c r="N3430" s="508"/>
      <c r="O3430" s="509"/>
      <c r="P3430" s="193">
        <f t="shared" si="701"/>
        <v>0</v>
      </c>
    </row>
    <row r="3431" spans="2:16" s="505" customFormat="1" ht="19.5" customHeight="1" outlineLevel="1" x14ac:dyDescent="0.25">
      <c r="B3431" s="506" t="s">
        <v>1773</v>
      </c>
      <c r="C3431" s="507" t="str">
        <f>VLOOKUP(B3431,'[49]PO &amp; Invoicing'!$B$70:$C$1361,2)</f>
        <v>Site Investigations (inc. Contamination) / Geotechnical</v>
      </c>
      <c r="D3431" s="501"/>
      <c r="E3431" s="501"/>
      <c r="F3431" s="501"/>
      <c r="G3431" s="502"/>
      <c r="H3431" s="503"/>
      <c r="I3431" s="204"/>
      <c r="J3431" s="295"/>
      <c r="K3431" s="295">
        <v>0</v>
      </c>
      <c r="L3431" s="205" t="s">
        <v>1726</v>
      </c>
      <c r="M3431" s="508"/>
      <c r="N3431" s="508"/>
      <c r="O3431" s="509"/>
      <c r="P3431" s="193">
        <f t="shared" si="701"/>
        <v>0</v>
      </c>
    </row>
    <row r="3432" spans="2:16" s="505" customFormat="1" ht="19.5" customHeight="1" outlineLevel="1" x14ac:dyDescent="0.25">
      <c r="B3432" s="506" t="s">
        <v>1774</v>
      </c>
      <c r="C3432" s="507" t="str">
        <f>VLOOKUP(B3432,'[49]PO &amp; Invoicing'!$B$70:$C$1361,2)</f>
        <v>Structural Surveys</v>
      </c>
      <c r="D3432" s="501"/>
      <c r="E3432" s="501"/>
      <c r="F3432" s="501"/>
      <c r="G3432" s="502"/>
      <c r="H3432" s="503"/>
      <c r="I3432" s="204"/>
      <c r="J3432" s="295"/>
      <c r="K3432" s="295">
        <v>0</v>
      </c>
      <c r="L3432" s="205" t="s">
        <v>1726</v>
      </c>
      <c r="M3432" s="508"/>
      <c r="N3432" s="508"/>
      <c r="O3432" s="509"/>
      <c r="P3432" s="193">
        <f t="shared" si="701"/>
        <v>0</v>
      </c>
    </row>
    <row r="3433" spans="2:16" s="505" customFormat="1" ht="19.5" customHeight="1" outlineLevel="1" x14ac:dyDescent="0.25">
      <c r="B3433" s="506" t="s">
        <v>1775</v>
      </c>
      <c r="C3433" s="507" t="str">
        <f>VLOOKUP(B3433,'[49]PO &amp; Invoicing'!$B$70:$C$1361,2)</f>
        <v>Arboricultural Surveys (inc. air spade survey)</v>
      </c>
      <c r="D3433" s="501"/>
      <c r="E3433" s="501"/>
      <c r="F3433" s="501"/>
      <c r="G3433" s="502"/>
      <c r="H3433" s="503"/>
      <c r="I3433" s="204"/>
      <c r="J3433" s="295"/>
      <c r="K3433" s="295">
        <v>0</v>
      </c>
      <c r="L3433" s="205" t="s">
        <v>1726</v>
      </c>
      <c r="M3433" s="508"/>
      <c r="N3433" s="508"/>
      <c r="O3433" s="509"/>
      <c r="P3433" s="193">
        <f t="shared" si="701"/>
        <v>0</v>
      </c>
    </row>
    <row r="3434" spans="2:16" s="505" customFormat="1" ht="19.5" customHeight="1" outlineLevel="1" x14ac:dyDescent="0.25">
      <c r="B3434" s="506" t="s">
        <v>1776</v>
      </c>
      <c r="C3434" s="507" t="str">
        <f>VLOOKUP(B3434,'[49]PO &amp; Invoicing'!$B$70:$C$1361,2)</f>
        <v>Building Condition Survey (inc. Roof and High Level - Fabric Only)</v>
      </c>
      <c r="D3434" s="501"/>
      <c r="E3434" s="501"/>
      <c r="F3434" s="501"/>
      <c r="G3434" s="502"/>
      <c r="H3434" s="503"/>
      <c r="I3434" s="204"/>
      <c r="J3434" s="295"/>
      <c r="K3434" s="295">
        <v>0</v>
      </c>
      <c r="L3434" s="205" t="s">
        <v>1726</v>
      </c>
      <c r="M3434" s="508"/>
      <c r="N3434" s="508"/>
      <c r="O3434" s="509"/>
      <c r="P3434" s="193">
        <f t="shared" si="701"/>
        <v>0</v>
      </c>
    </row>
    <row r="3435" spans="2:16" s="505" customFormat="1" ht="19.5" customHeight="1" outlineLevel="1" x14ac:dyDescent="0.25">
      <c r="B3435" s="506" t="s">
        <v>1777</v>
      </c>
      <c r="C3435" s="507" t="str">
        <f>VLOOKUP(B3435,'[49]PO &amp; Invoicing'!$B$70:$C$1361,2)</f>
        <v>Building Services Survey (Undertaken by MEP Engineer)</v>
      </c>
      <c r="D3435" s="501"/>
      <c r="E3435" s="501"/>
      <c r="F3435" s="501"/>
      <c r="G3435" s="502"/>
      <c r="H3435" s="503"/>
      <c r="I3435" s="204"/>
      <c r="J3435" s="295"/>
      <c r="K3435" s="295">
        <v>0</v>
      </c>
      <c r="L3435" s="205" t="s">
        <v>1726</v>
      </c>
      <c r="M3435" s="508"/>
      <c r="N3435" s="508"/>
      <c r="O3435" s="509"/>
      <c r="P3435" s="193">
        <f t="shared" si="701"/>
        <v>0</v>
      </c>
    </row>
    <row r="3436" spans="2:16" s="505" customFormat="1" ht="19.5" customHeight="1" outlineLevel="1" x14ac:dyDescent="0.25">
      <c r="B3436" s="506" t="s">
        <v>1778</v>
      </c>
      <c r="C3436" s="507" t="str">
        <f>VLOOKUP(B3436,'[49]PO &amp; Invoicing'!$B$70:$C$1361,2)</f>
        <v>Accessibility Audit (Equality Act) (included in scope of Architect)</v>
      </c>
      <c r="D3436" s="501"/>
      <c r="E3436" s="501"/>
      <c r="F3436" s="501"/>
      <c r="G3436" s="502"/>
      <c r="H3436" s="503"/>
      <c r="I3436" s="204"/>
      <c r="J3436" s="295"/>
      <c r="K3436" s="295">
        <v>0</v>
      </c>
      <c r="L3436" s="205" t="s">
        <v>1726</v>
      </c>
      <c r="M3436" s="508"/>
      <c r="N3436" s="508"/>
      <c r="O3436" s="509"/>
      <c r="P3436" s="193">
        <f t="shared" si="701"/>
        <v>0</v>
      </c>
    </row>
    <row r="3437" spans="2:16" s="505" customFormat="1" ht="19.5" customHeight="1" outlineLevel="1" x14ac:dyDescent="0.25">
      <c r="B3437" s="506" t="s">
        <v>1779</v>
      </c>
      <c r="C3437" s="507" t="str">
        <f>VLOOKUP(B3437,'[49]PO &amp; Invoicing'!$B$70:$C$1361,2)</f>
        <v>Asbestos (Full R&amp;D survey)</v>
      </c>
      <c r="D3437" s="501"/>
      <c r="E3437" s="501"/>
      <c r="F3437" s="501"/>
      <c r="G3437" s="502"/>
      <c r="H3437" s="503"/>
      <c r="I3437" s="204"/>
      <c r="J3437" s="295"/>
      <c r="K3437" s="295">
        <v>0</v>
      </c>
      <c r="L3437" s="205"/>
      <c r="M3437" s="508"/>
      <c r="N3437" s="508"/>
      <c r="O3437" s="509"/>
      <c r="P3437" s="193">
        <f t="shared" si="701"/>
        <v>0</v>
      </c>
    </row>
    <row r="3438" spans="2:16" s="505" customFormat="1" ht="19.5" customHeight="1" outlineLevel="1" x14ac:dyDescent="0.25">
      <c r="B3438" s="506" t="s">
        <v>1780</v>
      </c>
      <c r="C3438" s="507" t="str">
        <f>VLOOKUP(B3438,'[49]PO &amp; Invoicing'!$B$70:$C$1361,2)</f>
        <v>Photographic Condition Survey (inc. Access Road Offsite)</v>
      </c>
      <c r="D3438" s="501"/>
      <c r="E3438" s="501"/>
      <c r="F3438" s="501"/>
      <c r="G3438" s="502"/>
      <c r="H3438" s="503"/>
      <c r="I3438" s="204"/>
      <c r="J3438" s="295"/>
      <c r="K3438" s="295">
        <v>0</v>
      </c>
      <c r="L3438" s="205"/>
      <c r="M3438" s="508"/>
      <c r="N3438" s="508"/>
      <c r="O3438" s="509"/>
      <c r="P3438" s="193">
        <f t="shared" si="701"/>
        <v>0</v>
      </c>
    </row>
    <row r="3439" spans="2:16" s="505" customFormat="1" ht="19.5" customHeight="1" outlineLevel="1" x14ac:dyDescent="0.25">
      <c r="B3439" s="506" t="s">
        <v>1781</v>
      </c>
      <c r="C3439" s="507" t="str">
        <f>VLOOKUP(B3439,'[49]PO &amp; Invoicing'!$B$70:$C$1361,2)</f>
        <v>Transport Access Audit (inc. swept path analysis)</v>
      </c>
      <c r="D3439" s="501"/>
      <c r="E3439" s="501"/>
      <c r="F3439" s="501"/>
      <c r="G3439" s="502"/>
      <c r="H3439" s="503"/>
      <c r="I3439" s="204"/>
      <c r="J3439" s="295"/>
      <c r="K3439" s="295">
        <v>0</v>
      </c>
      <c r="L3439" s="205" t="s">
        <v>1726</v>
      </c>
      <c r="M3439" s="508"/>
      <c r="N3439" s="508"/>
      <c r="O3439" s="509"/>
      <c r="P3439" s="193">
        <f t="shared" si="701"/>
        <v>0</v>
      </c>
    </row>
    <row r="3440" spans="2:16" s="505" customFormat="1" ht="19.5" customHeight="1" outlineLevel="1" x14ac:dyDescent="0.25">
      <c r="B3440" s="506" t="s">
        <v>1782</v>
      </c>
      <c r="C3440" s="507" t="str">
        <f>VLOOKUP(B3440,'[49]PO &amp; Invoicing'!$B$70:$C$1361,2)</f>
        <v>Below Ground Services Surveys (PAS 128 Level A - Level D)</v>
      </c>
      <c r="D3440" s="501"/>
      <c r="E3440" s="501"/>
      <c r="F3440" s="501"/>
      <c r="G3440" s="502"/>
      <c r="H3440" s="503"/>
      <c r="I3440" s="204"/>
      <c r="J3440" s="295"/>
      <c r="K3440" s="295">
        <v>0</v>
      </c>
      <c r="L3440" s="205" t="s">
        <v>1726</v>
      </c>
      <c r="M3440" s="508"/>
      <c r="N3440" s="508"/>
      <c r="O3440" s="509"/>
      <c r="P3440" s="193">
        <f t="shared" si="701"/>
        <v>0</v>
      </c>
    </row>
    <row r="3441" spans="1:16" s="505" customFormat="1" ht="19.5" customHeight="1" outlineLevel="1" x14ac:dyDescent="0.25">
      <c r="B3441" s="506" t="s">
        <v>1783</v>
      </c>
      <c r="C3441" s="507" t="str">
        <f>VLOOKUP(B3441,'[49]PO &amp; Invoicing'!$B$70:$C$1361,2)</f>
        <v>CCTV &amp; Drainage Surveys</v>
      </c>
      <c r="D3441" s="501"/>
      <c r="E3441" s="501"/>
      <c r="F3441" s="501"/>
      <c r="G3441" s="502"/>
      <c r="H3441" s="503"/>
      <c r="I3441" s="204"/>
      <c r="J3441" s="295"/>
      <c r="K3441" s="295">
        <v>0</v>
      </c>
      <c r="L3441" s="205" t="s">
        <v>1726</v>
      </c>
      <c r="M3441" s="508"/>
      <c r="N3441" s="508"/>
      <c r="O3441" s="509"/>
      <c r="P3441" s="193">
        <f t="shared" si="701"/>
        <v>0</v>
      </c>
    </row>
    <row r="3442" spans="1:16" s="505" customFormat="1" ht="19.5" customHeight="1" outlineLevel="1" x14ac:dyDescent="0.25">
      <c r="B3442" s="506" t="s">
        <v>1784</v>
      </c>
      <c r="C3442" s="507" t="str">
        <f>VLOOKUP(B3442,'[49]PO &amp; Invoicing'!$B$70:$C$1361,2)</f>
        <v>Desktop Mapping</v>
      </c>
      <c r="D3442" s="501"/>
      <c r="E3442" s="501"/>
      <c r="F3442" s="501"/>
      <c r="G3442" s="502"/>
      <c r="H3442" s="503"/>
      <c r="I3442" s="204"/>
      <c r="J3442" s="295"/>
      <c r="K3442" s="295">
        <v>0</v>
      </c>
      <c r="L3442" s="205" t="s">
        <v>1726</v>
      </c>
      <c r="M3442" s="508"/>
      <c r="N3442" s="508"/>
      <c r="O3442" s="509"/>
      <c r="P3442" s="193">
        <f t="shared" si="701"/>
        <v>0</v>
      </c>
    </row>
    <row r="3443" spans="1:16" s="505" customFormat="1" ht="19.5" customHeight="1" outlineLevel="1" x14ac:dyDescent="0.25">
      <c r="B3443" s="506" t="s">
        <v>1785</v>
      </c>
      <c r="C3443" s="507" t="str">
        <f>VLOOKUP(B3443,'[49]PO &amp; Invoicing'!$B$70:$C$1361,2)</f>
        <v>Line and Level Surveys</v>
      </c>
      <c r="D3443" s="501"/>
      <c r="E3443" s="501"/>
      <c r="F3443" s="501"/>
      <c r="G3443" s="502"/>
      <c r="H3443" s="503"/>
      <c r="I3443" s="204"/>
      <c r="J3443" s="295"/>
      <c r="K3443" s="295">
        <v>0</v>
      </c>
      <c r="L3443" s="205" t="s">
        <v>1726</v>
      </c>
      <c r="M3443" s="508"/>
      <c r="N3443" s="508"/>
      <c r="O3443" s="509"/>
      <c r="P3443" s="193">
        <f t="shared" si="701"/>
        <v>0</v>
      </c>
    </row>
    <row r="3444" spans="1:16" s="505" customFormat="1" ht="19.5" customHeight="1" outlineLevel="1" x14ac:dyDescent="0.25">
      <c r="B3444" s="506" t="s">
        <v>1786</v>
      </c>
      <c r="C3444" s="507" t="str">
        <f>VLOOKUP(B3444,'[49]PO &amp; Invoicing'!$B$70:$C$1361,2)</f>
        <v>Air Quality Assessment</v>
      </c>
      <c r="D3444" s="501"/>
      <c r="E3444" s="501"/>
      <c r="F3444" s="501"/>
      <c r="G3444" s="502"/>
      <c r="H3444" s="503"/>
      <c r="I3444" s="204"/>
      <c r="J3444" s="295"/>
      <c r="K3444" s="295">
        <v>0</v>
      </c>
      <c r="L3444" s="205" t="s">
        <v>1726</v>
      </c>
      <c r="M3444" s="508"/>
      <c r="N3444" s="508"/>
      <c r="O3444" s="509"/>
      <c r="P3444" s="193">
        <f t="shared" si="701"/>
        <v>0</v>
      </c>
    </row>
    <row r="3445" spans="1:16" s="505" customFormat="1" ht="19.5" customHeight="1" outlineLevel="1" x14ac:dyDescent="0.25">
      <c r="B3445" s="506" t="s">
        <v>1787</v>
      </c>
      <c r="C3445" s="507" t="str">
        <f>VLOOKUP(B3445,'[49]PO &amp; Invoicing'!$B$70:$C$1361,2)</f>
        <v>Deleterious Survey (inc. Lead Paint)</v>
      </c>
      <c r="D3445" s="501"/>
      <c r="E3445" s="501"/>
      <c r="F3445" s="501"/>
      <c r="G3445" s="502"/>
      <c r="H3445" s="503"/>
      <c r="I3445" s="204"/>
      <c r="J3445" s="295"/>
      <c r="K3445" s="295">
        <v>0</v>
      </c>
      <c r="L3445" s="205" t="s">
        <v>1726</v>
      </c>
      <c r="M3445" s="508"/>
      <c r="N3445" s="508"/>
      <c r="O3445" s="509"/>
      <c r="P3445" s="193">
        <f t="shared" si="701"/>
        <v>0</v>
      </c>
    </row>
    <row r="3446" spans="1:16" s="505" customFormat="1" ht="19.5" customHeight="1" outlineLevel="1" x14ac:dyDescent="0.25">
      <c r="B3446" s="506" t="s">
        <v>1788</v>
      </c>
      <c r="C3446" s="507" t="str">
        <f>VLOOKUP(B3446,'[49]PO &amp; Invoicing'!$B$70:$C$1361,2)</f>
        <v>Utilities Searches</v>
      </c>
      <c r="D3446" s="501"/>
      <c r="E3446" s="501"/>
      <c r="F3446" s="501"/>
      <c r="G3446" s="502"/>
      <c r="H3446" s="503"/>
      <c r="I3446" s="204"/>
      <c r="J3446" s="295"/>
      <c r="K3446" s="295">
        <v>0</v>
      </c>
      <c r="L3446" s="205" t="s">
        <v>1726</v>
      </c>
      <c r="M3446" s="508"/>
      <c r="N3446" s="508"/>
      <c r="O3446" s="509"/>
      <c r="P3446" s="193">
        <f t="shared" si="701"/>
        <v>0</v>
      </c>
    </row>
    <row r="3447" spans="1:16" s="505" customFormat="1" ht="19.5" customHeight="1" outlineLevel="1" x14ac:dyDescent="0.25">
      <c r="B3447" s="506" t="s">
        <v>1789</v>
      </c>
      <c r="C3447" s="507" t="str">
        <f>VLOOKUP(B3447,'[49]PO &amp; Invoicing'!$B$70:$C$1361,2)</f>
        <v>Internal Daylight Assessment</v>
      </c>
      <c r="D3447" s="501"/>
      <c r="E3447" s="501"/>
      <c r="F3447" s="501"/>
      <c r="G3447" s="502"/>
      <c r="H3447" s="503"/>
      <c r="I3447" s="204"/>
      <c r="J3447" s="295"/>
      <c r="K3447" s="295">
        <v>0</v>
      </c>
      <c r="L3447" s="205" t="s">
        <v>1726</v>
      </c>
      <c r="M3447" s="508"/>
      <c r="N3447" s="508"/>
      <c r="O3447" s="509"/>
      <c r="P3447" s="193">
        <f t="shared" si="701"/>
        <v>0</v>
      </c>
    </row>
    <row r="3448" spans="1:16" s="505" customFormat="1" ht="19.5" customHeight="1" outlineLevel="1" x14ac:dyDescent="0.25">
      <c r="B3448" s="506" t="s">
        <v>1790</v>
      </c>
      <c r="C3448" s="507" t="str">
        <f>VLOOKUP(B3448,'[49]PO &amp; Invoicing'!$B$70:$C$1361,2)</f>
        <v>Verified Views  (To be confirmed)</v>
      </c>
      <c r="D3448" s="501"/>
      <c r="E3448" s="501"/>
      <c r="F3448" s="501"/>
      <c r="G3448" s="502"/>
      <c r="H3448" s="503"/>
      <c r="I3448" s="204"/>
      <c r="J3448" s="295"/>
      <c r="K3448" s="295">
        <v>0</v>
      </c>
      <c r="L3448" s="205" t="s">
        <v>1726</v>
      </c>
      <c r="M3448" s="508"/>
      <c r="N3448" s="508"/>
      <c r="O3448" s="509"/>
      <c r="P3448" s="193">
        <f t="shared" si="701"/>
        <v>0</v>
      </c>
    </row>
    <row r="3449" spans="1:16" s="505" customFormat="1" ht="19.5" customHeight="1" outlineLevel="1" x14ac:dyDescent="0.25">
      <c r="B3449" s="506" t="s">
        <v>1791</v>
      </c>
      <c r="C3449" s="507" t="str">
        <f>VLOOKUP(B3449,'[49]PO &amp; Invoicing'!$B$70:$C$1361,2)</f>
        <v>Landscape Visual Impact Assessment</v>
      </c>
      <c r="D3449" s="501"/>
      <c r="E3449" s="501"/>
      <c r="F3449" s="501"/>
      <c r="G3449" s="502"/>
      <c r="H3449" s="503"/>
      <c r="I3449" s="204"/>
      <c r="J3449" s="295"/>
      <c r="K3449" s="295">
        <v>0</v>
      </c>
      <c r="L3449" s="205" t="s">
        <v>1726</v>
      </c>
      <c r="M3449" s="508"/>
      <c r="N3449" s="508"/>
      <c r="O3449" s="509"/>
      <c r="P3449" s="193">
        <f t="shared" si="701"/>
        <v>0</v>
      </c>
    </row>
    <row r="3450" spans="1:16" s="505" customFormat="1" ht="19.5" customHeight="1" outlineLevel="1" x14ac:dyDescent="0.25">
      <c r="B3450" s="506" t="s">
        <v>1792</v>
      </c>
      <c r="C3450" s="507" t="str">
        <f>VLOOKUP(B3450,'[49]PO &amp; Invoicing'!$B$70:$C$1361,2)</f>
        <v>Ecology Surveys</v>
      </c>
      <c r="D3450" s="501"/>
      <c r="E3450" s="501"/>
      <c r="F3450" s="501"/>
      <c r="G3450" s="502"/>
      <c r="H3450" s="503"/>
      <c r="I3450" s="204"/>
      <c r="J3450" s="295"/>
      <c r="K3450" s="295">
        <v>0</v>
      </c>
      <c r="L3450" s="205" t="s">
        <v>1726</v>
      </c>
      <c r="M3450" s="508"/>
      <c r="N3450" s="508"/>
      <c r="O3450" s="509"/>
      <c r="P3450" s="193">
        <f t="shared" si="701"/>
        <v>0</v>
      </c>
    </row>
    <row r="3451" spans="1:16" s="505" customFormat="1" ht="19.5" customHeight="1" outlineLevel="1" x14ac:dyDescent="0.25">
      <c r="B3451" s="506" t="s">
        <v>1793</v>
      </c>
      <c r="C3451" s="507" t="str">
        <f>VLOOKUP(B3451,'[49]PO &amp; Invoicing'!$B$70:$C$1361,2)</f>
        <v>Rights to Light</v>
      </c>
      <c r="D3451" s="501"/>
      <c r="E3451" s="501"/>
      <c r="F3451" s="501"/>
      <c r="G3451" s="502"/>
      <c r="H3451" s="503"/>
      <c r="I3451" s="204"/>
      <c r="J3451" s="295"/>
      <c r="K3451" s="295">
        <v>0</v>
      </c>
      <c r="L3451" s="205" t="s">
        <v>1726</v>
      </c>
      <c r="M3451" s="508"/>
      <c r="N3451" s="508"/>
      <c r="O3451" s="509"/>
      <c r="P3451" s="193">
        <f t="shared" si="701"/>
        <v>0</v>
      </c>
    </row>
    <row r="3452" spans="1:16" s="505" customFormat="1" ht="19.5" customHeight="1" outlineLevel="1" x14ac:dyDescent="0.25">
      <c r="B3452" s="506" t="s">
        <v>1794</v>
      </c>
      <c r="C3452" s="507" t="str">
        <f>VLOOKUP(B3452,'[49]PO &amp; Invoicing'!$B$70:$C$1361,2)</f>
        <v>Pre-Application (inc. Planning Performance Agreement &amp; Oxford Design Review Panel)</v>
      </c>
      <c r="D3452" s="501"/>
      <c r="E3452" s="501"/>
      <c r="F3452" s="501"/>
      <c r="G3452" s="502"/>
      <c r="H3452" s="503"/>
      <c r="I3452" s="204"/>
      <c r="J3452" s="295"/>
      <c r="K3452" s="295">
        <v>0</v>
      </c>
      <c r="L3452" s="205" t="s">
        <v>1726</v>
      </c>
      <c r="M3452" s="508"/>
      <c r="N3452" s="508"/>
      <c r="O3452" s="509"/>
      <c r="P3452" s="193">
        <f t="shared" si="701"/>
        <v>0</v>
      </c>
    </row>
    <row r="3453" spans="1:16" s="505" customFormat="1" ht="19.5" customHeight="1" outlineLevel="1" x14ac:dyDescent="0.25">
      <c r="B3453" s="506" t="s">
        <v>1795</v>
      </c>
      <c r="C3453" s="507" t="str">
        <f>VLOOKUP(B3453,'[49]PO &amp; Invoicing'!$B$70:$C$1361,2)</f>
        <v>Building Control / Approved Inspector</v>
      </c>
      <c r="D3453" s="501"/>
      <c r="E3453" s="501"/>
      <c r="F3453" s="501"/>
      <c r="G3453" s="502"/>
      <c r="H3453" s="503"/>
      <c r="I3453" s="204"/>
      <c r="J3453" s="295"/>
      <c r="K3453" s="295">
        <v>0</v>
      </c>
      <c r="L3453" s="205" t="s">
        <v>1726</v>
      </c>
      <c r="M3453" s="508"/>
      <c r="N3453" s="508"/>
      <c r="O3453" s="509"/>
      <c r="P3453" s="193">
        <f t="shared" si="701"/>
        <v>0</v>
      </c>
    </row>
    <row r="3454" spans="1:16" s="505" customFormat="1" ht="19.5" customHeight="1" outlineLevel="1" x14ac:dyDescent="0.25">
      <c r="A3454" s="505" t="s">
        <v>1736</v>
      </c>
      <c r="B3454" s="506" t="s">
        <v>1796</v>
      </c>
      <c r="C3454" s="507" t="str">
        <f>VLOOKUP(B3454,'[49]PO &amp; Invoicing'!$B$70:$C$1361,2)</f>
        <v>Furniture Design</v>
      </c>
      <c r="D3454" s="501"/>
      <c r="E3454" s="501"/>
      <c r="F3454" s="501"/>
      <c r="G3454" s="502"/>
      <c r="H3454" s="503"/>
      <c r="I3454" s="204"/>
      <c r="J3454" s="295"/>
      <c r="K3454" s="295">
        <v>0</v>
      </c>
      <c r="L3454" s="205" t="s">
        <v>1738</v>
      </c>
      <c r="M3454" s="508"/>
      <c r="N3454" s="508"/>
      <c r="O3454" s="509"/>
      <c r="P3454" s="193">
        <f t="shared" si="701"/>
        <v>0</v>
      </c>
    </row>
    <row r="3455" spans="1:16" s="505" customFormat="1" ht="19.5" customHeight="1" outlineLevel="1" x14ac:dyDescent="0.25">
      <c r="B3455" s="506" t="s">
        <v>1797</v>
      </c>
      <c r="C3455" s="507" t="str">
        <f>VLOOKUP(B3455,'[49]PO &amp; Invoicing'!$B$70:$C$1361,2)</f>
        <v>Party Wall Surveyor</v>
      </c>
      <c r="D3455" s="501"/>
      <c r="E3455" s="501"/>
      <c r="F3455" s="501"/>
      <c r="G3455" s="502"/>
      <c r="H3455" s="503"/>
      <c r="I3455" s="204"/>
      <c r="J3455" s="295"/>
      <c r="K3455" s="295">
        <v>0</v>
      </c>
      <c r="L3455" s="205" t="s">
        <v>1726</v>
      </c>
      <c r="M3455" s="508"/>
      <c r="N3455" s="508"/>
      <c r="O3455" s="509"/>
      <c r="P3455" s="193">
        <f t="shared" si="701"/>
        <v>0</v>
      </c>
    </row>
    <row r="3456" spans="1:16" s="505" customFormat="1" ht="19.5" customHeight="1" outlineLevel="1" x14ac:dyDescent="0.25">
      <c r="B3456" s="506" t="s">
        <v>1798</v>
      </c>
      <c r="C3456" s="507" t="str">
        <f>VLOOKUP(B3456,'[49]PO &amp; Invoicing'!$B$70:$C$1361,2)</f>
        <v>Legal Fees (Construction Appointments Only)</v>
      </c>
      <c r="D3456" s="501"/>
      <c r="E3456" s="501"/>
      <c r="F3456" s="501"/>
      <c r="G3456" s="502"/>
      <c r="H3456" s="503"/>
      <c r="I3456" s="204"/>
      <c r="J3456" s="295"/>
      <c r="K3456" s="295">
        <v>0</v>
      </c>
      <c r="L3456" s="205" t="s">
        <v>1726</v>
      </c>
      <c r="M3456" s="508"/>
      <c r="N3456" s="508"/>
      <c r="O3456" s="509"/>
      <c r="P3456" s="193">
        <f t="shared" si="701"/>
        <v>0</v>
      </c>
    </row>
    <row r="3457" spans="2:16" s="505" customFormat="1" ht="19.5" customHeight="1" outlineLevel="1" x14ac:dyDescent="0.25">
      <c r="B3457" s="506" t="s">
        <v>1799</v>
      </c>
      <c r="C3457" s="507" t="str">
        <f>VLOOKUP(B3457,'[49]PO &amp; Invoicing'!$B$70:$C$1361,2)</f>
        <v>Report on Title / Legal Summary of Title(s)</v>
      </c>
      <c r="D3457" s="501"/>
      <c r="E3457" s="501"/>
      <c r="F3457" s="501"/>
      <c r="G3457" s="502"/>
      <c r="H3457" s="503"/>
      <c r="I3457" s="204"/>
      <c r="J3457" s="295"/>
      <c r="K3457" s="295">
        <v>0</v>
      </c>
      <c r="L3457" s="205"/>
      <c r="M3457" s="508"/>
      <c r="N3457" s="508"/>
      <c r="O3457" s="509"/>
      <c r="P3457" s="193">
        <f t="shared" si="701"/>
        <v>0</v>
      </c>
    </row>
    <row r="3458" spans="2:16" s="505" customFormat="1" ht="19.5" customHeight="1" outlineLevel="1" x14ac:dyDescent="0.25">
      <c r="B3458" s="506" t="s">
        <v>1800</v>
      </c>
      <c r="C3458" s="507" t="str">
        <f>VLOOKUP(B3458,'[49]PO &amp; Invoicing'!$B$70:$C$1361,2)</f>
        <v>VAT Advisory</v>
      </c>
      <c r="D3458" s="501"/>
      <c r="E3458" s="501"/>
      <c r="F3458" s="501"/>
      <c r="G3458" s="502"/>
      <c r="H3458" s="503"/>
      <c r="I3458" s="204"/>
      <c r="J3458" s="295"/>
      <c r="K3458" s="295">
        <v>0</v>
      </c>
      <c r="L3458" s="205" t="s">
        <v>1726</v>
      </c>
      <c r="M3458" s="508"/>
      <c r="N3458" s="508"/>
      <c r="O3458" s="509"/>
      <c r="P3458" s="193">
        <f t="shared" si="701"/>
        <v>0</v>
      </c>
    </row>
    <row r="3459" spans="2:16" s="505" customFormat="1" ht="19.5" customHeight="1" outlineLevel="1" x14ac:dyDescent="0.25">
      <c r="B3459" s="506" t="s">
        <v>1801</v>
      </c>
      <c r="C3459" s="507" t="str">
        <f>VLOOKUP(B3459,'[49]PO &amp; Invoicing'!$B$70:$C$1361,2)</f>
        <v>Document Management System (A-Site or similar)</v>
      </c>
      <c r="D3459" s="501"/>
      <c r="E3459" s="501"/>
      <c r="F3459" s="501"/>
      <c r="G3459" s="502"/>
      <c r="H3459" s="503"/>
      <c r="I3459" s="204"/>
      <c r="J3459" s="295"/>
      <c r="K3459" s="295">
        <v>0</v>
      </c>
      <c r="L3459" s="205" t="s">
        <v>1726</v>
      </c>
      <c r="M3459" s="508"/>
      <c r="N3459" s="508"/>
      <c r="O3459" s="509"/>
      <c r="P3459" s="193">
        <f t="shared" si="701"/>
        <v>0</v>
      </c>
    </row>
    <row r="3460" spans="2:16" s="505" customFormat="1" ht="19.5" customHeight="1" outlineLevel="1" x14ac:dyDescent="0.25">
      <c r="B3460" s="506" t="s">
        <v>1802</v>
      </c>
      <c r="C3460" s="507" t="str">
        <f>VLOOKUP(B3460,'[49]PO &amp; Invoicing'!$B$70:$C$1361,2)</f>
        <v>Consultation Budget (inc. Venue Hire, Printing and Boards)</v>
      </c>
      <c r="D3460" s="501"/>
      <c r="E3460" s="501"/>
      <c r="F3460" s="501"/>
      <c r="G3460" s="502"/>
      <c r="H3460" s="503"/>
      <c r="I3460" s="204"/>
      <c r="J3460" s="295"/>
      <c r="K3460" s="295">
        <v>0</v>
      </c>
      <c r="L3460" s="205" t="s">
        <v>1726</v>
      </c>
      <c r="M3460" s="508"/>
      <c r="N3460" s="508"/>
      <c r="O3460" s="509"/>
      <c r="P3460" s="193">
        <f t="shared" si="701"/>
        <v>0</v>
      </c>
    </row>
    <row r="3461" spans="2:16" s="505" customFormat="1" ht="19.5" customHeight="1" outlineLevel="1" x14ac:dyDescent="0.25">
      <c r="B3461" s="506" t="s">
        <v>1803</v>
      </c>
      <c r="C3461" s="507" t="str">
        <f>VLOOKUP(B3461,'[49]PO &amp; Invoicing'!$B$70:$C$1361,2)</f>
        <v>Miscellaneous (Expenses, Printing etc)</v>
      </c>
      <c r="D3461" s="501"/>
      <c r="E3461" s="501"/>
      <c r="F3461" s="501"/>
      <c r="G3461" s="502"/>
      <c r="H3461" s="503"/>
      <c r="I3461" s="204"/>
      <c r="J3461" s="295"/>
      <c r="K3461" s="295">
        <v>0</v>
      </c>
      <c r="L3461" s="205" t="s">
        <v>1726</v>
      </c>
      <c r="M3461" s="508"/>
      <c r="N3461" s="508"/>
      <c r="O3461" s="509"/>
      <c r="P3461" s="193">
        <f t="shared" si="701"/>
        <v>0</v>
      </c>
    </row>
    <row r="3462" spans="2:16" s="505" customFormat="1" ht="19.5" customHeight="1" outlineLevel="1" x14ac:dyDescent="0.25">
      <c r="B3462" s="506" t="s">
        <v>1804</v>
      </c>
      <c r="C3462" s="507" t="str">
        <f>VLOOKUP(B3462,'[49]PO &amp; Invoicing'!$B$70:$C$1361,2)</f>
        <v>Building Surveying</v>
      </c>
      <c r="D3462" s="501"/>
      <c r="E3462" s="501"/>
      <c r="F3462" s="501"/>
      <c r="G3462" s="502"/>
      <c r="H3462" s="503"/>
      <c r="I3462" s="204"/>
      <c r="J3462" s="295"/>
      <c r="K3462" s="295">
        <v>0</v>
      </c>
      <c r="L3462" s="205" t="s">
        <v>1726</v>
      </c>
      <c r="M3462" s="508"/>
      <c r="N3462" s="508"/>
      <c r="O3462" s="509"/>
      <c r="P3462" s="193">
        <f t="shared" si="701"/>
        <v>0</v>
      </c>
    </row>
    <row r="3463" spans="2:16" s="505" customFormat="1" ht="19.5" customHeight="1" outlineLevel="1" x14ac:dyDescent="0.25">
      <c r="B3463" s="506" t="s">
        <v>1805</v>
      </c>
      <c r="C3463" s="507" t="str">
        <f>VLOOKUP(B3463,'[49]PO &amp; Invoicing'!$B$70:$C$1361,2)</f>
        <v>Due Diligence</v>
      </c>
      <c r="D3463" s="501"/>
      <c r="E3463" s="501"/>
      <c r="F3463" s="501"/>
      <c r="G3463" s="502"/>
      <c r="H3463" s="503"/>
      <c r="I3463" s="204"/>
      <c r="J3463" s="295"/>
      <c r="K3463" s="295">
        <v>0</v>
      </c>
      <c r="L3463" s="205" t="s">
        <v>1726</v>
      </c>
      <c r="M3463" s="508"/>
      <c r="N3463" s="508"/>
      <c r="O3463" s="509"/>
      <c r="P3463" s="193">
        <f t="shared" si="701"/>
        <v>0</v>
      </c>
    </row>
    <row r="3464" spans="2:16" s="505" customFormat="1" ht="19.5" customHeight="1" outlineLevel="1" x14ac:dyDescent="0.25">
      <c r="B3464" s="506" t="s">
        <v>1806</v>
      </c>
      <c r="C3464" s="507" t="str">
        <f>VLOOKUP(B3464,'[49]PO &amp; Invoicing'!$B$70:$C$1361,2)</f>
        <v>Planning Applications (inc. Discharge of Consents)</v>
      </c>
      <c r="D3464" s="501"/>
      <c r="E3464" s="501"/>
      <c r="F3464" s="501"/>
      <c r="G3464" s="502"/>
      <c r="H3464" s="503"/>
      <c r="I3464" s="204"/>
      <c r="J3464" s="295"/>
      <c r="K3464" s="295">
        <v>0</v>
      </c>
      <c r="L3464" s="205" t="s">
        <v>1726</v>
      </c>
      <c r="M3464" s="508"/>
      <c r="N3464" s="508"/>
      <c r="O3464" s="509"/>
      <c r="P3464" s="193">
        <f t="shared" si="701"/>
        <v>0</v>
      </c>
    </row>
    <row r="3465" spans="2:16" s="505" customFormat="1" ht="19.5" customHeight="1" outlineLevel="1" x14ac:dyDescent="0.25">
      <c r="B3465" s="506" t="s">
        <v>1807</v>
      </c>
      <c r="C3465" s="507" t="str">
        <f>VLOOKUP(B3465,'[49]PO &amp; Invoicing'!$B$70:$C$1361,2)</f>
        <v>Asbestos Removal (Excluded)</v>
      </c>
      <c r="D3465" s="501"/>
      <c r="E3465" s="501"/>
      <c r="F3465" s="501"/>
      <c r="G3465" s="502"/>
      <c r="H3465" s="503"/>
      <c r="I3465" s="204"/>
      <c r="J3465" s="295"/>
      <c r="K3465" s="295">
        <v>0</v>
      </c>
      <c r="L3465" s="205"/>
      <c r="M3465" s="508"/>
      <c r="N3465" s="508"/>
      <c r="O3465" s="509"/>
      <c r="P3465" s="193">
        <f t="shared" si="701"/>
        <v>0</v>
      </c>
    </row>
    <row r="3466" spans="2:16" s="505" customFormat="1" ht="19.5" customHeight="1" outlineLevel="1" x14ac:dyDescent="0.25">
      <c r="B3466" s="506" t="s">
        <v>1808</v>
      </c>
      <c r="C3466" s="507" t="str">
        <f>VLOOKUP(B3466,'[49]PO &amp; Invoicing'!$B$70:$C$1361,2)</f>
        <v>Pre-Construction Services Agreement (PCSA)</v>
      </c>
      <c r="D3466" s="501"/>
      <c r="E3466" s="501"/>
      <c r="F3466" s="501"/>
      <c r="G3466" s="502"/>
      <c r="H3466" s="503"/>
      <c r="I3466" s="204"/>
      <c r="J3466" s="295"/>
      <c r="K3466" s="295">
        <v>0</v>
      </c>
      <c r="L3466" s="205"/>
      <c r="M3466" s="508"/>
      <c r="N3466" s="508"/>
      <c r="O3466" s="509"/>
      <c r="P3466" s="193">
        <f t="shared" si="701"/>
        <v>0</v>
      </c>
    </row>
    <row r="3467" spans="2:16" s="505" customFormat="1" ht="19.5" customHeight="1" outlineLevel="1" x14ac:dyDescent="0.25">
      <c r="B3467" s="506" t="s">
        <v>1809</v>
      </c>
      <c r="C3467" s="507" t="str">
        <f>VLOOKUP(B3467,'[49]PO &amp; Invoicing'!$B$70:$C$1361,2)</f>
        <v>Pre-Construction Services Agreement (PCSA) Design</v>
      </c>
      <c r="D3467" s="501"/>
      <c r="E3467" s="501"/>
      <c r="F3467" s="501"/>
      <c r="G3467" s="502"/>
      <c r="H3467" s="503"/>
      <c r="I3467" s="204"/>
      <c r="J3467" s="295"/>
      <c r="K3467" s="295">
        <v>0</v>
      </c>
      <c r="L3467" s="205" t="s">
        <v>1726</v>
      </c>
      <c r="M3467" s="508"/>
      <c r="N3467" s="508"/>
      <c r="O3467" s="509"/>
      <c r="P3467" s="193">
        <f t="shared" si="701"/>
        <v>0</v>
      </c>
    </row>
    <row r="3468" spans="2:16" s="505" customFormat="1" ht="19.5" customHeight="1" outlineLevel="1" x14ac:dyDescent="0.25">
      <c r="B3468" s="506" t="s">
        <v>1810</v>
      </c>
      <c r="C3468" s="507" t="str">
        <f>VLOOKUP(B3468,'[49]PO &amp; Invoicing'!$B$70:$C$1361,2)</f>
        <v>Kitchen and Food Service</v>
      </c>
      <c r="D3468" s="501"/>
      <c r="E3468" s="501"/>
      <c r="F3468" s="501"/>
      <c r="G3468" s="502"/>
      <c r="H3468" s="503"/>
      <c r="I3468" s="204"/>
      <c r="J3468" s="295"/>
      <c r="K3468" s="295">
        <v>0</v>
      </c>
      <c r="L3468" s="205" t="s">
        <v>1726</v>
      </c>
      <c r="M3468" s="508"/>
      <c r="N3468" s="508"/>
      <c r="O3468" s="509"/>
      <c r="P3468" s="193">
        <f t="shared" si="701"/>
        <v>0</v>
      </c>
    </row>
    <row r="3469" spans="2:16" s="505" customFormat="1" ht="19.5" customHeight="1" outlineLevel="1" x14ac:dyDescent="0.25">
      <c r="B3469" s="506" t="s">
        <v>1811</v>
      </c>
      <c r="C3469" s="507" t="str">
        <f>VLOOKUP(B3469,'[49]PO &amp; Invoicing'!$B$70:$C$1361,2)</f>
        <v>Signage and Wayfinding</v>
      </c>
      <c r="D3469" s="501"/>
      <c r="E3469" s="501"/>
      <c r="F3469" s="501"/>
      <c r="G3469" s="502"/>
      <c r="H3469" s="503"/>
      <c r="I3469" s="204"/>
      <c r="J3469" s="295"/>
      <c r="K3469" s="295">
        <v>0</v>
      </c>
      <c r="L3469" s="205" t="s">
        <v>1812</v>
      </c>
      <c r="M3469" s="508"/>
      <c r="N3469" s="508"/>
      <c r="O3469" s="509"/>
      <c r="P3469" s="193">
        <f t="shared" si="701"/>
        <v>0</v>
      </c>
    </row>
    <row r="3470" spans="2:16" s="505" customFormat="1" ht="19.5" customHeight="1" outlineLevel="1" x14ac:dyDescent="0.25">
      <c r="B3470" s="506" t="s">
        <v>1813</v>
      </c>
      <c r="C3470" s="507" t="str">
        <f>VLOOKUP(B3470,'[49]PO &amp; Invoicing'!$B$70:$C$1361,2)</f>
        <v>Clerk of Works (BF &amp; MEP) (Client Side Quality Management)</v>
      </c>
      <c r="D3470" s="501"/>
      <c r="E3470" s="501"/>
      <c r="F3470" s="501"/>
      <c r="G3470" s="502"/>
      <c r="H3470" s="503"/>
      <c r="I3470" s="204"/>
      <c r="J3470" s="295"/>
      <c r="K3470" s="295">
        <v>0</v>
      </c>
      <c r="L3470" s="205" t="s">
        <v>1812</v>
      </c>
      <c r="M3470" s="508"/>
      <c r="N3470" s="508"/>
      <c r="O3470" s="509"/>
      <c r="P3470" s="193">
        <f t="shared" si="701"/>
        <v>0</v>
      </c>
    </row>
    <row r="3471" spans="2:16" s="505" customFormat="1" ht="19.5" customHeight="1" outlineLevel="1" x14ac:dyDescent="0.25">
      <c r="B3471" s="506" t="s">
        <v>1814</v>
      </c>
      <c r="C3471" s="507" t="str">
        <f>VLOOKUP(B3471,'[49]PO &amp; Invoicing'!$B$70:$C$1361,2)</f>
        <v>Clerk of Works (BF &amp; MEP) (Client Side Quality Management)</v>
      </c>
      <c r="D3471" s="501"/>
      <c r="E3471" s="501"/>
      <c r="F3471" s="501"/>
      <c r="G3471" s="502"/>
      <c r="H3471" s="503"/>
      <c r="I3471" s="204"/>
      <c r="J3471" s="295"/>
      <c r="K3471" s="295">
        <v>0</v>
      </c>
      <c r="L3471" s="205" t="s">
        <v>1726</v>
      </c>
      <c r="M3471" s="508"/>
      <c r="N3471" s="508"/>
      <c r="O3471" s="509"/>
      <c r="P3471" s="193">
        <f t="shared" si="701"/>
        <v>0</v>
      </c>
    </row>
    <row r="3472" spans="2:16" s="505" customFormat="1" ht="19.5" customHeight="1" outlineLevel="1" x14ac:dyDescent="0.25">
      <c r="B3472" s="506" t="s">
        <v>1815</v>
      </c>
      <c r="C3472" s="507" t="str">
        <f>VLOOKUP(B3472,'[49]PO &amp; Invoicing'!$B$70:$C$1361,2)</f>
        <v>Operational and Facility management</v>
      </c>
      <c r="D3472" s="501"/>
      <c r="E3472" s="501"/>
      <c r="F3472" s="501"/>
      <c r="G3472" s="502"/>
      <c r="H3472" s="503"/>
      <c r="I3472" s="204"/>
      <c r="J3472" s="295"/>
      <c r="K3472" s="295">
        <v>0</v>
      </c>
      <c r="L3472" s="205" t="s">
        <v>1726</v>
      </c>
      <c r="M3472" s="508"/>
      <c r="N3472" s="508"/>
      <c r="O3472" s="509"/>
      <c r="P3472" s="193">
        <f t="shared" ref="P3472:P3544" si="702">K3472-SUM(R3472:U3472)</f>
        <v>0</v>
      </c>
    </row>
    <row r="3473" spans="2:16" s="505" customFormat="1" ht="19.5" customHeight="1" outlineLevel="1" x14ac:dyDescent="0.25">
      <c r="B3473" s="506" t="s">
        <v>1816</v>
      </c>
      <c r="C3473" s="507" t="str">
        <f>VLOOKUP(B3473,'[49]PO &amp; Invoicing'!$B$70:$C$1361,2)</f>
        <v>Waste Management</v>
      </c>
      <c r="D3473" s="501"/>
      <c r="E3473" s="501"/>
      <c r="F3473" s="501"/>
      <c r="G3473" s="502"/>
      <c r="H3473" s="503"/>
      <c r="I3473" s="204"/>
      <c r="J3473" s="295"/>
      <c r="K3473" s="295">
        <v>0</v>
      </c>
      <c r="L3473" s="205" t="s">
        <v>1726</v>
      </c>
      <c r="M3473" s="508"/>
      <c r="N3473" s="508"/>
      <c r="O3473" s="509"/>
      <c r="P3473" s="193">
        <f t="shared" si="702"/>
        <v>0</v>
      </c>
    </row>
    <row r="3474" spans="2:16" s="505" customFormat="1" ht="19.5" customHeight="1" outlineLevel="1" x14ac:dyDescent="0.25">
      <c r="B3474" s="506" t="s">
        <v>1817</v>
      </c>
      <c r="C3474" s="507" t="str">
        <f>VLOOKUP(B3474,'[49]PO &amp; Invoicing'!$B$70:$C$1361,2)</f>
        <v>Archaeological Investigations</v>
      </c>
      <c r="D3474" s="501"/>
      <c r="E3474" s="501"/>
      <c r="F3474" s="501"/>
      <c r="G3474" s="502"/>
      <c r="H3474" s="503"/>
      <c r="I3474" s="204"/>
      <c r="J3474" s="295"/>
      <c r="K3474" s="295">
        <v>0</v>
      </c>
      <c r="L3474" s="205" t="s">
        <v>1726</v>
      </c>
      <c r="M3474" s="508"/>
      <c r="N3474" s="508"/>
      <c r="O3474" s="509"/>
      <c r="P3474" s="193">
        <f t="shared" si="702"/>
        <v>0</v>
      </c>
    </row>
    <row r="3475" spans="2:16" s="505" customFormat="1" ht="19.5" customHeight="1" outlineLevel="1" x14ac:dyDescent="0.25">
      <c r="B3475" s="506" t="s">
        <v>1818</v>
      </c>
      <c r="C3475" s="507" t="str">
        <f>VLOOKUP(B3475,'[49]PO &amp; Invoicing'!$B$70:$C$1361,2)</f>
        <v>Travel Plan</v>
      </c>
      <c r="D3475" s="501"/>
      <c r="E3475" s="501"/>
      <c r="F3475" s="501"/>
      <c r="G3475" s="502"/>
      <c r="H3475" s="503"/>
      <c r="I3475" s="204"/>
      <c r="J3475" s="295"/>
      <c r="K3475" s="295">
        <v>0</v>
      </c>
      <c r="L3475" s="205" t="s">
        <v>40</v>
      </c>
      <c r="M3475" s="508"/>
      <c r="N3475" s="508"/>
      <c r="O3475" s="509"/>
      <c r="P3475" s="193">
        <f t="shared" si="702"/>
        <v>0</v>
      </c>
    </row>
    <row r="3476" spans="2:16" s="505" customFormat="1" ht="19.5" customHeight="1" outlineLevel="1" x14ac:dyDescent="0.25">
      <c r="B3476" s="506" t="s">
        <v>1819</v>
      </c>
      <c r="C3476" s="507" t="str">
        <f>VLOOKUP(B3476,'[49]PO &amp; Invoicing'!$B$70:$C$1361,2)</f>
        <v>Community Infrastructure Levy (CIL)</v>
      </c>
      <c r="D3476" s="501"/>
      <c r="E3476" s="501"/>
      <c r="F3476" s="501"/>
      <c r="G3476" s="502"/>
      <c r="H3476" s="503"/>
      <c r="I3476" s="204"/>
      <c r="J3476" s="295"/>
      <c r="K3476" s="295">
        <v>0</v>
      </c>
      <c r="L3476" s="205" t="s">
        <v>1726</v>
      </c>
      <c r="M3476" s="508"/>
      <c r="N3476" s="508"/>
      <c r="O3476" s="509"/>
      <c r="P3476" s="193">
        <f t="shared" si="702"/>
        <v>0</v>
      </c>
    </row>
    <row r="3477" spans="2:16" s="505" customFormat="1" ht="19.5" customHeight="1" outlineLevel="1" x14ac:dyDescent="0.25">
      <c r="B3477" s="506" t="s">
        <v>1820</v>
      </c>
      <c r="C3477" s="507" t="str">
        <f>VLOOKUP(B3477,'[49]PO &amp; Invoicing'!$B$70:$C$1361,2)</f>
        <v>Section 106 Agreement for Planning</v>
      </c>
      <c r="D3477" s="501"/>
      <c r="E3477" s="501"/>
      <c r="F3477" s="501"/>
      <c r="G3477" s="502"/>
      <c r="H3477" s="503"/>
      <c r="I3477" s="204"/>
      <c r="J3477" s="295"/>
      <c r="K3477" s="295">
        <v>0</v>
      </c>
      <c r="L3477" s="205" t="s">
        <v>1726</v>
      </c>
      <c r="M3477" s="508"/>
      <c r="N3477" s="508"/>
      <c r="O3477" s="509"/>
      <c r="P3477" s="193">
        <f t="shared" si="702"/>
        <v>0</v>
      </c>
    </row>
    <row r="3478" spans="2:16" s="505" customFormat="1" ht="19.5" customHeight="1" outlineLevel="1" x14ac:dyDescent="0.25">
      <c r="B3478" s="506" t="s">
        <v>1821</v>
      </c>
      <c r="C3478" s="507" t="str">
        <f>VLOOKUP(B3478,'[49]PO &amp; Invoicing'!$B$70:$C$1361,2)</f>
        <v>Offsetting Costs (Ecology 10% Net Gain &amp; Net Zero Carbon)</v>
      </c>
      <c r="D3478" s="501"/>
      <c r="E3478" s="501"/>
      <c r="F3478" s="501"/>
      <c r="G3478" s="502"/>
      <c r="H3478" s="503"/>
      <c r="I3478" s="204"/>
      <c r="J3478" s="295"/>
      <c r="K3478" s="295">
        <v>0</v>
      </c>
      <c r="L3478" s="205" t="s">
        <v>1726</v>
      </c>
      <c r="M3478" s="508"/>
      <c r="N3478" s="508"/>
      <c r="O3478" s="509"/>
      <c r="P3478" s="193">
        <f t="shared" si="702"/>
        <v>0</v>
      </c>
    </row>
    <row r="3479" spans="2:16" s="505" customFormat="1" ht="19.5" customHeight="1" outlineLevel="1" x14ac:dyDescent="0.25">
      <c r="B3479" s="506" t="s">
        <v>1822</v>
      </c>
      <c r="C3479" s="507" t="str">
        <f>VLOOKUP(B3479,'[49]PO &amp; Invoicing'!$B$70:$C$1361,2)</f>
        <v>Network Rail - Basic Asset Protection Agreement (BAPA)</v>
      </c>
      <c r="D3479" s="501"/>
      <c r="E3479" s="501"/>
      <c r="F3479" s="501"/>
      <c r="G3479" s="502"/>
      <c r="H3479" s="503"/>
      <c r="I3479" s="204"/>
      <c r="J3479" s="295"/>
      <c r="K3479" s="295">
        <v>0</v>
      </c>
      <c r="L3479" s="205"/>
      <c r="M3479" s="508"/>
      <c r="N3479" s="508"/>
      <c r="O3479" s="509"/>
      <c r="P3479" s="193">
        <f t="shared" si="702"/>
        <v>0</v>
      </c>
    </row>
    <row r="3480" spans="2:16" s="505" customFormat="1" ht="19.5" customHeight="1" outlineLevel="1" x14ac:dyDescent="0.25">
      <c r="B3480" s="506" t="s">
        <v>1823</v>
      </c>
      <c r="C3480" s="507" t="str">
        <f>VLOOKUP(B3480,'[49]PO &amp; Invoicing'!$B$70:$C$1361,2)</f>
        <v>Environmental Impact Assessment (EIA)</v>
      </c>
      <c r="D3480" s="501"/>
      <c r="E3480" s="501"/>
      <c r="F3480" s="501"/>
      <c r="G3480" s="502"/>
      <c r="H3480" s="503"/>
      <c r="I3480" s="204"/>
      <c r="J3480" s="295"/>
      <c r="K3480" s="295">
        <v>0</v>
      </c>
      <c r="L3480" s="205"/>
      <c r="M3480" s="508"/>
      <c r="N3480" s="508"/>
      <c r="O3480" s="509"/>
      <c r="P3480" s="193">
        <f t="shared" si="702"/>
        <v>0</v>
      </c>
    </row>
    <row r="3481" spans="2:16" s="505" customFormat="1" ht="19.5" customHeight="1" outlineLevel="1" x14ac:dyDescent="0.25">
      <c r="B3481" s="506" t="s">
        <v>1824</v>
      </c>
      <c r="C3481" s="507" t="str">
        <f>VLOOKUP(B3481,'[49]PO &amp; Invoicing'!$B$70:$C$1361,2)</f>
        <v>Third Party Licenses (e.g. over sailing license, compensatory rights to light)</v>
      </c>
      <c r="D3481" s="501"/>
      <c r="E3481" s="501"/>
      <c r="F3481" s="501"/>
      <c r="G3481" s="502"/>
      <c r="H3481" s="503"/>
      <c r="I3481" s="204"/>
      <c r="J3481" s="295"/>
      <c r="K3481" s="295">
        <v>0</v>
      </c>
      <c r="L3481" s="205"/>
      <c r="M3481" s="508"/>
      <c r="N3481" s="508"/>
      <c r="O3481" s="509"/>
      <c r="P3481" s="193">
        <f t="shared" si="702"/>
        <v>0</v>
      </c>
    </row>
    <row r="3482" spans="2:16" s="505" customFormat="1" ht="19.5" customHeight="1" outlineLevel="1" x14ac:dyDescent="0.25">
      <c r="B3482" s="506" t="s">
        <v>1825</v>
      </c>
      <c r="C3482" s="507" t="str">
        <f>VLOOKUP(B3482,'[49]PO &amp; Invoicing'!$B$70:$C$1361,2)</f>
        <v xml:space="preserve">Enabling Works </v>
      </c>
      <c r="D3482" s="501"/>
      <c r="E3482" s="501"/>
      <c r="F3482" s="501"/>
      <c r="G3482" s="502"/>
      <c r="H3482" s="503"/>
      <c r="I3482" s="204"/>
      <c r="J3482" s="295"/>
      <c r="K3482" s="295">
        <v>0</v>
      </c>
      <c r="L3482" s="205"/>
      <c r="M3482" s="508"/>
      <c r="N3482" s="508"/>
      <c r="O3482" s="509"/>
      <c r="P3482" s="193">
        <f t="shared" si="702"/>
        <v>0</v>
      </c>
    </row>
    <row r="3483" spans="2:16" s="505" customFormat="1" ht="19.5" customHeight="1" outlineLevel="1" x14ac:dyDescent="0.25">
      <c r="B3483" s="506" t="s">
        <v>1826</v>
      </c>
      <c r="C3483" s="507" t="str">
        <f>VLOOKUP(B3483,'[49]PO &amp; Invoicing'!$B$70:$C$1361,2)</f>
        <v>Construction Phase Design Fees</v>
      </c>
      <c r="D3483" s="501"/>
      <c r="E3483" s="501"/>
      <c r="F3483" s="501"/>
      <c r="G3483" s="502"/>
      <c r="H3483" s="503"/>
      <c r="I3483" s="204"/>
      <c r="J3483" s="295"/>
      <c r="K3483" s="295">
        <v>0</v>
      </c>
      <c r="L3483" s="205"/>
      <c r="M3483" s="508"/>
      <c r="N3483" s="508"/>
      <c r="O3483" s="509"/>
      <c r="P3483" s="193">
        <f t="shared" si="702"/>
        <v>0</v>
      </c>
    </row>
    <row r="3484" spans="2:16" s="505" customFormat="1" ht="19.5" customHeight="1" outlineLevel="1" x14ac:dyDescent="0.25">
      <c r="B3484" s="506" t="s">
        <v>1827</v>
      </c>
      <c r="C3484" s="507" t="str">
        <f>VLOOKUP(B3484,'[49]PO &amp; Invoicing'!$B$70:$C$1361,2)</f>
        <v>Main Works Littlemore House, Plot A &amp; B &amp; Plot 18 (inc. Novated Fees)</v>
      </c>
      <c r="D3484" s="501"/>
      <c r="E3484" s="501"/>
      <c r="F3484" s="501"/>
      <c r="G3484" s="502"/>
      <c r="H3484" s="503"/>
      <c r="I3484" s="204"/>
      <c r="J3484" s="295"/>
      <c r="K3484" s="295">
        <v>0</v>
      </c>
      <c r="L3484" s="205"/>
      <c r="M3484" s="508"/>
      <c r="N3484" s="508"/>
      <c r="O3484" s="509"/>
      <c r="P3484" s="193">
        <f t="shared" si="702"/>
        <v>0</v>
      </c>
    </row>
    <row r="3485" spans="2:16" s="505" customFormat="1" ht="19.5" customHeight="1" outlineLevel="1" x14ac:dyDescent="0.25">
      <c r="B3485" s="506" t="s">
        <v>1828</v>
      </c>
      <c r="C3485" s="507" t="str">
        <f>VLOOKUP(B3485,'[49]PO &amp; Invoicing'!$B$70:$C$1361,2)</f>
        <v>Gas Disconnection, Diversions, Connection &amp; Reinforcement Allowance</v>
      </c>
      <c r="D3485" s="501"/>
      <c r="E3485" s="501"/>
      <c r="F3485" s="501"/>
      <c r="G3485" s="502"/>
      <c r="H3485" s="503"/>
      <c r="I3485" s="204"/>
      <c r="J3485" s="295"/>
      <c r="K3485" s="295">
        <v>0</v>
      </c>
      <c r="L3485" s="205"/>
      <c r="M3485" s="508"/>
      <c r="N3485" s="508"/>
      <c r="O3485" s="509"/>
      <c r="P3485" s="193">
        <f t="shared" si="702"/>
        <v>0</v>
      </c>
    </row>
    <row r="3486" spans="2:16" s="505" customFormat="1" ht="19.5" customHeight="1" outlineLevel="1" x14ac:dyDescent="0.25">
      <c r="B3486" s="506" t="s">
        <v>1829</v>
      </c>
      <c r="C3486" s="507" t="str">
        <f>VLOOKUP(B3486,'[49]PO &amp; Invoicing'!$B$70:$C$1361,2)</f>
        <v>Electricity Disconnection, Diversions, Connection &amp; Reinforcement Allowance</v>
      </c>
      <c r="D3486" s="501"/>
      <c r="E3486" s="501"/>
      <c r="F3486" s="501"/>
      <c r="G3486" s="502"/>
      <c r="H3486" s="503"/>
      <c r="I3486" s="204"/>
      <c r="J3486" s="295"/>
      <c r="K3486" s="295">
        <v>0</v>
      </c>
      <c r="L3486" s="205"/>
      <c r="M3486" s="508"/>
      <c r="N3486" s="508"/>
      <c r="O3486" s="509"/>
      <c r="P3486" s="193">
        <f t="shared" si="702"/>
        <v>0</v>
      </c>
    </row>
    <row r="3487" spans="2:16" s="505" customFormat="1" ht="19.5" customHeight="1" outlineLevel="1" x14ac:dyDescent="0.25">
      <c r="B3487" s="506" t="s">
        <v>1830</v>
      </c>
      <c r="C3487" s="507" t="str">
        <f>VLOOKUP(B3487,'[49]PO &amp; Invoicing'!$B$70:$C$1361,2)</f>
        <v>Water Disconnection, Diversions, Connection &amp; Reinforcement Allowance</v>
      </c>
      <c r="D3487" s="501"/>
      <c r="E3487" s="501"/>
      <c r="F3487" s="501"/>
      <c r="G3487" s="502"/>
      <c r="H3487" s="503"/>
      <c r="I3487" s="204"/>
      <c r="J3487" s="295"/>
      <c r="K3487" s="295">
        <v>0</v>
      </c>
      <c r="L3487" s="205"/>
      <c r="M3487" s="508"/>
      <c r="N3487" s="508"/>
      <c r="O3487" s="509"/>
      <c r="P3487" s="193"/>
    </row>
    <row r="3488" spans="2:16" s="505" customFormat="1" ht="19.5" customHeight="1" outlineLevel="1" x14ac:dyDescent="0.25">
      <c r="B3488" s="506" t="s">
        <v>1831</v>
      </c>
      <c r="C3488" s="507" t="str">
        <f>VLOOKUP(B3488,'[49]PO &amp; Invoicing'!$B$70:$C$1361,2)</f>
        <v>Contractor Design Fees (Construction)</v>
      </c>
      <c r="D3488" s="501"/>
      <c r="E3488" s="501"/>
      <c r="F3488" s="501"/>
      <c r="G3488" s="502"/>
      <c r="H3488" s="503"/>
      <c r="I3488" s="204"/>
      <c r="J3488" s="295"/>
      <c r="K3488" s="295">
        <v>0</v>
      </c>
      <c r="L3488" s="205"/>
      <c r="M3488" s="508"/>
      <c r="N3488" s="508"/>
      <c r="O3488" s="509"/>
      <c r="P3488" s="193"/>
    </row>
    <row r="3489" spans="2:21" s="505" customFormat="1" ht="19.5" customHeight="1" outlineLevel="1" x14ac:dyDescent="0.25">
      <c r="B3489" s="506" t="s">
        <v>1832</v>
      </c>
      <c r="C3489" s="507" t="str">
        <f>VLOOKUP(B3489,'[49]PO &amp; Invoicing'!$B$70:$C$1361,2)</f>
        <v>Translocation of species and/or mitigation works</v>
      </c>
      <c r="D3489" s="501"/>
      <c r="E3489" s="501"/>
      <c r="F3489" s="501"/>
      <c r="G3489" s="502"/>
      <c r="H3489" s="503"/>
      <c r="I3489" s="204"/>
      <c r="J3489" s="295"/>
      <c r="K3489" s="295">
        <v>0</v>
      </c>
      <c r="L3489" s="205"/>
      <c r="M3489" s="508"/>
      <c r="N3489" s="508"/>
      <c r="O3489" s="509"/>
      <c r="P3489" s="193"/>
      <c r="Q3489" s="510"/>
      <c r="R3489" s="511"/>
      <c r="S3489" s="511"/>
      <c r="T3489" s="511"/>
      <c r="U3489" s="511"/>
    </row>
    <row r="3490" spans="2:21" s="505" customFormat="1" ht="19.5" customHeight="1" outlineLevel="1" x14ac:dyDescent="0.25">
      <c r="B3490" s="506" t="s">
        <v>1833</v>
      </c>
      <c r="C3490" s="507" t="str">
        <f>VLOOKUP(B3490,'[49]PO &amp; Invoicing'!$B$70:$C$1361,2)</f>
        <v>Land Purchase</v>
      </c>
      <c r="D3490" s="501"/>
      <c r="E3490" s="501"/>
      <c r="F3490" s="501"/>
      <c r="G3490" s="502"/>
      <c r="H3490" s="503"/>
      <c r="I3490" s="204"/>
      <c r="J3490" s="295"/>
      <c r="K3490" s="295">
        <v>0</v>
      </c>
      <c r="L3490" s="205"/>
      <c r="M3490" s="508"/>
      <c r="N3490" s="508"/>
      <c r="O3490" s="509"/>
      <c r="P3490" s="193"/>
      <c r="Q3490" s="510"/>
      <c r="R3490" s="511"/>
      <c r="S3490" s="511"/>
      <c r="T3490" s="511"/>
      <c r="U3490" s="511"/>
    </row>
    <row r="3491" spans="2:21" s="505" customFormat="1" ht="19.5" customHeight="1" outlineLevel="1" x14ac:dyDescent="0.25">
      <c r="B3491" s="506" t="s">
        <v>1834</v>
      </c>
      <c r="C3491" s="507" t="str">
        <f>VLOOKUP(B3491,'[49]PO &amp; Invoicing'!$B$70:$C$1361,2)</f>
        <v>Office Refurbishment</v>
      </c>
      <c r="D3491" s="501"/>
      <c r="E3491" s="501"/>
      <c r="F3491" s="501"/>
      <c r="G3491" s="502"/>
      <c r="H3491" s="503"/>
      <c r="I3491" s="204"/>
      <c r="J3491" s="295"/>
      <c r="K3491" s="295">
        <v>0</v>
      </c>
      <c r="L3491" s="205"/>
      <c r="M3491" s="508"/>
      <c r="N3491" s="508"/>
      <c r="O3491" s="509"/>
      <c r="P3491" s="193"/>
      <c r="Q3491" s="510"/>
      <c r="R3491" s="511"/>
      <c r="S3491" s="511"/>
      <c r="T3491" s="511"/>
      <c r="U3491" s="511"/>
    </row>
    <row r="3492" spans="2:21" s="505" customFormat="1" ht="19.5" customHeight="1" outlineLevel="1" x14ac:dyDescent="0.25">
      <c r="B3492" s="506" t="s">
        <v>1835</v>
      </c>
      <c r="C3492" s="507" t="str">
        <f>VLOOKUP(B3492,'[49]PO &amp; Invoicing'!$B$70:$C$1361,2)</f>
        <v>Oxford City Council's Tax / Rates</v>
      </c>
      <c r="D3492" s="501"/>
      <c r="E3492" s="501"/>
      <c r="F3492" s="501"/>
      <c r="G3492" s="502"/>
      <c r="H3492" s="503"/>
      <c r="I3492" s="204"/>
      <c r="J3492" s="295"/>
      <c r="K3492" s="295">
        <v>0</v>
      </c>
      <c r="L3492" s="205"/>
      <c r="M3492" s="508"/>
      <c r="N3492" s="508"/>
      <c r="O3492" s="509"/>
      <c r="P3492" s="193"/>
      <c r="Q3492" s="510"/>
      <c r="R3492" s="511"/>
      <c r="S3492" s="511"/>
      <c r="T3492" s="511"/>
      <c r="U3492" s="511"/>
    </row>
    <row r="3493" spans="2:21" s="505" customFormat="1" ht="19.5" customHeight="1" outlineLevel="1" x14ac:dyDescent="0.25">
      <c r="B3493" s="512"/>
      <c r="C3493" s="513" t="s">
        <v>1836</v>
      </c>
      <c r="D3493" s="514"/>
      <c r="E3493" s="514"/>
      <c r="F3493" s="514"/>
      <c r="G3493" s="515"/>
      <c r="H3493" s="516"/>
      <c r="I3493" s="359"/>
      <c r="J3493" s="399"/>
      <c r="K3493" s="399"/>
      <c r="L3493" s="517"/>
      <c r="M3493" s="518"/>
      <c r="N3493" s="518"/>
      <c r="O3493" s="519"/>
      <c r="P3493" s="193"/>
      <c r="Q3493" s="510"/>
      <c r="R3493" s="511"/>
      <c r="S3493" s="511"/>
      <c r="T3493" s="511"/>
      <c r="U3493" s="511"/>
    </row>
    <row r="3494" spans="2:21" s="505" customFormat="1" ht="19.5" customHeight="1" outlineLevel="1" x14ac:dyDescent="0.25">
      <c r="B3494" s="520"/>
      <c r="C3494" s="325"/>
      <c r="D3494" s="501"/>
      <c r="E3494" s="501"/>
      <c r="F3494" s="501"/>
      <c r="G3494" s="502"/>
      <c r="H3494" s="503"/>
      <c r="I3494" s="204"/>
      <c r="J3494" s="295"/>
      <c r="K3494" s="295"/>
      <c r="L3494" s="205"/>
      <c r="M3494" s="508"/>
      <c r="N3494" s="508"/>
      <c r="O3494" s="509"/>
      <c r="P3494" s="193">
        <f t="shared" si="702"/>
        <v>0</v>
      </c>
      <c r="Q3494" s="510"/>
      <c r="R3494" s="511"/>
      <c r="S3494" s="511"/>
      <c r="T3494" s="511"/>
      <c r="U3494" s="511"/>
    </row>
    <row r="3495" spans="2:21" s="505" customFormat="1" ht="19.5" customHeight="1" outlineLevel="1" x14ac:dyDescent="0.25">
      <c r="B3495" s="520"/>
      <c r="C3495" s="325"/>
      <c r="D3495" s="501"/>
      <c r="E3495" s="501"/>
      <c r="F3495" s="501"/>
      <c r="G3495" s="521" t="s">
        <v>808</v>
      </c>
      <c r="H3495" s="522">
        <f>K3495/K3387</f>
        <v>0</v>
      </c>
      <c r="I3495" s="409"/>
      <c r="J3495" s="380">
        <f>K3387</f>
        <v>463310769.41590929</v>
      </c>
      <c r="K3495" s="523">
        <f>SUBTOTAL(9,K3386:K3494)</f>
        <v>0</v>
      </c>
      <c r="L3495" s="205"/>
      <c r="M3495" s="508"/>
      <c r="N3495" s="508"/>
      <c r="O3495" s="509"/>
      <c r="P3495" s="193">
        <f t="shared" si="702"/>
        <v>0</v>
      </c>
      <c r="Q3495" s="510"/>
      <c r="R3495" s="511">
        <f>R$3387/SUM($R$3387:$U$3387)*$K3495</f>
        <v>0</v>
      </c>
      <c r="S3495" s="511">
        <f t="shared" ref="S3495:U3495" si="703">S$3387/SUM($R$3387:$U$3387)*$K3495</f>
        <v>0</v>
      </c>
      <c r="T3495" s="511">
        <f t="shared" si="703"/>
        <v>0</v>
      </c>
      <c r="U3495" s="511">
        <f t="shared" si="703"/>
        <v>0</v>
      </c>
    </row>
    <row r="3496" spans="2:21" s="505" customFormat="1" ht="19.5" customHeight="1" outlineLevel="1" x14ac:dyDescent="0.25">
      <c r="B3496" s="520"/>
      <c r="C3496" s="325"/>
      <c r="D3496" s="501"/>
      <c r="E3496" s="501"/>
      <c r="F3496" s="501"/>
      <c r="G3496" s="502"/>
      <c r="H3496" s="503"/>
      <c r="I3496" s="204"/>
      <c r="J3496" s="295"/>
      <c r="K3496" s="295"/>
      <c r="L3496" s="205"/>
      <c r="M3496" s="508"/>
      <c r="N3496" s="508"/>
      <c r="O3496" s="509"/>
      <c r="P3496" s="193">
        <f t="shared" si="702"/>
        <v>0</v>
      </c>
      <c r="Q3496" s="510"/>
      <c r="R3496" s="511"/>
      <c r="S3496" s="511"/>
      <c r="T3496" s="511"/>
      <c r="U3496" s="511"/>
    </row>
    <row r="3497" spans="2:21" s="156" customFormat="1" ht="19.5" customHeight="1" outlineLevel="1" x14ac:dyDescent="0.25">
      <c r="B3497" s="475"/>
      <c r="C3497" s="325" t="s">
        <v>1837</v>
      </c>
      <c r="D3497" s="501"/>
      <c r="E3497" s="501"/>
      <c r="F3497" s="501"/>
      <c r="G3497" s="502"/>
      <c r="H3497" s="503">
        <f>K3497/K3387</f>
        <v>3.7771623616826462E-2</v>
      </c>
      <c r="I3497" s="204"/>
      <c r="J3497" s="295"/>
      <c r="K3497" s="295">
        <v>17500000</v>
      </c>
      <c r="L3497" s="205"/>
      <c r="M3497" s="206"/>
      <c r="N3497" s="206"/>
      <c r="O3497" s="207"/>
      <c r="P3497" s="193">
        <f t="shared" si="702"/>
        <v>0</v>
      </c>
      <c r="Q3497" s="170"/>
      <c r="R3497" s="194">
        <f>R3387*$H$3497</f>
        <v>10003527.408826875</v>
      </c>
      <c r="S3497" s="194">
        <f>S3387*$H$3497</f>
        <v>1550086.956109405</v>
      </c>
      <c r="T3497" s="194">
        <f>T3387*$H$3497</f>
        <v>5260372.4526031502</v>
      </c>
      <c r="U3497" s="194">
        <f>U3387*$H$3497</f>
        <v>686013.18246056372</v>
      </c>
    </row>
    <row r="3498" spans="2:21" s="156" customFormat="1" ht="19.5" customHeight="1" outlineLevel="1" x14ac:dyDescent="0.25">
      <c r="B3498" s="475"/>
      <c r="C3498" s="325"/>
      <c r="D3498" s="501"/>
      <c r="E3498" s="501"/>
      <c r="F3498" s="501"/>
      <c r="G3498" s="502"/>
      <c r="H3498" s="503"/>
      <c r="I3498" s="204"/>
      <c r="J3498" s="295"/>
      <c r="K3498" s="295"/>
      <c r="L3498" s="205"/>
      <c r="M3498" s="206"/>
      <c r="N3498" s="206"/>
      <c r="O3498" s="207"/>
      <c r="P3498" s="193">
        <f t="shared" si="702"/>
        <v>0</v>
      </c>
      <c r="Q3498" s="170"/>
      <c r="R3498" s="194"/>
      <c r="S3498" s="194"/>
      <c r="T3498" s="194"/>
      <c r="U3498" s="194"/>
    </row>
    <row r="3499" spans="2:21" s="156" customFormat="1" ht="19.5" customHeight="1" outlineLevel="1" x14ac:dyDescent="0.25">
      <c r="B3499" s="475"/>
      <c r="C3499" s="325"/>
      <c r="D3499" s="501"/>
      <c r="E3499" s="501"/>
      <c r="F3499" s="501"/>
      <c r="G3499" s="502"/>
      <c r="H3499" s="503"/>
      <c r="I3499" s="204"/>
      <c r="J3499" s="295"/>
      <c r="K3499" s="524"/>
      <c r="L3499" s="205"/>
      <c r="M3499" s="206"/>
      <c r="N3499" s="206"/>
      <c r="O3499" s="207"/>
      <c r="P3499" s="193"/>
      <c r="Q3499" s="170"/>
      <c r="R3499" s="194"/>
      <c r="S3499" s="194"/>
      <c r="T3499" s="194"/>
      <c r="U3499" s="194"/>
    </row>
    <row r="3500" spans="2:21" s="156" customFormat="1" ht="19.5" customHeight="1" outlineLevel="1" x14ac:dyDescent="0.25">
      <c r="B3500" s="475"/>
      <c r="C3500" s="325"/>
      <c r="D3500" s="501"/>
      <c r="E3500" s="501"/>
      <c r="F3500" s="501"/>
      <c r="G3500" s="502"/>
      <c r="H3500" s="503"/>
      <c r="I3500" s="204"/>
      <c r="J3500" s="295"/>
      <c r="K3500" s="524"/>
      <c r="L3500" s="205"/>
      <c r="M3500" s="206"/>
      <c r="N3500" s="206"/>
      <c r="O3500" s="207"/>
      <c r="P3500" s="193"/>
      <c r="Q3500" s="170"/>
      <c r="R3500" s="194"/>
      <c r="S3500" s="194"/>
      <c r="T3500" s="194"/>
      <c r="U3500" s="194"/>
    </row>
    <row r="3501" spans="2:21" s="156" customFormat="1" ht="19.5" customHeight="1" outlineLevel="1" x14ac:dyDescent="0.25">
      <c r="B3501" s="475"/>
      <c r="C3501" s="325"/>
      <c r="D3501" s="501"/>
      <c r="E3501" s="501"/>
      <c r="F3501" s="501"/>
      <c r="G3501" s="521" t="str">
        <f>C3390</f>
        <v>Project / Design Team Fees</v>
      </c>
      <c r="H3501" s="503"/>
      <c r="I3501" s="204"/>
      <c r="J3501" s="295"/>
      <c r="K3501" s="523">
        <f>SUBTOTAL(9,K3390:K3500)</f>
        <v>17500000</v>
      </c>
      <c r="L3501" s="205"/>
      <c r="M3501" s="206" t="s">
        <v>1838</v>
      </c>
      <c r="N3501" s="206"/>
      <c r="O3501" s="207"/>
      <c r="P3501" s="193">
        <f t="shared" si="702"/>
        <v>17500000</v>
      </c>
      <c r="Q3501" s="170"/>
      <c r="R3501" s="194"/>
      <c r="S3501" s="194"/>
      <c r="T3501" s="194"/>
      <c r="U3501" s="194"/>
    </row>
    <row r="3502" spans="2:21" s="156" customFormat="1" ht="19.5" customHeight="1" outlineLevel="1" x14ac:dyDescent="0.25">
      <c r="B3502" s="475"/>
      <c r="C3502" s="325"/>
      <c r="D3502" s="501"/>
      <c r="E3502" s="501"/>
      <c r="F3502" s="501"/>
      <c r="G3502" s="502"/>
      <c r="H3502" s="503"/>
      <c r="I3502" s="204"/>
      <c r="J3502" s="295"/>
      <c r="K3502" s="295"/>
      <c r="L3502" s="205"/>
      <c r="M3502" s="206"/>
      <c r="N3502" s="206"/>
      <c r="O3502" s="207"/>
      <c r="P3502" s="193">
        <f t="shared" si="702"/>
        <v>0</v>
      </c>
      <c r="Q3502" s="170"/>
      <c r="R3502" s="194"/>
      <c r="S3502" s="194"/>
      <c r="T3502" s="194"/>
      <c r="U3502" s="194"/>
    </row>
    <row r="3503" spans="2:21" s="156" customFormat="1" ht="19.5" customHeight="1" outlineLevel="1" x14ac:dyDescent="0.25">
      <c r="B3503" s="475" t="s">
        <v>1839</v>
      </c>
      <c r="C3503" s="325" t="s">
        <v>1840</v>
      </c>
      <c r="D3503" s="501"/>
      <c r="E3503" s="501"/>
      <c r="F3503" s="501"/>
      <c r="G3503" s="502"/>
      <c r="H3503" s="503"/>
      <c r="I3503" s="204"/>
      <c r="J3503" s="295"/>
      <c r="K3503" s="295"/>
      <c r="L3503" s="205"/>
      <c r="M3503" s="206"/>
      <c r="N3503" s="206"/>
      <c r="O3503" s="207"/>
      <c r="P3503" s="193">
        <f t="shared" si="702"/>
        <v>0</v>
      </c>
      <c r="Q3503" s="170"/>
      <c r="R3503" s="194"/>
      <c r="S3503" s="194"/>
      <c r="T3503" s="194"/>
      <c r="U3503" s="194"/>
    </row>
    <row r="3504" spans="2:21" s="505" customFormat="1" ht="27" customHeight="1" outlineLevel="1" x14ac:dyDescent="0.25">
      <c r="B3504" s="520"/>
      <c r="C3504" s="525" t="s">
        <v>1841</v>
      </c>
      <c r="D3504" s="501"/>
      <c r="E3504" s="501"/>
      <c r="F3504" s="501"/>
      <c r="G3504" s="502"/>
      <c r="H3504" s="503"/>
      <c r="I3504" s="204"/>
      <c r="J3504" s="295"/>
      <c r="K3504" s="295"/>
      <c r="L3504" s="993" t="s">
        <v>1842</v>
      </c>
      <c r="M3504" s="994"/>
      <c r="N3504" s="994"/>
      <c r="O3504" s="995"/>
      <c r="P3504" s="193">
        <f t="shared" si="702"/>
        <v>0</v>
      </c>
      <c r="Q3504" s="510"/>
      <c r="R3504" s="511"/>
      <c r="S3504" s="511"/>
      <c r="T3504" s="511"/>
      <c r="U3504" s="511"/>
    </row>
    <row r="3505" spans="1:21" s="156" customFormat="1" ht="19.5" customHeight="1" outlineLevel="1" x14ac:dyDescent="0.25">
      <c r="B3505" s="475"/>
      <c r="C3505" s="325"/>
      <c r="D3505" s="501"/>
      <c r="E3505" s="501"/>
      <c r="F3505" s="501"/>
      <c r="G3505" s="502"/>
      <c r="H3505" s="503"/>
      <c r="I3505" s="204"/>
      <c r="J3505" s="295"/>
      <c r="K3505" s="295"/>
      <c r="L3505" s="205"/>
      <c r="M3505" s="206"/>
      <c r="N3505" s="206"/>
      <c r="O3505" s="207"/>
      <c r="P3505" s="193">
        <f t="shared" si="702"/>
        <v>0</v>
      </c>
      <c r="Q3505" s="170"/>
      <c r="R3505" s="194"/>
      <c r="S3505" s="194"/>
      <c r="T3505" s="194"/>
      <c r="U3505" s="194"/>
    </row>
    <row r="3506" spans="1:21" s="156" customFormat="1" ht="19.5" customHeight="1" outlineLevel="1" x14ac:dyDescent="0.25">
      <c r="A3506" s="156" t="s">
        <v>1843</v>
      </c>
      <c r="B3506" s="475"/>
      <c r="C3506" s="477" t="s">
        <v>1844</v>
      </c>
      <c r="D3506" s="501"/>
      <c r="E3506" s="501"/>
      <c r="F3506" s="501"/>
      <c r="G3506" s="502"/>
      <c r="H3506" s="503"/>
      <c r="I3506" s="204"/>
      <c r="J3506" s="295"/>
      <c r="K3506" s="295"/>
      <c r="L3506" s="205"/>
      <c r="M3506" s="206"/>
      <c r="N3506" s="206"/>
      <c r="O3506" s="207"/>
      <c r="P3506" s="193">
        <f t="shared" si="702"/>
        <v>0</v>
      </c>
      <c r="Q3506" s="170"/>
      <c r="R3506" s="194"/>
      <c r="S3506" s="194"/>
      <c r="T3506" s="194"/>
      <c r="U3506" s="194"/>
    </row>
    <row r="3507" spans="1:21" s="156" customFormat="1" ht="19.5" customHeight="1" outlineLevel="1" x14ac:dyDescent="0.25">
      <c r="A3507" s="156" t="s">
        <v>1843</v>
      </c>
      <c r="B3507" s="475"/>
      <c r="C3507" s="325" t="s">
        <v>1845</v>
      </c>
      <c r="D3507" s="501"/>
      <c r="E3507" s="501"/>
      <c r="F3507" s="501"/>
      <c r="G3507" s="502"/>
      <c r="H3507" s="503"/>
      <c r="I3507" s="204"/>
      <c r="J3507" s="295"/>
      <c r="K3507" s="295">
        <v>311137</v>
      </c>
      <c r="L3507" s="205"/>
      <c r="M3507" s="206"/>
      <c r="N3507" s="206"/>
      <c r="O3507" s="207"/>
      <c r="P3507" s="193">
        <f t="shared" si="702"/>
        <v>311137</v>
      </c>
      <c r="Q3507" s="170"/>
      <c r="R3507" s="194"/>
      <c r="S3507" s="194"/>
      <c r="T3507" s="194"/>
      <c r="U3507" s="194"/>
    </row>
    <row r="3508" spans="1:21" s="156" customFormat="1" ht="19.5" customHeight="1" outlineLevel="1" x14ac:dyDescent="0.25">
      <c r="A3508" s="156" t="s">
        <v>1843</v>
      </c>
      <c r="B3508" s="475"/>
      <c r="C3508" s="325" t="s">
        <v>1846</v>
      </c>
      <c r="D3508" s="501"/>
      <c r="E3508" s="501"/>
      <c r="F3508" s="501"/>
      <c r="G3508" s="502"/>
      <c r="H3508" s="503"/>
      <c r="I3508" s="204"/>
      <c r="J3508" s="295"/>
      <c r="K3508" s="295">
        <v>212023</v>
      </c>
      <c r="L3508" s="205"/>
      <c r="M3508" s="206"/>
      <c r="N3508" s="206"/>
      <c r="O3508" s="207"/>
      <c r="P3508" s="193">
        <f t="shared" si="702"/>
        <v>212023</v>
      </c>
      <c r="Q3508" s="170"/>
      <c r="R3508" s="194"/>
      <c r="S3508" s="194"/>
      <c r="T3508" s="194"/>
      <c r="U3508" s="194"/>
    </row>
    <row r="3509" spans="1:21" s="156" customFormat="1" ht="19.5" customHeight="1" outlineLevel="1" x14ac:dyDescent="0.25">
      <c r="A3509" s="156" t="s">
        <v>1843</v>
      </c>
      <c r="B3509" s="475"/>
      <c r="C3509" s="325" t="s">
        <v>1847</v>
      </c>
      <c r="D3509" s="501"/>
      <c r="E3509" s="501"/>
      <c r="F3509" s="501"/>
      <c r="G3509" s="502"/>
      <c r="H3509" s="503"/>
      <c r="I3509" s="204"/>
      <c r="J3509" s="295"/>
      <c r="K3509" s="295">
        <v>134667</v>
      </c>
      <c r="L3509" s="205"/>
      <c r="M3509" s="206"/>
      <c r="N3509" s="206"/>
      <c r="O3509" s="207"/>
      <c r="P3509" s="193">
        <f t="shared" si="702"/>
        <v>134667</v>
      </c>
      <c r="Q3509" s="170"/>
      <c r="R3509" s="194"/>
      <c r="S3509" s="194"/>
      <c r="T3509" s="194"/>
      <c r="U3509" s="194"/>
    </row>
    <row r="3510" spans="1:21" s="156" customFormat="1" ht="19.5" customHeight="1" outlineLevel="1" x14ac:dyDescent="0.25">
      <c r="A3510" s="156" t="s">
        <v>1843</v>
      </c>
      <c r="B3510" s="475"/>
      <c r="C3510" s="325" t="s">
        <v>1848</v>
      </c>
      <c r="D3510" s="501"/>
      <c r="E3510" s="501"/>
      <c r="F3510" s="501"/>
      <c r="G3510" s="502"/>
      <c r="H3510" s="503"/>
      <c r="I3510" s="204"/>
      <c r="J3510" s="295"/>
      <c r="K3510" s="295">
        <v>22716</v>
      </c>
      <c r="L3510" s="205"/>
      <c r="M3510" s="206"/>
      <c r="N3510" s="206"/>
      <c r="O3510" s="207"/>
      <c r="P3510" s="193">
        <f t="shared" si="702"/>
        <v>22716</v>
      </c>
      <c r="Q3510" s="170"/>
      <c r="R3510" s="194"/>
      <c r="S3510" s="194"/>
      <c r="T3510" s="194"/>
      <c r="U3510" s="194"/>
    </row>
    <row r="3511" spans="1:21" s="156" customFormat="1" ht="19.5" customHeight="1" outlineLevel="1" x14ac:dyDescent="0.25">
      <c r="A3511" s="156" t="s">
        <v>1843</v>
      </c>
      <c r="B3511" s="475"/>
      <c r="C3511" s="325" t="s">
        <v>1849</v>
      </c>
      <c r="D3511" s="501"/>
      <c r="E3511" s="501"/>
      <c r="F3511" s="501"/>
      <c r="G3511" s="502"/>
      <c r="H3511" s="503"/>
      <c r="I3511" s="204"/>
      <c r="J3511" s="295"/>
      <c r="K3511" s="295">
        <v>187990</v>
      </c>
      <c r="L3511" s="205"/>
      <c r="M3511" s="206"/>
      <c r="N3511" s="206"/>
      <c r="O3511" s="207"/>
      <c r="P3511" s="193">
        <f t="shared" si="702"/>
        <v>187990</v>
      </c>
      <c r="Q3511" s="170"/>
      <c r="R3511" s="194"/>
      <c r="S3511" s="194"/>
      <c r="T3511" s="194"/>
      <c r="U3511" s="194"/>
    </row>
    <row r="3512" spans="1:21" s="156" customFormat="1" ht="19.5" customHeight="1" outlineLevel="1" x14ac:dyDescent="0.25">
      <c r="A3512" s="156" t="s">
        <v>1843</v>
      </c>
      <c r="B3512" s="475"/>
      <c r="C3512" s="325" t="s">
        <v>1850</v>
      </c>
      <c r="D3512" s="501"/>
      <c r="E3512" s="501"/>
      <c r="F3512" s="501"/>
      <c r="G3512" s="502"/>
      <c r="H3512" s="503"/>
      <c r="I3512" s="204"/>
      <c r="J3512" s="295"/>
      <c r="K3512" s="295">
        <v>166672</v>
      </c>
      <c r="L3512" s="205"/>
      <c r="M3512" s="206"/>
      <c r="N3512" s="206"/>
      <c r="O3512" s="207"/>
      <c r="P3512" s="193">
        <f t="shared" si="702"/>
        <v>166672</v>
      </c>
      <c r="Q3512" s="170"/>
      <c r="R3512" s="194"/>
      <c r="S3512" s="194"/>
      <c r="T3512" s="194"/>
      <c r="U3512" s="194"/>
    </row>
    <row r="3513" spans="1:21" s="156" customFormat="1" ht="19.5" customHeight="1" outlineLevel="1" x14ac:dyDescent="0.25">
      <c r="A3513" s="156" t="s">
        <v>1843</v>
      </c>
      <c r="B3513" s="475"/>
      <c r="C3513" s="325" t="s">
        <v>1851</v>
      </c>
      <c r="D3513" s="501"/>
      <c r="E3513" s="501"/>
      <c r="F3513" s="501"/>
      <c r="G3513" s="502"/>
      <c r="H3513" s="503"/>
      <c r="I3513" s="204"/>
      <c r="J3513" s="295"/>
      <c r="K3513" s="295">
        <v>162050</v>
      </c>
      <c r="L3513" s="205"/>
      <c r="M3513" s="206"/>
      <c r="N3513" s="206"/>
      <c r="O3513" s="207"/>
      <c r="P3513" s="193">
        <f t="shared" si="702"/>
        <v>162050</v>
      </c>
      <c r="Q3513" s="170"/>
      <c r="R3513" s="194"/>
      <c r="S3513" s="194"/>
      <c r="T3513" s="194"/>
      <c r="U3513" s="194"/>
    </row>
    <row r="3514" spans="1:21" s="156" customFormat="1" ht="19.5" customHeight="1" outlineLevel="1" x14ac:dyDescent="0.25">
      <c r="A3514" s="156" t="s">
        <v>1843</v>
      </c>
      <c r="B3514" s="475"/>
      <c r="C3514" s="325" t="s">
        <v>1852</v>
      </c>
      <c r="D3514" s="501"/>
      <c r="E3514" s="501"/>
      <c r="F3514" s="501"/>
      <c r="G3514" s="502"/>
      <c r="H3514" s="503"/>
      <c r="I3514" s="204"/>
      <c r="J3514" s="295"/>
      <c r="K3514" s="295">
        <v>122033</v>
      </c>
      <c r="L3514" s="205"/>
      <c r="M3514" s="206"/>
      <c r="N3514" s="206"/>
      <c r="O3514" s="207"/>
      <c r="P3514" s="193">
        <f t="shared" si="702"/>
        <v>122033</v>
      </c>
      <c r="Q3514" s="170"/>
      <c r="R3514" s="194"/>
      <c r="S3514" s="194"/>
      <c r="T3514" s="194"/>
      <c r="U3514" s="194"/>
    </row>
    <row r="3515" spans="1:21" s="156" customFormat="1" ht="19.5" customHeight="1" outlineLevel="1" x14ac:dyDescent="0.25">
      <c r="A3515" s="156" t="s">
        <v>1843</v>
      </c>
      <c r="B3515" s="475"/>
      <c r="C3515" s="325" t="s">
        <v>1853</v>
      </c>
      <c r="D3515" s="501"/>
      <c r="E3515" s="501"/>
      <c r="F3515" s="501"/>
      <c r="G3515" s="502"/>
      <c r="H3515" s="503"/>
      <c r="I3515" s="204"/>
      <c r="J3515" s="295"/>
      <c r="K3515" s="295">
        <v>26695</v>
      </c>
      <c r="L3515" s="205"/>
      <c r="M3515" s="206"/>
      <c r="N3515" s="206"/>
      <c r="O3515" s="207"/>
      <c r="P3515" s="193">
        <f t="shared" si="702"/>
        <v>26695</v>
      </c>
      <c r="Q3515" s="170"/>
      <c r="R3515" s="194"/>
      <c r="S3515" s="194"/>
      <c r="T3515" s="194"/>
      <c r="U3515" s="194"/>
    </row>
    <row r="3516" spans="1:21" s="156" customFormat="1" ht="19.5" customHeight="1" outlineLevel="1" x14ac:dyDescent="0.25">
      <c r="A3516" s="156" t="s">
        <v>1843</v>
      </c>
      <c r="B3516" s="475"/>
      <c r="C3516" s="325" t="s">
        <v>1854</v>
      </c>
      <c r="D3516" s="501"/>
      <c r="E3516" s="501"/>
      <c r="F3516" s="501"/>
      <c r="G3516" s="502"/>
      <c r="H3516" s="503"/>
      <c r="I3516" s="204"/>
      <c r="J3516" s="295"/>
      <c r="K3516" s="295"/>
      <c r="L3516" s="205"/>
      <c r="M3516" s="206"/>
      <c r="N3516" s="206"/>
      <c r="O3516" s="207"/>
      <c r="P3516" s="193">
        <f t="shared" si="702"/>
        <v>0</v>
      </c>
      <c r="Q3516" s="170"/>
      <c r="R3516" s="194"/>
      <c r="S3516" s="194"/>
      <c r="T3516" s="194"/>
      <c r="U3516" s="194"/>
    </row>
    <row r="3517" spans="1:21" s="156" customFormat="1" ht="19.5" customHeight="1" outlineLevel="1" x14ac:dyDescent="0.25">
      <c r="A3517" s="156" t="s">
        <v>1843</v>
      </c>
      <c r="B3517" s="475"/>
      <c r="C3517" s="325" t="s">
        <v>1855</v>
      </c>
      <c r="D3517" s="501"/>
      <c r="E3517" s="501"/>
      <c r="F3517" s="501"/>
      <c r="G3517" s="502"/>
      <c r="H3517" s="503"/>
      <c r="I3517" s="204"/>
      <c r="J3517" s="295"/>
      <c r="K3517" s="295"/>
      <c r="L3517" s="205"/>
      <c r="M3517" s="206"/>
      <c r="N3517" s="206"/>
      <c r="O3517" s="207"/>
      <c r="P3517" s="193">
        <f t="shared" si="702"/>
        <v>0</v>
      </c>
      <c r="Q3517" s="170"/>
      <c r="R3517" s="194"/>
      <c r="S3517" s="194"/>
      <c r="T3517" s="194"/>
      <c r="U3517" s="194"/>
    </row>
    <row r="3518" spans="1:21" s="156" customFormat="1" ht="19.5" customHeight="1" outlineLevel="1" x14ac:dyDescent="0.25">
      <c r="A3518" s="156" t="s">
        <v>1843</v>
      </c>
      <c r="B3518" s="475"/>
      <c r="C3518" s="325"/>
      <c r="D3518" s="501"/>
      <c r="E3518" s="501"/>
      <c r="F3518" s="501"/>
      <c r="G3518" s="502"/>
      <c r="H3518" s="503"/>
      <c r="I3518" s="204"/>
      <c r="J3518" s="295"/>
      <c r="K3518" s="526"/>
      <c r="L3518" s="205"/>
      <c r="M3518" s="206"/>
      <c r="N3518" s="206"/>
      <c r="O3518" s="207"/>
      <c r="P3518" s="193">
        <f t="shared" si="702"/>
        <v>0</v>
      </c>
      <c r="Q3518" s="170"/>
      <c r="R3518" s="194"/>
      <c r="S3518" s="194"/>
      <c r="T3518" s="194"/>
      <c r="U3518" s="194"/>
    </row>
    <row r="3519" spans="1:21" s="156" customFormat="1" ht="19.5" customHeight="1" outlineLevel="1" x14ac:dyDescent="0.25">
      <c r="A3519" s="156" t="s">
        <v>1843</v>
      </c>
      <c r="B3519" s="475"/>
      <c r="C3519" s="325"/>
      <c r="D3519" s="501"/>
      <c r="E3519" s="501"/>
      <c r="F3519" s="501"/>
      <c r="G3519" s="293" t="s">
        <v>808</v>
      </c>
      <c r="H3519" s="527"/>
      <c r="I3519" s="409"/>
      <c r="J3519" s="380"/>
      <c r="K3519" s="523">
        <f>SUBTOTAL(9,K3506:K3518)</f>
        <v>1345983</v>
      </c>
      <c r="L3519" s="205"/>
      <c r="M3519" s="206"/>
      <c r="N3519" s="206"/>
      <c r="O3519" s="207"/>
      <c r="P3519" s="193">
        <f t="shared" si="702"/>
        <v>1345983</v>
      </c>
      <c r="Q3519" s="170"/>
      <c r="R3519" s="194"/>
      <c r="S3519" s="194"/>
      <c r="T3519" s="194"/>
      <c r="U3519" s="194"/>
    </row>
    <row r="3520" spans="1:21" s="156" customFormat="1" ht="19.5" customHeight="1" outlineLevel="1" x14ac:dyDescent="0.25">
      <c r="A3520" s="156" t="s">
        <v>1843</v>
      </c>
      <c r="B3520" s="475"/>
      <c r="C3520" s="325"/>
      <c r="D3520" s="501"/>
      <c r="E3520" s="501"/>
      <c r="F3520" s="501"/>
      <c r="G3520" s="502"/>
      <c r="H3520" s="503"/>
      <c r="I3520" s="204"/>
      <c r="J3520" s="295"/>
      <c r="K3520" s="295"/>
      <c r="L3520" s="205"/>
      <c r="M3520" s="206"/>
      <c r="N3520" s="206"/>
      <c r="O3520" s="207"/>
      <c r="P3520" s="193">
        <f t="shared" si="702"/>
        <v>0</v>
      </c>
      <c r="Q3520" s="170"/>
      <c r="R3520" s="194"/>
      <c r="S3520" s="194"/>
      <c r="T3520" s="194"/>
      <c r="U3520" s="194"/>
    </row>
    <row r="3521" spans="1:21" s="156" customFormat="1" ht="19.5" customHeight="1" outlineLevel="1" x14ac:dyDescent="0.25">
      <c r="A3521" s="156" t="s">
        <v>1843</v>
      </c>
      <c r="B3521" s="475"/>
      <c r="C3521" s="477" t="s">
        <v>1856</v>
      </c>
      <c r="D3521" s="501"/>
      <c r="E3521" s="501"/>
      <c r="F3521" s="501"/>
      <c r="G3521" s="502"/>
      <c r="H3521" s="503"/>
      <c r="I3521" s="204"/>
      <c r="J3521" s="295"/>
      <c r="K3521" s="295"/>
      <c r="L3521" s="205"/>
      <c r="M3521" s="206"/>
      <c r="N3521" s="206"/>
      <c r="O3521" s="207"/>
      <c r="P3521" s="193">
        <f t="shared" si="702"/>
        <v>0</v>
      </c>
      <c r="Q3521" s="170"/>
      <c r="R3521" s="194"/>
      <c r="S3521" s="194"/>
      <c r="T3521" s="194"/>
      <c r="U3521" s="194"/>
    </row>
    <row r="3522" spans="1:21" s="156" customFormat="1" ht="19.5" customHeight="1" outlineLevel="1" x14ac:dyDescent="0.25">
      <c r="A3522" s="156" t="s">
        <v>1843</v>
      </c>
      <c r="B3522" s="475"/>
      <c r="C3522" s="325" t="s">
        <v>1857</v>
      </c>
      <c r="D3522" s="501"/>
      <c r="E3522" s="501"/>
      <c r="F3522" s="501"/>
      <c r="G3522" s="502"/>
      <c r="H3522" s="503"/>
      <c r="I3522" s="204"/>
      <c r="J3522" s="295"/>
      <c r="K3522" s="295">
        <v>85521</v>
      </c>
      <c r="L3522" s="205"/>
      <c r="M3522" s="206"/>
      <c r="N3522" s="206"/>
      <c r="O3522" s="207"/>
      <c r="P3522" s="193">
        <f t="shared" si="702"/>
        <v>85521</v>
      </c>
      <c r="Q3522" s="170"/>
      <c r="R3522" s="194"/>
      <c r="S3522" s="194"/>
      <c r="T3522" s="194"/>
      <c r="U3522" s="194"/>
    </row>
    <row r="3523" spans="1:21" s="156" customFormat="1" ht="19.5" customHeight="1" outlineLevel="1" x14ac:dyDescent="0.25">
      <c r="A3523" s="156" t="s">
        <v>1843</v>
      </c>
      <c r="B3523" s="475"/>
      <c r="C3523" s="325" t="s">
        <v>1857</v>
      </c>
      <c r="D3523" s="501"/>
      <c r="E3523" s="501"/>
      <c r="F3523" s="501"/>
      <c r="G3523" s="502"/>
      <c r="H3523" s="503"/>
      <c r="I3523" s="204"/>
      <c r="J3523" s="295"/>
      <c r="K3523" s="295">
        <v>51341</v>
      </c>
      <c r="L3523" s="205"/>
      <c r="M3523" s="206"/>
      <c r="N3523" s="206"/>
      <c r="O3523" s="207"/>
      <c r="P3523" s="193">
        <f t="shared" si="702"/>
        <v>51341</v>
      </c>
      <c r="Q3523" s="170"/>
      <c r="R3523" s="194"/>
      <c r="S3523" s="194"/>
      <c r="T3523" s="194"/>
      <c r="U3523" s="194"/>
    </row>
    <row r="3524" spans="1:21" s="156" customFormat="1" ht="19.5" customHeight="1" outlineLevel="1" x14ac:dyDescent="0.25">
      <c r="A3524" s="156" t="s">
        <v>1843</v>
      </c>
      <c r="B3524" s="475"/>
      <c r="C3524" s="325" t="s">
        <v>1858</v>
      </c>
      <c r="D3524" s="501"/>
      <c r="E3524" s="501"/>
      <c r="F3524" s="501"/>
      <c r="G3524" s="502"/>
      <c r="H3524" s="503"/>
      <c r="I3524" s="204"/>
      <c r="J3524" s="295"/>
      <c r="K3524" s="295">
        <v>82277</v>
      </c>
      <c r="L3524" s="205"/>
      <c r="M3524" s="206"/>
      <c r="N3524" s="206"/>
      <c r="O3524" s="207"/>
      <c r="P3524" s="193">
        <f t="shared" si="702"/>
        <v>82277</v>
      </c>
      <c r="Q3524" s="170"/>
      <c r="R3524" s="194"/>
      <c r="S3524" s="194"/>
      <c r="T3524" s="194"/>
      <c r="U3524" s="194"/>
    </row>
    <row r="3525" spans="1:21" s="156" customFormat="1" ht="19.5" customHeight="1" outlineLevel="1" x14ac:dyDescent="0.25">
      <c r="B3525" s="475"/>
      <c r="C3525" s="325"/>
      <c r="D3525" s="501"/>
      <c r="E3525" s="501"/>
      <c r="F3525" s="501"/>
      <c r="G3525" s="293" t="s">
        <v>808</v>
      </c>
      <c r="H3525" s="527"/>
      <c r="I3525" s="409"/>
      <c r="J3525" s="380"/>
      <c r="K3525" s="523">
        <f>SUBTOTAL(9,K3521:K3524)</f>
        <v>219139</v>
      </c>
      <c r="L3525" s="205"/>
      <c r="M3525" s="206"/>
      <c r="N3525" s="206"/>
      <c r="O3525" s="207"/>
      <c r="P3525" s="193">
        <f t="shared" si="702"/>
        <v>219139</v>
      </c>
      <c r="Q3525" s="170"/>
      <c r="R3525" s="194"/>
      <c r="S3525" s="194"/>
      <c r="T3525" s="194"/>
      <c r="U3525" s="194"/>
    </row>
    <row r="3526" spans="1:21" s="156" customFormat="1" ht="19.5" customHeight="1" outlineLevel="1" x14ac:dyDescent="0.25">
      <c r="B3526" s="475"/>
      <c r="C3526" s="325"/>
      <c r="D3526" s="501"/>
      <c r="E3526" s="501"/>
      <c r="F3526" s="501"/>
      <c r="G3526" s="502"/>
      <c r="H3526" s="503"/>
      <c r="I3526" s="204"/>
      <c r="J3526" s="295"/>
      <c r="K3526" s="295"/>
      <c r="L3526" s="205"/>
      <c r="M3526" s="206"/>
      <c r="N3526" s="206"/>
      <c r="O3526" s="207"/>
      <c r="P3526" s="193">
        <f t="shared" si="702"/>
        <v>0</v>
      </c>
      <c r="Q3526" s="170"/>
      <c r="R3526" s="194"/>
      <c r="S3526" s="194"/>
      <c r="T3526" s="194"/>
      <c r="U3526" s="194"/>
    </row>
    <row r="3527" spans="1:21" s="156" customFormat="1" ht="19.5" customHeight="1" outlineLevel="1" x14ac:dyDescent="0.25">
      <c r="A3527" s="156" t="s">
        <v>1843</v>
      </c>
      <c r="B3527" s="475"/>
      <c r="C3527" s="477" t="s">
        <v>1859</v>
      </c>
      <c r="D3527" s="501"/>
      <c r="E3527" s="501"/>
      <c r="F3527" s="501"/>
      <c r="G3527" s="502"/>
      <c r="H3527" s="503"/>
      <c r="I3527" s="204"/>
      <c r="J3527" s="295"/>
      <c r="K3527" s="295"/>
      <c r="L3527" s="205"/>
      <c r="M3527" s="206"/>
      <c r="N3527" s="206"/>
      <c r="O3527" s="207"/>
      <c r="P3527" s="193">
        <f t="shared" si="702"/>
        <v>0</v>
      </c>
      <c r="Q3527" s="170"/>
      <c r="R3527" s="194"/>
      <c r="S3527" s="194"/>
      <c r="T3527" s="194"/>
      <c r="U3527" s="194"/>
    </row>
    <row r="3528" spans="1:21" s="156" customFormat="1" ht="19.5" customHeight="1" outlineLevel="1" x14ac:dyDescent="0.25">
      <c r="A3528" s="156" t="s">
        <v>1843</v>
      </c>
      <c r="B3528" s="475"/>
      <c r="C3528" s="325" t="s">
        <v>1860</v>
      </c>
      <c r="D3528" s="501"/>
      <c r="E3528" s="501"/>
      <c r="F3528" s="501"/>
      <c r="G3528" s="502"/>
      <c r="H3528" s="503"/>
      <c r="I3528" s="204"/>
      <c r="J3528" s="295"/>
      <c r="K3528" s="295">
        <v>67690</v>
      </c>
      <c r="L3528" s="205"/>
      <c r="M3528" s="206"/>
      <c r="N3528" s="206"/>
      <c r="O3528" s="207"/>
      <c r="P3528" s="193">
        <f t="shared" si="702"/>
        <v>67690</v>
      </c>
      <c r="Q3528" s="170"/>
      <c r="R3528" s="194"/>
      <c r="S3528" s="194"/>
      <c r="T3528" s="194"/>
      <c r="U3528" s="194"/>
    </row>
    <row r="3529" spans="1:21" s="156" customFormat="1" ht="19.5" customHeight="1" outlineLevel="1" x14ac:dyDescent="0.25">
      <c r="A3529" s="156" t="s">
        <v>1843</v>
      </c>
      <c r="B3529" s="475"/>
      <c r="C3529" s="325" t="s">
        <v>1861</v>
      </c>
      <c r="D3529" s="501"/>
      <c r="E3529" s="501"/>
      <c r="F3529" s="501"/>
      <c r="G3529" s="502"/>
      <c r="H3529" s="503"/>
      <c r="I3529" s="204"/>
      <c r="J3529" s="295"/>
      <c r="K3529" s="295">
        <v>47947</v>
      </c>
      <c r="L3529" s="205"/>
      <c r="M3529" s="206"/>
      <c r="N3529" s="206"/>
      <c r="O3529" s="207"/>
      <c r="P3529" s="193">
        <f t="shared" si="702"/>
        <v>47947</v>
      </c>
      <c r="Q3529" s="170"/>
      <c r="R3529" s="194"/>
      <c r="S3529" s="194"/>
      <c r="T3529" s="194"/>
      <c r="U3529" s="194"/>
    </row>
    <row r="3530" spans="1:21" s="156" customFormat="1" ht="19.5" customHeight="1" outlineLevel="1" x14ac:dyDescent="0.25">
      <c r="A3530" s="156" t="s">
        <v>1843</v>
      </c>
      <c r="B3530" s="475"/>
      <c r="C3530" s="325" t="s">
        <v>1862</v>
      </c>
      <c r="D3530" s="501"/>
      <c r="E3530" s="501"/>
      <c r="F3530" s="501"/>
      <c r="G3530" s="502"/>
      <c r="H3530" s="503"/>
      <c r="I3530" s="204"/>
      <c r="J3530" s="295"/>
      <c r="K3530" s="295">
        <v>0</v>
      </c>
      <c r="L3530" s="205"/>
      <c r="M3530" s="206"/>
      <c r="N3530" s="206"/>
      <c r="O3530" s="207"/>
      <c r="P3530" s="193">
        <f t="shared" si="702"/>
        <v>0</v>
      </c>
      <c r="Q3530" s="170"/>
      <c r="R3530" s="194"/>
      <c r="S3530" s="194"/>
      <c r="T3530" s="194"/>
      <c r="U3530" s="194"/>
    </row>
    <row r="3531" spans="1:21" s="156" customFormat="1" ht="19.5" customHeight="1" outlineLevel="1" x14ac:dyDescent="0.25">
      <c r="A3531" s="156" t="s">
        <v>1843</v>
      </c>
      <c r="B3531" s="475"/>
      <c r="C3531" s="325" t="s">
        <v>1863</v>
      </c>
      <c r="D3531" s="501"/>
      <c r="E3531" s="501"/>
      <c r="F3531" s="501"/>
      <c r="G3531" s="502"/>
      <c r="H3531" s="503"/>
      <c r="I3531" s="204"/>
      <c r="J3531" s="295"/>
      <c r="K3531" s="295">
        <v>38922</v>
      </c>
      <c r="L3531" s="205"/>
      <c r="M3531" s="206"/>
      <c r="N3531" s="206"/>
      <c r="O3531" s="207"/>
      <c r="P3531" s="193">
        <f t="shared" si="702"/>
        <v>38922</v>
      </c>
      <c r="Q3531" s="170"/>
      <c r="R3531" s="194"/>
      <c r="S3531" s="194"/>
      <c r="T3531" s="194"/>
      <c r="U3531" s="194"/>
    </row>
    <row r="3532" spans="1:21" s="156" customFormat="1" ht="19.5" customHeight="1" outlineLevel="1" x14ac:dyDescent="0.25">
      <c r="A3532" s="156" t="s">
        <v>1843</v>
      </c>
      <c r="B3532" s="475"/>
      <c r="C3532" s="325" t="s">
        <v>1864</v>
      </c>
      <c r="D3532" s="501"/>
      <c r="E3532" s="501"/>
      <c r="F3532" s="501"/>
      <c r="G3532" s="502"/>
      <c r="H3532" s="503"/>
      <c r="I3532" s="204"/>
      <c r="J3532" s="295"/>
      <c r="K3532" s="295">
        <v>24256</v>
      </c>
      <c r="L3532" s="205"/>
      <c r="M3532" s="206"/>
      <c r="N3532" s="206"/>
      <c r="O3532" s="207"/>
      <c r="P3532" s="193">
        <f t="shared" si="702"/>
        <v>24256</v>
      </c>
      <c r="Q3532" s="170"/>
      <c r="R3532" s="194"/>
      <c r="S3532" s="194"/>
      <c r="T3532" s="194"/>
      <c r="U3532" s="194"/>
    </row>
    <row r="3533" spans="1:21" s="156" customFormat="1" ht="19.5" customHeight="1" outlineLevel="1" x14ac:dyDescent="0.25">
      <c r="A3533" s="156" t="s">
        <v>1843</v>
      </c>
      <c r="B3533" s="475"/>
      <c r="C3533" s="325" t="s">
        <v>1865</v>
      </c>
      <c r="D3533" s="501"/>
      <c r="E3533" s="501"/>
      <c r="F3533" s="501"/>
      <c r="G3533" s="502"/>
      <c r="H3533" s="503"/>
      <c r="I3533" s="204"/>
      <c r="J3533" s="295"/>
      <c r="K3533" s="295">
        <v>119022</v>
      </c>
      <c r="L3533" s="205"/>
      <c r="M3533" s="206"/>
      <c r="N3533" s="206"/>
      <c r="O3533" s="207"/>
      <c r="P3533" s="193">
        <f t="shared" si="702"/>
        <v>119022</v>
      </c>
      <c r="Q3533" s="170"/>
      <c r="R3533" s="194"/>
      <c r="S3533" s="194"/>
      <c r="T3533" s="194"/>
      <c r="U3533" s="194"/>
    </row>
    <row r="3534" spans="1:21" s="156" customFormat="1" ht="19.5" customHeight="1" outlineLevel="1" x14ac:dyDescent="0.25">
      <c r="A3534" s="156" t="s">
        <v>1843</v>
      </c>
      <c r="B3534" s="475"/>
      <c r="C3534" s="325" t="s">
        <v>1866</v>
      </c>
      <c r="D3534" s="501"/>
      <c r="E3534" s="501"/>
      <c r="F3534" s="501"/>
      <c r="G3534" s="502"/>
      <c r="H3534" s="503"/>
      <c r="I3534" s="204"/>
      <c r="J3534" s="295"/>
      <c r="K3534" s="295">
        <v>71075</v>
      </c>
      <c r="L3534" s="205"/>
      <c r="M3534" s="206"/>
      <c r="N3534" s="206"/>
      <c r="O3534" s="207"/>
      <c r="P3534" s="193">
        <f t="shared" si="702"/>
        <v>71075</v>
      </c>
      <c r="Q3534" s="170"/>
      <c r="R3534" s="194"/>
      <c r="S3534" s="194"/>
      <c r="T3534" s="194"/>
      <c r="U3534" s="194"/>
    </row>
    <row r="3535" spans="1:21" s="156" customFormat="1" ht="19.5" customHeight="1" outlineLevel="1" x14ac:dyDescent="0.25">
      <c r="A3535" s="156" t="s">
        <v>1843</v>
      </c>
      <c r="B3535" s="475"/>
      <c r="C3535" s="325" t="s">
        <v>1867</v>
      </c>
      <c r="D3535" s="501"/>
      <c r="E3535" s="501"/>
      <c r="F3535" s="501"/>
      <c r="G3535" s="502"/>
      <c r="H3535" s="503"/>
      <c r="I3535" s="204"/>
      <c r="J3535" s="295"/>
      <c r="K3535" s="295">
        <v>80517</v>
      </c>
      <c r="L3535" s="205"/>
      <c r="M3535" s="206"/>
      <c r="N3535" s="206"/>
      <c r="O3535" s="207"/>
      <c r="P3535" s="193">
        <f t="shared" si="702"/>
        <v>80517</v>
      </c>
      <c r="Q3535" s="170"/>
      <c r="R3535" s="194"/>
      <c r="S3535" s="194"/>
      <c r="T3535" s="194"/>
      <c r="U3535" s="194"/>
    </row>
    <row r="3536" spans="1:21" s="156" customFormat="1" ht="19.5" customHeight="1" outlineLevel="1" x14ac:dyDescent="0.25">
      <c r="A3536" s="156" t="s">
        <v>1843</v>
      </c>
      <c r="B3536" s="475"/>
      <c r="C3536" s="325" t="s">
        <v>1868</v>
      </c>
      <c r="D3536" s="501"/>
      <c r="E3536" s="501"/>
      <c r="F3536" s="501"/>
      <c r="G3536" s="502"/>
      <c r="H3536" s="503"/>
      <c r="I3536" s="204"/>
      <c r="J3536" s="295"/>
      <c r="K3536" s="295">
        <v>80517</v>
      </c>
      <c r="L3536" s="205"/>
      <c r="M3536" s="206"/>
      <c r="N3536" s="206"/>
      <c r="O3536" s="207"/>
      <c r="P3536" s="193">
        <f t="shared" si="702"/>
        <v>80517</v>
      </c>
      <c r="Q3536" s="170"/>
      <c r="R3536" s="194"/>
      <c r="S3536" s="194"/>
      <c r="T3536" s="194"/>
      <c r="U3536" s="194"/>
    </row>
    <row r="3537" spans="1:21" s="156" customFormat="1" ht="19.5" customHeight="1" outlineLevel="1" x14ac:dyDescent="0.25">
      <c r="A3537" s="156" t="s">
        <v>1843</v>
      </c>
      <c r="B3537" s="475"/>
      <c r="C3537" s="325" t="s">
        <v>1869</v>
      </c>
      <c r="D3537" s="501"/>
      <c r="E3537" s="501"/>
      <c r="F3537" s="501"/>
      <c r="G3537" s="502"/>
      <c r="H3537" s="503"/>
      <c r="I3537" s="204"/>
      <c r="J3537" s="295"/>
      <c r="K3537" s="295">
        <v>46010</v>
      </c>
      <c r="L3537" s="205"/>
      <c r="M3537" s="206"/>
      <c r="N3537" s="206"/>
      <c r="O3537" s="207"/>
      <c r="P3537" s="193">
        <f t="shared" si="702"/>
        <v>46010</v>
      </c>
      <c r="Q3537" s="170"/>
      <c r="R3537" s="194"/>
      <c r="S3537" s="194"/>
      <c r="T3537" s="194"/>
      <c r="U3537" s="194"/>
    </row>
    <row r="3538" spans="1:21" s="156" customFormat="1" ht="19.5" customHeight="1" outlineLevel="1" x14ac:dyDescent="0.25">
      <c r="A3538" s="156" t="s">
        <v>1843</v>
      </c>
      <c r="B3538" s="475"/>
      <c r="C3538" s="325" t="s">
        <v>1870</v>
      </c>
      <c r="D3538" s="501"/>
      <c r="E3538" s="501"/>
      <c r="F3538" s="501"/>
      <c r="G3538" s="502"/>
      <c r="H3538" s="503"/>
      <c r="I3538" s="204"/>
      <c r="J3538" s="295"/>
      <c r="K3538" s="295">
        <v>0</v>
      </c>
      <c r="L3538" s="205"/>
      <c r="M3538" s="206"/>
      <c r="N3538" s="206"/>
      <c r="O3538" s="207"/>
      <c r="P3538" s="193">
        <f t="shared" si="702"/>
        <v>0</v>
      </c>
      <c r="Q3538" s="170"/>
      <c r="R3538" s="194"/>
      <c r="S3538" s="194"/>
      <c r="T3538" s="194"/>
      <c r="U3538" s="194"/>
    </row>
    <row r="3539" spans="1:21" s="156" customFormat="1" ht="19.5" customHeight="1" outlineLevel="1" x14ac:dyDescent="0.25">
      <c r="A3539" s="156" t="s">
        <v>1843</v>
      </c>
      <c r="B3539" s="475"/>
      <c r="C3539" s="325" t="s">
        <v>1871</v>
      </c>
      <c r="D3539" s="501"/>
      <c r="E3539" s="501"/>
      <c r="F3539" s="501"/>
      <c r="G3539" s="502"/>
      <c r="H3539" s="503"/>
      <c r="I3539" s="204"/>
      <c r="J3539" s="295"/>
      <c r="K3539" s="295">
        <v>107404</v>
      </c>
      <c r="L3539" s="205"/>
      <c r="M3539" s="206"/>
      <c r="N3539" s="206"/>
      <c r="O3539" s="207"/>
      <c r="P3539" s="193">
        <f t="shared" si="702"/>
        <v>107404</v>
      </c>
      <c r="Q3539" s="170"/>
      <c r="R3539" s="194"/>
      <c r="S3539" s="194"/>
      <c r="T3539" s="194"/>
      <c r="U3539" s="194"/>
    </row>
    <row r="3540" spans="1:21" s="156" customFormat="1" ht="19.5" customHeight="1" outlineLevel="1" x14ac:dyDescent="0.25">
      <c r="A3540" s="156" t="s">
        <v>1843</v>
      </c>
      <c r="B3540" s="475"/>
      <c r="C3540" s="325" t="s">
        <v>1872</v>
      </c>
      <c r="D3540" s="501"/>
      <c r="E3540" s="501"/>
      <c r="F3540" s="501"/>
      <c r="G3540" s="502"/>
      <c r="H3540" s="503"/>
      <c r="I3540" s="204"/>
      <c r="J3540" s="295"/>
      <c r="K3540" s="295">
        <v>0</v>
      </c>
      <c r="L3540" s="205"/>
      <c r="M3540" s="206"/>
      <c r="N3540" s="206"/>
      <c r="O3540" s="207"/>
      <c r="P3540" s="193">
        <f t="shared" si="702"/>
        <v>0</v>
      </c>
      <c r="Q3540" s="170"/>
      <c r="R3540" s="194"/>
      <c r="S3540" s="194"/>
      <c r="T3540" s="194"/>
      <c r="U3540" s="194"/>
    </row>
    <row r="3541" spans="1:21" s="156" customFormat="1" ht="19.5" customHeight="1" outlineLevel="1" x14ac:dyDescent="0.25">
      <c r="B3541" s="475"/>
      <c r="C3541" s="325"/>
      <c r="D3541" s="501"/>
      <c r="E3541" s="501"/>
      <c r="F3541" s="501"/>
      <c r="G3541" s="293" t="s">
        <v>808</v>
      </c>
      <c r="H3541" s="527"/>
      <c r="I3541" s="409"/>
      <c r="J3541" s="380"/>
      <c r="K3541" s="523">
        <f>SUBTOTAL(9,K3527:K3540)</f>
        <v>683360</v>
      </c>
      <c r="L3541" s="205"/>
      <c r="M3541" s="206"/>
      <c r="N3541" s="206"/>
      <c r="O3541" s="207"/>
      <c r="P3541" s="193">
        <f t="shared" si="702"/>
        <v>683360</v>
      </c>
      <c r="Q3541" s="170"/>
      <c r="R3541" s="194"/>
      <c r="S3541" s="194"/>
      <c r="T3541" s="194"/>
      <c r="U3541" s="194"/>
    </row>
    <row r="3542" spans="1:21" s="156" customFormat="1" ht="19.5" customHeight="1" outlineLevel="1" x14ac:dyDescent="0.25">
      <c r="A3542" s="156" t="s">
        <v>1843</v>
      </c>
      <c r="B3542" s="475"/>
      <c r="C3542" s="325"/>
      <c r="D3542" s="501"/>
      <c r="E3542" s="501"/>
      <c r="F3542" s="501"/>
      <c r="G3542" s="502"/>
      <c r="H3542" s="503"/>
      <c r="I3542" s="204"/>
      <c r="J3542" s="295"/>
      <c r="K3542" s="295"/>
      <c r="L3542" s="205"/>
      <c r="M3542" s="206"/>
      <c r="N3542" s="206"/>
      <c r="O3542" s="207"/>
      <c r="P3542" s="193">
        <f t="shared" si="702"/>
        <v>0</v>
      </c>
      <c r="Q3542" s="170"/>
      <c r="R3542" s="194"/>
      <c r="S3542" s="194"/>
      <c r="T3542" s="194"/>
      <c r="U3542" s="194"/>
    </row>
    <row r="3543" spans="1:21" s="156" customFormat="1" ht="19.5" customHeight="1" outlineLevel="1" x14ac:dyDescent="0.25">
      <c r="A3543" s="156" t="s">
        <v>1843</v>
      </c>
      <c r="B3543" s="475"/>
      <c r="C3543" s="477" t="s">
        <v>1873</v>
      </c>
      <c r="D3543" s="501"/>
      <c r="E3543" s="501"/>
      <c r="F3543" s="501"/>
      <c r="G3543" s="502"/>
      <c r="H3543" s="503"/>
      <c r="I3543" s="204"/>
      <c r="J3543" s="295"/>
      <c r="K3543" s="295"/>
      <c r="L3543" s="205"/>
      <c r="M3543" s="206"/>
      <c r="N3543" s="206"/>
      <c r="O3543" s="207"/>
      <c r="P3543" s="193">
        <f t="shared" si="702"/>
        <v>0</v>
      </c>
      <c r="Q3543" s="170"/>
      <c r="R3543" s="194"/>
      <c r="S3543" s="194"/>
      <c r="T3543" s="194"/>
      <c r="U3543" s="194"/>
    </row>
    <row r="3544" spans="1:21" s="156" customFormat="1" ht="19.5" customHeight="1" outlineLevel="1" x14ac:dyDescent="0.25">
      <c r="A3544" s="156" t="s">
        <v>1843</v>
      </c>
      <c r="B3544" s="475"/>
      <c r="C3544" s="325" t="s">
        <v>1874</v>
      </c>
      <c r="D3544" s="501"/>
      <c r="E3544" s="501"/>
      <c r="F3544" s="501"/>
      <c r="G3544" s="502"/>
      <c r="H3544" s="503"/>
      <c r="I3544" s="204"/>
      <c r="J3544" s="295"/>
      <c r="K3544" s="295">
        <v>107310</v>
      </c>
      <c r="L3544" s="205"/>
      <c r="M3544" s="206"/>
      <c r="N3544" s="206"/>
      <c r="O3544" s="207"/>
      <c r="P3544" s="193">
        <f t="shared" si="702"/>
        <v>107310</v>
      </c>
      <c r="Q3544" s="170"/>
      <c r="R3544" s="194"/>
      <c r="S3544" s="194"/>
      <c r="T3544" s="194"/>
      <c r="U3544" s="194"/>
    </row>
    <row r="3545" spans="1:21" s="156" customFormat="1" ht="19.5" customHeight="1" outlineLevel="1" x14ac:dyDescent="0.25">
      <c r="A3545" s="156" t="s">
        <v>1843</v>
      </c>
      <c r="B3545" s="475"/>
      <c r="C3545" s="325" t="s">
        <v>1875</v>
      </c>
      <c r="D3545" s="501"/>
      <c r="E3545" s="501"/>
      <c r="F3545" s="501"/>
      <c r="G3545" s="502"/>
      <c r="H3545" s="503"/>
      <c r="I3545" s="204"/>
      <c r="J3545" s="295"/>
      <c r="K3545" s="295">
        <v>93313</v>
      </c>
      <c r="L3545" s="205"/>
      <c r="M3545" s="206"/>
      <c r="N3545" s="206"/>
      <c r="O3545" s="207"/>
      <c r="P3545" s="193">
        <f t="shared" ref="P3545:P3608" si="704">K3545-SUM(R3545:U3545)</f>
        <v>93313</v>
      </c>
      <c r="Q3545" s="170"/>
      <c r="R3545" s="194"/>
      <c r="S3545" s="194"/>
      <c r="T3545" s="194"/>
      <c r="U3545" s="194"/>
    </row>
    <row r="3546" spans="1:21" s="156" customFormat="1" ht="19.5" customHeight="1" outlineLevel="1" x14ac:dyDescent="0.25">
      <c r="A3546" s="156" t="s">
        <v>1843</v>
      </c>
      <c r="B3546" s="475"/>
      <c r="C3546" s="325" t="s">
        <v>1876</v>
      </c>
      <c r="D3546" s="501"/>
      <c r="E3546" s="501"/>
      <c r="F3546" s="501"/>
      <c r="G3546" s="502"/>
      <c r="H3546" s="503"/>
      <c r="I3546" s="204"/>
      <c r="J3546" s="295"/>
      <c r="K3546" s="295">
        <v>81649</v>
      </c>
      <c r="L3546" s="205"/>
      <c r="M3546" s="206"/>
      <c r="N3546" s="206"/>
      <c r="O3546" s="207"/>
      <c r="P3546" s="193">
        <f t="shared" si="704"/>
        <v>81649</v>
      </c>
      <c r="Q3546" s="170"/>
      <c r="R3546" s="194"/>
      <c r="S3546" s="194"/>
      <c r="T3546" s="194"/>
      <c r="U3546" s="194"/>
    </row>
    <row r="3547" spans="1:21" s="156" customFormat="1" ht="19.5" customHeight="1" outlineLevel="1" x14ac:dyDescent="0.25">
      <c r="A3547" s="156" t="s">
        <v>1843</v>
      </c>
      <c r="B3547" s="475"/>
      <c r="C3547" s="325" t="s">
        <v>1877</v>
      </c>
      <c r="D3547" s="501"/>
      <c r="E3547" s="501"/>
      <c r="F3547" s="501"/>
      <c r="G3547" s="502"/>
      <c r="H3547" s="503"/>
      <c r="I3547" s="204"/>
      <c r="J3547" s="295"/>
      <c r="K3547" s="295">
        <v>0</v>
      </c>
      <c r="L3547" s="205"/>
      <c r="M3547" s="206"/>
      <c r="N3547" s="206"/>
      <c r="O3547" s="207"/>
      <c r="P3547" s="193">
        <f t="shared" si="704"/>
        <v>0</v>
      </c>
      <c r="Q3547" s="170"/>
      <c r="R3547" s="194"/>
      <c r="S3547" s="194"/>
      <c r="T3547" s="194"/>
      <c r="U3547" s="194"/>
    </row>
    <row r="3548" spans="1:21" s="156" customFormat="1" ht="19.5" customHeight="1" outlineLevel="1" x14ac:dyDescent="0.25">
      <c r="A3548" s="156" t="s">
        <v>1843</v>
      </c>
      <c r="B3548" s="475"/>
      <c r="C3548" s="325" t="s">
        <v>1878</v>
      </c>
      <c r="D3548" s="501"/>
      <c r="E3548" s="501"/>
      <c r="F3548" s="501"/>
      <c r="G3548" s="502"/>
      <c r="H3548" s="503"/>
      <c r="I3548" s="204"/>
      <c r="J3548" s="295"/>
      <c r="K3548" s="295">
        <v>40825</v>
      </c>
      <c r="L3548" s="205"/>
      <c r="M3548" s="206"/>
      <c r="N3548" s="206"/>
      <c r="O3548" s="207"/>
      <c r="P3548" s="193">
        <f t="shared" si="704"/>
        <v>40825</v>
      </c>
      <c r="Q3548" s="170"/>
      <c r="R3548" s="194"/>
      <c r="S3548" s="194"/>
      <c r="T3548" s="194"/>
      <c r="U3548" s="194"/>
    </row>
    <row r="3549" spans="1:21" s="156" customFormat="1" ht="19.5" customHeight="1" outlineLevel="1" x14ac:dyDescent="0.25">
      <c r="A3549" s="156" t="s">
        <v>1843</v>
      </c>
      <c r="B3549" s="475"/>
      <c r="C3549" s="325" t="s">
        <v>1879</v>
      </c>
      <c r="D3549" s="501"/>
      <c r="E3549" s="501"/>
      <c r="F3549" s="501"/>
      <c r="G3549" s="502"/>
      <c r="H3549" s="503"/>
      <c r="I3549" s="204"/>
      <c r="J3549" s="295"/>
      <c r="K3549" s="295">
        <v>93313</v>
      </c>
      <c r="L3549" s="205"/>
      <c r="M3549" s="206"/>
      <c r="N3549" s="206"/>
      <c r="O3549" s="207"/>
      <c r="P3549" s="193">
        <f t="shared" si="704"/>
        <v>93313</v>
      </c>
      <c r="Q3549" s="170"/>
      <c r="R3549" s="194"/>
      <c r="S3549" s="194"/>
      <c r="T3549" s="194"/>
      <c r="U3549" s="194"/>
    </row>
    <row r="3550" spans="1:21" s="156" customFormat="1" ht="19.5" customHeight="1" outlineLevel="1" x14ac:dyDescent="0.25">
      <c r="A3550" s="156" t="s">
        <v>1843</v>
      </c>
      <c r="B3550" s="475"/>
      <c r="C3550" s="325"/>
      <c r="D3550" s="501"/>
      <c r="E3550" s="501"/>
      <c r="F3550" s="501"/>
      <c r="G3550" s="293" t="s">
        <v>808</v>
      </c>
      <c r="H3550" s="527"/>
      <c r="I3550" s="409"/>
      <c r="J3550" s="380"/>
      <c r="K3550" s="523">
        <f>SUBTOTAL(9,K3543:K3549)</f>
        <v>416410</v>
      </c>
      <c r="L3550" s="205"/>
      <c r="M3550" s="206"/>
      <c r="N3550" s="206"/>
      <c r="O3550" s="207"/>
      <c r="P3550" s="193">
        <f t="shared" si="704"/>
        <v>416410</v>
      </c>
      <c r="Q3550" s="170"/>
      <c r="R3550" s="194"/>
      <c r="S3550" s="194"/>
      <c r="T3550" s="194"/>
      <c r="U3550" s="194"/>
    </row>
    <row r="3551" spans="1:21" s="156" customFormat="1" ht="19.5" customHeight="1" outlineLevel="1" x14ac:dyDescent="0.25">
      <c r="A3551" s="156" t="s">
        <v>1843</v>
      </c>
      <c r="B3551" s="475"/>
      <c r="C3551" s="325"/>
      <c r="D3551" s="501"/>
      <c r="E3551" s="501"/>
      <c r="F3551" s="501"/>
      <c r="G3551" s="502"/>
      <c r="H3551" s="503"/>
      <c r="I3551" s="204"/>
      <c r="J3551" s="295"/>
      <c r="K3551" s="295"/>
      <c r="L3551" s="205"/>
      <c r="M3551" s="206"/>
      <c r="N3551" s="206"/>
      <c r="O3551" s="207"/>
      <c r="P3551" s="193">
        <f t="shared" si="704"/>
        <v>0</v>
      </c>
      <c r="Q3551" s="170"/>
      <c r="R3551" s="194"/>
      <c r="S3551" s="194"/>
      <c r="T3551" s="194"/>
      <c r="U3551" s="194"/>
    </row>
    <row r="3552" spans="1:21" s="156" customFormat="1" ht="19.5" customHeight="1" outlineLevel="1" x14ac:dyDescent="0.25">
      <c r="A3552" s="156" t="s">
        <v>1843</v>
      </c>
      <c r="B3552" s="475"/>
      <c r="C3552" s="477" t="s">
        <v>1880</v>
      </c>
      <c r="D3552" s="501"/>
      <c r="E3552" s="501"/>
      <c r="F3552" s="501"/>
      <c r="G3552" s="502"/>
      <c r="H3552" s="503"/>
      <c r="I3552" s="204"/>
      <c r="J3552" s="295"/>
      <c r="K3552" s="295"/>
      <c r="L3552" s="205"/>
      <c r="M3552" s="206"/>
      <c r="N3552" s="206"/>
      <c r="O3552" s="207"/>
      <c r="P3552" s="193">
        <f t="shared" si="704"/>
        <v>0</v>
      </c>
      <c r="Q3552" s="170"/>
      <c r="R3552" s="194"/>
      <c r="S3552" s="194"/>
      <c r="T3552" s="194"/>
      <c r="U3552" s="194"/>
    </row>
    <row r="3553" spans="1:21" s="156" customFormat="1" ht="19.5" customHeight="1" outlineLevel="1" x14ac:dyDescent="0.25">
      <c r="A3553" s="156" t="s">
        <v>1843</v>
      </c>
      <c r="B3553" s="475"/>
      <c r="C3553" s="325" t="s">
        <v>1881</v>
      </c>
      <c r="D3553" s="501"/>
      <c r="E3553" s="501"/>
      <c r="F3553" s="501"/>
      <c r="G3553" s="502"/>
      <c r="H3553" s="503"/>
      <c r="I3553" s="204"/>
      <c r="J3553" s="295"/>
      <c r="K3553" s="295">
        <v>81136</v>
      </c>
      <c r="L3553" s="205"/>
      <c r="M3553" s="206"/>
      <c r="N3553" s="206"/>
      <c r="O3553" s="207"/>
      <c r="P3553" s="193">
        <f t="shared" si="704"/>
        <v>81136</v>
      </c>
      <c r="Q3553" s="170"/>
      <c r="R3553" s="194"/>
      <c r="S3553" s="194"/>
      <c r="T3553" s="194"/>
      <c r="U3553" s="194"/>
    </row>
    <row r="3554" spans="1:21" s="156" customFormat="1" ht="19.5" customHeight="1" outlineLevel="1" x14ac:dyDescent="0.25">
      <c r="A3554" s="156" t="s">
        <v>1843</v>
      </c>
      <c r="B3554" s="475"/>
      <c r="C3554" s="325" t="s">
        <v>1882</v>
      </c>
      <c r="D3554" s="501"/>
      <c r="E3554" s="501"/>
      <c r="F3554" s="501"/>
      <c r="G3554" s="502"/>
      <c r="H3554" s="503"/>
      <c r="I3554" s="204"/>
      <c r="J3554" s="295"/>
      <c r="K3554" s="295">
        <v>73494</v>
      </c>
      <c r="L3554" s="205"/>
      <c r="M3554" s="206"/>
      <c r="N3554" s="206"/>
      <c r="O3554" s="207"/>
      <c r="P3554" s="193">
        <f t="shared" si="704"/>
        <v>73494</v>
      </c>
      <c r="Q3554" s="170"/>
      <c r="R3554" s="194"/>
      <c r="S3554" s="194"/>
      <c r="T3554" s="194"/>
      <c r="U3554" s="194"/>
    </row>
    <row r="3555" spans="1:21" s="156" customFormat="1" ht="19.5" customHeight="1" outlineLevel="1" x14ac:dyDescent="0.25">
      <c r="B3555" s="475"/>
      <c r="C3555" s="325"/>
      <c r="D3555" s="501"/>
      <c r="E3555" s="501"/>
      <c r="F3555" s="501"/>
      <c r="G3555" s="293" t="s">
        <v>808</v>
      </c>
      <c r="H3555" s="527"/>
      <c r="I3555" s="409"/>
      <c r="J3555" s="380"/>
      <c r="K3555" s="523">
        <f>SUBTOTAL(9,K3552:K3554)</f>
        <v>154630</v>
      </c>
      <c r="L3555" s="205"/>
      <c r="M3555" s="206"/>
      <c r="N3555" s="206"/>
      <c r="O3555" s="207"/>
      <c r="P3555" s="193">
        <f t="shared" si="704"/>
        <v>154630</v>
      </c>
      <c r="Q3555" s="170"/>
      <c r="R3555" s="194"/>
      <c r="S3555" s="194"/>
      <c r="T3555" s="194"/>
      <c r="U3555" s="194"/>
    </row>
    <row r="3556" spans="1:21" s="156" customFormat="1" ht="19.5" customHeight="1" outlineLevel="1" x14ac:dyDescent="0.25">
      <c r="A3556" s="156" t="s">
        <v>1843</v>
      </c>
      <c r="B3556" s="475"/>
      <c r="C3556" s="325"/>
      <c r="D3556" s="501"/>
      <c r="E3556" s="501"/>
      <c r="F3556" s="501"/>
      <c r="G3556" s="502"/>
      <c r="H3556" s="503"/>
      <c r="I3556" s="204"/>
      <c r="J3556" s="295"/>
      <c r="K3556" s="295"/>
      <c r="L3556" s="205"/>
      <c r="M3556" s="206"/>
      <c r="N3556" s="206"/>
      <c r="O3556" s="207"/>
      <c r="P3556" s="193">
        <f t="shared" si="704"/>
        <v>0</v>
      </c>
      <c r="Q3556" s="170"/>
      <c r="R3556" s="194"/>
      <c r="S3556" s="194"/>
      <c r="T3556" s="194"/>
      <c r="U3556" s="194"/>
    </row>
    <row r="3557" spans="1:21" s="156" customFormat="1" ht="19.5" customHeight="1" outlineLevel="1" x14ac:dyDescent="0.25">
      <c r="A3557" s="156" t="s">
        <v>1843</v>
      </c>
      <c r="B3557" s="475"/>
      <c r="C3557" s="477" t="s">
        <v>1883</v>
      </c>
      <c r="D3557" s="501"/>
      <c r="E3557" s="501"/>
      <c r="F3557" s="501"/>
      <c r="G3557" s="502"/>
      <c r="H3557" s="503"/>
      <c r="I3557" s="204"/>
      <c r="J3557" s="295"/>
      <c r="K3557" s="295"/>
      <c r="L3557" s="205"/>
      <c r="M3557" s="206"/>
      <c r="N3557" s="206"/>
      <c r="O3557" s="207"/>
      <c r="P3557" s="193">
        <f t="shared" si="704"/>
        <v>0</v>
      </c>
      <c r="Q3557" s="170"/>
      <c r="R3557" s="194"/>
      <c r="S3557" s="194"/>
      <c r="T3557" s="194"/>
      <c r="U3557" s="194"/>
    </row>
    <row r="3558" spans="1:21" s="156" customFormat="1" ht="19.5" customHeight="1" outlineLevel="1" x14ac:dyDescent="0.25">
      <c r="A3558" s="156" t="s">
        <v>1843</v>
      </c>
      <c r="B3558" s="475"/>
      <c r="C3558" s="325" t="s">
        <v>1884</v>
      </c>
      <c r="D3558" s="501"/>
      <c r="E3558" s="501"/>
      <c r="F3558" s="501"/>
      <c r="G3558" s="502"/>
      <c r="H3558" s="503"/>
      <c r="I3558" s="204"/>
      <c r="J3558" s="295"/>
      <c r="K3558" s="295">
        <v>67912</v>
      </c>
      <c r="L3558" s="205"/>
      <c r="M3558" s="206"/>
      <c r="N3558" s="206"/>
      <c r="O3558" s="207"/>
      <c r="P3558" s="193">
        <f t="shared" si="704"/>
        <v>67912</v>
      </c>
      <c r="Q3558" s="170"/>
      <c r="R3558" s="194"/>
      <c r="S3558" s="194"/>
      <c r="T3558" s="194"/>
      <c r="U3558" s="194"/>
    </row>
    <row r="3559" spans="1:21" s="156" customFormat="1" ht="19.5" customHeight="1" outlineLevel="1" x14ac:dyDescent="0.25">
      <c r="B3559" s="475"/>
      <c r="C3559" s="325"/>
      <c r="D3559" s="501"/>
      <c r="E3559" s="501"/>
      <c r="F3559" s="501"/>
      <c r="G3559" s="293" t="s">
        <v>808</v>
      </c>
      <c r="H3559" s="527"/>
      <c r="I3559" s="409"/>
      <c r="J3559" s="380"/>
      <c r="K3559" s="523">
        <f>SUBTOTAL(9,K3557:K3558)</f>
        <v>67912</v>
      </c>
      <c r="L3559" s="205"/>
      <c r="M3559" s="206"/>
      <c r="N3559" s="206"/>
      <c r="O3559" s="207"/>
      <c r="P3559" s="193">
        <f t="shared" si="704"/>
        <v>67912</v>
      </c>
      <c r="Q3559" s="170"/>
      <c r="R3559" s="194"/>
      <c r="S3559" s="194"/>
      <c r="T3559" s="194"/>
      <c r="U3559" s="194"/>
    </row>
    <row r="3560" spans="1:21" s="156" customFormat="1" ht="19.5" customHeight="1" outlineLevel="1" x14ac:dyDescent="0.25">
      <c r="B3560" s="475"/>
      <c r="C3560" s="325"/>
      <c r="D3560" s="501"/>
      <c r="E3560" s="501"/>
      <c r="F3560" s="501"/>
      <c r="G3560" s="502"/>
      <c r="H3560" s="503"/>
      <c r="I3560" s="204"/>
      <c r="J3560" s="295"/>
      <c r="K3560" s="295"/>
      <c r="L3560" s="205"/>
      <c r="M3560" s="206"/>
      <c r="N3560" s="206"/>
      <c r="O3560" s="207"/>
      <c r="P3560" s="193">
        <f t="shared" si="704"/>
        <v>0</v>
      </c>
      <c r="Q3560" s="170"/>
      <c r="R3560" s="194"/>
      <c r="S3560" s="194"/>
      <c r="T3560" s="194"/>
      <c r="U3560" s="194"/>
    </row>
    <row r="3561" spans="1:21" s="156" customFormat="1" ht="19.5" customHeight="1" outlineLevel="1" x14ac:dyDescent="0.25">
      <c r="A3561" s="156" t="s">
        <v>1843</v>
      </c>
      <c r="B3561" s="475"/>
      <c r="C3561" s="477" t="s">
        <v>1885</v>
      </c>
      <c r="D3561" s="501"/>
      <c r="E3561" s="501"/>
      <c r="F3561" s="501"/>
      <c r="G3561" s="502"/>
      <c r="H3561" s="503"/>
      <c r="I3561" s="204"/>
      <c r="J3561" s="295"/>
      <c r="K3561" s="295"/>
      <c r="L3561" s="205"/>
      <c r="M3561" s="206"/>
      <c r="N3561" s="206"/>
      <c r="O3561" s="207"/>
      <c r="P3561" s="193">
        <f t="shared" si="704"/>
        <v>0</v>
      </c>
      <c r="Q3561" s="170"/>
      <c r="R3561" s="194"/>
      <c r="S3561" s="194"/>
      <c r="T3561" s="194"/>
      <c r="U3561" s="194"/>
    </row>
    <row r="3562" spans="1:21" s="156" customFormat="1" ht="19.5" customHeight="1" outlineLevel="1" x14ac:dyDescent="0.25">
      <c r="A3562" s="156" t="s">
        <v>1843</v>
      </c>
      <c r="B3562" s="475"/>
      <c r="C3562" s="325" t="s">
        <v>1886</v>
      </c>
      <c r="D3562" s="501"/>
      <c r="E3562" s="501"/>
      <c r="F3562" s="501"/>
      <c r="G3562" s="502"/>
      <c r="H3562" s="503"/>
      <c r="I3562" s="204"/>
      <c r="J3562" s="295"/>
      <c r="K3562" s="295">
        <v>126793</v>
      </c>
      <c r="L3562" s="205"/>
      <c r="M3562" s="206"/>
      <c r="N3562" s="206"/>
      <c r="O3562" s="207"/>
      <c r="P3562" s="193">
        <f t="shared" si="704"/>
        <v>126793</v>
      </c>
      <c r="Q3562" s="170"/>
      <c r="R3562" s="194"/>
      <c r="S3562" s="194"/>
      <c r="T3562" s="194"/>
      <c r="U3562" s="194"/>
    </row>
    <row r="3563" spans="1:21" s="156" customFormat="1" ht="19.5" customHeight="1" outlineLevel="1" x14ac:dyDescent="0.25">
      <c r="A3563" s="156" t="s">
        <v>1843</v>
      </c>
      <c r="B3563" s="475"/>
      <c r="C3563" s="325" t="s">
        <v>1887</v>
      </c>
      <c r="D3563" s="501"/>
      <c r="E3563" s="501"/>
      <c r="F3563" s="501"/>
      <c r="G3563" s="502"/>
      <c r="H3563" s="503"/>
      <c r="I3563" s="204"/>
      <c r="J3563" s="295"/>
      <c r="K3563" s="295">
        <v>73486</v>
      </c>
      <c r="L3563" s="205"/>
      <c r="M3563" s="206"/>
      <c r="N3563" s="206"/>
      <c r="O3563" s="207"/>
      <c r="P3563" s="193">
        <f t="shared" si="704"/>
        <v>73486</v>
      </c>
      <c r="Q3563" s="170"/>
      <c r="R3563" s="194"/>
      <c r="S3563" s="194"/>
      <c r="T3563" s="194"/>
      <c r="U3563" s="194"/>
    </row>
    <row r="3564" spans="1:21" s="156" customFormat="1" ht="19.5" customHeight="1" outlineLevel="1" x14ac:dyDescent="0.25">
      <c r="A3564" s="156" t="s">
        <v>1843</v>
      </c>
      <c r="B3564" s="475"/>
      <c r="C3564" s="325" t="s">
        <v>1888</v>
      </c>
      <c r="D3564" s="501"/>
      <c r="E3564" s="501"/>
      <c r="F3564" s="501"/>
      <c r="G3564" s="502"/>
      <c r="H3564" s="503"/>
      <c r="I3564" s="204"/>
      <c r="J3564" s="295"/>
      <c r="K3564" s="295">
        <v>18665</v>
      </c>
      <c r="L3564" s="205"/>
      <c r="M3564" s="206"/>
      <c r="N3564" s="206"/>
      <c r="O3564" s="207"/>
      <c r="P3564" s="193">
        <f t="shared" si="704"/>
        <v>18665</v>
      </c>
      <c r="Q3564" s="170"/>
      <c r="R3564" s="194"/>
      <c r="S3564" s="194"/>
      <c r="T3564" s="194"/>
      <c r="U3564" s="194"/>
    </row>
    <row r="3565" spans="1:21" s="156" customFormat="1" ht="19.5" customHeight="1" outlineLevel="1" x14ac:dyDescent="0.25">
      <c r="A3565" s="156" t="s">
        <v>1843</v>
      </c>
      <c r="B3565" s="475"/>
      <c r="C3565" s="325" t="s">
        <v>1889</v>
      </c>
      <c r="D3565" s="501"/>
      <c r="E3565" s="501"/>
      <c r="F3565" s="501"/>
      <c r="G3565" s="502"/>
      <c r="H3565" s="503"/>
      <c r="I3565" s="204"/>
      <c r="J3565" s="295"/>
      <c r="K3565" s="295">
        <v>28978</v>
      </c>
      <c r="L3565" s="205"/>
      <c r="M3565" s="206"/>
      <c r="N3565" s="206"/>
      <c r="O3565" s="207"/>
      <c r="P3565" s="193">
        <f t="shared" si="704"/>
        <v>28978</v>
      </c>
      <c r="Q3565" s="170"/>
      <c r="R3565" s="194"/>
      <c r="S3565" s="194"/>
      <c r="T3565" s="194"/>
      <c r="U3565" s="194"/>
    </row>
    <row r="3566" spans="1:21" s="156" customFormat="1" ht="19.5" customHeight="1" outlineLevel="1" x14ac:dyDescent="0.25">
      <c r="A3566" s="156" t="s">
        <v>1843</v>
      </c>
      <c r="B3566" s="475"/>
      <c r="C3566" s="325" t="s">
        <v>1890</v>
      </c>
      <c r="D3566" s="501"/>
      <c r="E3566" s="501"/>
      <c r="F3566" s="501"/>
      <c r="G3566" s="502"/>
      <c r="H3566" s="503"/>
      <c r="I3566" s="204"/>
      <c r="J3566" s="295"/>
      <c r="K3566" s="295">
        <v>43540</v>
      </c>
      <c r="L3566" s="205"/>
      <c r="M3566" s="206"/>
      <c r="N3566" s="206"/>
      <c r="O3566" s="207"/>
      <c r="P3566" s="193">
        <f t="shared" si="704"/>
        <v>43540</v>
      </c>
      <c r="Q3566" s="170"/>
      <c r="R3566" s="194"/>
      <c r="S3566" s="194"/>
      <c r="T3566" s="194"/>
      <c r="U3566" s="194"/>
    </row>
    <row r="3567" spans="1:21" s="156" customFormat="1" ht="19.5" customHeight="1" outlineLevel="1" x14ac:dyDescent="0.25">
      <c r="A3567" s="156" t="s">
        <v>1843</v>
      </c>
      <c r="B3567" s="475"/>
      <c r="C3567" s="325" t="s">
        <v>1891</v>
      </c>
      <c r="D3567" s="501"/>
      <c r="E3567" s="501"/>
      <c r="F3567" s="501"/>
      <c r="G3567" s="502"/>
      <c r="H3567" s="503"/>
      <c r="I3567" s="204"/>
      <c r="J3567" s="295"/>
      <c r="K3567" s="295">
        <v>33388</v>
      </c>
      <c r="L3567" s="205"/>
      <c r="M3567" s="206"/>
      <c r="N3567" s="206"/>
      <c r="O3567" s="207"/>
      <c r="P3567" s="193">
        <f t="shared" si="704"/>
        <v>33388</v>
      </c>
      <c r="Q3567" s="170"/>
      <c r="R3567" s="194"/>
      <c r="S3567" s="194"/>
      <c r="T3567" s="194"/>
      <c r="U3567" s="194"/>
    </row>
    <row r="3568" spans="1:21" s="156" customFormat="1" ht="19.5" customHeight="1" outlineLevel="1" x14ac:dyDescent="0.25">
      <c r="A3568" s="156" t="s">
        <v>1843</v>
      </c>
      <c r="B3568" s="475"/>
      <c r="C3568" s="325" t="s">
        <v>1892</v>
      </c>
      <c r="D3568" s="501"/>
      <c r="E3568" s="501"/>
      <c r="F3568" s="501"/>
      <c r="G3568" s="502"/>
      <c r="H3568" s="503"/>
      <c r="I3568" s="204"/>
      <c r="J3568" s="295"/>
      <c r="K3568" s="295">
        <v>31932</v>
      </c>
      <c r="L3568" s="205"/>
      <c r="M3568" s="206"/>
      <c r="N3568" s="206"/>
      <c r="O3568" s="207"/>
      <c r="P3568" s="193">
        <f t="shared" si="704"/>
        <v>31932</v>
      </c>
      <c r="Q3568" s="170"/>
      <c r="R3568" s="194"/>
      <c r="S3568" s="194"/>
      <c r="T3568" s="194"/>
      <c r="U3568" s="194"/>
    </row>
    <row r="3569" spans="1:21" s="156" customFormat="1" ht="19.5" customHeight="1" outlineLevel="1" x14ac:dyDescent="0.25">
      <c r="A3569" s="156" t="s">
        <v>1843</v>
      </c>
      <c r="B3569" s="475"/>
      <c r="C3569" s="325" t="s">
        <v>1893</v>
      </c>
      <c r="D3569" s="501"/>
      <c r="E3569" s="501"/>
      <c r="F3569" s="501"/>
      <c r="G3569" s="502"/>
      <c r="H3569" s="503"/>
      <c r="I3569" s="204"/>
      <c r="J3569" s="295"/>
      <c r="K3569" s="295">
        <v>29491</v>
      </c>
      <c r="L3569" s="205"/>
      <c r="M3569" s="206"/>
      <c r="N3569" s="206"/>
      <c r="O3569" s="207"/>
      <c r="P3569" s="193">
        <f t="shared" si="704"/>
        <v>29491</v>
      </c>
      <c r="Q3569" s="170"/>
      <c r="R3569" s="194"/>
      <c r="S3569" s="194"/>
      <c r="T3569" s="194"/>
      <c r="U3569" s="194"/>
    </row>
    <row r="3570" spans="1:21" s="156" customFormat="1" ht="19.5" customHeight="1" outlineLevel="1" x14ac:dyDescent="0.25">
      <c r="B3570" s="475"/>
      <c r="C3570" s="325"/>
      <c r="D3570" s="501"/>
      <c r="E3570" s="501"/>
      <c r="F3570" s="501"/>
      <c r="G3570" s="293" t="s">
        <v>808</v>
      </c>
      <c r="H3570" s="503"/>
      <c r="I3570" s="204"/>
      <c r="J3570" s="295"/>
      <c r="K3570" s="523">
        <f>SUBTOTAL(9,K3561:K3569)</f>
        <v>386273</v>
      </c>
      <c r="L3570" s="205"/>
      <c r="M3570" s="206"/>
      <c r="N3570" s="206"/>
      <c r="O3570" s="207"/>
      <c r="P3570" s="193">
        <f t="shared" si="704"/>
        <v>386273</v>
      </c>
      <c r="Q3570" s="170"/>
      <c r="R3570" s="194"/>
      <c r="S3570" s="194"/>
      <c r="T3570" s="194"/>
      <c r="U3570" s="194"/>
    </row>
    <row r="3571" spans="1:21" s="156" customFormat="1" ht="19.5" customHeight="1" outlineLevel="1" x14ac:dyDescent="0.25">
      <c r="B3571" s="475"/>
      <c r="C3571" s="325"/>
      <c r="D3571" s="501"/>
      <c r="E3571" s="501"/>
      <c r="F3571" s="501"/>
      <c r="G3571" s="502"/>
      <c r="H3571" s="503"/>
      <c r="I3571" s="204"/>
      <c r="J3571" s="295"/>
      <c r="K3571" s="295"/>
      <c r="L3571" s="205"/>
      <c r="M3571" s="206"/>
      <c r="N3571" s="206"/>
      <c r="O3571" s="207"/>
      <c r="P3571" s="193">
        <f t="shared" si="704"/>
        <v>0</v>
      </c>
      <c r="Q3571" s="170"/>
      <c r="R3571" s="194"/>
      <c r="S3571" s="194"/>
      <c r="T3571" s="194"/>
      <c r="U3571" s="194"/>
    </row>
    <row r="3572" spans="1:21" s="156" customFormat="1" ht="19.5" customHeight="1" outlineLevel="1" x14ac:dyDescent="0.25">
      <c r="B3572" s="475"/>
      <c r="C3572" s="325"/>
      <c r="D3572" s="501"/>
      <c r="E3572" s="501"/>
      <c r="F3572" s="501"/>
      <c r="G3572" s="293" t="s">
        <v>808</v>
      </c>
      <c r="H3572" s="527"/>
      <c r="I3572" s="409"/>
      <c r="J3572" s="380"/>
      <c r="K3572" s="523">
        <f>SUBTOTAL(9,K3505:K3571)</f>
        <v>3273707</v>
      </c>
      <c r="L3572" s="205"/>
      <c r="M3572" s="206"/>
      <c r="N3572" s="206"/>
      <c r="O3572" s="207"/>
      <c r="P3572" s="193">
        <f t="shared" si="704"/>
        <v>3273707</v>
      </c>
      <c r="Q3572" s="170"/>
      <c r="R3572" s="194"/>
      <c r="S3572" s="194"/>
      <c r="T3572" s="194"/>
      <c r="U3572" s="194"/>
    </row>
    <row r="3573" spans="1:21" s="156" customFormat="1" ht="19.5" customHeight="1" outlineLevel="1" x14ac:dyDescent="0.25">
      <c r="A3573" s="156" t="s">
        <v>1843</v>
      </c>
      <c r="B3573" s="475"/>
      <c r="C3573" s="325"/>
      <c r="D3573" s="501"/>
      <c r="E3573" s="501"/>
      <c r="F3573" s="501"/>
      <c r="G3573" s="502"/>
      <c r="H3573" s="503"/>
      <c r="I3573" s="204"/>
      <c r="J3573" s="295"/>
      <c r="K3573" s="295"/>
      <c r="L3573" s="205"/>
      <c r="M3573" s="206"/>
      <c r="N3573" s="206"/>
      <c r="O3573" s="207"/>
      <c r="P3573" s="193">
        <f t="shared" si="704"/>
        <v>0</v>
      </c>
      <c r="Q3573" s="170"/>
      <c r="R3573" s="194"/>
      <c r="S3573" s="194"/>
      <c r="T3573" s="194"/>
      <c r="U3573" s="194"/>
    </row>
    <row r="3574" spans="1:21" s="156" customFormat="1" ht="19.5" customHeight="1" outlineLevel="1" x14ac:dyDescent="0.25">
      <c r="A3574" s="156" t="s">
        <v>1843</v>
      </c>
      <c r="B3574" s="475"/>
      <c r="C3574" s="477" t="s">
        <v>1894</v>
      </c>
      <c r="D3574" s="501"/>
      <c r="E3574" s="501"/>
      <c r="F3574" s="501"/>
      <c r="G3574" s="502"/>
      <c r="H3574" s="503"/>
      <c r="I3574" s="204"/>
      <c r="J3574" s="295"/>
      <c r="K3574" s="295"/>
      <c r="L3574" s="205"/>
      <c r="M3574" s="206"/>
      <c r="N3574" s="206"/>
      <c r="O3574" s="207"/>
      <c r="P3574" s="193">
        <f t="shared" si="704"/>
        <v>0</v>
      </c>
      <c r="Q3574" s="170"/>
      <c r="R3574" s="194"/>
      <c r="S3574" s="194"/>
      <c r="T3574" s="194"/>
      <c r="U3574" s="194"/>
    </row>
    <row r="3575" spans="1:21" s="156" customFormat="1" ht="19.5" customHeight="1" outlineLevel="1" x14ac:dyDescent="0.25">
      <c r="A3575" s="156" t="s">
        <v>1843</v>
      </c>
      <c r="B3575" s="475"/>
      <c r="C3575" s="325" t="s">
        <v>1895</v>
      </c>
      <c r="D3575" s="501"/>
      <c r="E3575" s="501"/>
      <c r="F3575" s="501"/>
      <c r="G3575" s="502"/>
      <c r="H3575" s="503"/>
      <c r="I3575" s="204"/>
      <c r="J3575" s="295"/>
      <c r="K3575" s="295">
        <v>143304</v>
      </c>
      <c r="L3575" s="205"/>
      <c r="M3575" s="206"/>
      <c r="N3575" s="206"/>
      <c r="O3575" s="207"/>
      <c r="P3575" s="193">
        <f t="shared" si="704"/>
        <v>143304</v>
      </c>
      <c r="Q3575" s="170"/>
      <c r="R3575" s="194"/>
      <c r="S3575" s="194"/>
      <c r="T3575" s="194"/>
      <c r="U3575" s="194"/>
    </row>
    <row r="3576" spans="1:21" s="156" customFormat="1" ht="19.5" customHeight="1" outlineLevel="1" x14ac:dyDescent="0.25">
      <c r="A3576" s="156" t="s">
        <v>1843</v>
      </c>
      <c r="B3576" s="475"/>
      <c r="C3576" s="325" t="s">
        <v>1896</v>
      </c>
      <c r="D3576" s="501"/>
      <c r="E3576" s="501"/>
      <c r="F3576" s="501"/>
      <c r="G3576" s="502"/>
      <c r="H3576" s="503"/>
      <c r="I3576" s="204"/>
      <c r="J3576" s="295"/>
      <c r="K3576" s="295">
        <v>52787</v>
      </c>
      <c r="L3576" s="205"/>
      <c r="M3576" s="206"/>
      <c r="N3576" s="206"/>
      <c r="O3576" s="207"/>
      <c r="P3576" s="193">
        <f t="shared" si="704"/>
        <v>52787</v>
      </c>
      <c r="Q3576" s="170"/>
      <c r="R3576" s="194"/>
      <c r="S3576" s="194"/>
      <c r="T3576" s="194"/>
      <c r="U3576" s="194"/>
    </row>
    <row r="3577" spans="1:21" s="156" customFormat="1" ht="19.5" customHeight="1" outlineLevel="1" x14ac:dyDescent="0.25">
      <c r="A3577" s="156" t="s">
        <v>1843</v>
      </c>
      <c r="B3577" s="475"/>
      <c r="C3577" s="325" t="s">
        <v>1897</v>
      </c>
      <c r="D3577" s="501"/>
      <c r="E3577" s="501"/>
      <c r="F3577" s="501"/>
      <c r="G3577" s="502"/>
      <c r="H3577" s="503"/>
      <c r="I3577" s="204"/>
      <c r="J3577" s="295"/>
      <c r="K3577" s="295">
        <v>52787</v>
      </c>
      <c r="L3577" s="205"/>
      <c r="M3577" s="206"/>
      <c r="N3577" s="206"/>
      <c r="O3577" s="207"/>
      <c r="P3577" s="193">
        <f t="shared" si="704"/>
        <v>52787</v>
      </c>
      <c r="Q3577" s="170"/>
      <c r="R3577" s="194"/>
      <c r="S3577" s="194"/>
      <c r="T3577" s="194"/>
      <c r="U3577" s="194"/>
    </row>
    <row r="3578" spans="1:21" s="156" customFormat="1" ht="19.5" customHeight="1" outlineLevel="1" x14ac:dyDescent="0.25">
      <c r="A3578" s="156" t="s">
        <v>1843</v>
      </c>
      <c r="B3578" s="475"/>
      <c r="C3578" s="325" t="s">
        <v>1898</v>
      </c>
      <c r="D3578" s="501"/>
      <c r="E3578" s="501"/>
      <c r="F3578" s="501"/>
      <c r="G3578" s="502"/>
      <c r="H3578" s="503"/>
      <c r="I3578" s="204"/>
      <c r="J3578" s="295"/>
      <c r="K3578" s="295">
        <v>42069</v>
      </c>
      <c r="L3578" s="205"/>
      <c r="M3578" s="206"/>
      <c r="N3578" s="206"/>
      <c r="O3578" s="207"/>
      <c r="P3578" s="193">
        <f t="shared" si="704"/>
        <v>42069</v>
      </c>
      <c r="Q3578" s="170"/>
      <c r="R3578" s="194"/>
      <c r="S3578" s="194"/>
      <c r="T3578" s="194"/>
      <c r="U3578" s="194"/>
    </row>
    <row r="3579" spans="1:21" s="156" customFormat="1" ht="19.5" customHeight="1" outlineLevel="1" x14ac:dyDescent="0.25">
      <c r="A3579" s="156" t="s">
        <v>1843</v>
      </c>
      <c r="B3579" s="475"/>
      <c r="C3579" s="325" t="s">
        <v>1899</v>
      </c>
      <c r="D3579" s="501"/>
      <c r="E3579" s="501"/>
      <c r="F3579" s="501"/>
      <c r="G3579" s="502"/>
      <c r="H3579" s="503"/>
      <c r="I3579" s="204"/>
      <c r="J3579" s="295"/>
      <c r="K3579" s="295">
        <v>42069</v>
      </c>
      <c r="L3579" s="205"/>
      <c r="M3579" s="206"/>
      <c r="N3579" s="206"/>
      <c r="O3579" s="207"/>
      <c r="P3579" s="193">
        <f t="shared" si="704"/>
        <v>42069</v>
      </c>
      <c r="Q3579" s="170"/>
      <c r="R3579" s="194"/>
      <c r="S3579" s="194"/>
      <c r="T3579" s="194"/>
      <c r="U3579" s="194"/>
    </row>
    <row r="3580" spans="1:21" s="156" customFormat="1" ht="19.5" customHeight="1" outlineLevel="1" x14ac:dyDescent="0.25">
      <c r="A3580" s="156" t="s">
        <v>1843</v>
      </c>
      <c r="B3580" s="475"/>
      <c r="C3580" s="325" t="s">
        <v>1900</v>
      </c>
      <c r="D3580" s="501"/>
      <c r="E3580" s="501"/>
      <c r="F3580" s="501"/>
      <c r="G3580" s="502"/>
      <c r="H3580" s="503"/>
      <c r="I3580" s="204"/>
      <c r="J3580" s="295"/>
      <c r="K3580" s="295">
        <v>15430</v>
      </c>
      <c r="L3580" s="205"/>
      <c r="M3580" s="206"/>
      <c r="N3580" s="206"/>
      <c r="O3580" s="207"/>
      <c r="P3580" s="193">
        <f t="shared" si="704"/>
        <v>15430</v>
      </c>
      <c r="Q3580" s="170"/>
      <c r="R3580" s="194"/>
      <c r="S3580" s="194"/>
      <c r="T3580" s="194"/>
      <c r="U3580" s="194"/>
    </row>
    <row r="3581" spans="1:21" s="156" customFormat="1" ht="19.5" customHeight="1" outlineLevel="1" x14ac:dyDescent="0.25">
      <c r="A3581" s="156" t="s">
        <v>1843</v>
      </c>
      <c r="B3581" s="475"/>
      <c r="C3581" s="325" t="s">
        <v>1901</v>
      </c>
      <c r="D3581" s="501"/>
      <c r="E3581" s="501"/>
      <c r="F3581" s="501"/>
      <c r="G3581" s="502"/>
      <c r="H3581" s="503"/>
      <c r="I3581" s="204"/>
      <c r="J3581" s="295"/>
      <c r="K3581" s="295">
        <v>8679</v>
      </c>
      <c r="L3581" s="205"/>
      <c r="M3581" s="206"/>
      <c r="N3581" s="206"/>
      <c r="O3581" s="207"/>
      <c r="P3581" s="193">
        <f t="shared" si="704"/>
        <v>8679</v>
      </c>
      <c r="Q3581" s="170"/>
      <c r="R3581" s="194"/>
      <c r="S3581" s="194"/>
      <c r="T3581" s="194"/>
      <c r="U3581" s="194"/>
    </row>
    <row r="3582" spans="1:21" s="156" customFormat="1" ht="19.5" customHeight="1" outlineLevel="1" x14ac:dyDescent="0.25">
      <c r="A3582" s="156" t="s">
        <v>1843</v>
      </c>
      <c r="B3582" s="475"/>
      <c r="C3582" s="325" t="s">
        <v>1902</v>
      </c>
      <c r="D3582" s="501"/>
      <c r="E3582" s="501"/>
      <c r="F3582" s="501"/>
      <c r="G3582" s="502"/>
      <c r="H3582" s="503"/>
      <c r="I3582" s="204"/>
      <c r="J3582" s="295"/>
      <c r="K3582" s="295">
        <v>64491</v>
      </c>
      <c r="L3582" s="205"/>
      <c r="M3582" s="206"/>
      <c r="N3582" s="206"/>
      <c r="O3582" s="207"/>
      <c r="P3582" s="193">
        <f t="shared" si="704"/>
        <v>64491</v>
      </c>
      <c r="Q3582" s="170"/>
      <c r="R3582" s="194"/>
      <c r="S3582" s="194"/>
      <c r="T3582" s="194"/>
      <c r="U3582" s="194"/>
    </row>
    <row r="3583" spans="1:21" s="156" customFormat="1" ht="19.5" customHeight="1" outlineLevel="1" x14ac:dyDescent="0.25">
      <c r="A3583" s="156" t="s">
        <v>1843</v>
      </c>
      <c r="B3583" s="475"/>
      <c r="C3583" s="325" t="s">
        <v>1903</v>
      </c>
      <c r="D3583" s="501"/>
      <c r="E3583" s="501"/>
      <c r="F3583" s="501"/>
      <c r="G3583" s="502"/>
      <c r="H3583" s="503"/>
      <c r="I3583" s="204"/>
      <c r="J3583" s="295"/>
      <c r="K3583" s="295">
        <v>64491</v>
      </c>
      <c r="L3583" s="205"/>
      <c r="M3583" s="206"/>
      <c r="N3583" s="206"/>
      <c r="O3583" s="207"/>
      <c r="P3583" s="193">
        <f t="shared" si="704"/>
        <v>64491</v>
      </c>
      <c r="Q3583" s="170"/>
      <c r="R3583" s="194"/>
      <c r="S3583" s="194"/>
      <c r="T3583" s="194"/>
      <c r="U3583" s="194"/>
    </row>
    <row r="3584" spans="1:21" s="156" customFormat="1" ht="19.5" customHeight="1" outlineLevel="1" x14ac:dyDescent="0.25">
      <c r="A3584" s="156" t="s">
        <v>1843</v>
      </c>
      <c r="B3584" s="475"/>
      <c r="C3584" s="325" t="s">
        <v>1904</v>
      </c>
      <c r="D3584" s="501"/>
      <c r="E3584" s="501"/>
      <c r="F3584" s="501"/>
      <c r="G3584" s="502"/>
      <c r="H3584" s="503"/>
      <c r="I3584" s="204"/>
      <c r="J3584" s="295"/>
      <c r="K3584" s="295">
        <v>12430</v>
      </c>
      <c r="L3584" s="205"/>
      <c r="M3584" s="206"/>
      <c r="N3584" s="206"/>
      <c r="O3584" s="207"/>
      <c r="P3584" s="193">
        <f t="shared" si="704"/>
        <v>12430</v>
      </c>
      <c r="Q3584" s="170"/>
      <c r="R3584" s="194"/>
      <c r="S3584" s="194"/>
      <c r="T3584" s="194"/>
      <c r="U3584" s="194"/>
    </row>
    <row r="3585" spans="1:21" s="156" customFormat="1" ht="19.5" customHeight="1" outlineLevel="1" x14ac:dyDescent="0.25">
      <c r="A3585" s="156" t="s">
        <v>1843</v>
      </c>
      <c r="B3585" s="475"/>
      <c r="C3585" s="325" t="s">
        <v>1905</v>
      </c>
      <c r="D3585" s="501"/>
      <c r="E3585" s="501"/>
      <c r="F3585" s="501"/>
      <c r="G3585" s="502"/>
      <c r="H3585" s="503"/>
      <c r="I3585" s="204"/>
      <c r="J3585" s="295"/>
      <c r="K3585" s="295">
        <v>46629</v>
      </c>
      <c r="L3585" s="205"/>
      <c r="M3585" s="206"/>
      <c r="N3585" s="206"/>
      <c r="O3585" s="207"/>
      <c r="P3585" s="193">
        <f t="shared" si="704"/>
        <v>46629</v>
      </c>
      <c r="Q3585" s="170"/>
      <c r="R3585" s="194"/>
      <c r="S3585" s="194"/>
      <c r="T3585" s="194"/>
      <c r="U3585" s="194"/>
    </row>
    <row r="3586" spans="1:21" s="156" customFormat="1" ht="19.5" customHeight="1" outlineLevel="1" x14ac:dyDescent="0.25">
      <c r="A3586" s="156" t="s">
        <v>1843</v>
      </c>
      <c r="B3586" s="475"/>
      <c r="C3586" s="325" t="s">
        <v>1906</v>
      </c>
      <c r="D3586" s="501"/>
      <c r="E3586" s="501"/>
      <c r="F3586" s="501"/>
      <c r="G3586" s="502"/>
      <c r="H3586" s="503"/>
      <c r="I3586" s="204"/>
      <c r="J3586" s="295"/>
      <c r="K3586" s="295">
        <v>46629</v>
      </c>
      <c r="L3586" s="205"/>
      <c r="M3586" s="206"/>
      <c r="N3586" s="206"/>
      <c r="O3586" s="207"/>
      <c r="P3586" s="193">
        <f t="shared" si="704"/>
        <v>46629</v>
      </c>
      <c r="Q3586" s="170"/>
      <c r="R3586" s="194"/>
      <c r="S3586" s="194"/>
      <c r="T3586" s="194"/>
      <c r="U3586" s="194"/>
    </row>
    <row r="3587" spans="1:21" s="156" customFormat="1" ht="19.5" customHeight="1" outlineLevel="1" x14ac:dyDescent="0.25">
      <c r="A3587" s="156" t="s">
        <v>1843</v>
      </c>
      <c r="B3587" s="475"/>
      <c r="C3587" s="325" t="s">
        <v>1907</v>
      </c>
      <c r="D3587" s="501"/>
      <c r="E3587" s="501"/>
      <c r="F3587" s="501"/>
      <c r="G3587" s="502"/>
      <c r="H3587" s="503"/>
      <c r="I3587" s="204"/>
      <c r="J3587" s="295"/>
      <c r="K3587" s="295">
        <v>2959</v>
      </c>
      <c r="L3587" s="205"/>
      <c r="M3587" s="206"/>
      <c r="N3587" s="206"/>
      <c r="O3587" s="207"/>
      <c r="P3587" s="193">
        <f t="shared" si="704"/>
        <v>2959</v>
      </c>
      <c r="Q3587" s="170"/>
      <c r="R3587" s="194"/>
      <c r="S3587" s="194"/>
      <c r="T3587" s="194"/>
      <c r="U3587" s="194"/>
    </row>
    <row r="3588" spans="1:21" s="156" customFormat="1" ht="19.5" customHeight="1" outlineLevel="1" x14ac:dyDescent="0.25">
      <c r="A3588" s="156" t="s">
        <v>1843</v>
      </c>
      <c r="B3588" s="475"/>
      <c r="C3588" s="325" t="s">
        <v>1908</v>
      </c>
      <c r="D3588" s="501"/>
      <c r="E3588" s="501"/>
      <c r="F3588" s="501"/>
      <c r="G3588" s="502"/>
      <c r="H3588" s="503"/>
      <c r="I3588" s="204"/>
      <c r="J3588" s="295"/>
      <c r="K3588" s="295">
        <v>12154</v>
      </c>
      <c r="L3588" s="205"/>
      <c r="M3588" s="206"/>
      <c r="N3588" s="206"/>
      <c r="O3588" s="207"/>
      <c r="P3588" s="193">
        <f t="shared" si="704"/>
        <v>12154</v>
      </c>
      <c r="Q3588" s="170"/>
      <c r="R3588" s="194"/>
      <c r="S3588" s="194"/>
      <c r="T3588" s="194"/>
      <c r="U3588" s="194"/>
    </row>
    <row r="3589" spans="1:21" s="156" customFormat="1" ht="19.5" customHeight="1" outlineLevel="1" x14ac:dyDescent="0.25">
      <c r="A3589" s="156" t="s">
        <v>1843</v>
      </c>
      <c r="B3589" s="475"/>
      <c r="C3589" s="325" t="s">
        <v>1909</v>
      </c>
      <c r="D3589" s="501"/>
      <c r="E3589" s="501"/>
      <c r="F3589" s="501"/>
      <c r="G3589" s="502"/>
      <c r="H3589" s="503"/>
      <c r="I3589" s="204"/>
      <c r="J3589" s="295"/>
      <c r="K3589" s="295">
        <v>90620</v>
      </c>
      <c r="L3589" s="205"/>
      <c r="M3589" s="206"/>
      <c r="N3589" s="206"/>
      <c r="O3589" s="207"/>
      <c r="P3589" s="193">
        <f t="shared" si="704"/>
        <v>90620</v>
      </c>
      <c r="Q3589" s="170"/>
      <c r="R3589" s="194"/>
      <c r="S3589" s="194"/>
      <c r="T3589" s="194"/>
      <c r="U3589" s="194"/>
    </row>
    <row r="3590" spans="1:21" s="156" customFormat="1" ht="19.5" customHeight="1" outlineLevel="1" x14ac:dyDescent="0.25">
      <c r="A3590" s="156" t="s">
        <v>1843</v>
      </c>
      <c r="B3590" s="475"/>
      <c r="C3590" s="325" t="s">
        <v>1881</v>
      </c>
      <c r="D3590" s="501"/>
      <c r="E3590" s="501"/>
      <c r="F3590" s="501"/>
      <c r="G3590" s="502"/>
      <c r="H3590" s="503"/>
      <c r="I3590" s="204"/>
      <c r="J3590" s="295"/>
      <c r="K3590" s="295">
        <v>14364</v>
      </c>
      <c r="L3590" s="205"/>
      <c r="M3590" s="206"/>
      <c r="N3590" s="206"/>
      <c r="O3590" s="207"/>
      <c r="P3590" s="193">
        <f t="shared" si="704"/>
        <v>14364</v>
      </c>
      <c r="Q3590" s="170"/>
      <c r="R3590" s="194"/>
      <c r="S3590" s="194"/>
      <c r="T3590" s="194"/>
      <c r="U3590" s="194"/>
    </row>
    <row r="3591" spans="1:21" s="156" customFormat="1" ht="19.5" customHeight="1" outlineLevel="1" x14ac:dyDescent="0.25">
      <c r="A3591" s="156" t="s">
        <v>1843</v>
      </c>
      <c r="B3591" s="475"/>
      <c r="C3591" s="325" t="s">
        <v>1910</v>
      </c>
      <c r="D3591" s="501"/>
      <c r="E3591" s="501"/>
      <c r="F3591" s="501"/>
      <c r="G3591" s="502"/>
      <c r="H3591" s="503"/>
      <c r="I3591" s="204"/>
      <c r="J3591" s="295"/>
      <c r="K3591" s="295">
        <v>15083</v>
      </c>
      <c r="L3591" s="205"/>
      <c r="M3591" s="206"/>
      <c r="N3591" s="206"/>
      <c r="O3591" s="207"/>
      <c r="P3591" s="193">
        <f t="shared" si="704"/>
        <v>15083</v>
      </c>
      <c r="Q3591" s="170"/>
      <c r="R3591" s="194"/>
      <c r="S3591" s="194"/>
      <c r="T3591" s="194"/>
      <c r="U3591" s="194"/>
    </row>
    <row r="3592" spans="1:21" s="156" customFormat="1" ht="19.5" customHeight="1" outlineLevel="1" x14ac:dyDescent="0.25">
      <c r="A3592" s="156" t="s">
        <v>1843</v>
      </c>
      <c r="B3592" s="475"/>
      <c r="C3592" s="325" t="s">
        <v>1911</v>
      </c>
      <c r="D3592" s="501"/>
      <c r="E3592" s="501"/>
      <c r="F3592" s="501"/>
      <c r="G3592" s="502"/>
      <c r="H3592" s="503"/>
      <c r="I3592" s="204"/>
      <c r="J3592" s="295"/>
      <c r="K3592" s="295">
        <v>19465</v>
      </c>
      <c r="L3592" s="205"/>
      <c r="M3592" s="206"/>
      <c r="N3592" s="206"/>
      <c r="O3592" s="207"/>
      <c r="P3592" s="193">
        <f t="shared" si="704"/>
        <v>19465</v>
      </c>
      <c r="Q3592" s="170"/>
      <c r="R3592" s="194"/>
      <c r="S3592" s="194"/>
      <c r="T3592" s="194"/>
      <c r="U3592" s="194"/>
    </row>
    <row r="3593" spans="1:21" s="156" customFormat="1" ht="19.5" customHeight="1" outlineLevel="1" x14ac:dyDescent="0.25">
      <c r="A3593" s="156" t="s">
        <v>1843</v>
      </c>
      <c r="B3593" s="475"/>
      <c r="C3593" s="325" t="s">
        <v>1912</v>
      </c>
      <c r="D3593" s="501"/>
      <c r="E3593" s="501"/>
      <c r="F3593" s="501"/>
      <c r="G3593" s="502"/>
      <c r="H3593" s="503"/>
      <c r="I3593" s="204"/>
      <c r="J3593" s="295"/>
      <c r="K3593" s="295">
        <v>27849</v>
      </c>
      <c r="L3593" s="205"/>
      <c r="M3593" s="206"/>
      <c r="N3593" s="206"/>
      <c r="O3593" s="207"/>
      <c r="P3593" s="193">
        <f t="shared" si="704"/>
        <v>27849</v>
      </c>
      <c r="Q3593" s="170"/>
      <c r="R3593" s="194"/>
      <c r="S3593" s="194"/>
      <c r="T3593" s="194"/>
      <c r="U3593" s="194"/>
    </row>
    <row r="3594" spans="1:21" s="156" customFormat="1" ht="19.5" customHeight="1" outlineLevel="1" x14ac:dyDescent="0.25">
      <c r="A3594" s="156" t="s">
        <v>1843</v>
      </c>
      <c r="B3594" s="475"/>
      <c r="C3594" s="325" t="s">
        <v>1913</v>
      </c>
      <c r="D3594" s="501"/>
      <c r="E3594" s="501"/>
      <c r="F3594" s="501"/>
      <c r="G3594" s="502"/>
      <c r="H3594" s="503"/>
      <c r="I3594" s="204"/>
      <c r="J3594" s="295"/>
      <c r="K3594" s="295">
        <v>33468</v>
      </c>
      <c r="L3594" s="205"/>
      <c r="M3594" s="206"/>
      <c r="N3594" s="206"/>
      <c r="O3594" s="207"/>
      <c r="P3594" s="193">
        <f t="shared" si="704"/>
        <v>33468</v>
      </c>
      <c r="Q3594" s="170"/>
      <c r="R3594" s="194"/>
      <c r="S3594" s="194"/>
      <c r="T3594" s="194"/>
      <c r="U3594" s="194"/>
    </row>
    <row r="3595" spans="1:21" s="156" customFormat="1" ht="19.5" customHeight="1" outlineLevel="1" x14ac:dyDescent="0.25">
      <c r="A3595" s="156" t="s">
        <v>1843</v>
      </c>
      <c r="B3595" s="475"/>
      <c r="C3595" s="325" t="s">
        <v>1914</v>
      </c>
      <c r="D3595" s="501"/>
      <c r="E3595" s="501"/>
      <c r="F3595" s="501"/>
      <c r="G3595" s="502"/>
      <c r="H3595" s="503"/>
      <c r="I3595" s="204"/>
      <c r="J3595" s="295"/>
      <c r="K3595" s="295">
        <v>33468</v>
      </c>
      <c r="L3595" s="205"/>
      <c r="M3595" s="206"/>
      <c r="N3595" s="206"/>
      <c r="O3595" s="207"/>
      <c r="P3595" s="193">
        <f t="shared" si="704"/>
        <v>33468</v>
      </c>
      <c r="Q3595" s="170"/>
      <c r="R3595" s="194"/>
      <c r="S3595" s="194"/>
      <c r="T3595" s="194"/>
      <c r="U3595" s="194"/>
    </row>
    <row r="3596" spans="1:21" s="156" customFormat="1" ht="19.5" customHeight="1" outlineLevel="1" x14ac:dyDescent="0.25">
      <c r="B3596" s="475"/>
      <c r="C3596" s="325"/>
      <c r="D3596" s="501"/>
      <c r="E3596" s="501"/>
      <c r="F3596" s="501"/>
      <c r="G3596" s="293" t="s">
        <v>808</v>
      </c>
      <c r="H3596" s="527"/>
      <c r="I3596" s="409"/>
      <c r="J3596" s="380"/>
      <c r="K3596" s="523">
        <f>SUBTOTAL(9,K3574:K3595)</f>
        <v>841225</v>
      </c>
      <c r="L3596" s="205"/>
      <c r="M3596" s="206"/>
      <c r="N3596" s="206"/>
      <c r="O3596" s="207"/>
      <c r="P3596" s="193">
        <f t="shared" si="704"/>
        <v>841225</v>
      </c>
      <c r="Q3596" s="170"/>
      <c r="R3596" s="194"/>
      <c r="S3596" s="194"/>
      <c r="T3596" s="194"/>
      <c r="U3596" s="194"/>
    </row>
    <row r="3597" spans="1:21" s="156" customFormat="1" ht="19.5" customHeight="1" outlineLevel="1" x14ac:dyDescent="0.25">
      <c r="A3597" s="156" t="s">
        <v>1843</v>
      </c>
      <c r="B3597" s="475"/>
      <c r="C3597" s="325"/>
      <c r="D3597" s="501"/>
      <c r="E3597" s="501"/>
      <c r="F3597" s="501"/>
      <c r="G3597" s="502"/>
      <c r="H3597" s="503"/>
      <c r="I3597" s="204"/>
      <c r="J3597" s="295"/>
      <c r="K3597" s="295"/>
      <c r="L3597" s="205"/>
      <c r="M3597" s="206"/>
      <c r="N3597" s="206"/>
      <c r="O3597" s="207"/>
      <c r="P3597" s="193">
        <f t="shared" si="704"/>
        <v>0</v>
      </c>
      <c r="Q3597" s="170"/>
      <c r="R3597" s="194"/>
      <c r="S3597" s="194"/>
      <c r="T3597" s="194"/>
      <c r="U3597" s="194"/>
    </row>
    <row r="3598" spans="1:21" s="156" customFormat="1" ht="19.5" customHeight="1" outlineLevel="1" x14ac:dyDescent="0.25">
      <c r="A3598" s="156" t="s">
        <v>1843</v>
      </c>
      <c r="B3598" s="475"/>
      <c r="C3598" s="325" t="s">
        <v>1915</v>
      </c>
      <c r="D3598" s="501"/>
      <c r="E3598" s="501"/>
      <c r="F3598" s="501"/>
      <c r="G3598" s="502"/>
      <c r="H3598" s="503"/>
      <c r="I3598" s="204"/>
      <c r="J3598" s="295"/>
      <c r="K3598" s="295"/>
      <c r="L3598" s="205"/>
      <c r="M3598" s="206"/>
      <c r="N3598" s="206"/>
      <c r="O3598" s="207"/>
      <c r="P3598" s="193">
        <f t="shared" si="704"/>
        <v>0</v>
      </c>
      <c r="Q3598" s="170"/>
      <c r="R3598" s="194"/>
      <c r="S3598" s="194"/>
      <c r="T3598" s="194"/>
      <c r="U3598" s="194"/>
    </row>
    <row r="3599" spans="1:21" s="156" customFormat="1" ht="19.5" customHeight="1" outlineLevel="1" x14ac:dyDescent="0.25">
      <c r="A3599" s="156" t="s">
        <v>1843</v>
      </c>
      <c r="B3599" s="475"/>
      <c r="C3599" s="325" t="s">
        <v>1916</v>
      </c>
      <c r="D3599" s="501"/>
      <c r="E3599" s="501"/>
      <c r="F3599" s="501"/>
      <c r="G3599" s="502"/>
      <c r="H3599" s="503"/>
      <c r="I3599" s="204"/>
      <c r="J3599" s="295"/>
      <c r="K3599" s="295">
        <v>136125</v>
      </c>
      <c r="L3599" s="205"/>
      <c r="M3599" s="206"/>
      <c r="N3599" s="206"/>
      <c r="O3599" s="207"/>
      <c r="P3599" s="193">
        <f t="shared" si="704"/>
        <v>136125</v>
      </c>
      <c r="Q3599" s="170"/>
      <c r="R3599" s="194"/>
      <c r="S3599" s="194"/>
      <c r="T3599" s="194"/>
      <c r="U3599" s="194"/>
    </row>
    <row r="3600" spans="1:21" s="156" customFormat="1" ht="19.5" customHeight="1" outlineLevel="1" x14ac:dyDescent="0.25">
      <c r="A3600" s="156" t="s">
        <v>1843</v>
      </c>
      <c r="B3600" s="475"/>
      <c r="C3600" s="325" t="s">
        <v>1917</v>
      </c>
      <c r="D3600" s="501"/>
      <c r="E3600" s="501"/>
      <c r="F3600" s="501"/>
      <c r="G3600" s="502"/>
      <c r="H3600" s="503"/>
      <c r="I3600" s="204"/>
      <c r="J3600" s="295"/>
      <c r="K3600" s="295">
        <v>97762</v>
      </c>
      <c r="L3600" s="205"/>
      <c r="M3600" s="206"/>
      <c r="N3600" s="206"/>
      <c r="O3600" s="207"/>
      <c r="P3600" s="193">
        <f t="shared" si="704"/>
        <v>97762</v>
      </c>
      <c r="Q3600" s="170"/>
      <c r="R3600" s="194"/>
      <c r="S3600" s="194"/>
      <c r="T3600" s="194"/>
      <c r="U3600" s="194"/>
    </row>
    <row r="3601" spans="1:21" s="156" customFormat="1" ht="19.5" customHeight="1" outlineLevel="1" x14ac:dyDescent="0.25">
      <c r="A3601" s="156" t="s">
        <v>1843</v>
      </c>
      <c r="B3601" s="475"/>
      <c r="C3601" s="325" t="s">
        <v>1918</v>
      </c>
      <c r="D3601" s="501"/>
      <c r="E3601" s="501"/>
      <c r="F3601" s="501"/>
      <c r="G3601" s="502"/>
      <c r="H3601" s="503"/>
      <c r="I3601" s="204"/>
      <c r="J3601" s="295"/>
      <c r="K3601" s="295">
        <v>57057</v>
      </c>
      <c r="L3601" s="205"/>
      <c r="M3601" s="206"/>
      <c r="N3601" s="206"/>
      <c r="O3601" s="207"/>
      <c r="P3601" s="193">
        <f t="shared" si="704"/>
        <v>57057</v>
      </c>
      <c r="Q3601" s="170"/>
      <c r="R3601" s="194"/>
      <c r="S3601" s="194"/>
      <c r="T3601" s="194"/>
      <c r="U3601" s="194"/>
    </row>
    <row r="3602" spans="1:21" s="156" customFormat="1" ht="19.5" customHeight="1" outlineLevel="1" x14ac:dyDescent="0.25">
      <c r="A3602" s="156" t="s">
        <v>1843</v>
      </c>
      <c r="B3602" s="475"/>
      <c r="C3602" s="325" t="s">
        <v>1884</v>
      </c>
      <c r="D3602" s="501"/>
      <c r="E3602" s="501"/>
      <c r="F3602" s="501"/>
      <c r="G3602" s="502"/>
      <c r="H3602" s="503"/>
      <c r="I3602" s="204"/>
      <c r="J3602" s="295"/>
      <c r="K3602" s="295">
        <v>24816</v>
      </c>
      <c r="L3602" s="205"/>
      <c r="M3602" s="206"/>
      <c r="N3602" s="206"/>
      <c r="O3602" s="207"/>
      <c r="P3602" s="193">
        <f t="shared" si="704"/>
        <v>24816</v>
      </c>
      <c r="Q3602" s="170"/>
      <c r="R3602" s="194"/>
      <c r="S3602" s="194"/>
      <c r="T3602" s="194"/>
      <c r="U3602" s="194"/>
    </row>
    <row r="3603" spans="1:21" s="156" customFormat="1" ht="19.5" customHeight="1" outlineLevel="1" x14ac:dyDescent="0.25">
      <c r="A3603" s="156" t="s">
        <v>1843</v>
      </c>
      <c r="B3603" s="475"/>
      <c r="C3603" s="325" t="s">
        <v>1919</v>
      </c>
      <c r="D3603" s="501"/>
      <c r="E3603" s="501"/>
      <c r="F3603" s="501"/>
      <c r="G3603" s="502"/>
      <c r="H3603" s="503"/>
      <c r="I3603" s="204"/>
      <c r="J3603" s="295"/>
      <c r="K3603" s="295">
        <v>20680</v>
      </c>
      <c r="L3603" s="205"/>
      <c r="M3603" s="206"/>
      <c r="N3603" s="206"/>
      <c r="O3603" s="207"/>
      <c r="P3603" s="193">
        <f t="shared" si="704"/>
        <v>20680</v>
      </c>
      <c r="Q3603" s="170"/>
      <c r="R3603" s="194"/>
      <c r="S3603" s="194"/>
      <c r="T3603" s="194"/>
      <c r="U3603" s="194"/>
    </row>
    <row r="3604" spans="1:21" s="156" customFormat="1" ht="19.5" customHeight="1" outlineLevel="1" x14ac:dyDescent="0.25">
      <c r="A3604" s="156" t="s">
        <v>1843</v>
      </c>
      <c r="B3604" s="475"/>
      <c r="C3604" s="325" t="s">
        <v>1857</v>
      </c>
      <c r="D3604" s="501"/>
      <c r="E3604" s="501"/>
      <c r="F3604" s="501"/>
      <c r="G3604" s="502"/>
      <c r="H3604" s="503"/>
      <c r="I3604" s="204"/>
      <c r="J3604" s="295"/>
      <c r="K3604" s="295">
        <v>12012</v>
      </c>
      <c r="L3604" s="205"/>
      <c r="M3604" s="206"/>
      <c r="N3604" s="206"/>
      <c r="O3604" s="207"/>
      <c r="P3604" s="193">
        <f t="shared" si="704"/>
        <v>12012</v>
      </c>
      <c r="Q3604" s="170"/>
      <c r="R3604" s="194"/>
      <c r="S3604" s="194"/>
      <c r="T3604" s="194"/>
      <c r="U3604" s="194"/>
    </row>
    <row r="3605" spans="1:21" s="156" customFormat="1" ht="19.5" customHeight="1" outlineLevel="1" x14ac:dyDescent="0.25">
      <c r="A3605" s="156" t="s">
        <v>1843</v>
      </c>
      <c r="B3605" s="475"/>
      <c r="C3605" s="325" t="s">
        <v>1920</v>
      </c>
      <c r="D3605" s="501"/>
      <c r="E3605" s="501"/>
      <c r="F3605" s="501"/>
      <c r="G3605" s="502"/>
      <c r="H3605" s="503"/>
      <c r="I3605" s="204"/>
      <c r="J3605" s="295"/>
      <c r="K3605" s="295">
        <v>6204</v>
      </c>
      <c r="L3605" s="205"/>
      <c r="M3605" s="206"/>
      <c r="N3605" s="206"/>
      <c r="O3605" s="207"/>
      <c r="P3605" s="193">
        <f t="shared" si="704"/>
        <v>6204</v>
      </c>
      <c r="Q3605" s="170"/>
      <c r="R3605" s="194"/>
      <c r="S3605" s="194"/>
      <c r="T3605" s="194"/>
      <c r="U3605" s="194"/>
    </row>
    <row r="3606" spans="1:21" s="156" customFormat="1" ht="19.5" customHeight="1" outlineLevel="1" x14ac:dyDescent="0.25">
      <c r="A3606" s="156" t="s">
        <v>1843</v>
      </c>
      <c r="B3606" s="475"/>
      <c r="C3606" s="325" t="s">
        <v>1920</v>
      </c>
      <c r="D3606" s="501"/>
      <c r="E3606" s="501"/>
      <c r="F3606" s="501"/>
      <c r="G3606" s="502"/>
      <c r="H3606" s="503"/>
      <c r="I3606" s="204"/>
      <c r="J3606" s="295"/>
      <c r="K3606" s="295">
        <v>6204</v>
      </c>
      <c r="L3606" s="205"/>
      <c r="M3606" s="206"/>
      <c r="N3606" s="206"/>
      <c r="O3606" s="207"/>
      <c r="P3606" s="193">
        <f t="shared" si="704"/>
        <v>6204</v>
      </c>
      <c r="Q3606" s="170"/>
      <c r="R3606" s="194"/>
      <c r="S3606" s="194"/>
      <c r="T3606" s="194"/>
      <c r="U3606" s="194"/>
    </row>
    <row r="3607" spans="1:21" s="156" customFormat="1" ht="19.5" customHeight="1" outlineLevel="1" x14ac:dyDescent="0.25">
      <c r="A3607" s="156" t="s">
        <v>1843</v>
      </c>
      <c r="B3607" s="475"/>
      <c r="C3607" s="325" t="s">
        <v>1921</v>
      </c>
      <c r="D3607" s="501"/>
      <c r="E3607" s="501"/>
      <c r="F3607" s="501"/>
      <c r="G3607" s="502"/>
      <c r="H3607" s="503"/>
      <c r="I3607" s="204"/>
      <c r="J3607" s="295"/>
      <c r="K3607" s="295">
        <v>7920</v>
      </c>
      <c r="L3607" s="205"/>
      <c r="M3607" s="206"/>
      <c r="N3607" s="206"/>
      <c r="O3607" s="207"/>
      <c r="P3607" s="193">
        <f t="shared" si="704"/>
        <v>7920</v>
      </c>
      <c r="Q3607" s="170"/>
      <c r="R3607" s="194"/>
      <c r="S3607" s="194"/>
      <c r="T3607" s="194"/>
      <c r="U3607" s="194"/>
    </row>
    <row r="3608" spans="1:21" s="156" customFormat="1" ht="19.5" customHeight="1" outlineLevel="1" x14ac:dyDescent="0.25">
      <c r="A3608" s="156" t="s">
        <v>1843</v>
      </c>
      <c r="B3608" s="475"/>
      <c r="C3608" s="325" t="s">
        <v>1922</v>
      </c>
      <c r="D3608" s="501"/>
      <c r="E3608" s="501"/>
      <c r="F3608" s="501"/>
      <c r="G3608" s="502"/>
      <c r="H3608" s="503"/>
      <c r="I3608" s="204"/>
      <c r="J3608" s="295"/>
      <c r="K3608" s="295">
        <v>16500</v>
      </c>
      <c r="L3608" s="205"/>
      <c r="M3608" s="206"/>
      <c r="N3608" s="206"/>
      <c r="O3608" s="207"/>
      <c r="P3608" s="193">
        <f t="shared" si="704"/>
        <v>16500</v>
      </c>
      <c r="Q3608" s="170"/>
      <c r="R3608" s="194"/>
      <c r="S3608" s="194"/>
      <c r="T3608" s="194"/>
      <c r="U3608" s="194"/>
    </row>
    <row r="3609" spans="1:21" s="156" customFormat="1" ht="19.5" customHeight="1" outlineLevel="1" x14ac:dyDescent="0.25">
      <c r="A3609" s="156" t="s">
        <v>1843</v>
      </c>
      <c r="B3609" s="475"/>
      <c r="C3609" s="325" t="s">
        <v>1859</v>
      </c>
      <c r="D3609" s="501"/>
      <c r="E3609" s="501"/>
      <c r="F3609" s="501"/>
      <c r="G3609" s="502"/>
      <c r="H3609" s="503"/>
      <c r="I3609" s="204"/>
      <c r="J3609" s="295"/>
      <c r="K3609" s="295">
        <v>22176</v>
      </c>
      <c r="L3609" s="205"/>
      <c r="M3609" s="206"/>
      <c r="N3609" s="206"/>
      <c r="O3609" s="207"/>
      <c r="P3609" s="193">
        <f t="shared" ref="P3609:P3673" si="705">K3609-SUM(R3609:U3609)</f>
        <v>22176</v>
      </c>
      <c r="Q3609" s="170"/>
      <c r="R3609" s="194"/>
      <c r="S3609" s="194"/>
      <c r="T3609" s="194"/>
      <c r="U3609" s="194"/>
    </row>
    <row r="3610" spans="1:21" s="156" customFormat="1" ht="19.5" customHeight="1" outlineLevel="1" x14ac:dyDescent="0.25">
      <c r="B3610" s="475"/>
      <c r="C3610" s="325"/>
      <c r="D3610" s="501"/>
      <c r="E3610" s="501"/>
      <c r="F3610" s="501"/>
      <c r="G3610" s="293" t="s">
        <v>808</v>
      </c>
      <c r="H3610" s="527"/>
      <c r="I3610" s="409"/>
      <c r="J3610" s="380"/>
      <c r="K3610" s="523">
        <f>SUBTOTAL(9,K3598:K3609)</f>
        <v>407456</v>
      </c>
      <c r="L3610" s="205"/>
      <c r="M3610" s="206"/>
      <c r="N3610" s="206"/>
      <c r="O3610" s="207"/>
      <c r="P3610" s="193">
        <f t="shared" si="705"/>
        <v>407456</v>
      </c>
      <c r="Q3610" s="170"/>
      <c r="R3610" s="194"/>
      <c r="S3610" s="194"/>
      <c r="T3610" s="194"/>
      <c r="U3610" s="194"/>
    </row>
    <row r="3611" spans="1:21" s="156" customFormat="1" ht="19.5" customHeight="1" outlineLevel="1" x14ac:dyDescent="0.25">
      <c r="A3611" s="156" t="s">
        <v>1843</v>
      </c>
      <c r="B3611" s="475"/>
      <c r="C3611" s="325"/>
      <c r="D3611" s="501"/>
      <c r="E3611" s="501"/>
      <c r="F3611" s="501"/>
      <c r="G3611" s="502"/>
      <c r="H3611" s="503"/>
      <c r="I3611" s="204"/>
      <c r="J3611" s="295"/>
      <c r="K3611" s="295"/>
      <c r="L3611" s="205"/>
      <c r="M3611" s="206"/>
      <c r="N3611" s="206"/>
      <c r="O3611" s="207"/>
      <c r="P3611" s="193">
        <f t="shared" si="705"/>
        <v>0</v>
      </c>
      <c r="Q3611" s="170"/>
      <c r="R3611" s="194"/>
      <c r="S3611" s="194"/>
      <c r="T3611" s="194"/>
      <c r="U3611" s="194"/>
    </row>
    <row r="3612" spans="1:21" s="156" customFormat="1" ht="19.5" customHeight="1" outlineLevel="1" x14ac:dyDescent="0.25">
      <c r="B3612" s="475"/>
      <c r="C3612" s="325"/>
      <c r="D3612" s="501"/>
      <c r="E3612" s="501"/>
      <c r="F3612" s="501"/>
      <c r="G3612" s="502"/>
      <c r="H3612" s="503"/>
      <c r="I3612" s="204"/>
      <c r="J3612" s="295"/>
      <c r="K3612" s="295"/>
      <c r="L3612" s="205"/>
      <c r="M3612" s="206"/>
      <c r="N3612" s="206"/>
      <c r="O3612" s="207"/>
      <c r="P3612" s="193">
        <f t="shared" si="705"/>
        <v>0</v>
      </c>
      <c r="Q3612" s="170"/>
      <c r="R3612" s="194"/>
      <c r="S3612" s="194"/>
      <c r="T3612" s="194"/>
      <c r="U3612" s="194"/>
    </row>
    <row r="3613" spans="1:21" s="156" customFormat="1" ht="19.5" customHeight="1" outlineLevel="1" x14ac:dyDescent="0.25">
      <c r="B3613" s="475"/>
      <c r="C3613" s="325"/>
      <c r="D3613" s="501"/>
      <c r="E3613" s="501"/>
      <c r="F3613" s="501"/>
      <c r="G3613" s="293" t="s">
        <v>808</v>
      </c>
      <c r="H3613" s="527"/>
      <c r="I3613" s="409"/>
      <c r="J3613" s="380"/>
      <c r="K3613" s="523">
        <f>SUBTOTAL(9,K3506:K3612)</f>
        <v>4522388</v>
      </c>
      <c r="L3613" s="205"/>
      <c r="M3613" s="206"/>
      <c r="N3613" s="206"/>
      <c r="O3613" s="207"/>
      <c r="P3613" s="193">
        <f t="shared" si="705"/>
        <v>4522388</v>
      </c>
      <c r="Q3613" s="170"/>
      <c r="R3613" s="194"/>
      <c r="S3613" s="194"/>
      <c r="T3613" s="194"/>
      <c r="U3613" s="194"/>
    </row>
    <row r="3614" spans="1:21" s="156" customFormat="1" ht="19.5" customHeight="1" outlineLevel="1" x14ac:dyDescent="0.25">
      <c r="A3614" s="156" t="s">
        <v>1843</v>
      </c>
      <c r="B3614" s="475"/>
      <c r="C3614" s="325"/>
      <c r="D3614" s="501"/>
      <c r="E3614" s="501"/>
      <c r="F3614" s="501"/>
      <c r="G3614" s="502"/>
      <c r="H3614" s="503"/>
      <c r="I3614" s="204"/>
      <c r="J3614" s="295"/>
      <c r="K3614" s="295"/>
      <c r="L3614" s="205"/>
      <c r="M3614" s="206"/>
      <c r="N3614" s="206"/>
      <c r="O3614" s="207"/>
      <c r="P3614" s="193">
        <f t="shared" si="705"/>
        <v>0</v>
      </c>
      <c r="Q3614" s="170"/>
      <c r="R3614" s="194"/>
      <c r="S3614" s="194"/>
      <c r="T3614" s="194"/>
      <c r="U3614" s="194"/>
    </row>
    <row r="3615" spans="1:21" s="156" customFormat="1" ht="19.5" customHeight="1" outlineLevel="1" x14ac:dyDescent="0.25">
      <c r="A3615" s="156" t="s">
        <v>1843</v>
      </c>
      <c r="B3615" s="475"/>
      <c r="C3615" s="477" t="s">
        <v>1923</v>
      </c>
      <c r="D3615" s="501"/>
      <c r="E3615" s="501"/>
      <c r="F3615" s="501"/>
      <c r="G3615" s="502"/>
      <c r="H3615" s="503"/>
      <c r="I3615" s="204"/>
      <c r="J3615" s="295"/>
      <c r="K3615" s="295"/>
      <c r="L3615" s="205"/>
      <c r="M3615" s="206"/>
      <c r="N3615" s="206"/>
      <c r="O3615" s="207"/>
      <c r="P3615" s="193">
        <f t="shared" si="705"/>
        <v>0</v>
      </c>
      <c r="Q3615" s="170"/>
      <c r="R3615" s="194"/>
      <c r="S3615" s="194"/>
      <c r="T3615" s="194"/>
      <c r="U3615" s="194"/>
    </row>
    <row r="3616" spans="1:21" s="156" customFormat="1" ht="19.5" customHeight="1" outlineLevel="1" x14ac:dyDescent="0.25">
      <c r="A3616" s="156" t="s">
        <v>1843</v>
      </c>
      <c r="B3616" s="475"/>
      <c r="C3616" s="325" t="s">
        <v>1924</v>
      </c>
      <c r="D3616" s="501"/>
      <c r="E3616" s="501"/>
      <c r="F3616" s="501"/>
      <c r="G3616" s="502"/>
      <c r="H3616" s="503"/>
      <c r="I3616" s="204"/>
      <c r="J3616" s="295"/>
      <c r="K3616" s="295">
        <v>0</v>
      </c>
      <c r="L3616" s="205" t="s">
        <v>40</v>
      </c>
      <c r="M3616" s="206"/>
      <c r="N3616" s="206"/>
      <c r="O3616" s="207"/>
      <c r="P3616" s="193">
        <f t="shared" si="705"/>
        <v>0</v>
      </c>
      <c r="Q3616" s="170"/>
      <c r="R3616" s="194"/>
      <c r="S3616" s="194"/>
      <c r="T3616" s="194"/>
      <c r="U3616" s="194"/>
    </row>
    <row r="3617" spans="1:21" s="156" customFormat="1" ht="19.5" customHeight="1" outlineLevel="1" x14ac:dyDescent="0.25">
      <c r="A3617" s="156" t="s">
        <v>1843</v>
      </c>
      <c r="B3617" s="475"/>
      <c r="C3617" s="325" t="s">
        <v>1925</v>
      </c>
      <c r="D3617" s="501"/>
      <c r="E3617" s="501"/>
      <c r="F3617" s="501"/>
      <c r="G3617" s="502"/>
      <c r="H3617" s="503"/>
      <c r="I3617" s="204"/>
      <c r="J3617" s="295"/>
      <c r="K3617" s="295">
        <v>0</v>
      </c>
      <c r="L3617" s="205" t="s">
        <v>40</v>
      </c>
      <c r="M3617" s="206"/>
      <c r="N3617" s="206"/>
      <c r="O3617" s="207"/>
      <c r="P3617" s="193">
        <f t="shared" si="705"/>
        <v>0</v>
      </c>
      <c r="Q3617" s="170"/>
      <c r="R3617" s="194"/>
      <c r="S3617" s="194"/>
      <c r="T3617" s="194"/>
      <c r="U3617" s="194"/>
    </row>
    <row r="3618" spans="1:21" s="156" customFormat="1" ht="19.5" customHeight="1" outlineLevel="1" x14ac:dyDescent="0.25">
      <c r="A3618" s="156" t="s">
        <v>1843</v>
      </c>
      <c r="B3618" s="475"/>
      <c r="C3618" s="325" t="s">
        <v>1926</v>
      </c>
      <c r="D3618" s="501"/>
      <c r="E3618" s="501"/>
      <c r="F3618" s="501"/>
      <c r="G3618" s="502"/>
      <c r="H3618" s="503"/>
      <c r="I3618" s="204"/>
      <c r="J3618" s="295"/>
      <c r="K3618" s="295">
        <v>1238</v>
      </c>
      <c r="L3618" s="205"/>
      <c r="M3618" s="206"/>
      <c r="N3618" s="206"/>
      <c r="O3618" s="207"/>
      <c r="P3618" s="193">
        <f t="shared" si="705"/>
        <v>1238</v>
      </c>
      <c r="Q3618" s="170"/>
      <c r="R3618" s="194"/>
      <c r="S3618" s="194"/>
      <c r="T3618" s="194"/>
      <c r="U3618" s="194"/>
    </row>
    <row r="3619" spans="1:21" s="156" customFormat="1" ht="19.5" customHeight="1" outlineLevel="1" x14ac:dyDescent="0.25">
      <c r="A3619" s="156" t="s">
        <v>1843</v>
      </c>
      <c r="B3619" s="475"/>
      <c r="C3619" s="325" t="s">
        <v>1927</v>
      </c>
      <c r="D3619" s="501"/>
      <c r="E3619" s="501"/>
      <c r="F3619" s="501"/>
      <c r="G3619" s="502"/>
      <c r="H3619" s="503"/>
      <c r="I3619" s="204"/>
      <c r="J3619" s="295"/>
      <c r="K3619" s="295">
        <v>66000</v>
      </c>
      <c r="L3619" s="205"/>
      <c r="M3619" s="206"/>
      <c r="N3619" s="206"/>
      <c r="O3619" s="207"/>
      <c r="P3619" s="193">
        <f t="shared" si="705"/>
        <v>66000</v>
      </c>
      <c r="Q3619" s="170"/>
      <c r="R3619" s="194"/>
      <c r="S3619" s="194"/>
      <c r="T3619" s="194"/>
      <c r="U3619" s="194"/>
    </row>
    <row r="3620" spans="1:21" s="156" customFormat="1" ht="19.5" customHeight="1" outlineLevel="1" x14ac:dyDescent="0.25">
      <c r="A3620" s="156" t="s">
        <v>1843</v>
      </c>
      <c r="B3620" s="475"/>
      <c r="C3620" s="325" t="s">
        <v>1928</v>
      </c>
      <c r="D3620" s="501"/>
      <c r="E3620" s="501"/>
      <c r="F3620" s="501"/>
      <c r="G3620" s="502"/>
      <c r="H3620" s="503"/>
      <c r="I3620" s="204"/>
      <c r="J3620" s="295"/>
      <c r="K3620" s="295">
        <v>127512</v>
      </c>
      <c r="L3620" s="205"/>
      <c r="M3620" s="206"/>
      <c r="N3620" s="206"/>
      <c r="O3620" s="207"/>
      <c r="P3620" s="193">
        <f t="shared" si="705"/>
        <v>127512</v>
      </c>
      <c r="Q3620" s="170"/>
      <c r="R3620" s="194"/>
      <c r="S3620" s="194"/>
      <c r="T3620" s="194"/>
      <c r="U3620" s="194"/>
    </row>
    <row r="3621" spans="1:21" s="156" customFormat="1" ht="19.5" customHeight="1" outlineLevel="1" x14ac:dyDescent="0.25">
      <c r="A3621" s="156" t="s">
        <v>1843</v>
      </c>
      <c r="B3621" s="475"/>
      <c r="C3621" s="325" t="s">
        <v>1929</v>
      </c>
      <c r="D3621" s="501"/>
      <c r="E3621" s="501"/>
      <c r="F3621" s="501"/>
      <c r="G3621" s="502"/>
      <c r="H3621" s="503"/>
      <c r="I3621" s="204"/>
      <c r="J3621" s="295"/>
      <c r="K3621" s="295">
        <v>21965</v>
      </c>
      <c r="L3621" s="205"/>
      <c r="M3621" s="206"/>
      <c r="N3621" s="206"/>
      <c r="O3621" s="207"/>
      <c r="P3621" s="193">
        <f t="shared" si="705"/>
        <v>21965</v>
      </c>
      <c r="Q3621" s="170"/>
      <c r="R3621" s="194"/>
      <c r="S3621" s="194"/>
      <c r="T3621" s="194"/>
      <c r="U3621" s="194"/>
    </row>
    <row r="3622" spans="1:21" s="156" customFormat="1" ht="19.5" customHeight="1" outlineLevel="1" x14ac:dyDescent="0.25">
      <c r="A3622" s="156" t="s">
        <v>1843</v>
      </c>
      <c r="B3622" s="475"/>
      <c r="C3622" s="325" t="s">
        <v>1930</v>
      </c>
      <c r="D3622" s="501"/>
      <c r="E3622" s="501"/>
      <c r="F3622" s="501"/>
      <c r="G3622" s="502"/>
      <c r="H3622" s="503"/>
      <c r="I3622" s="204"/>
      <c r="J3622" s="295"/>
      <c r="K3622" s="295">
        <v>0</v>
      </c>
      <c r="L3622" s="205"/>
      <c r="M3622" s="206"/>
      <c r="N3622" s="206"/>
      <c r="O3622" s="207"/>
      <c r="P3622" s="193">
        <f t="shared" si="705"/>
        <v>0</v>
      </c>
      <c r="Q3622" s="170"/>
      <c r="R3622" s="194"/>
      <c r="S3622" s="194"/>
      <c r="T3622" s="194"/>
      <c r="U3622" s="194"/>
    </row>
    <row r="3623" spans="1:21" s="156" customFormat="1" ht="19.5" customHeight="1" outlineLevel="1" x14ac:dyDescent="0.25">
      <c r="A3623" s="156" t="s">
        <v>1843</v>
      </c>
      <c r="B3623" s="475"/>
      <c r="C3623" s="325" t="s">
        <v>1931</v>
      </c>
      <c r="D3623" s="501"/>
      <c r="E3623" s="501"/>
      <c r="F3623" s="501"/>
      <c r="G3623" s="502"/>
      <c r="H3623" s="503"/>
      <c r="I3623" s="204"/>
      <c r="J3623" s="295"/>
      <c r="K3623" s="295">
        <v>88000</v>
      </c>
      <c r="L3623" s="205"/>
      <c r="M3623" s="206"/>
      <c r="N3623" s="206"/>
      <c r="O3623" s="207"/>
      <c r="P3623" s="193">
        <f t="shared" si="705"/>
        <v>88000</v>
      </c>
      <c r="Q3623" s="170"/>
      <c r="R3623" s="194"/>
      <c r="S3623" s="194"/>
      <c r="T3623" s="194"/>
      <c r="U3623" s="194"/>
    </row>
    <row r="3624" spans="1:21" s="156" customFormat="1" ht="19.5" customHeight="1" outlineLevel="1" x14ac:dyDescent="0.25">
      <c r="B3624" s="475"/>
      <c r="C3624" s="325"/>
      <c r="D3624" s="501"/>
      <c r="E3624" s="501"/>
      <c r="F3624" s="501"/>
      <c r="G3624" s="293" t="s">
        <v>808</v>
      </c>
      <c r="H3624" s="527"/>
      <c r="I3624" s="409"/>
      <c r="J3624" s="380"/>
      <c r="K3624" s="523">
        <f>SUBTOTAL(9,K3616:K3623)</f>
        <v>304715</v>
      </c>
      <c r="L3624" s="205"/>
      <c r="M3624" s="206"/>
      <c r="N3624" s="206"/>
      <c r="O3624" s="207"/>
      <c r="P3624" s="193">
        <f t="shared" si="705"/>
        <v>304715</v>
      </c>
      <c r="Q3624" s="170"/>
      <c r="R3624" s="194"/>
      <c r="S3624" s="194"/>
      <c r="T3624" s="194"/>
      <c r="U3624" s="194"/>
    </row>
    <row r="3625" spans="1:21" s="156" customFormat="1" ht="19.5" customHeight="1" outlineLevel="1" x14ac:dyDescent="0.25">
      <c r="B3625" s="475"/>
      <c r="C3625" s="477" t="s">
        <v>1932</v>
      </c>
      <c r="D3625" s="501"/>
      <c r="E3625" s="501"/>
      <c r="F3625" s="501"/>
      <c r="G3625" s="502"/>
      <c r="H3625" s="503"/>
      <c r="I3625" s="204"/>
      <c r="J3625" s="295"/>
      <c r="K3625" s="295"/>
      <c r="L3625" s="205"/>
      <c r="M3625" s="206"/>
      <c r="N3625" s="206"/>
      <c r="O3625" s="207"/>
      <c r="P3625" s="193">
        <f t="shared" si="705"/>
        <v>0</v>
      </c>
      <c r="Q3625" s="170"/>
      <c r="R3625" s="194"/>
      <c r="S3625" s="194"/>
      <c r="T3625" s="194"/>
      <c r="U3625" s="194"/>
    </row>
    <row r="3626" spans="1:21" s="156" customFormat="1" ht="19.5" customHeight="1" outlineLevel="1" x14ac:dyDescent="0.25">
      <c r="A3626" s="156" t="s">
        <v>1843</v>
      </c>
      <c r="B3626" s="475"/>
      <c r="C3626" s="325" t="s">
        <v>1933</v>
      </c>
      <c r="D3626" s="501"/>
      <c r="E3626" s="501"/>
      <c r="F3626" s="501"/>
      <c r="G3626" s="502"/>
      <c r="H3626" s="503"/>
      <c r="I3626" s="204"/>
      <c r="J3626" s="295"/>
      <c r="K3626" s="295" t="s">
        <v>1934</v>
      </c>
      <c r="L3626" s="205"/>
      <c r="M3626" s="206"/>
      <c r="N3626" s="206"/>
      <c r="O3626" s="207"/>
      <c r="P3626" s="193" t="e">
        <f t="shared" si="705"/>
        <v>#VALUE!</v>
      </c>
      <c r="Q3626" s="170"/>
      <c r="R3626" s="194"/>
      <c r="S3626" s="194"/>
      <c r="T3626" s="194"/>
      <c r="U3626" s="194"/>
    </row>
    <row r="3627" spans="1:21" s="156" customFormat="1" ht="19.5" customHeight="1" outlineLevel="1" x14ac:dyDescent="0.25">
      <c r="A3627" s="156" t="s">
        <v>1843</v>
      </c>
      <c r="B3627" s="475"/>
      <c r="C3627" s="325" t="s">
        <v>1935</v>
      </c>
      <c r="D3627" s="501"/>
      <c r="E3627" s="501"/>
      <c r="F3627" s="501"/>
      <c r="G3627" s="502"/>
      <c r="H3627" s="503"/>
      <c r="I3627" s="204"/>
      <c r="J3627" s="295"/>
      <c r="K3627" s="295" t="s">
        <v>1934</v>
      </c>
      <c r="L3627" s="205"/>
      <c r="M3627" s="206"/>
      <c r="N3627" s="206"/>
      <c r="O3627" s="207"/>
      <c r="P3627" s="193" t="e">
        <f t="shared" si="705"/>
        <v>#VALUE!</v>
      </c>
      <c r="Q3627" s="170"/>
      <c r="R3627" s="194"/>
      <c r="S3627" s="194"/>
      <c r="T3627" s="194"/>
      <c r="U3627" s="194"/>
    </row>
    <row r="3628" spans="1:21" s="156" customFormat="1" ht="19.5" customHeight="1" outlineLevel="1" x14ac:dyDescent="0.25">
      <c r="A3628" s="156" t="s">
        <v>1843</v>
      </c>
      <c r="B3628" s="475"/>
      <c r="C3628" s="325" t="s">
        <v>1936</v>
      </c>
      <c r="D3628" s="501"/>
      <c r="E3628" s="501"/>
      <c r="F3628" s="501"/>
      <c r="G3628" s="502"/>
      <c r="H3628" s="503"/>
      <c r="I3628" s="204"/>
      <c r="J3628" s="295"/>
      <c r="K3628" s="295" t="s">
        <v>1937</v>
      </c>
      <c r="L3628" s="205"/>
      <c r="M3628" s="206"/>
      <c r="N3628" s="206"/>
      <c r="O3628" s="207"/>
      <c r="P3628" s="193" t="e">
        <f t="shared" si="705"/>
        <v>#VALUE!</v>
      </c>
      <c r="Q3628" s="170"/>
      <c r="R3628" s="194"/>
      <c r="S3628" s="194"/>
      <c r="T3628" s="194"/>
      <c r="U3628" s="194"/>
    </row>
    <row r="3629" spans="1:21" s="156" customFormat="1" ht="19.5" customHeight="1" outlineLevel="1" x14ac:dyDescent="0.25">
      <c r="A3629" s="156" t="s">
        <v>1843</v>
      </c>
      <c r="B3629" s="475"/>
      <c r="C3629" s="325" t="s">
        <v>1938</v>
      </c>
      <c r="D3629" s="501"/>
      <c r="E3629" s="501"/>
      <c r="F3629" s="501"/>
      <c r="G3629" s="502"/>
      <c r="H3629" s="503"/>
      <c r="I3629" s="204"/>
      <c r="J3629" s="295"/>
      <c r="K3629" s="295" t="s">
        <v>1937</v>
      </c>
      <c r="L3629" s="205"/>
      <c r="M3629" s="206"/>
      <c r="N3629" s="206"/>
      <c r="O3629" s="207"/>
      <c r="P3629" s="193" t="e">
        <f t="shared" si="705"/>
        <v>#VALUE!</v>
      </c>
      <c r="Q3629" s="170"/>
      <c r="R3629" s="194"/>
      <c r="S3629" s="194"/>
      <c r="T3629" s="194"/>
      <c r="U3629" s="194"/>
    </row>
    <row r="3630" spans="1:21" s="156" customFormat="1" ht="19.5" customHeight="1" outlineLevel="1" x14ac:dyDescent="0.25">
      <c r="A3630" s="156" t="s">
        <v>1843</v>
      </c>
      <c r="B3630" s="475"/>
      <c r="C3630" s="325" t="s">
        <v>1939</v>
      </c>
      <c r="D3630" s="501"/>
      <c r="E3630" s="501"/>
      <c r="F3630" s="501"/>
      <c r="G3630" s="502"/>
      <c r="H3630" s="503"/>
      <c r="I3630" s="204"/>
      <c r="J3630" s="295"/>
      <c r="K3630" s="295" t="s">
        <v>1937</v>
      </c>
      <c r="L3630" s="205"/>
      <c r="M3630" s="206"/>
      <c r="N3630" s="206"/>
      <c r="O3630" s="207"/>
      <c r="P3630" s="193" t="e">
        <f t="shared" si="705"/>
        <v>#VALUE!</v>
      </c>
      <c r="Q3630" s="170"/>
      <c r="R3630" s="194"/>
      <c r="S3630" s="194"/>
      <c r="T3630" s="194"/>
      <c r="U3630" s="194"/>
    </row>
    <row r="3631" spans="1:21" s="156" customFormat="1" ht="19.5" customHeight="1" outlineLevel="1" x14ac:dyDescent="0.25">
      <c r="A3631" s="156" t="s">
        <v>1843</v>
      </c>
      <c r="B3631" s="475"/>
      <c r="C3631" s="325" t="s">
        <v>1940</v>
      </c>
      <c r="D3631" s="501"/>
      <c r="E3631" s="501"/>
      <c r="F3631" s="501"/>
      <c r="G3631" s="502"/>
      <c r="H3631" s="503"/>
      <c r="I3631" s="204"/>
      <c r="J3631" s="295"/>
      <c r="K3631" s="295" t="s">
        <v>1937</v>
      </c>
      <c r="L3631" s="205"/>
      <c r="M3631" s="206"/>
      <c r="N3631" s="206"/>
      <c r="O3631" s="207"/>
      <c r="P3631" s="193" t="e">
        <f t="shared" si="705"/>
        <v>#VALUE!</v>
      </c>
      <c r="Q3631" s="170"/>
      <c r="R3631" s="194"/>
      <c r="S3631" s="194"/>
      <c r="T3631" s="194"/>
      <c r="U3631" s="194"/>
    </row>
    <row r="3632" spans="1:21" s="156" customFormat="1" ht="19.5" customHeight="1" outlineLevel="1" x14ac:dyDescent="0.25">
      <c r="A3632" s="156" t="s">
        <v>1843</v>
      </c>
      <c r="B3632" s="475"/>
      <c r="C3632" s="325" t="s">
        <v>1941</v>
      </c>
      <c r="D3632" s="501"/>
      <c r="E3632" s="501"/>
      <c r="F3632" s="501"/>
      <c r="G3632" s="502"/>
      <c r="H3632" s="503"/>
      <c r="I3632" s="204"/>
      <c r="J3632" s="295"/>
      <c r="K3632" s="295" t="s">
        <v>1937</v>
      </c>
      <c r="L3632" s="205"/>
      <c r="M3632" s="206"/>
      <c r="N3632" s="206"/>
      <c r="O3632" s="207"/>
      <c r="P3632" s="193" t="e">
        <f t="shared" si="705"/>
        <v>#VALUE!</v>
      </c>
      <c r="Q3632" s="170"/>
      <c r="R3632" s="194"/>
      <c r="S3632" s="194"/>
      <c r="T3632" s="194"/>
      <c r="U3632" s="194"/>
    </row>
    <row r="3633" spans="1:21" s="156" customFormat="1" ht="19.5" customHeight="1" outlineLevel="1" x14ac:dyDescent="0.25">
      <c r="A3633" s="156" t="s">
        <v>1843</v>
      </c>
      <c r="B3633" s="475"/>
      <c r="C3633" s="325" t="s">
        <v>1942</v>
      </c>
      <c r="D3633" s="501"/>
      <c r="E3633" s="501"/>
      <c r="F3633" s="501"/>
      <c r="G3633" s="502"/>
      <c r="H3633" s="503"/>
      <c r="I3633" s="204"/>
      <c r="J3633" s="295"/>
      <c r="K3633" s="295" t="s">
        <v>1934</v>
      </c>
      <c r="L3633" s="205"/>
      <c r="M3633" s="206"/>
      <c r="N3633" s="206"/>
      <c r="O3633" s="207"/>
      <c r="P3633" s="193" t="e">
        <f t="shared" si="705"/>
        <v>#VALUE!</v>
      </c>
      <c r="Q3633" s="170"/>
      <c r="R3633" s="194"/>
      <c r="S3633" s="194"/>
      <c r="T3633" s="194"/>
      <c r="U3633" s="194"/>
    </row>
    <row r="3634" spans="1:21" s="156" customFormat="1" ht="19.5" customHeight="1" outlineLevel="1" x14ac:dyDescent="0.25">
      <c r="A3634" s="156" t="s">
        <v>1843</v>
      </c>
      <c r="B3634" s="475"/>
      <c r="C3634" s="325"/>
      <c r="D3634" s="501"/>
      <c r="E3634" s="501"/>
      <c r="F3634" s="501"/>
      <c r="G3634" s="502"/>
      <c r="H3634" s="503"/>
      <c r="I3634" s="204"/>
      <c r="J3634" s="295"/>
      <c r="K3634" s="295"/>
      <c r="L3634" s="205"/>
      <c r="M3634" s="206"/>
      <c r="N3634" s="206"/>
      <c r="O3634" s="207"/>
      <c r="P3634" s="193">
        <f t="shared" si="705"/>
        <v>0</v>
      </c>
      <c r="Q3634" s="170"/>
      <c r="R3634" s="194"/>
      <c r="S3634" s="194"/>
      <c r="T3634" s="194"/>
      <c r="U3634" s="194"/>
    </row>
    <row r="3635" spans="1:21" s="156" customFormat="1" ht="19.5" customHeight="1" outlineLevel="1" x14ac:dyDescent="0.25">
      <c r="A3635" s="156" t="s">
        <v>1843</v>
      </c>
      <c r="B3635" s="475"/>
      <c r="C3635" s="477" t="s">
        <v>1943</v>
      </c>
      <c r="D3635" s="501"/>
      <c r="E3635" s="501"/>
      <c r="F3635" s="501"/>
      <c r="G3635" s="502"/>
      <c r="H3635" s="503"/>
      <c r="I3635" s="204"/>
      <c r="J3635" s="295"/>
      <c r="K3635" s="295"/>
      <c r="L3635" s="205"/>
      <c r="M3635" s="206"/>
      <c r="N3635" s="206"/>
      <c r="O3635" s="207"/>
      <c r="P3635" s="193">
        <f t="shared" si="705"/>
        <v>0</v>
      </c>
      <c r="Q3635" s="170"/>
      <c r="R3635" s="194"/>
      <c r="S3635" s="194"/>
      <c r="T3635" s="194"/>
      <c r="U3635" s="194"/>
    </row>
    <row r="3636" spans="1:21" s="156" customFormat="1" ht="19.5" customHeight="1" outlineLevel="1" x14ac:dyDescent="0.25">
      <c r="A3636" s="156" t="s">
        <v>1843</v>
      </c>
      <c r="B3636" s="475"/>
      <c r="C3636" s="325" t="s">
        <v>1944</v>
      </c>
      <c r="D3636" s="501"/>
      <c r="E3636" s="501"/>
      <c r="F3636" s="501"/>
      <c r="G3636" s="502"/>
      <c r="H3636" s="503"/>
      <c r="I3636" s="204"/>
      <c r="J3636" s="295"/>
      <c r="K3636" s="528" t="s">
        <v>1945</v>
      </c>
      <c r="L3636" s="205"/>
      <c r="M3636" s="206"/>
      <c r="N3636" s="206"/>
      <c r="O3636" s="207"/>
      <c r="P3636" s="193" t="e">
        <f t="shared" si="705"/>
        <v>#VALUE!</v>
      </c>
      <c r="Q3636" s="170"/>
      <c r="R3636" s="194"/>
      <c r="S3636" s="194"/>
      <c r="T3636" s="194"/>
      <c r="U3636" s="194"/>
    </row>
    <row r="3637" spans="1:21" s="156" customFormat="1" ht="19.5" customHeight="1" outlineLevel="1" x14ac:dyDescent="0.25">
      <c r="A3637" s="156" t="s">
        <v>1843</v>
      </c>
      <c r="B3637" s="475"/>
      <c r="C3637" s="325" t="s">
        <v>1946</v>
      </c>
      <c r="D3637" s="501"/>
      <c r="E3637" s="501"/>
      <c r="F3637" s="501"/>
      <c r="G3637" s="502"/>
      <c r="H3637" s="503"/>
      <c r="I3637" s="204"/>
      <c r="J3637" s="295"/>
      <c r="K3637" s="528" t="s">
        <v>1945</v>
      </c>
      <c r="L3637" s="205"/>
      <c r="M3637" s="206"/>
      <c r="N3637" s="206"/>
      <c r="O3637" s="207"/>
      <c r="P3637" s="193" t="e">
        <f t="shared" si="705"/>
        <v>#VALUE!</v>
      </c>
      <c r="Q3637" s="170"/>
      <c r="R3637" s="194"/>
      <c r="S3637" s="194"/>
      <c r="T3637" s="194"/>
      <c r="U3637" s="194"/>
    </row>
    <row r="3638" spans="1:21" s="156" customFormat="1" ht="19.5" customHeight="1" outlineLevel="1" x14ac:dyDescent="0.25">
      <c r="A3638" s="156" t="s">
        <v>1843</v>
      </c>
      <c r="B3638" s="475"/>
      <c r="C3638" s="325" t="s">
        <v>1947</v>
      </c>
      <c r="D3638" s="501"/>
      <c r="E3638" s="501"/>
      <c r="F3638" s="501"/>
      <c r="G3638" s="502"/>
      <c r="H3638" s="503"/>
      <c r="I3638" s="204"/>
      <c r="J3638" s="295"/>
      <c r="K3638" s="528" t="s">
        <v>1945</v>
      </c>
      <c r="L3638" s="205"/>
      <c r="M3638" s="206"/>
      <c r="N3638" s="206"/>
      <c r="O3638" s="207"/>
      <c r="P3638" s="193" t="e">
        <f t="shared" si="705"/>
        <v>#VALUE!</v>
      </c>
      <c r="Q3638" s="170"/>
      <c r="R3638" s="194"/>
      <c r="S3638" s="194"/>
      <c r="T3638" s="194"/>
      <c r="U3638" s="194"/>
    </row>
    <row r="3639" spans="1:21" s="156" customFormat="1" ht="19.5" customHeight="1" outlineLevel="1" x14ac:dyDescent="0.25">
      <c r="A3639" s="156" t="s">
        <v>1843</v>
      </c>
      <c r="B3639" s="475"/>
      <c r="C3639" s="325" t="s">
        <v>1948</v>
      </c>
      <c r="D3639" s="501"/>
      <c r="E3639" s="501"/>
      <c r="F3639" s="501"/>
      <c r="G3639" s="502"/>
      <c r="H3639" s="503"/>
      <c r="I3639" s="204"/>
      <c r="J3639" s="295"/>
      <c r="K3639" s="528" t="s">
        <v>1945</v>
      </c>
      <c r="L3639" s="205"/>
      <c r="M3639" s="206"/>
      <c r="N3639" s="206"/>
      <c r="O3639" s="207"/>
      <c r="P3639" s="193" t="e">
        <f t="shared" si="705"/>
        <v>#VALUE!</v>
      </c>
      <c r="Q3639" s="170"/>
      <c r="R3639" s="194"/>
      <c r="S3639" s="194"/>
      <c r="T3639" s="194"/>
      <c r="U3639" s="194"/>
    </row>
    <row r="3640" spans="1:21" s="156" customFormat="1" ht="19.5" customHeight="1" outlineLevel="1" x14ac:dyDescent="0.25">
      <c r="A3640" s="156" t="s">
        <v>1843</v>
      </c>
      <c r="B3640" s="475"/>
      <c r="C3640" s="325" t="s">
        <v>1949</v>
      </c>
      <c r="D3640" s="501"/>
      <c r="E3640" s="501"/>
      <c r="F3640" s="501"/>
      <c r="G3640" s="502"/>
      <c r="H3640" s="503"/>
      <c r="I3640" s="204"/>
      <c r="J3640" s="295"/>
      <c r="K3640" s="528" t="s">
        <v>1945</v>
      </c>
      <c r="L3640" s="205"/>
      <c r="M3640" s="206"/>
      <c r="N3640" s="206"/>
      <c r="O3640" s="207"/>
      <c r="P3640" s="193" t="e">
        <f t="shared" si="705"/>
        <v>#VALUE!</v>
      </c>
      <c r="Q3640" s="170"/>
      <c r="R3640" s="194"/>
      <c r="S3640" s="194"/>
      <c r="T3640" s="194"/>
      <c r="U3640" s="194"/>
    </row>
    <row r="3641" spans="1:21" s="156" customFormat="1" ht="19.5" customHeight="1" outlineLevel="1" x14ac:dyDescent="0.25">
      <c r="A3641" s="156" t="s">
        <v>1843</v>
      </c>
      <c r="B3641" s="475"/>
      <c r="C3641" s="325" t="s">
        <v>1950</v>
      </c>
      <c r="D3641" s="501"/>
      <c r="E3641" s="501"/>
      <c r="F3641" s="501"/>
      <c r="G3641" s="502"/>
      <c r="H3641" s="503"/>
      <c r="I3641" s="204"/>
      <c r="J3641" s="295"/>
      <c r="K3641" s="528" t="s">
        <v>1945</v>
      </c>
      <c r="L3641" s="205"/>
      <c r="M3641" s="206"/>
      <c r="N3641" s="206"/>
      <c r="O3641" s="207"/>
      <c r="P3641" s="193" t="e">
        <f t="shared" si="705"/>
        <v>#VALUE!</v>
      </c>
      <c r="Q3641" s="170"/>
      <c r="R3641" s="194"/>
      <c r="S3641" s="194"/>
      <c r="T3641" s="194"/>
      <c r="U3641" s="194"/>
    </row>
    <row r="3642" spans="1:21" s="156" customFormat="1" ht="19.5" customHeight="1" outlineLevel="1" x14ac:dyDescent="0.25">
      <c r="A3642" s="156" t="s">
        <v>1843</v>
      </c>
      <c r="B3642" s="475"/>
      <c r="C3642" s="325" t="s">
        <v>1951</v>
      </c>
      <c r="D3642" s="501"/>
      <c r="E3642" s="501"/>
      <c r="F3642" s="501"/>
      <c r="G3642" s="502"/>
      <c r="H3642" s="503"/>
      <c r="I3642" s="204"/>
      <c r="J3642" s="295"/>
      <c r="K3642" s="528" t="s">
        <v>1945</v>
      </c>
      <c r="L3642" s="205"/>
      <c r="M3642" s="206"/>
      <c r="N3642" s="206"/>
      <c r="O3642" s="207"/>
      <c r="P3642" s="193" t="e">
        <f t="shared" si="705"/>
        <v>#VALUE!</v>
      </c>
      <c r="Q3642" s="170"/>
      <c r="R3642" s="194"/>
      <c r="S3642" s="194"/>
      <c r="T3642" s="194"/>
      <c r="U3642" s="194"/>
    </row>
    <row r="3643" spans="1:21" s="156" customFormat="1" ht="19.5" customHeight="1" outlineLevel="1" x14ac:dyDescent="0.25">
      <c r="A3643" s="156" t="s">
        <v>1843</v>
      </c>
      <c r="B3643" s="475"/>
      <c r="C3643" s="325" t="s">
        <v>1952</v>
      </c>
      <c r="D3643" s="501"/>
      <c r="E3643" s="501"/>
      <c r="F3643" s="501"/>
      <c r="G3643" s="502"/>
      <c r="H3643" s="503"/>
      <c r="I3643" s="204"/>
      <c r="J3643" s="295"/>
      <c r="K3643" s="528" t="s">
        <v>1945</v>
      </c>
      <c r="L3643" s="205"/>
      <c r="M3643" s="206"/>
      <c r="N3643" s="206"/>
      <c r="O3643" s="207"/>
      <c r="P3643" s="193" t="e">
        <f t="shared" si="705"/>
        <v>#VALUE!</v>
      </c>
      <c r="Q3643" s="170"/>
      <c r="R3643" s="194"/>
      <c r="S3643" s="194"/>
      <c r="T3643" s="194"/>
      <c r="U3643" s="194"/>
    </row>
    <row r="3644" spans="1:21" s="156" customFormat="1" ht="19.5" customHeight="1" outlineLevel="1" x14ac:dyDescent="0.25">
      <c r="B3644" s="475"/>
      <c r="C3644" s="325"/>
      <c r="D3644" s="501"/>
      <c r="E3644" s="501"/>
      <c r="F3644" s="501"/>
      <c r="G3644" s="502"/>
      <c r="H3644" s="503"/>
      <c r="I3644" s="204"/>
      <c r="J3644" s="295"/>
      <c r="K3644" s="295"/>
      <c r="L3644" s="205"/>
      <c r="M3644" s="206"/>
      <c r="N3644" s="206"/>
      <c r="O3644" s="207"/>
      <c r="P3644" s="193">
        <f t="shared" si="705"/>
        <v>0</v>
      </c>
      <c r="Q3644" s="170"/>
      <c r="R3644" s="194"/>
      <c r="S3644" s="194"/>
      <c r="T3644" s="194"/>
      <c r="U3644" s="194"/>
    </row>
    <row r="3645" spans="1:21" s="156" customFormat="1" ht="19.5" customHeight="1" outlineLevel="1" x14ac:dyDescent="0.25">
      <c r="B3645" s="475"/>
      <c r="C3645" s="325"/>
      <c r="D3645" s="501"/>
      <c r="E3645" s="501"/>
      <c r="F3645" s="501"/>
      <c r="G3645" s="521" t="s">
        <v>808</v>
      </c>
      <c r="H3645" s="503"/>
      <c r="I3645" s="204"/>
      <c r="J3645" s="295"/>
      <c r="K3645" s="523">
        <f>SUBTOTAL(9,K3498:K3641)</f>
        <v>4827103</v>
      </c>
      <c r="L3645" s="205"/>
      <c r="M3645" s="206"/>
      <c r="N3645" s="206"/>
      <c r="O3645" s="207"/>
      <c r="P3645" s="193">
        <f t="shared" si="705"/>
        <v>4827103</v>
      </c>
      <c r="Q3645" s="170"/>
      <c r="R3645" s="194"/>
      <c r="S3645" s="194"/>
      <c r="T3645" s="194"/>
      <c r="U3645" s="194"/>
    </row>
    <row r="3646" spans="1:21" s="156" customFormat="1" ht="19.5" customHeight="1" outlineLevel="1" x14ac:dyDescent="0.25">
      <c r="A3646" s="156" t="s">
        <v>1843</v>
      </c>
      <c r="B3646" s="475"/>
      <c r="C3646" s="325"/>
      <c r="D3646" s="501"/>
      <c r="E3646" s="501"/>
      <c r="F3646" s="501"/>
      <c r="G3646" s="502"/>
      <c r="H3646" s="503"/>
      <c r="I3646" s="204"/>
      <c r="J3646" s="295"/>
      <c r="K3646" s="524"/>
      <c r="L3646" s="205"/>
      <c r="M3646" s="206"/>
      <c r="N3646" s="206"/>
      <c r="O3646" s="207"/>
      <c r="P3646" s="193">
        <f t="shared" si="705"/>
        <v>0</v>
      </c>
      <c r="Q3646" s="170"/>
      <c r="R3646" s="194"/>
      <c r="S3646" s="194"/>
      <c r="T3646" s="194"/>
      <c r="U3646" s="194"/>
    </row>
    <row r="3647" spans="1:21" s="156" customFormat="1" ht="19.5" customHeight="1" outlineLevel="1" x14ac:dyDescent="0.25">
      <c r="A3647" s="156" t="s">
        <v>1843</v>
      </c>
      <c r="B3647" s="475"/>
      <c r="C3647" s="325" t="s">
        <v>1953</v>
      </c>
      <c r="D3647" s="501"/>
      <c r="E3647" s="501"/>
      <c r="F3647" s="501"/>
      <c r="G3647" s="502"/>
      <c r="H3647" s="503">
        <v>1.2999999999999999E-2</v>
      </c>
      <c r="I3647" s="204"/>
      <c r="J3647" s="295">
        <f>K3645</f>
        <v>4827103</v>
      </c>
      <c r="K3647" s="524">
        <f>J3647*H3647</f>
        <v>62752.339</v>
      </c>
      <c r="L3647" s="205"/>
      <c r="M3647" s="206"/>
      <c r="N3647" s="206"/>
      <c r="O3647" s="207"/>
      <c r="P3647" s="193">
        <f t="shared" si="705"/>
        <v>62752.339</v>
      </c>
      <c r="Q3647" s="170"/>
      <c r="R3647" s="194"/>
      <c r="S3647" s="194"/>
      <c r="T3647" s="194"/>
      <c r="U3647" s="194"/>
    </row>
    <row r="3648" spans="1:21" s="156" customFormat="1" ht="19.5" customHeight="1" outlineLevel="1" x14ac:dyDescent="0.25">
      <c r="B3648" s="475"/>
      <c r="C3648" s="325"/>
      <c r="D3648" s="501"/>
      <c r="E3648" s="501"/>
      <c r="F3648" s="501"/>
      <c r="G3648" s="502"/>
      <c r="H3648" s="503"/>
      <c r="I3648" s="204"/>
      <c r="J3648" s="295"/>
      <c r="K3648" s="524"/>
      <c r="L3648" s="205"/>
      <c r="M3648" s="206"/>
      <c r="N3648" s="206"/>
      <c r="O3648" s="207"/>
      <c r="P3648" s="193">
        <f t="shared" si="705"/>
        <v>0</v>
      </c>
      <c r="Q3648" s="170"/>
      <c r="R3648" s="194"/>
      <c r="S3648" s="194"/>
      <c r="T3648" s="194"/>
      <c r="U3648" s="194"/>
    </row>
    <row r="3649" spans="1:21" s="156" customFormat="1" ht="19.5" customHeight="1" outlineLevel="1" x14ac:dyDescent="0.25">
      <c r="B3649" s="475"/>
      <c r="C3649" s="325"/>
      <c r="D3649" s="501"/>
      <c r="E3649" s="501"/>
      <c r="F3649" s="501"/>
      <c r="G3649" s="521" t="s">
        <v>1954</v>
      </c>
      <c r="H3649" s="503"/>
      <c r="I3649" s="204"/>
      <c r="J3649" s="295"/>
      <c r="K3649" s="523">
        <f>SUBTOTAL(9,K3504:K3648)</f>
        <v>4889855.3389999997</v>
      </c>
      <c r="L3649" s="205" t="s">
        <v>1955</v>
      </c>
      <c r="M3649" s="206"/>
      <c r="N3649" s="206"/>
      <c r="O3649" s="207"/>
      <c r="P3649" s="193">
        <f t="shared" si="705"/>
        <v>4889855.3389999997</v>
      </c>
      <c r="Q3649" s="170"/>
      <c r="R3649" s="194"/>
      <c r="S3649" s="194"/>
      <c r="T3649" s="194"/>
      <c r="U3649" s="194"/>
    </row>
    <row r="3650" spans="1:21" s="156" customFormat="1" ht="19.5" customHeight="1" outlineLevel="1" x14ac:dyDescent="0.25">
      <c r="B3650" s="475"/>
      <c r="C3650" s="325"/>
      <c r="D3650" s="501"/>
      <c r="E3650" s="501"/>
      <c r="F3650" s="501"/>
      <c r="G3650" s="502"/>
      <c r="H3650" s="503"/>
      <c r="I3650" s="204"/>
      <c r="J3650" s="295"/>
      <c r="K3650" s="295"/>
      <c r="L3650" s="205"/>
      <c r="M3650" s="206"/>
      <c r="N3650" s="206"/>
      <c r="O3650" s="207"/>
      <c r="P3650" s="193">
        <f t="shared" si="705"/>
        <v>0</v>
      </c>
      <c r="Q3650" s="170"/>
      <c r="R3650" s="194"/>
      <c r="S3650" s="194"/>
      <c r="T3650" s="194"/>
      <c r="U3650" s="194"/>
    </row>
    <row r="3651" spans="1:21" s="156" customFormat="1" ht="19.5" customHeight="1" outlineLevel="1" x14ac:dyDescent="0.25">
      <c r="A3651" s="156" t="s">
        <v>1843</v>
      </c>
      <c r="B3651" s="475"/>
      <c r="C3651" s="291" t="s">
        <v>1956</v>
      </c>
      <c r="D3651" s="501"/>
      <c r="E3651" s="501"/>
      <c r="F3651" s="501"/>
      <c r="G3651" s="502"/>
      <c r="H3651" s="503"/>
      <c r="I3651" s="204"/>
      <c r="J3651" s="295"/>
      <c r="K3651" s="295"/>
      <c r="L3651" s="205"/>
      <c r="M3651" s="206"/>
      <c r="N3651" s="206"/>
      <c r="O3651" s="207"/>
      <c r="P3651" s="193">
        <f t="shared" si="705"/>
        <v>0</v>
      </c>
      <c r="Q3651" s="170"/>
      <c r="R3651" s="194"/>
      <c r="S3651" s="194"/>
      <c r="T3651" s="194"/>
      <c r="U3651" s="194"/>
    </row>
    <row r="3652" spans="1:21" s="156" customFormat="1" ht="19.5" customHeight="1" outlineLevel="1" x14ac:dyDescent="0.25">
      <c r="A3652" s="156" t="s">
        <v>1843</v>
      </c>
      <c r="B3652" s="475"/>
      <c r="C3652" s="525" t="s">
        <v>1957</v>
      </c>
      <c r="D3652" s="501"/>
      <c r="E3652" s="501"/>
      <c r="F3652" s="501"/>
      <c r="G3652" s="502"/>
      <c r="H3652" s="503"/>
      <c r="I3652" s="204"/>
      <c r="J3652" s="295"/>
      <c r="K3652" s="295">
        <v>150000</v>
      </c>
      <c r="L3652" s="205" t="s">
        <v>1958</v>
      </c>
      <c r="M3652" s="206"/>
      <c r="N3652" s="206"/>
      <c r="O3652" s="207"/>
      <c r="P3652" s="193">
        <f t="shared" si="705"/>
        <v>150000</v>
      </c>
      <c r="Q3652" s="170"/>
      <c r="R3652" s="194"/>
      <c r="S3652" s="194"/>
      <c r="T3652" s="194"/>
      <c r="U3652" s="194"/>
    </row>
    <row r="3653" spans="1:21" s="156" customFormat="1" ht="19.5" customHeight="1" outlineLevel="1" x14ac:dyDescent="0.25">
      <c r="A3653" s="156" t="s">
        <v>1843</v>
      </c>
      <c r="B3653" s="475"/>
      <c r="C3653" s="525" t="s">
        <v>1959</v>
      </c>
      <c r="D3653" s="501"/>
      <c r="E3653" s="501"/>
      <c r="F3653" s="501"/>
      <c r="G3653" s="502"/>
      <c r="H3653" s="503"/>
      <c r="I3653" s="204"/>
      <c r="J3653" s="295"/>
      <c r="K3653" s="295">
        <v>100000</v>
      </c>
      <c r="L3653" s="205" t="s">
        <v>1958</v>
      </c>
      <c r="M3653" s="206"/>
      <c r="N3653" s="206"/>
      <c r="O3653" s="207"/>
      <c r="P3653" s="193">
        <f t="shared" si="705"/>
        <v>100000</v>
      </c>
      <c r="Q3653" s="170"/>
      <c r="R3653" s="194"/>
      <c r="S3653" s="194"/>
      <c r="T3653" s="194"/>
      <c r="U3653" s="194"/>
    </row>
    <row r="3654" spans="1:21" s="156" customFormat="1" ht="19.5" customHeight="1" outlineLevel="1" x14ac:dyDescent="0.25">
      <c r="A3654" s="156" t="s">
        <v>1843</v>
      </c>
      <c r="B3654" s="475"/>
      <c r="C3654" s="525" t="s">
        <v>1960</v>
      </c>
      <c r="D3654" s="501"/>
      <c r="E3654" s="501"/>
      <c r="F3654" s="501"/>
      <c r="G3654" s="502"/>
      <c r="H3654" s="503"/>
      <c r="I3654" s="204"/>
      <c r="J3654" s="295"/>
      <c r="K3654" s="295">
        <v>200000</v>
      </c>
      <c r="L3654" s="205" t="s">
        <v>1958</v>
      </c>
      <c r="M3654" s="206"/>
      <c r="N3654" s="206"/>
      <c r="O3654" s="207"/>
      <c r="P3654" s="193">
        <f t="shared" si="705"/>
        <v>200000</v>
      </c>
      <c r="Q3654" s="170"/>
      <c r="R3654" s="194"/>
      <c r="S3654" s="194"/>
      <c r="T3654" s="194"/>
      <c r="U3654" s="194"/>
    </row>
    <row r="3655" spans="1:21" s="156" customFormat="1" ht="19.5" customHeight="1" outlineLevel="1" x14ac:dyDescent="0.25">
      <c r="A3655" s="156" t="s">
        <v>1843</v>
      </c>
      <c r="B3655" s="475"/>
      <c r="C3655" s="525" t="s">
        <v>1935</v>
      </c>
      <c r="D3655" s="501"/>
      <c r="E3655" s="501"/>
      <c r="F3655" s="501"/>
      <c r="G3655" s="502"/>
      <c r="H3655" s="503"/>
      <c r="I3655" s="204"/>
      <c r="J3655" s="295"/>
      <c r="K3655" s="295">
        <v>250000</v>
      </c>
      <c r="L3655" s="205" t="s">
        <v>1958</v>
      </c>
      <c r="M3655" s="206"/>
      <c r="N3655" s="206"/>
      <c r="O3655" s="207"/>
      <c r="P3655" s="193">
        <f t="shared" si="705"/>
        <v>250000</v>
      </c>
      <c r="Q3655" s="170"/>
      <c r="R3655" s="194"/>
      <c r="S3655" s="194"/>
      <c r="T3655" s="194"/>
      <c r="U3655" s="194"/>
    </row>
    <row r="3656" spans="1:21" s="156" customFormat="1" ht="19.5" customHeight="1" outlineLevel="1" x14ac:dyDescent="0.25">
      <c r="A3656" s="156" t="s">
        <v>1843</v>
      </c>
      <c r="B3656" s="475"/>
      <c r="C3656" s="325"/>
      <c r="D3656" s="501"/>
      <c r="E3656" s="501"/>
      <c r="F3656" s="501"/>
      <c r="G3656" s="502"/>
      <c r="H3656" s="503"/>
      <c r="I3656" s="204"/>
      <c r="J3656" s="295"/>
      <c r="K3656" s="295"/>
      <c r="L3656" s="205"/>
      <c r="M3656" s="206"/>
      <c r="N3656" s="206"/>
      <c r="O3656" s="207"/>
      <c r="P3656" s="193">
        <f t="shared" si="705"/>
        <v>0</v>
      </c>
      <c r="Q3656" s="170"/>
      <c r="R3656" s="194"/>
      <c r="S3656" s="194"/>
      <c r="T3656" s="194"/>
      <c r="U3656" s="194"/>
    </row>
    <row r="3657" spans="1:21" s="156" customFormat="1" ht="19.5" customHeight="1" outlineLevel="1" x14ac:dyDescent="0.25">
      <c r="B3657" s="475"/>
      <c r="C3657" s="325"/>
      <c r="D3657" s="501"/>
      <c r="E3657" s="501"/>
      <c r="F3657" s="501"/>
      <c r="G3657" s="521" t="s">
        <v>808</v>
      </c>
      <c r="H3657" s="503"/>
      <c r="I3657" s="204"/>
      <c r="J3657" s="295"/>
      <c r="K3657" s="523">
        <f>SUBTOTAL(9,K3651:K3656)</f>
        <v>700000</v>
      </c>
      <c r="L3657" s="205"/>
      <c r="M3657" s="206"/>
      <c r="N3657" s="206"/>
      <c r="O3657" s="207"/>
      <c r="P3657" s="193">
        <f t="shared" si="705"/>
        <v>700000</v>
      </c>
      <c r="Q3657" s="170"/>
      <c r="R3657" s="194"/>
      <c r="S3657" s="194"/>
      <c r="T3657" s="194"/>
      <c r="U3657" s="194"/>
    </row>
    <row r="3658" spans="1:21" s="156" customFormat="1" ht="19.5" customHeight="1" outlineLevel="1" x14ac:dyDescent="0.25">
      <c r="B3658" s="475"/>
      <c r="C3658" s="325"/>
      <c r="D3658" s="501"/>
      <c r="E3658" s="501"/>
      <c r="F3658" s="501"/>
      <c r="G3658" s="502"/>
      <c r="H3658" s="503"/>
      <c r="I3658" s="204"/>
      <c r="J3658" s="295"/>
      <c r="K3658" s="295"/>
      <c r="L3658" s="205"/>
      <c r="M3658" s="206"/>
      <c r="N3658" s="206"/>
      <c r="O3658" s="207"/>
      <c r="P3658" s="193">
        <f t="shared" si="705"/>
        <v>0</v>
      </c>
      <c r="Q3658" s="170"/>
      <c r="R3658" s="194"/>
      <c r="S3658" s="194"/>
      <c r="T3658" s="194"/>
      <c r="U3658" s="194"/>
    </row>
    <row r="3659" spans="1:21" s="156" customFormat="1" ht="19.5" customHeight="1" outlineLevel="1" x14ac:dyDescent="0.25">
      <c r="B3659" s="475"/>
      <c r="C3659" s="325"/>
      <c r="D3659" s="501"/>
      <c r="E3659" s="501"/>
      <c r="F3659" s="501"/>
      <c r="G3659" s="521" t="str">
        <f>C3497</f>
        <v>Contingency on above fees.</v>
      </c>
      <c r="H3659" s="503"/>
      <c r="I3659" s="204"/>
      <c r="J3659" s="295"/>
      <c r="K3659" s="523">
        <f>SUBTOTAL(9,K3503:K3658)</f>
        <v>5589855.3389999997</v>
      </c>
      <c r="L3659" s="205"/>
      <c r="M3659" s="206"/>
      <c r="N3659" s="206"/>
      <c r="O3659" s="207"/>
      <c r="P3659" s="193">
        <f t="shared" si="705"/>
        <v>5589855.3389999997</v>
      </c>
      <c r="Q3659" s="170"/>
      <c r="R3659" s="511"/>
      <c r="S3659" s="511"/>
      <c r="T3659" s="511"/>
      <c r="U3659" s="511"/>
    </row>
    <row r="3660" spans="1:21" s="156" customFormat="1" ht="19.5" customHeight="1" outlineLevel="1" x14ac:dyDescent="0.25">
      <c r="A3660" s="156" t="s">
        <v>1843</v>
      </c>
      <c r="B3660" s="475"/>
      <c r="C3660" s="325"/>
      <c r="D3660" s="501"/>
      <c r="E3660" s="501"/>
      <c r="F3660" s="501"/>
      <c r="G3660" s="502"/>
      <c r="H3660" s="503"/>
      <c r="I3660" s="204"/>
      <c r="J3660" s="295"/>
      <c r="K3660" s="529"/>
      <c r="L3660" s="205"/>
      <c r="M3660" s="206"/>
      <c r="N3660" s="206"/>
      <c r="O3660" s="207"/>
      <c r="P3660" s="193">
        <f t="shared" si="705"/>
        <v>0</v>
      </c>
      <c r="Q3660" s="170"/>
      <c r="R3660" s="194"/>
      <c r="S3660" s="194"/>
      <c r="T3660" s="194"/>
      <c r="U3660" s="194"/>
    </row>
    <row r="3661" spans="1:21" s="505" customFormat="1" ht="19.5" customHeight="1" outlineLevel="1" x14ac:dyDescent="0.25">
      <c r="A3661" s="156" t="s">
        <v>1843</v>
      </c>
      <c r="B3661" s="520"/>
      <c r="C3661" s="525" t="s">
        <v>1961</v>
      </c>
      <c r="D3661" s="501"/>
      <c r="E3661" s="501"/>
      <c r="F3661" s="501"/>
      <c r="G3661" s="502"/>
      <c r="H3661" s="503"/>
      <c r="I3661" s="204"/>
      <c r="J3661" s="295"/>
      <c r="K3661" s="295">
        <v>2250000</v>
      </c>
      <c r="L3661" s="205" t="s">
        <v>1962</v>
      </c>
      <c r="M3661" s="508"/>
      <c r="N3661" s="508"/>
      <c r="O3661" s="509"/>
      <c r="P3661" s="193">
        <f t="shared" si="705"/>
        <v>2250000</v>
      </c>
      <c r="Q3661" s="510"/>
      <c r="R3661" s="511"/>
      <c r="S3661" s="511"/>
      <c r="T3661" s="511"/>
      <c r="U3661" s="511"/>
    </row>
    <row r="3662" spans="1:21" s="156" customFormat="1" ht="19.5" customHeight="1" outlineLevel="1" x14ac:dyDescent="0.25">
      <c r="A3662" s="156" t="s">
        <v>1843</v>
      </c>
      <c r="B3662" s="475"/>
      <c r="C3662" s="325"/>
      <c r="D3662" s="501"/>
      <c r="E3662" s="501"/>
      <c r="F3662" s="501"/>
      <c r="G3662" s="502"/>
      <c r="H3662" s="503"/>
      <c r="I3662" s="204"/>
      <c r="J3662" s="295"/>
      <c r="K3662" s="295"/>
      <c r="L3662" s="205"/>
      <c r="M3662" s="206"/>
      <c r="N3662" s="206"/>
      <c r="O3662" s="207"/>
      <c r="P3662" s="193">
        <f t="shared" si="705"/>
        <v>0</v>
      </c>
      <c r="Q3662" s="170"/>
      <c r="R3662" s="194"/>
      <c r="S3662" s="194"/>
      <c r="T3662" s="194"/>
      <c r="U3662" s="194"/>
    </row>
    <row r="3663" spans="1:21" s="156" customFormat="1" ht="19.5" customHeight="1" outlineLevel="1" x14ac:dyDescent="0.25">
      <c r="B3663" s="475"/>
      <c r="C3663" s="325"/>
      <c r="D3663" s="501"/>
      <c r="E3663" s="501"/>
      <c r="F3663" s="501"/>
      <c r="G3663" s="521" t="str">
        <f>C3503</f>
        <v>Main Contractor's Pre-Construction Fees</v>
      </c>
      <c r="H3663" s="503"/>
      <c r="I3663" s="204"/>
      <c r="J3663" s="295"/>
      <c r="K3663" s="523">
        <f>SUBTOTAL(9,K3504:K3662)</f>
        <v>7839855.3389999997</v>
      </c>
      <c r="L3663" s="205"/>
      <c r="M3663" s="206"/>
      <c r="N3663" s="206"/>
      <c r="O3663" s="207"/>
      <c r="P3663" s="193">
        <f t="shared" si="705"/>
        <v>0</v>
      </c>
      <c r="Q3663" s="170"/>
      <c r="R3663" s="511">
        <f>R$3387/SUM($R$3387:$U$3387)*$K3663</f>
        <v>4481497.5865670983</v>
      </c>
      <c r="S3663" s="511">
        <f>S$3387/SUM($R$3387:$U$3387)*$K3663</f>
        <v>694426.14278677618</v>
      </c>
      <c r="T3663" s="511">
        <f>T$3387/SUM($R$3387:$U$3387)*$K3663</f>
        <v>2356603.3747239625</v>
      </c>
      <c r="U3663" s="511">
        <f>U$3387/SUM($R$3387:$U$3387)*$K3663</f>
        <v>307328.23492216191</v>
      </c>
    </row>
    <row r="3664" spans="1:21" s="156" customFormat="1" ht="19.5" customHeight="1" outlineLevel="1" x14ac:dyDescent="0.25">
      <c r="B3664" s="475"/>
      <c r="C3664" s="325"/>
      <c r="D3664" s="501"/>
      <c r="E3664" s="501"/>
      <c r="F3664" s="501"/>
      <c r="G3664" s="502"/>
      <c r="H3664" s="503"/>
      <c r="I3664" s="204"/>
      <c r="J3664" s="295"/>
      <c r="K3664" s="295"/>
      <c r="L3664" s="205"/>
      <c r="M3664" s="206"/>
      <c r="N3664" s="206"/>
      <c r="O3664" s="207"/>
      <c r="P3664" s="193">
        <f t="shared" si="705"/>
        <v>0</v>
      </c>
      <c r="Q3664" s="170"/>
      <c r="R3664" s="194"/>
      <c r="S3664" s="194"/>
      <c r="T3664" s="194"/>
      <c r="U3664" s="194"/>
    </row>
    <row r="3665" spans="1:21" s="156" customFormat="1" ht="19.5" customHeight="1" outlineLevel="1" x14ac:dyDescent="0.25">
      <c r="B3665" s="475" t="s">
        <v>1963</v>
      </c>
      <c r="C3665" s="325" t="s">
        <v>1964</v>
      </c>
      <c r="D3665" s="501"/>
      <c r="E3665" s="501"/>
      <c r="F3665" s="501"/>
      <c r="G3665" s="502"/>
      <c r="H3665" s="503"/>
      <c r="I3665" s="204"/>
      <c r="J3665" s="295"/>
      <c r="K3665" s="295"/>
      <c r="L3665" s="205"/>
      <c r="M3665" s="206"/>
      <c r="N3665" s="206"/>
      <c r="O3665" s="207"/>
      <c r="P3665" s="193">
        <f t="shared" si="705"/>
        <v>0</v>
      </c>
      <c r="Q3665" s="170"/>
      <c r="R3665" s="194"/>
      <c r="S3665" s="194"/>
      <c r="T3665" s="194"/>
      <c r="U3665" s="194"/>
    </row>
    <row r="3666" spans="1:21" s="156" customFormat="1" ht="19.5" customHeight="1" outlineLevel="1" x14ac:dyDescent="0.25">
      <c r="A3666" s="156" t="s">
        <v>1965</v>
      </c>
      <c r="B3666" s="475"/>
      <c r="C3666" s="525" t="s">
        <v>1966</v>
      </c>
      <c r="D3666" s="501"/>
      <c r="E3666" s="501"/>
      <c r="F3666" s="501"/>
      <c r="G3666" s="502"/>
      <c r="H3666" s="503"/>
      <c r="I3666" s="204"/>
      <c r="J3666" s="295"/>
      <c r="K3666" s="295">
        <v>1250000</v>
      </c>
      <c r="L3666" s="205" t="s">
        <v>1967</v>
      </c>
      <c r="M3666" s="206"/>
      <c r="N3666" s="206"/>
      <c r="O3666" s="207"/>
      <c r="P3666" s="193">
        <f t="shared" si="705"/>
        <v>0</v>
      </c>
      <c r="Q3666" s="170"/>
      <c r="R3666" s="511">
        <f t="shared" ref="R3666:U3668" si="706">R$3387/SUM($R$3387:$U$3387)*$K3666</f>
        <v>714537.67205906264</v>
      </c>
      <c r="S3666" s="511">
        <f t="shared" si="706"/>
        <v>110720.49686495755</v>
      </c>
      <c r="T3666" s="511">
        <f t="shared" si="706"/>
        <v>375740.88947165373</v>
      </c>
      <c r="U3666" s="511">
        <f t="shared" si="706"/>
        <v>49000.941604325999</v>
      </c>
    </row>
    <row r="3667" spans="1:21" s="156" customFormat="1" ht="19.5" customHeight="1" outlineLevel="1" x14ac:dyDescent="0.25">
      <c r="A3667" s="156" t="s">
        <v>1965</v>
      </c>
      <c r="B3667" s="475"/>
      <c r="C3667" s="525" t="s">
        <v>1968</v>
      </c>
      <c r="D3667" s="501"/>
      <c r="E3667" s="501"/>
      <c r="F3667" s="501"/>
      <c r="G3667" s="502"/>
      <c r="H3667" s="503"/>
      <c r="I3667" s="204"/>
      <c r="J3667" s="295"/>
      <c r="K3667" s="295">
        <v>750000</v>
      </c>
      <c r="L3667" s="205" t="s">
        <v>1969</v>
      </c>
      <c r="M3667" s="206"/>
      <c r="N3667" s="206"/>
      <c r="O3667" s="207"/>
      <c r="P3667" s="193">
        <f t="shared" si="705"/>
        <v>0</v>
      </c>
      <c r="Q3667" s="170"/>
      <c r="R3667" s="511">
        <f t="shared" si="706"/>
        <v>428722.60323543759</v>
      </c>
      <c r="S3667" s="511">
        <f t="shared" si="706"/>
        <v>66432.298118974533</v>
      </c>
      <c r="T3667" s="511">
        <f t="shared" si="706"/>
        <v>225444.53368299225</v>
      </c>
      <c r="U3667" s="511">
        <f t="shared" si="706"/>
        <v>29400.564962595599</v>
      </c>
    </row>
    <row r="3668" spans="1:21" s="156" customFormat="1" ht="19.5" customHeight="1" outlineLevel="1" x14ac:dyDescent="0.25">
      <c r="A3668" s="156" t="s">
        <v>1965</v>
      </c>
      <c r="B3668" s="475"/>
      <c r="C3668" s="530" t="s">
        <v>1970</v>
      </c>
      <c r="D3668" s="464"/>
      <c r="E3668" s="464"/>
      <c r="F3668" s="464"/>
      <c r="G3668" s="465"/>
      <c r="H3668" s="531">
        <v>0.05</v>
      </c>
      <c r="I3668" s="532"/>
      <c r="J3668" s="533">
        <f>K3387</f>
        <v>463310769.41590929</v>
      </c>
      <c r="K3668" s="533">
        <f>H3668*J3668</f>
        <v>23165538.470795467</v>
      </c>
      <c r="M3668" s="206"/>
      <c r="N3668" s="206"/>
      <c r="O3668" s="207"/>
      <c r="P3668" s="193">
        <f t="shared" ref="P3668" si="707">K3668-SUM(R3668:U3668)</f>
        <v>0</v>
      </c>
      <c r="Q3668" s="170"/>
      <c r="R3668" s="511">
        <f t="shared" si="706"/>
        <v>13242119.944733482</v>
      </c>
      <c r="S3668" s="511">
        <f t="shared" si="706"/>
        <v>2051919.9437046105</v>
      </c>
      <c r="T3668" s="511">
        <f t="shared" si="706"/>
        <v>6963392.0240852013</v>
      </c>
      <c r="U3668" s="511">
        <f t="shared" si="706"/>
        <v>908106.55827217293</v>
      </c>
    </row>
    <row r="3669" spans="1:21" s="156" customFormat="1" ht="19.5" customHeight="1" outlineLevel="1" x14ac:dyDescent="0.25">
      <c r="B3669" s="475"/>
      <c r="C3669" s="325"/>
      <c r="D3669" s="501"/>
      <c r="E3669" s="501"/>
      <c r="F3669" s="501"/>
      <c r="G3669" s="502"/>
      <c r="H3669" s="503"/>
      <c r="I3669" s="204"/>
      <c r="J3669" s="295"/>
      <c r="K3669" s="295"/>
      <c r="L3669" s="205"/>
      <c r="M3669" s="206"/>
      <c r="N3669" s="206"/>
      <c r="O3669" s="207"/>
      <c r="P3669" s="193">
        <f t="shared" si="705"/>
        <v>0</v>
      </c>
      <c r="Q3669" s="170"/>
      <c r="R3669" s="194"/>
      <c r="S3669" s="194"/>
      <c r="T3669" s="194"/>
      <c r="U3669" s="194"/>
    </row>
    <row r="3670" spans="1:21" s="156" customFormat="1" ht="19.5" customHeight="1" outlineLevel="1" x14ac:dyDescent="0.25">
      <c r="B3670" s="475"/>
      <c r="C3670" s="325"/>
      <c r="D3670" s="501"/>
      <c r="E3670" s="501"/>
      <c r="F3670" s="501"/>
      <c r="G3670" s="521" t="str">
        <f>C3665</f>
        <v>Main Contractor's Design Fees</v>
      </c>
      <c r="H3670" s="503"/>
      <c r="I3670" s="204"/>
      <c r="J3670" s="295"/>
      <c r="K3670" s="523">
        <f>SUBTOTAL(9,K3665:K3669)</f>
        <v>25165538.470795467</v>
      </c>
      <c r="L3670" s="205"/>
      <c r="M3670" s="206"/>
      <c r="N3670" s="206"/>
      <c r="O3670" s="207"/>
      <c r="P3670" s="193">
        <f t="shared" si="705"/>
        <v>0</v>
      </c>
      <c r="Q3670" s="170"/>
      <c r="R3670" s="523">
        <f>SUBTOTAL(9,R3665:R3669)</f>
        <v>14385380.220027981</v>
      </c>
      <c r="S3670" s="523">
        <f t="shared" ref="S3670:U3670" si="708">SUBTOTAL(9,S3665:S3669)</f>
        <v>2229072.7386885425</v>
      </c>
      <c r="T3670" s="523">
        <f t="shared" si="708"/>
        <v>7564577.4472398469</v>
      </c>
      <c r="U3670" s="523">
        <f t="shared" si="708"/>
        <v>986508.06483909453</v>
      </c>
    </row>
    <row r="3671" spans="1:21" s="156" customFormat="1" ht="19.5" customHeight="1" outlineLevel="1" x14ac:dyDescent="0.25">
      <c r="B3671" s="475"/>
      <c r="C3671" s="325"/>
      <c r="D3671" s="501"/>
      <c r="E3671" s="501"/>
      <c r="F3671" s="501"/>
      <c r="G3671" s="502"/>
      <c r="H3671" s="503"/>
      <c r="I3671" s="204"/>
      <c r="J3671" s="295"/>
      <c r="K3671" s="295"/>
      <c r="L3671" s="205"/>
      <c r="M3671" s="206"/>
      <c r="N3671" s="206"/>
      <c r="O3671" s="207"/>
      <c r="P3671" s="193">
        <f t="shared" si="705"/>
        <v>0</v>
      </c>
      <c r="Q3671" s="170"/>
      <c r="R3671" s="194"/>
      <c r="S3671" s="194"/>
      <c r="T3671" s="194"/>
      <c r="U3671" s="194"/>
    </row>
    <row r="3672" spans="1:21" s="156" customFormat="1" ht="19.5" customHeight="1" outlineLevel="1" x14ac:dyDescent="0.25">
      <c r="B3672" s="475"/>
      <c r="C3672" s="325"/>
      <c r="D3672" s="501"/>
      <c r="E3672" s="501"/>
      <c r="F3672" s="501"/>
      <c r="G3672" s="502"/>
      <c r="H3672" s="503"/>
      <c r="I3672" s="204"/>
      <c r="J3672" s="295"/>
      <c r="K3672" s="295"/>
      <c r="L3672" s="205"/>
      <c r="M3672" s="206"/>
      <c r="N3672" s="206"/>
      <c r="O3672" s="207"/>
      <c r="P3672" s="193">
        <f t="shared" si="705"/>
        <v>0</v>
      </c>
      <c r="Q3672" s="170"/>
      <c r="R3672" s="194"/>
      <c r="S3672" s="194"/>
      <c r="T3672" s="194"/>
      <c r="U3672" s="194"/>
    </row>
    <row r="3673" spans="1:21" s="156" customFormat="1" ht="12.75" customHeight="1" x14ac:dyDescent="0.25">
      <c r="B3673" s="174"/>
      <c r="C3673" s="175"/>
      <c r="D3673" s="176"/>
      <c r="E3673" s="176"/>
      <c r="F3673" s="176"/>
      <c r="G3673" s="502"/>
      <c r="H3673" s="178"/>
      <c r="I3673" s="179"/>
      <c r="J3673" s="180"/>
      <c r="K3673" s="180"/>
      <c r="L3673" s="181"/>
      <c r="M3673" s="182"/>
      <c r="N3673" s="182"/>
      <c r="O3673" s="183"/>
      <c r="P3673" s="193">
        <f t="shared" si="705"/>
        <v>0</v>
      </c>
      <c r="Q3673" s="170"/>
      <c r="R3673" s="194" t="str">
        <f>IF($Q3673=R$8,$K3673,"")</f>
        <v/>
      </c>
      <c r="S3673" s="194"/>
      <c r="T3673" s="194" t="str">
        <f>IF($Q3673=T$8,$K3673,"")</f>
        <v/>
      </c>
      <c r="U3673" s="194" t="str">
        <f>IF($Q3673=U$8,$K3673,"")</f>
        <v/>
      </c>
    </row>
    <row r="3674" spans="1:21" s="156" customFormat="1" ht="19.5" customHeight="1" x14ac:dyDescent="0.25">
      <c r="B3674" s="534"/>
      <c r="C3674" s="535"/>
      <c r="D3674" s="536"/>
      <c r="E3674" s="536"/>
      <c r="F3674" s="536"/>
      <c r="G3674" s="321" t="s">
        <v>1722</v>
      </c>
      <c r="H3674" s="537"/>
      <c r="I3674" s="538"/>
      <c r="J3674" s="274"/>
      <c r="K3674" s="322">
        <f>SUBTOTAL(9,K3388:K3673)</f>
        <v>50505393.809795469</v>
      </c>
      <c r="L3674" s="539">
        <f>K3674/K3387</f>
        <v>0.10900975574875381</v>
      </c>
      <c r="M3674" s="540" t="s">
        <v>1971</v>
      </c>
      <c r="N3674" s="277"/>
      <c r="O3674" s="193"/>
      <c r="P3674" s="193">
        <f t="shared" ref="P3674:P3743" si="709">K3674-SUM(R3674:U3674)</f>
        <v>0</v>
      </c>
      <c r="Q3674" s="541">
        <f>SUBTOTAL(9,Q3388:Q3673)</f>
        <v>0</v>
      </c>
      <c r="R3674" s="541">
        <f>SUBTOTAL(9,R3388:R3673)</f>
        <v>28870405.215421956</v>
      </c>
      <c r="S3674" s="541">
        <f>SUBTOTAL(9,S3388:S3673)</f>
        <v>4473585.8375847237</v>
      </c>
      <c r="T3674" s="541">
        <f>SUBTOTAL(9,T3388:T3673)</f>
        <v>15181553.27456696</v>
      </c>
      <c r="U3674" s="541">
        <f>SUBTOTAL(9,U3388:U3673)</f>
        <v>1979849.4822218202</v>
      </c>
    </row>
    <row r="3675" spans="1:21" s="156" customFormat="1" ht="10.5" customHeight="1" x14ac:dyDescent="0.25">
      <c r="B3675" s="174"/>
      <c r="C3675" s="175"/>
      <c r="D3675" s="176"/>
      <c r="E3675" s="176"/>
      <c r="F3675" s="176"/>
      <c r="G3675" s="177"/>
      <c r="H3675" s="178"/>
      <c r="I3675" s="179"/>
      <c r="J3675" s="180"/>
      <c r="K3675" s="180"/>
      <c r="L3675" s="181"/>
      <c r="M3675" s="182"/>
      <c r="N3675" s="182"/>
      <c r="O3675" s="183"/>
      <c r="P3675" s="193">
        <f t="shared" si="709"/>
        <v>0</v>
      </c>
      <c r="Q3675" s="170"/>
      <c r="R3675" s="194" t="str">
        <f>IF($Q3675=R$8,$K3675,"")</f>
        <v/>
      </c>
      <c r="S3675" s="194" t="str">
        <f>IF($Q3675=S$8,$K3675,"")</f>
        <v/>
      </c>
      <c r="T3675" s="194" t="str">
        <f>IF($Q3675=T$8,$K3675,"")</f>
        <v/>
      </c>
      <c r="U3675" s="194" t="str">
        <f>IF($Q3675=U$8,$K3675,"")</f>
        <v/>
      </c>
    </row>
    <row r="3676" spans="1:21" s="156" customFormat="1" ht="19.5" customHeight="1" x14ac:dyDescent="0.25">
      <c r="B3676" s="320"/>
      <c r="C3676" s="270"/>
      <c r="D3676" s="271"/>
      <c r="E3676" s="271"/>
      <c r="F3676" s="271"/>
      <c r="G3676" s="476" t="s">
        <v>1710</v>
      </c>
      <c r="H3676" s="273"/>
      <c r="I3676" s="274"/>
      <c r="J3676" s="274"/>
      <c r="K3676" s="322">
        <f>SUBTOTAL(9,K$9:K3675)</f>
        <v>513816163.22570473</v>
      </c>
      <c r="L3676" s="276"/>
      <c r="M3676" s="277"/>
      <c r="N3676" s="277"/>
      <c r="O3676" s="193"/>
      <c r="P3676" s="193">
        <f t="shared" si="709"/>
        <v>0</v>
      </c>
      <c r="Q3676" s="322">
        <f>SUBTOTAL(9,Q$9:Q3675)</f>
        <v>0</v>
      </c>
      <c r="R3676" s="322">
        <f>SUBTOTAL(9,R$9:R3675)</f>
        <v>293712804.11009151</v>
      </c>
      <c r="S3676" s="322">
        <f>SUBTOTAL(9,S$9:S3675)</f>
        <v>45511984.711676918</v>
      </c>
      <c r="T3676" s="322">
        <f>SUBTOTAL(9,T$9:T3675)</f>
        <v>154449393.75627095</v>
      </c>
      <c r="U3676" s="322">
        <f>SUBTOTAL(9,U$9:U3675)</f>
        <v>20141980.647665273</v>
      </c>
    </row>
    <row r="3677" spans="1:21" s="156" customFormat="1" ht="9.75" customHeight="1" x14ac:dyDescent="0.25">
      <c r="B3677" s="174"/>
      <c r="C3677" s="175"/>
      <c r="D3677" s="176"/>
      <c r="E3677" s="176"/>
      <c r="F3677" s="176"/>
      <c r="G3677" s="177"/>
      <c r="H3677" s="178"/>
      <c r="I3677" s="179"/>
      <c r="J3677" s="180"/>
      <c r="K3677" s="500"/>
      <c r="L3677" s="181"/>
      <c r="M3677" s="182"/>
      <c r="N3677" s="182"/>
      <c r="O3677" s="183"/>
      <c r="P3677" s="193">
        <f t="shared" si="709"/>
        <v>0</v>
      </c>
      <c r="Q3677" s="170"/>
      <c r="R3677" s="194" t="str">
        <f t="shared" ref="R3677:R3719" si="710">IF($Q3677=R$8,$K3677,"")</f>
        <v/>
      </c>
      <c r="S3677" s="194"/>
      <c r="T3677" s="194" t="str">
        <f t="shared" ref="T3677:U3696" si="711">IF($Q3677=T$8,$K3677,"")</f>
        <v/>
      </c>
      <c r="U3677" s="194" t="str">
        <f t="shared" si="711"/>
        <v/>
      </c>
    </row>
    <row r="3678" spans="1:21" s="156" customFormat="1" ht="19.5" customHeight="1" x14ac:dyDescent="0.25">
      <c r="B3678" s="542">
        <v>12</v>
      </c>
      <c r="C3678" s="190" t="s">
        <v>1972</v>
      </c>
      <c r="D3678" s="191"/>
      <c r="E3678" s="191"/>
      <c r="F3678" s="191"/>
      <c r="G3678" s="192"/>
      <c r="H3678" s="178"/>
      <c r="I3678" s="179"/>
      <c r="J3678" s="180"/>
      <c r="K3678" s="180"/>
      <c r="L3678" s="181"/>
      <c r="M3678" s="182"/>
      <c r="N3678" s="182"/>
      <c r="O3678" s="183"/>
      <c r="P3678" s="193">
        <f t="shared" si="709"/>
        <v>0</v>
      </c>
      <c r="Q3678" s="170"/>
      <c r="R3678" s="194" t="str">
        <f t="shared" si="710"/>
        <v/>
      </c>
      <c r="S3678" s="194"/>
      <c r="T3678" s="194" t="str">
        <f t="shared" si="711"/>
        <v/>
      </c>
      <c r="U3678" s="194" t="str">
        <f t="shared" si="711"/>
        <v/>
      </c>
    </row>
    <row r="3679" spans="1:21" s="156" customFormat="1" ht="19.5" customHeight="1" x14ac:dyDescent="0.25">
      <c r="B3679" s="174">
        <v>12.01</v>
      </c>
      <c r="C3679" s="175" t="s">
        <v>1972</v>
      </c>
      <c r="D3679" s="176"/>
      <c r="E3679" s="176"/>
      <c r="F3679" s="176"/>
      <c r="G3679" s="177"/>
      <c r="H3679" s="471"/>
      <c r="I3679" s="179"/>
      <c r="J3679" s="180"/>
      <c r="K3679" s="180"/>
      <c r="L3679" s="181"/>
      <c r="M3679" s="182"/>
      <c r="N3679" s="182"/>
      <c r="O3679" s="183"/>
      <c r="P3679" s="193">
        <f t="shared" si="709"/>
        <v>0</v>
      </c>
      <c r="Q3679" s="170"/>
      <c r="R3679" s="194" t="str">
        <f t="shared" si="710"/>
        <v/>
      </c>
      <c r="S3679" s="194"/>
      <c r="T3679" s="194" t="str">
        <f t="shared" si="711"/>
        <v/>
      </c>
      <c r="U3679" s="194" t="str">
        <f t="shared" si="711"/>
        <v/>
      </c>
    </row>
    <row r="3680" spans="1:21" s="156" customFormat="1" ht="19.5" customHeight="1" x14ac:dyDescent="0.25">
      <c r="B3680" s="543"/>
      <c r="C3680" s="196" t="s">
        <v>1973</v>
      </c>
      <c r="D3680" s="176"/>
      <c r="E3680" s="176"/>
      <c r="F3680" s="176"/>
      <c r="G3680" s="177"/>
      <c r="H3680" s="471"/>
      <c r="I3680" s="179"/>
      <c r="J3680" s="180"/>
      <c r="K3680" s="180"/>
      <c r="L3680" s="181"/>
      <c r="M3680" s="182"/>
      <c r="N3680" s="182"/>
      <c r="O3680" s="183"/>
      <c r="P3680" s="193">
        <f t="shared" si="709"/>
        <v>0</v>
      </c>
      <c r="Q3680" s="170"/>
      <c r="R3680" s="194" t="str">
        <f t="shared" si="710"/>
        <v/>
      </c>
      <c r="S3680" s="194"/>
      <c r="T3680" s="194" t="str">
        <f t="shared" si="711"/>
        <v/>
      </c>
      <c r="U3680" s="194" t="str">
        <f t="shared" si="711"/>
        <v/>
      </c>
    </row>
    <row r="3681" spans="2:21" s="156" customFormat="1" ht="19.5" customHeight="1" x14ac:dyDescent="0.25">
      <c r="B3681" s="174"/>
      <c r="C3681" s="196" t="s">
        <v>1974</v>
      </c>
      <c r="D3681" s="176"/>
      <c r="E3681" s="176"/>
      <c r="F3681" s="176"/>
      <c r="G3681" s="177"/>
      <c r="H3681" s="471"/>
      <c r="I3681" s="179"/>
      <c r="J3681" s="180"/>
      <c r="K3681" s="180"/>
      <c r="L3681" s="181"/>
      <c r="M3681" s="182"/>
      <c r="N3681" s="182"/>
      <c r="O3681" s="183"/>
      <c r="P3681" s="193">
        <f t="shared" si="709"/>
        <v>0</v>
      </c>
      <c r="Q3681" s="170"/>
      <c r="R3681" s="194" t="str">
        <f t="shared" si="710"/>
        <v/>
      </c>
      <c r="S3681" s="194"/>
      <c r="T3681" s="194" t="str">
        <f t="shared" si="711"/>
        <v/>
      </c>
      <c r="U3681" s="194" t="str">
        <f t="shared" si="711"/>
        <v/>
      </c>
    </row>
    <row r="3682" spans="2:21" s="156" customFormat="1" ht="19.5" customHeight="1" x14ac:dyDescent="0.25">
      <c r="B3682" s="174"/>
      <c r="C3682" s="196" t="s">
        <v>1975</v>
      </c>
      <c r="D3682" s="176"/>
      <c r="E3682" s="176"/>
      <c r="F3682" s="176"/>
      <c r="G3682" s="177"/>
      <c r="H3682" s="471"/>
      <c r="I3682" s="179"/>
      <c r="J3682" s="180"/>
      <c r="K3682" s="180"/>
      <c r="L3682" s="181"/>
      <c r="M3682" s="182"/>
      <c r="N3682" s="182"/>
      <c r="O3682" s="183"/>
      <c r="P3682" s="193">
        <f t="shared" si="709"/>
        <v>0</v>
      </c>
      <c r="Q3682" s="170"/>
      <c r="R3682" s="194" t="str">
        <f t="shared" si="710"/>
        <v/>
      </c>
      <c r="S3682" s="194"/>
      <c r="T3682" s="194" t="str">
        <f t="shared" si="711"/>
        <v/>
      </c>
      <c r="U3682" s="194" t="str">
        <f t="shared" si="711"/>
        <v/>
      </c>
    </row>
    <row r="3683" spans="2:21" s="156" customFormat="1" ht="11.25" customHeight="1" x14ac:dyDescent="0.25">
      <c r="B3683" s="174"/>
      <c r="C3683" s="196"/>
      <c r="D3683" s="176"/>
      <c r="E3683" s="176"/>
      <c r="F3683" s="176"/>
      <c r="G3683" s="177"/>
      <c r="H3683" s="471"/>
      <c r="I3683" s="179"/>
      <c r="J3683" s="180"/>
      <c r="K3683" s="180"/>
      <c r="L3683" s="181"/>
      <c r="M3683" s="182"/>
      <c r="N3683" s="182"/>
      <c r="O3683" s="183"/>
      <c r="P3683" s="193">
        <f t="shared" si="709"/>
        <v>0</v>
      </c>
      <c r="Q3683" s="170"/>
      <c r="R3683" s="194" t="str">
        <f t="shared" si="710"/>
        <v/>
      </c>
      <c r="S3683" s="194"/>
      <c r="T3683" s="194" t="str">
        <f t="shared" si="711"/>
        <v/>
      </c>
      <c r="U3683" s="194" t="str">
        <f t="shared" si="711"/>
        <v/>
      </c>
    </row>
    <row r="3684" spans="2:21" s="156" customFormat="1" ht="19.5" customHeight="1" x14ac:dyDescent="0.25">
      <c r="B3684" s="544">
        <v>12.01</v>
      </c>
      <c r="C3684" s="545" t="s">
        <v>1976</v>
      </c>
      <c r="D3684" s="176"/>
      <c r="E3684" s="176"/>
      <c r="F3684" s="176"/>
      <c r="G3684" s="177"/>
      <c r="H3684" s="471"/>
      <c r="I3684" s="179"/>
      <c r="J3684" s="180"/>
      <c r="K3684" s="180"/>
      <c r="L3684" s="181"/>
      <c r="M3684" s="182"/>
      <c r="N3684" s="182"/>
      <c r="O3684" s="183"/>
      <c r="P3684" s="193">
        <f t="shared" si="709"/>
        <v>0</v>
      </c>
      <c r="Q3684" s="170"/>
      <c r="R3684" s="194" t="str">
        <f t="shared" si="710"/>
        <v/>
      </c>
      <c r="S3684" s="194"/>
      <c r="T3684" s="194" t="str">
        <f t="shared" si="711"/>
        <v/>
      </c>
      <c r="U3684" s="194" t="str">
        <f t="shared" si="711"/>
        <v/>
      </c>
    </row>
    <row r="3685" spans="2:21" s="156" customFormat="1" ht="19.5" customHeight="1" x14ac:dyDescent="0.25">
      <c r="B3685" s="543" t="s">
        <v>64</v>
      </c>
      <c r="C3685" s="175" t="s">
        <v>40</v>
      </c>
      <c r="D3685" s="176"/>
      <c r="E3685" s="176"/>
      <c r="F3685" s="176"/>
      <c r="G3685" s="177"/>
      <c r="H3685" s="471"/>
      <c r="I3685" s="179"/>
      <c r="J3685" s="180"/>
      <c r="K3685" s="180" t="s">
        <v>40</v>
      </c>
      <c r="L3685" s="181"/>
      <c r="M3685" s="182"/>
      <c r="N3685" s="182"/>
      <c r="O3685" s="183"/>
      <c r="P3685" s="193" t="e">
        <f t="shared" si="709"/>
        <v>#VALUE!</v>
      </c>
      <c r="Q3685" s="170"/>
      <c r="R3685" s="194" t="str">
        <f t="shared" si="710"/>
        <v/>
      </c>
      <c r="S3685" s="194"/>
      <c r="T3685" s="194" t="str">
        <f t="shared" si="711"/>
        <v/>
      </c>
      <c r="U3685" s="194" t="str">
        <f t="shared" si="711"/>
        <v/>
      </c>
    </row>
    <row r="3686" spans="2:21" s="156" customFormat="1" ht="11.25" customHeight="1" x14ac:dyDescent="0.25">
      <c r="B3686" s="544"/>
      <c r="C3686" s="545"/>
      <c r="D3686" s="176"/>
      <c r="E3686" s="176"/>
      <c r="F3686" s="176"/>
      <c r="G3686" s="177"/>
      <c r="H3686" s="471"/>
      <c r="I3686" s="179"/>
      <c r="J3686" s="180"/>
      <c r="K3686" s="180"/>
      <c r="L3686" s="181"/>
      <c r="M3686" s="182"/>
      <c r="N3686" s="182"/>
      <c r="O3686" s="183"/>
      <c r="P3686" s="193">
        <f t="shared" si="709"/>
        <v>0</v>
      </c>
      <c r="Q3686" s="170"/>
      <c r="R3686" s="194" t="str">
        <f t="shared" si="710"/>
        <v/>
      </c>
      <c r="S3686" s="194"/>
      <c r="T3686" s="194" t="str">
        <f t="shared" si="711"/>
        <v/>
      </c>
      <c r="U3686" s="194" t="str">
        <f t="shared" si="711"/>
        <v/>
      </c>
    </row>
    <row r="3687" spans="2:21" s="156" customFormat="1" ht="19.5" customHeight="1" x14ac:dyDescent="0.25">
      <c r="B3687" s="544">
        <v>12.02</v>
      </c>
      <c r="C3687" s="545" t="s">
        <v>1977</v>
      </c>
      <c r="D3687" s="176"/>
      <c r="E3687" s="176"/>
      <c r="F3687" s="176"/>
      <c r="G3687" s="177"/>
      <c r="H3687" s="471"/>
      <c r="I3687" s="179"/>
      <c r="J3687" s="180"/>
      <c r="K3687" s="180"/>
      <c r="L3687" s="181"/>
      <c r="M3687" s="182"/>
      <c r="N3687" s="182"/>
      <c r="O3687" s="183"/>
      <c r="P3687" s="193">
        <f t="shared" si="709"/>
        <v>0</v>
      </c>
      <c r="Q3687" s="170"/>
      <c r="R3687" s="194" t="str">
        <f t="shared" si="710"/>
        <v/>
      </c>
      <c r="S3687" s="194"/>
      <c r="T3687" s="194" t="str">
        <f t="shared" si="711"/>
        <v/>
      </c>
      <c r="U3687" s="194" t="str">
        <f t="shared" si="711"/>
        <v/>
      </c>
    </row>
    <row r="3688" spans="2:21" s="156" customFormat="1" ht="19.5" customHeight="1" x14ac:dyDescent="0.25">
      <c r="B3688" s="543" t="s">
        <v>64</v>
      </c>
      <c r="C3688" s="175" t="s">
        <v>40</v>
      </c>
      <c r="D3688" s="176"/>
      <c r="E3688" s="176"/>
      <c r="F3688" s="176"/>
      <c r="G3688" s="177"/>
      <c r="H3688" s="471"/>
      <c r="I3688" s="179"/>
      <c r="J3688" s="180"/>
      <c r="K3688" s="180" t="s">
        <v>40</v>
      </c>
      <c r="L3688" s="181"/>
      <c r="M3688" s="182"/>
      <c r="N3688" s="182"/>
      <c r="O3688" s="183"/>
      <c r="P3688" s="193" t="e">
        <f t="shared" si="709"/>
        <v>#VALUE!</v>
      </c>
      <c r="Q3688" s="170"/>
      <c r="R3688" s="194" t="str">
        <f t="shared" si="710"/>
        <v/>
      </c>
      <c r="S3688" s="194"/>
      <c r="T3688" s="194" t="str">
        <f t="shared" si="711"/>
        <v/>
      </c>
      <c r="U3688" s="194" t="str">
        <f t="shared" si="711"/>
        <v/>
      </c>
    </row>
    <row r="3689" spans="2:21" s="156" customFormat="1" ht="11.25" customHeight="1" x14ac:dyDescent="0.25">
      <c r="B3689" s="544"/>
      <c r="C3689" s="545"/>
      <c r="D3689" s="176"/>
      <c r="E3689" s="176"/>
      <c r="F3689" s="176"/>
      <c r="G3689" s="177"/>
      <c r="H3689" s="471"/>
      <c r="I3689" s="179"/>
      <c r="J3689" s="180"/>
      <c r="K3689" s="180"/>
      <c r="L3689" s="181"/>
      <c r="M3689" s="182"/>
      <c r="N3689" s="182"/>
      <c r="O3689" s="183"/>
      <c r="P3689" s="193">
        <f t="shared" si="709"/>
        <v>0</v>
      </c>
      <c r="Q3689" s="170"/>
      <c r="R3689" s="194" t="str">
        <f t="shared" si="710"/>
        <v/>
      </c>
      <c r="S3689" s="194"/>
      <c r="T3689" s="194" t="str">
        <f t="shared" si="711"/>
        <v/>
      </c>
      <c r="U3689" s="194" t="str">
        <f t="shared" si="711"/>
        <v/>
      </c>
    </row>
    <row r="3690" spans="2:21" s="156" customFormat="1" ht="19.5" customHeight="1" x14ac:dyDescent="0.25">
      <c r="B3690" s="544">
        <v>12.03</v>
      </c>
      <c r="C3690" s="545" t="s">
        <v>1978</v>
      </c>
      <c r="D3690" s="176"/>
      <c r="E3690" s="176"/>
      <c r="F3690" s="176"/>
      <c r="G3690" s="177"/>
      <c r="H3690" s="471"/>
      <c r="I3690" s="179"/>
      <c r="J3690" s="180"/>
      <c r="K3690" s="180"/>
      <c r="L3690" s="181"/>
      <c r="M3690" s="182"/>
      <c r="N3690" s="182"/>
      <c r="O3690" s="183"/>
      <c r="P3690" s="193">
        <f t="shared" si="709"/>
        <v>0</v>
      </c>
      <c r="Q3690" s="170"/>
      <c r="R3690" s="194" t="str">
        <f t="shared" si="710"/>
        <v/>
      </c>
      <c r="S3690" s="194"/>
      <c r="T3690" s="194" t="str">
        <f t="shared" si="711"/>
        <v/>
      </c>
      <c r="U3690" s="194" t="str">
        <f t="shared" si="711"/>
        <v/>
      </c>
    </row>
    <row r="3691" spans="2:21" s="156" customFormat="1" ht="19.5" customHeight="1" x14ac:dyDescent="0.25">
      <c r="B3691" s="543" t="s">
        <v>64</v>
      </c>
      <c r="C3691" s="175" t="s">
        <v>40</v>
      </c>
      <c r="D3691" s="176"/>
      <c r="E3691" s="176"/>
      <c r="F3691" s="176"/>
      <c r="G3691" s="177"/>
      <c r="H3691" s="471"/>
      <c r="I3691" s="179"/>
      <c r="J3691" s="180"/>
      <c r="K3691" s="180" t="s">
        <v>40</v>
      </c>
      <c r="L3691" s="181" t="s">
        <v>1979</v>
      </c>
      <c r="M3691" s="182"/>
      <c r="N3691" s="182"/>
      <c r="O3691" s="183"/>
      <c r="P3691" s="193" t="e">
        <f t="shared" si="709"/>
        <v>#VALUE!</v>
      </c>
      <c r="Q3691" s="170"/>
      <c r="R3691" s="194" t="str">
        <f t="shared" si="710"/>
        <v/>
      </c>
      <c r="S3691" s="194"/>
      <c r="T3691" s="194" t="str">
        <f t="shared" si="711"/>
        <v/>
      </c>
      <c r="U3691" s="194" t="str">
        <f t="shared" si="711"/>
        <v/>
      </c>
    </row>
    <row r="3692" spans="2:21" s="156" customFormat="1" ht="11.25" customHeight="1" x14ac:dyDescent="0.25">
      <c r="B3692" s="544"/>
      <c r="C3692" s="545"/>
      <c r="D3692" s="176"/>
      <c r="E3692" s="176"/>
      <c r="F3692" s="176"/>
      <c r="G3692" s="177"/>
      <c r="H3692" s="471"/>
      <c r="I3692" s="179"/>
      <c r="J3692" s="180"/>
      <c r="K3692" s="180"/>
      <c r="L3692" s="181"/>
      <c r="M3692" s="182"/>
      <c r="N3692" s="182"/>
      <c r="O3692" s="183"/>
      <c r="P3692" s="193">
        <f t="shared" si="709"/>
        <v>0</v>
      </c>
      <c r="Q3692" s="170"/>
      <c r="R3692" s="194" t="str">
        <f t="shared" si="710"/>
        <v/>
      </c>
      <c r="S3692" s="194"/>
      <c r="T3692" s="194" t="str">
        <f t="shared" si="711"/>
        <v/>
      </c>
      <c r="U3692" s="194" t="str">
        <f t="shared" si="711"/>
        <v/>
      </c>
    </row>
    <row r="3693" spans="2:21" s="156" customFormat="1" ht="19.5" customHeight="1" x14ac:dyDescent="0.25">
      <c r="B3693" s="544">
        <v>12.04</v>
      </c>
      <c r="C3693" s="545" t="s">
        <v>1980</v>
      </c>
      <c r="D3693" s="176"/>
      <c r="E3693" s="176"/>
      <c r="F3693" s="176"/>
      <c r="G3693" s="177"/>
      <c r="H3693" s="471"/>
      <c r="I3693" s="179"/>
      <c r="J3693" s="180"/>
      <c r="K3693" s="180"/>
      <c r="L3693" s="181"/>
      <c r="M3693" s="182"/>
      <c r="N3693" s="182"/>
      <c r="O3693" s="183"/>
      <c r="P3693" s="193">
        <f t="shared" si="709"/>
        <v>0</v>
      </c>
      <c r="Q3693" s="170"/>
      <c r="R3693" s="194" t="str">
        <f t="shared" si="710"/>
        <v/>
      </c>
      <c r="S3693" s="194"/>
      <c r="T3693" s="194" t="str">
        <f t="shared" si="711"/>
        <v/>
      </c>
      <c r="U3693" s="194" t="str">
        <f t="shared" si="711"/>
        <v/>
      </c>
    </row>
    <row r="3694" spans="2:21" s="156" customFormat="1" ht="19.5" customHeight="1" x14ac:dyDescent="0.25">
      <c r="B3694" s="543" t="s">
        <v>64</v>
      </c>
      <c r="C3694" s="175" t="s">
        <v>40</v>
      </c>
      <c r="D3694" s="176"/>
      <c r="E3694" s="176"/>
      <c r="F3694" s="176"/>
      <c r="G3694" s="177"/>
      <c r="H3694" s="471"/>
      <c r="I3694" s="179"/>
      <c r="J3694" s="180"/>
      <c r="K3694" s="180" t="s">
        <v>40</v>
      </c>
      <c r="L3694" s="181"/>
      <c r="M3694" s="182"/>
      <c r="N3694" s="182"/>
      <c r="O3694" s="183"/>
      <c r="P3694" s="193" t="e">
        <f t="shared" si="709"/>
        <v>#VALUE!</v>
      </c>
      <c r="Q3694" s="170"/>
      <c r="R3694" s="194" t="str">
        <f t="shared" si="710"/>
        <v/>
      </c>
      <c r="S3694" s="194"/>
      <c r="T3694" s="194" t="str">
        <f t="shared" si="711"/>
        <v/>
      </c>
      <c r="U3694" s="194" t="str">
        <f t="shared" si="711"/>
        <v/>
      </c>
    </row>
    <row r="3695" spans="2:21" s="156" customFormat="1" ht="11.25" customHeight="1" x14ac:dyDescent="0.25">
      <c r="B3695" s="544"/>
      <c r="C3695" s="545"/>
      <c r="D3695" s="176"/>
      <c r="E3695" s="176"/>
      <c r="F3695" s="176"/>
      <c r="G3695" s="177"/>
      <c r="H3695" s="471"/>
      <c r="I3695" s="179"/>
      <c r="J3695" s="180"/>
      <c r="K3695" s="180"/>
      <c r="L3695" s="181"/>
      <c r="M3695" s="182"/>
      <c r="N3695" s="182"/>
      <c r="O3695" s="183"/>
      <c r="P3695" s="193">
        <f t="shared" si="709"/>
        <v>0</v>
      </c>
      <c r="Q3695" s="170"/>
      <c r="R3695" s="194" t="str">
        <f t="shared" si="710"/>
        <v/>
      </c>
      <c r="S3695" s="194"/>
      <c r="T3695" s="194" t="str">
        <f t="shared" si="711"/>
        <v/>
      </c>
      <c r="U3695" s="194" t="str">
        <f t="shared" si="711"/>
        <v/>
      </c>
    </row>
    <row r="3696" spans="2:21" s="156" customFormat="1" ht="19.5" customHeight="1" x14ac:dyDescent="0.25">
      <c r="B3696" s="544">
        <v>12.05</v>
      </c>
      <c r="C3696" s="545" t="s">
        <v>1981</v>
      </c>
      <c r="D3696" s="176"/>
      <c r="E3696" s="176"/>
      <c r="F3696" s="176"/>
      <c r="G3696" s="177"/>
      <c r="H3696" s="471"/>
      <c r="I3696" s="179"/>
      <c r="J3696" s="180"/>
      <c r="K3696" s="180"/>
      <c r="L3696" s="181"/>
      <c r="M3696" s="182"/>
      <c r="N3696" s="182"/>
      <c r="O3696" s="183"/>
      <c r="P3696" s="193">
        <f t="shared" si="709"/>
        <v>0</v>
      </c>
      <c r="Q3696" s="170"/>
      <c r="R3696" s="194" t="str">
        <f t="shared" si="710"/>
        <v/>
      </c>
      <c r="S3696" s="194"/>
      <c r="T3696" s="194" t="str">
        <f t="shared" si="711"/>
        <v/>
      </c>
      <c r="U3696" s="194" t="str">
        <f t="shared" si="711"/>
        <v/>
      </c>
    </row>
    <row r="3697" spans="2:21" s="156" customFormat="1" ht="19.5" customHeight="1" x14ac:dyDescent="0.25">
      <c r="B3697" s="543" t="s">
        <v>64</v>
      </c>
      <c r="C3697" s="175" t="s">
        <v>1982</v>
      </c>
      <c r="D3697" s="176"/>
      <c r="E3697" s="176"/>
      <c r="F3697" s="176"/>
      <c r="G3697" s="177"/>
      <c r="H3697" s="471"/>
      <c r="I3697" s="179"/>
      <c r="J3697" s="180"/>
      <c r="K3697" s="180">
        <v>750000</v>
      </c>
      <c r="L3697" s="181"/>
      <c r="M3697" s="182"/>
      <c r="N3697" s="182"/>
      <c r="O3697" s="183"/>
      <c r="P3697" s="193">
        <f t="shared" si="709"/>
        <v>0</v>
      </c>
      <c r="Q3697" s="170"/>
      <c r="R3697" s="194">
        <f>K3697*0.7</f>
        <v>525000</v>
      </c>
      <c r="S3697" s="194"/>
      <c r="T3697" s="194">
        <f>K3697*0.3</f>
        <v>225000</v>
      </c>
      <c r="U3697" s="194" t="str">
        <f t="shared" ref="T3697:U3717" si="712">IF($Q3697=U$8,$K3697,"")</f>
        <v/>
      </c>
    </row>
    <row r="3698" spans="2:21" s="156" customFormat="1" ht="19.5" customHeight="1" x14ac:dyDescent="0.25">
      <c r="B3698" s="543"/>
      <c r="C3698" s="175" t="s">
        <v>1983</v>
      </c>
      <c r="D3698" s="176"/>
      <c r="E3698" s="176"/>
      <c r="F3698" s="176"/>
      <c r="G3698" s="177"/>
      <c r="H3698" s="471"/>
      <c r="I3698" s="179"/>
      <c r="J3698" s="180"/>
      <c r="K3698" s="180">
        <v>650000</v>
      </c>
      <c r="L3698" s="181"/>
      <c r="M3698" s="182"/>
      <c r="N3698" s="182"/>
      <c r="O3698" s="183"/>
      <c r="P3698" s="193"/>
      <c r="Q3698" s="170"/>
      <c r="R3698" s="194">
        <f>K3698*0.7</f>
        <v>455000</v>
      </c>
      <c r="S3698" s="194"/>
      <c r="T3698" s="194">
        <f>K3698*0.3</f>
        <v>195000</v>
      </c>
      <c r="U3698" s="194"/>
    </row>
    <row r="3699" spans="2:21" s="156" customFormat="1" ht="11.25" customHeight="1" x14ac:dyDescent="0.25">
      <c r="B3699" s="544"/>
      <c r="C3699" s="545"/>
      <c r="D3699" s="176"/>
      <c r="E3699" s="176"/>
      <c r="F3699" s="176"/>
      <c r="G3699" s="177"/>
      <c r="H3699" s="471"/>
      <c r="I3699" s="179"/>
      <c r="J3699" s="180"/>
      <c r="K3699" s="180"/>
      <c r="L3699" s="181"/>
      <c r="M3699" s="182"/>
      <c r="N3699" s="182"/>
      <c r="O3699" s="183"/>
      <c r="P3699" s="193">
        <f t="shared" si="709"/>
        <v>0</v>
      </c>
      <c r="Q3699" s="170"/>
      <c r="R3699" s="194" t="str">
        <f t="shared" si="710"/>
        <v/>
      </c>
      <c r="S3699" s="194"/>
      <c r="T3699" s="194" t="str">
        <f t="shared" si="712"/>
        <v/>
      </c>
      <c r="U3699" s="194" t="str">
        <f t="shared" si="712"/>
        <v/>
      </c>
    </row>
    <row r="3700" spans="2:21" s="156" customFormat="1" ht="19.5" customHeight="1" x14ac:dyDescent="0.25">
      <c r="B3700" s="544">
        <v>12.06</v>
      </c>
      <c r="C3700" s="545" t="s">
        <v>1984</v>
      </c>
      <c r="D3700" s="176"/>
      <c r="E3700" s="176"/>
      <c r="F3700" s="176"/>
      <c r="G3700" s="177"/>
      <c r="H3700" s="471"/>
      <c r="I3700" s="179"/>
      <c r="J3700" s="180"/>
      <c r="K3700" s="180"/>
      <c r="L3700" s="181"/>
      <c r="M3700" s="182"/>
      <c r="N3700" s="182"/>
      <c r="O3700" s="183"/>
      <c r="P3700" s="193">
        <f t="shared" si="709"/>
        <v>0</v>
      </c>
      <c r="Q3700" s="170"/>
      <c r="R3700" s="194" t="str">
        <f t="shared" si="710"/>
        <v/>
      </c>
      <c r="S3700" s="194"/>
      <c r="T3700" s="194" t="str">
        <f t="shared" si="712"/>
        <v/>
      </c>
      <c r="U3700" s="194" t="str">
        <f t="shared" si="712"/>
        <v/>
      </c>
    </row>
    <row r="3701" spans="2:21" s="156" customFormat="1" ht="19.5" customHeight="1" x14ac:dyDescent="0.25">
      <c r="B3701" s="543" t="s">
        <v>64</v>
      </c>
      <c r="C3701" s="175" t="s">
        <v>40</v>
      </c>
      <c r="D3701" s="176"/>
      <c r="E3701" s="176"/>
      <c r="F3701" s="176"/>
      <c r="G3701" s="177"/>
      <c r="H3701" s="471"/>
      <c r="I3701" s="179"/>
      <c r="J3701" s="180"/>
      <c r="K3701" s="180" t="s">
        <v>40</v>
      </c>
      <c r="L3701" s="181"/>
      <c r="M3701" s="182"/>
      <c r="N3701" s="182"/>
      <c r="O3701" s="183"/>
      <c r="P3701" s="193" t="e">
        <f t="shared" si="709"/>
        <v>#VALUE!</v>
      </c>
      <c r="Q3701" s="170"/>
      <c r="R3701" s="194" t="str">
        <f t="shared" si="710"/>
        <v/>
      </c>
      <c r="S3701" s="194"/>
      <c r="T3701" s="194" t="str">
        <f t="shared" si="712"/>
        <v/>
      </c>
      <c r="U3701" s="194" t="str">
        <f t="shared" si="712"/>
        <v/>
      </c>
    </row>
    <row r="3702" spans="2:21" s="156" customFormat="1" ht="11.25" customHeight="1" x14ac:dyDescent="0.25">
      <c r="B3702" s="544"/>
      <c r="C3702" s="545"/>
      <c r="D3702" s="176"/>
      <c r="E3702" s="176"/>
      <c r="F3702" s="176"/>
      <c r="G3702" s="177"/>
      <c r="H3702" s="471"/>
      <c r="I3702" s="179"/>
      <c r="J3702" s="180"/>
      <c r="K3702" s="180"/>
      <c r="L3702" s="181"/>
      <c r="M3702" s="182"/>
      <c r="N3702" s="182"/>
      <c r="O3702" s="183"/>
      <c r="P3702" s="193">
        <f t="shared" si="709"/>
        <v>0</v>
      </c>
      <c r="Q3702" s="170"/>
      <c r="R3702" s="194" t="str">
        <f t="shared" si="710"/>
        <v/>
      </c>
      <c r="S3702" s="194"/>
      <c r="T3702" s="194" t="str">
        <f t="shared" si="712"/>
        <v/>
      </c>
      <c r="U3702" s="194" t="str">
        <f t="shared" si="712"/>
        <v/>
      </c>
    </row>
    <row r="3703" spans="2:21" s="156" customFormat="1" ht="19.5" customHeight="1" x14ac:dyDescent="0.25">
      <c r="B3703" s="544">
        <v>12.07</v>
      </c>
      <c r="C3703" s="545" t="s">
        <v>1985</v>
      </c>
      <c r="D3703" s="176"/>
      <c r="E3703" s="176"/>
      <c r="F3703" s="176"/>
      <c r="G3703" s="177"/>
      <c r="H3703" s="471"/>
      <c r="I3703" s="179"/>
      <c r="J3703" s="180"/>
      <c r="K3703" s="180"/>
      <c r="L3703" s="181"/>
      <c r="M3703" s="182"/>
      <c r="N3703" s="182"/>
      <c r="O3703" s="183"/>
      <c r="P3703" s="193">
        <f t="shared" si="709"/>
        <v>0</v>
      </c>
      <c r="Q3703" s="170"/>
      <c r="R3703" s="194" t="str">
        <f t="shared" si="710"/>
        <v/>
      </c>
      <c r="S3703" s="194"/>
      <c r="T3703" s="194" t="str">
        <f t="shared" si="712"/>
        <v/>
      </c>
      <c r="U3703" s="194" t="str">
        <f t="shared" si="712"/>
        <v/>
      </c>
    </row>
    <row r="3704" spans="2:21" s="156" customFormat="1" ht="19.5" customHeight="1" x14ac:dyDescent="0.25">
      <c r="B3704" s="543" t="s">
        <v>64</v>
      </c>
      <c r="C3704" s="175" t="s">
        <v>40</v>
      </c>
      <c r="D3704" s="176"/>
      <c r="E3704" s="176"/>
      <c r="F3704" s="176"/>
      <c r="G3704" s="177"/>
      <c r="H3704" s="471"/>
      <c r="I3704" s="179"/>
      <c r="J3704" s="180"/>
      <c r="K3704" s="180" t="s">
        <v>40</v>
      </c>
      <c r="L3704" s="181"/>
      <c r="M3704" s="182"/>
      <c r="N3704" s="182"/>
      <c r="O3704" s="183"/>
      <c r="P3704" s="193" t="e">
        <f t="shared" si="709"/>
        <v>#VALUE!</v>
      </c>
      <c r="Q3704" s="170"/>
      <c r="R3704" s="194" t="str">
        <f t="shared" si="710"/>
        <v/>
      </c>
      <c r="S3704" s="194"/>
      <c r="T3704" s="194" t="str">
        <f t="shared" si="712"/>
        <v/>
      </c>
      <c r="U3704" s="194" t="str">
        <f t="shared" si="712"/>
        <v/>
      </c>
    </row>
    <row r="3705" spans="2:21" s="156" customFormat="1" ht="11.25" customHeight="1" x14ac:dyDescent="0.25">
      <c r="B3705" s="544"/>
      <c r="C3705" s="545"/>
      <c r="D3705" s="176"/>
      <c r="E3705" s="176"/>
      <c r="F3705" s="176"/>
      <c r="G3705" s="177"/>
      <c r="H3705" s="471"/>
      <c r="I3705" s="179"/>
      <c r="J3705" s="180"/>
      <c r="K3705" s="180"/>
      <c r="L3705" s="181"/>
      <c r="M3705" s="182"/>
      <c r="N3705" s="182"/>
      <c r="O3705" s="183"/>
      <c r="P3705" s="193">
        <f t="shared" si="709"/>
        <v>0</v>
      </c>
      <c r="Q3705" s="170"/>
      <c r="R3705" s="194" t="str">
        <f t="shared" si="710"/>
        <v/>
      </c>
      <c r="S3705" s="194"/>
      <c r="T3705" s="194" t="str">
        <f t="shared" si="712"/>
        <v/>
      </c>
      <c r="U3705" s="194" t="str">
        <f t="shared" si="712"/>
        <v/>
      </c>
    </row>
    <row r="3706" spans="2:21" s="156" customFormat="1" ht="19.5" customHeight="1" x14ac:dyDescent="0.25">
      <c r="B3706" s="544">
        <v>12.08</v>
      </c>
      <c r="C3706" s="545" t="s">
        <v>1986</v>
      </c>
      <c r="D3706" s="176"/>
      <c r="E3706" s="176"/>
      <c r="F3706" s="176"/>
      <c r="G3706" s="177"/>
      <c r="H3706" s="471"/>
      <c r="I3706" s="179"/>
      <c r="J3706" s="180"/>
      <c r="K3706" s="180"/>
      <c r="L3706" s="181"/>
      <c r="M3706" s="182"/>
      <c r="N3706" s="182"/>
      <c r="O3706" s="183"/>
      <c r="P3706" s="193">
        <f t="shared" si="709"/>
        <v>0</v>
      </c>
      <c r="Q3706" s="170"/>
      <c r="R3706" s="194" t="str">
        <f t="shared" si="710"/>
        <v/>
      </c>
      <c r="S3706" s="194"/>
      <c r="T3706" s="194" t="str">
        <f t="shared" si="712"/>
        <v/>
      </c>
      <c r="U3706" s="194" t="str">
        <f t="shared" si="712"/>
        <v/>
      </c>
    </row>
    <row r="3707" spans="2:21" s="156" customFormat="1" ht="19.5" customHeight="1" x14ac:dyDescent="0.25">
      <c r="B3707" s="543" t="s">
        <v>64</v>
      </c>
      <c r="C3707" s="175" t="s">
        <v>40</v>
      </c>
      <c r="D3707" s="176"/>
      <c r="E3707" s="176"/>
      <c r="F3707" s="176"/>
      <c r="G3707" s="177"/>
      <c r="H3707" s="471"/>
      <c r="I3707" s="179"/>
      <c r="J3707" s="180"/>
      <c r="K3707" s="180" t="s">
        <v>40</v>
      </c>
      <c r="L3707" s="181"/>
      <c r="M3707" s="182"/>
      <c r="N3707" s="182"/>
      <c r="O3707" s="183"/>
      <c r="P3707" s="193" t="e">
        <f t="shared" si="709"/>
        <v>#VALUE!</v>
      </c>
      <c r="Q3707" s="170"/>
      <c r="R3707" s="194" t="str">
        <f t="shared" si="710"/>
        <v/>
      </c>
      <c r="S3707" s="194"/>
      <c r="T3707" s="194" t="str">
        <f t="shared" si="712"/>
        <v/>
      </c>
      <c r="U3707" s="194" t="str">
        <f t="shared" si="712"/>
        <v/>
      </c>
    </row>
    <row r="3708" spans="2:21" s="156" customFormat="1" ht="11.25" customHeight="1" x14ac:dyDescent="0.25">
      <c r="B3708" s="544"/>
      <c r="C3708" s="545"/>
      <c r="D3708" s="176"/>
      <c r="E3708" s="176"/>
      <c r="F3708" s="176"/>
      <c r="G3708" s="177"/>
      <c r="H3708" s="471"/>
      <c r="I3708" s="179"/>
      <c r="J3708" s="180"/>
      <c r="K3708" s="180"/>
      <c r="L3708" s="181"/>
      <c r="M3708" s="182"/>
      <c r="N3708" s="182"/>
      <c r="O3708" s="183"/>
      <c r="P3708" s="193">
        <f t="shared" si="709"/>
        <v>0</v>
      </c>
      <c r="Q3708" s="170"/>
      <c r="R3708" s="194" t="str">
        <f t="shared" si="710"/>
        <v/>
      </c>
      <c r="S3708" s="194"/>
      <c r="T3708" s="194" t="str">
        <f t="shared" si="712"/>
        <v/>
      </c>
      <c r="U3708" s="194" t="str">
        <f t="shared" si="712"/>
        <v/>
      </c>
    </row>
    <row r="3709" spans="2:21" s="156" customFormat="1" ht="19.5" customHeight="1" x14ac:dyDescent="0.25">
      <c r="B3709" s="544">
        <v>12.09</v>
      </c>
      <c r="C3709" s="545" t="s">
        <v>1987</v>
      </c>
      <c r="D3709" s="176"/>
      <c r="E3709" s="176"/>
      <c r="F3709" s="176"/>
      <c r="G3709" s="177"/>
      <c r="H3709" s="471"/>
      <c r="I3709" s="179"/>
      <c r="J3709" s="180"/>
      <c r="K3709" s="180"/>
      <c r="L3709" s="181"/>
      <c r="M3709" s="182"/>
      <c r="N3709" s="182"/>
      <c r="O3709" s="183"/>
      <c r="P3709" s="193">
        <f t="shared" si="709"/>
        <v>0</v>
      </c>
      <c r="Q3709" s="170"/>
      <c r="R3709" s="194" t="str">
        <f t="shared" si="710"/>
        <v/>
      </c>
      <c r="S3709" s="194"/>
      <c r="T3709" s="194" t="str">
        <f t="shared" si="712"/>
        <v/>
      </c>
      <c r="U3709" s="194" t="str">
        <f t="shared" si="712"/>
        <v/>
      </c>
    </row>
    <row r="3710" spans="2:21" s="156" customFormat="1" ht="19.5" customHeight="1" x14ac:dyDescent="0.25">
      <c r="B3710" s="543" t="s">
        <v>64</v>
      </c>
      <c r="C3710" s="175" t="s">
        <v>40</v>
      </c>
      <c r="D3710" s="176"/>
      <c r="E3710" s="176"/>
      <c r="F3710" s="176"/>
      <c r="G3710" s="177"/>
      <c r="H3710" s="471"/>
      <c r="I3710" s="179"/>
      <c r="J3710" s="180"/>
      <c r="K3710" s="180" t="s">
        <v>40</v>
      </c>
      <c r="L3710" s="181"/>
      <c r="M3710" s="182"/>
      <c r="N3710" s="182"/>
      <c r="O3710" s="183"/>
      <c r="P3710" s="193" t="e">
        <f t="shared" si="709"/>
        <v>#VALUE!</v>
      </c>
      <c r="Q3710" s="170"/>
      <c r="R3710" s="194" t="str">
        <f t="shared" si="710"/>
        <v/>
      </c>
      <c r="S3710" s="194"/>
      <c r="T3710" s="194" t="str">
        <f t="shared" si="712"/>
        <v/>
      </c>
      <c r="U3710" s="194" t="str">
        <f t="shared" si="712"/>
        <v/>
      </c>
    </row>
    <row r="3711" spans="2:21" s="156" customFormat="1" ht="11.25" customHeight="1" x14ac:dyDescent="0.25">
      <c r="B3711" s="544"/>
      <c r="C3711" s="545"/>
      <c r="D3711" s="176"/>
      <c r="E3711" s="176"/>
      <c r="F3711" s="176"/>
      <c r="G3711" s="177"/>
      <c r="H3711" s="471"/>
      <c r="I3711" s="179"/>
      <c r="J3711" s="180"/>
      <c r="K3711" s="180"/>
      <c r="L3711" s="181"/>
      <c r="M3711" s="182"/>
      <c r="N3711" s="182"/>
      <c r="O3711" s="183"/>
      <c r="P3711" s="193">
        <f t="shared" si="709"/>
        <v>0</v>
      </c>
      <c r="Q3711" s="170"/>
      <c r="R3711" s="194" t="str">
        <f t="shared" si="710"/>
        <v/>
      </c>
      <c r="S3711" s="194"/>
      <c r="T3711" s="194" t="str">
        <f t="shared" si="712"/>
        <v/>
      </c>
      <c r="U3711" s="194" t="str">
        <f t="shared" si="712"/>
        <v/>
      </c>
    </row>
    <row r="3712" spans="2:21" s="156" customFormat="1" ht="19.5" customHeight="1" x14ac:dyDescent="0.25">
      <c r="B3712" s="544">
        <v>12.1</v>
      </c>
      <c r="C3712" s="545" t="s">
        <v>1988</v>
      </c>
      <c r="D3712" s="176"/>
      <c r="E3712" s="176"/>
      <c r="F3712" s="176"/>
      <c r="G3712" s="177"/>
      <c r="H3712" s="471"/>
      <c r="I3712" s="179"/>
      <c r="J3712" s="180"/>
      <c r="K3712" s="180"/>
      <c r="L3712" s="181"/>
      <c r="M3712" s="182"/>
      <c r="N3712" s="182"/>
      <c r="O3712" s="183"/>
      <c r="P3712" s="193">
        <f t="shared" si="709"/>
        <v>0</v>
      </c>
      <c r="Q3712" s="170"/>
      <c r="R3712" s="194" t="str">
        <f t="shared" si="710"/>
        <v/>
      </c>
      <c r="S3712" s="194"/>
      <c r="T3712" s="194" t="str">
        <f t="shared" si="712"/>
        <v/>
      </c>
      <c r="U3712" s="194" t="str">
        <f t="shared" si="712"/>
        <v/>
      </c>
    </row>
    <row r="3713" spans="2:21" s="156" customFormat="1" ht="19.5" customHeight="1" x14ac:dyDescent="0.25">
      <c r="B3713" s="543" t="s">
        <v>64</v>
      </c>
      <c r="C3713" s="175" t="s">
        <v>40</v>
      </c>
      <c r="D3713" s="176"/>
      <c r="E3713" s="176"/>
      <c r="F3713" s="176"/>
      <c r="G3713" s="177"/>
      <c r="H3713" s="471"/>
      <c r="I3713" s="179"/>
      <c r="J3713" s="180"/>
      <c r="K3713" s="180" t="s">
        <v>40</v>
      </c>
      <c r="L3713" s="181"/>
      <c r="M3713" s="182"/>
      <c r="N3713" s="182"/>
      <c r="O3713" s="183"/>
      <c r="P3713" s="193" t="e">
        <f t="shared" si="709"/>
        <v>#VALUE!</v>
      </c>
      <c r="Q3713" s="170"/>
      <c r="R3713" s="194" t="str">
        <f t="shared" si="710"/>
        <v/>
      </c>
      <c r="S3713" s="194"/>
      <c r="T3713" s="194" t="str">
        <f t="shared" si="712"/>
        <v/>
      </c>
      <c r="U3713" s="194" t="str">
        <f t="shared" si="712"/>
        <v/>
      </c>
    </row>
    <row r="3714" spans="2:21" s="156" customFormat="1" ht="11.25" customHeight="1" x14ac:dyDescent="0.25">
      <c r="B3714" s="544"/>
      <c r="C3714" s="545"/>
      <c r="D3714" s="176"/>
      <c r="E3714" s="176"/>
      <c r="F3714" s="176"/>
      <c r="G3714" s="177"/>
      <c r="H3714" s="471"/>
      <c r="I3714" s="179"/>
      <c r="J3714" s="180"/>
      <c r="K3714" s="180"/>
      <c r="L3714" s="181"/>
      <c r="M3714" s="182"/>
      <c r="N3714" s="182"/>
      <c r="O3714" s="183"/>
      <c r="P3714" s="193">
        <f t="shared" si="709"/>
        <v>0</v>
      </c>
      <c r="Q3714" s="170"/>
      <c r="R3714" s="194" t="str">
        <f t="shared" si="710"/>
        <v/>
      </c>
      <c r="S3714" s="194"/>
      <c r="T3714" s="194" t="str">
        <f t="shared" si="712"/>
        <v/>
      </c>
      <c r="U3714" s="194" t="str">
        <f t="shared" si="712"/>
        <v/>
      </c>
    </row>
    <row r="3715" spans="2:21" s="156" customFormat="1" ht="19.5" customHeight="1" x14ac:dyDescent="0.25">
      <c r="B3715" s="544">
        <v>12.11</v>
      </c>
      <c r="C3715" s="545" t="s">
        <v>1989</v>
      </c>
      <c r="D3715" s="176"/>
      <c r="E3715" s="176"/>
      <c r="F3715" s="176"/>
      <c r="G3715" s="177"/>
      <c r="H3715" s="471"/>
      <c r="I3715" s="179"/>
      <c r="J3715" s="180"/>
      <c r="K3715" s="180"/>
      <c r="L3715" s="181"/>
      <c r="M3715" s="182"/>
      <c r="N3715" s="182"/>
      <c r="O3715" s="183"/>
      <c r="P3715" s="193">
        <f t="shared" si="709"/>
        <v>0</v>
      </c>
      <c r="Q3715" s="170"/>
      <c r="R3715" s="194" t="str">
        <f t="shared" si="710"/>
        <v/>
      </c>
      <c r="S3715" s="194"/>
      <c r="T3715" s="194" t="str">
        <f t="shared" si="712"/>
        <v/>
      </c>
      <c r="U3715" s="194" t="str">
        <f t="shared" si="712"/>
        <v/>
      </c>
    </row>
    <row r="3716" spans="2:21" s="156" customFormat="1" ht="19.5" customHeight="1" x14ac:dyDescent="0.25">
      <c r="B3716" s="543" t="s">
        <v>64</v>
      </c>
      <c r="C3716" s="175" t="s">
        <v>40</v>
      </c>
      <c r="D3716" s="176"/>
      <c r="E3716" s="176"/>
      <c r="F3716" s="176"/>
      <c r="G3716" s="177"/>
      <c r="H3716" s="471"/>
      <c r="I3716" s="179"/>
      <c r="J3716" s="180"/>
      <c r="K3716" s="180" t="s">
        <v>40</v>
      </c>
      <c r="L3716" s="181"/>
      <c r="M3716" s="182"/>
      <c r="N3716" s="182"/>
      <c r="O3716" s="183"/>
      <c r="P3716" s="193" t="e">
        <f t="shared" si="709"/>
        <v>#VALUE!</v>
      </c>
      <c r="Q3716" s="170"/>
      <c r="R3716" s="194" t="str">
        <f t="shared" si="710"/>
        <v/>
      </c>
      <c r="S3716" s="194"/>
      <c r="T3716" s="194" t="str">
        <f t="shared" si="712"/>
        <v/>
      </c>
      <c r="U3716" s="194" t="str">
        <f t="shared" si="712"/>
        <v/>
      </c>
    </row>
    <row r="3717" spans="2:21" s="156" customFormat="1" ht="11.25" customHeight="1" x14ac:dyDescent="0.25">
      <c r="B3717" s="544"/>
      <c r="C3717" s="545"/>
      <c r="D3717" s="176"/>
      <c r="E3717" s="176"/>
      <c r="F3717" s="176"/>
      <c r="G3717" s="177"/>
      <c r="H3717" s="471"/>
      <c r="I3717" s="179"/>
      <c r="J3717" s="180"/>
      <c r="K3717" s="180"/>
      <c r="L3717" s="181"/>
      <c r="M3717" s="182"/>
      <c r="N3717" s="182"/>
      <c r="O3717" s="183"/>
      <c r="P3717" s="193">
        <f t="shared" si="709"/>
        <v>0</v>
      </c>
      <c r="Q3717" s="170"/>
      <c r="R3717" s="194" t="str">
        <f t="shared" si="710"/>
        <v/>
      </c>
      <c r="S3717" s="194"/>
      <c r="T3717" s="194" t="str">
        <f t="shared" si="712"/>
        <v/>
      </c>
      <c r="U3717" s="194" t="str">
        <f t="shared" si="712"/>
        <v/>
      </c>
    </row>
    <row r="3718" spans="2:21" s="156" customFormat="1" ht="19.5" customHeight="1" x14ac:dyDescent="0.25">
      <c r="B3718" s="544">
        <v>12.12</v>
      </c>
      <c r="C3718" s="545" t="s">
        <v>1990</v>
      </c>
      <c r="D3718" s="176"/>
      <c r="E3718" s="176"/>
      <c r="F3718" s="176"/>
      <c r="G3718" s="177"/>
      <c r="H3718" s="471"/>
      <c r="I3718" s="179"/>
      <c r="J3718" s="180"/>
      <c r="K3718" s="180"/>
      <c r="L3718" s="181"/>
      <c r="M3718" s="182"/>
      <c r="N3718" s="182"/>
      <c r="O3718" s="183"/>
      <c r="P3718" s="193">
        <f t="shared" si="709"/>
        <v>0</v>
      </c>
      <c r="Q3718" s="170"/>
      <c r="R3718" s="194" t="str">
        <f t="shared" si="710"/>
        <v/>
      </c>
      <c r="S3718" s="194"/>
      <c r="T3718" s="194" t="str">
        <f t="shared" ref="T3718:U3740" si="713">IF($Q3718=T$8,$K3718,"")</f>
        <v/>
      </c>
      <c r="U3718" s="194" t="str">
        <f t="shared" si="713"/>
        <v/>
      </c>
    </row>
    <row r="3719" spans="2:21" s="156" customFormat="1" ht="19.5" customHeight="1" x14ac:dyDescent="0.25">
      <c r="B3719" s="174"/>
      <c r="C3719" s="196" t="s">
        <v>1991</v>
      </c>
      <c r="D3719" s="176"/>
      <c r="E3719" s="176"/>
      <c r="F3719" s="176"/>
      <c r="G3719" s="177"/>
      <c r="H3719" s="471"/>
      <c r="I3719" s="179"/>
      <c r="J3719" s="180"/>
      <c r="K3719" s="180"/>
      <c r="L3719" s="181"/>
      <c r="M3719" s="182"/>
      <c r="N3719" s="182"/>
      <c r="O3719" s="183"/>
      <c r="P3719" s="193">
        <f t="shared" si="709"/>
        <v>0</v>
      </c>
      <c r="Q3719" s="170"/>
      <c r="R3719" s="194" t="str">
        <f t="shared" si="710"/>
        <v/>
      </c>
      <c r="S3719" s="194"/>
      <c r="T3719" s="194" t="str">
        <f t="shared" si="713"/>
        <v/>
      </c>
      <c r="U3719" s="194" t="str">
        <f t="shared" si="713"/>
        <v/>
      </c>
    </row>
    <row r="3720" spans="2:21" s="156" customFormat="1" ht="19.5" customHeight="1" x14ac:dyDescent="0.25">
      <c r="B3720" s="543" t="s">
        <v>64</v>
      </c>
      <c r="C3720" s="175" t="s">
        <v>1992</v>
      </c>
      <c r="D3720" s="176"/>
      <c r="E3720" s="176"/>
      <c r="F3720" s="176"/>
      <c r="G3720" s="177"/>
      <c r="H3720" s="179">
        <v>1</v>
      </c>
      <c r="I3720" s="179" t="s">
        <v>57</v>
      </c>
      <c r="J3720" s="533">
        <v>750000</v>
      </c>
      <c r="K3720" s="180">
        <f>J3720*H3720</f>
        <v>750000</v>
      </c>
      <c r="L3720" s="181" t="s">
        <v>1993</v>
      </c>
      <c r="M3720" s="182"/>
      <c r="N3720" s="182"/>
      <c r="O3720" s="183"/>
      <c r="P3720" s="193">
        <f t="shared" si="709"/>
        <v>0</v>
      </c>
      <c r="Q3720" s="170" t="s">
        <v>349</v>
      </c>
      <c r="R3720" s="194">
        <f>K3720*0.5</f>
        <v>375000</v>
      </c>
      <c r="S3720" s="194">
        <f>K3720*0.5</f>
        <v>375000</v>
      </c>
      <c r="T3720" s="194" t="str">
        <f t="shared" si="713"/>
        <v/>
      </c>
      <c r="U3720" s="194" t="str">
        <f t="shared" si="713"/>
        <v/>
      </c>
    </row>
    <row r="3721" spans="2:21" s="156" customFormat="1" ht="19.5" customHeight="1" x14ac:dyDescent="0.25">
      <c r="B3721" s="543" t="s">
        <v>64</v>
      </c>
      <c r="C3721" s="175" t="s">
        <v>1994</v>
      </c>
      <c r="D3721" s="176"/>
      <c r="E3721" s="176"/>
      <c r="F3721" s="176"/>
      <c r="G3721" s="177"/>
      <c r="H3721" s="179">
        <v>1</v>
      </c>
      <c r="I3721" s="179" t="s">
        <v>57</v>
      </c>
      <c r="J3721" s="533">
        <v>750000</v>
      </c>
      <c r="K3721" s="180">
        <f>J3721*H3721</f>
        <v>750000</v>
      </c>
      <c r="L3721" s="181" t="s">
        <v>1993</v>
      </c>
      <c r="M3721" s="182"/>
      <c r="N3721" s="182"/>
      <c r="O3721" s="183"/>
      <c r="P3721" s="193">
        <f t="shared" si="709"/>
        <v>0</v>
      </c>
      <c r="Q3721" s="170" t="s">
        <v>356</v>
      </c>
      <c r="R3721" s="194" t="str">
        <f t="shared" ref="R3721:R3729" si="714">IF($Q3721=R$8,$K3721,"")</f>
        <v/>
      </c>
      <c r="S3721" s="194"/>
      <c r="T3721" s="194">
        <f t="shared" si="713"/>
        <v>750000</v>
      </c>
      <c r="U3721" s="194" t="str">
        <f t="shared" si="713"/>
        <v/>
      </c>
    </row>
    <row r="3722" spans="2:21" s="156" customFormat="1" ht="19.5" customHeight="1" x14ac:dyDescent="0.25">
      <c r="B3722" s="174"/>
      <c r="C3722" s="196"/>
      <c r="D3722" s="176"/>
      <c r="E3722" s="176"/>
      <c r="F3722" s="176"/>
      <c r="G3722" s="177"/>
      <c r="H3722" s="471"/>
      <c r="I3722" s="179"/>
      <c r="J3722" s="180"/>
      <c r="K3722" s="180"/>
      <c r="L3722" s="181"/>
      <c r="M3722" s="182"/>
      <c r="N3722" s="182"/>
      <c r="O3722" s="183"/>
      <c r="P3722" s="193">
        <f t="shared" si="709"/>
        <v>0</v>
      </c>
      <c r="Q3722" s="170"/>
      <c r="R3722" s="194" t="str">
        <f t="shared" si="714"/>
        <v/>
      </c>
      <c r="S3722" s="194"/>
      <c r="T3722" s="194" t="str">
        <f t="shared" si="713"/>
        <v/>
      </c>
      <c r="U3722" s="194" t="str">
        <f t="shared" si="713"/>
        <v/>
      </c>
    </row>
    <row r="3723" spans="2:21" s="156" customFormat="1" ht="19.5" customHeight="1" x14ac:dyDescent="0.25">
      <c r="B3723" s="174"/>
      <c r="C3723" s="196" t="s">
        <v>1995</v>
      </c>
      <c r="D3723" s="176"/>
      <c r="E3723" s="176"/>
      <c r="F3723" s="176"/>
      <c r="G3723" s="177"/>
      <c r="H3723" s="471"/>
      <c r="I3723" s="179"/>
      <c r="J3723" s="180"/>
      <c r="K3723" s="180"/>
      <c r="L3723" s="181"/>
      <c r="M3723" s="182"/>
      <c r="N3723" s="182"/>
      <c r="O3723" s="183"/>
      <c r="P3723" s="193">
        <f t="shared" si="709"/>
        <v>0</v>
      </c>
      <c r="Q3723" s="170"/>
      <c r="R3723" s="194" t="str">
        <f t="shared" si="714"/>
        <v/>
      </c>
      <c r="S3723" s="194"/>
      <c r="T3723" s="194" t="str">
        <f t="shared" si="713"/>
        <v/>
      </c>
      <c r="U3723" s="194" t="str">
        <f t="shared" si="713"/>
        <v/>
      </c>
    </row>
    <row r="3724" spans="2:21" s="156" customFormat="1" ht="19.5" customHeight="1" x14ac:dyDescent="0.25">
      <c r="B3724" s="543" t="s">
        <v>64</v>
      </c>
      <c r="C3724" s="175" t="s">
        <v>1996</v>
      </c>
      <c r="D3724" s="176"/>
      <c r="E3724" s="176"/>
      <c r="F3724" s="176"/>
      <c r="G3724" s="177"/>
      <c r="H3724" s="179">
        <f>V2</f>
        <v>21533</v>
      </c>
      <c r="I3724" s="179" t="s">
        <v>66</v>
      </c>
      <c r="J3724" s="180">
        <v>750</v>
      </c>
      <c r="K3724" s="180">
        <f>J3724*H3724</f>
        <v>16149750</v>
      </c>
      <c r="L3724" s="181" t="s">
        <v>1997</v>
      </c>
      <c r="M3724" s="182"/>
      <c r="N3724" s="182"/>
      <c r="O3724" s="183"/>
      <c r="P3724" s="193">
        <f t="shared" si="709"/>
        <v>0</v>
      </c>
      <c r="Q3724" s="156" t="s">
        <v>363</v>
      </c>
      <c r="R3724" s="194">
        <f t="shared" si="714"/>
        <v>16149750</v>
      </c>
      <c r="S3724" s="194" t="str">
        <f>IF($Q3724=S$8,$K3724,"")</f>
        <v/>
      </c>
      <c r="T3724" s="194" t="str">
        <f t="shared" si="713"/>
        <v/>
      </c>
      <c r="U3724" s="194" t="str">
        <f t="shared" si="713"/>
        <v/>
      </c>
    </row>
    <row r="3725" spans="2:21" s="156" customFormat="1" ht="19.5" customHeight="1" x14ac:dyDescent="0.25">
      <c r="B3725" s="543" t="s">
        <v>64</v>
      </c>
      <c r="C3725" s="401" t="s">
        <v>1998</v>
      </c>
      <c r="D3725" s="514"/>
      <c r="E3725" s="514"/>
      <c r="F3725" s="514"/>
      <c r="G3725" s="515"/>
      <c r="H3725" s="359">
        <v>1</v>
      </c>
      <c r="I3725" s="359" t="s">
        <v>57</v>
      </c>
      <c r="J3725" s="399">
        <v>5000000</v>
      </c>
      <c r="K3725" s="399">
        <f>J3725*H3725</f>
        <v>5000000</v>
      </c>
      <c r="L3725" s="517" t="s">
        <v>1999</v>
      </c>
      <c r="M3725" s="546"/>
      <c r="N3725" s="546"/>
      <c r="O3725" s="547"/>
      <c r="P3725" s="193"/>
      <c r="Q3725" s="156" t="s">
        <v>363</v>
      </c>
      <c r="R3725" s="194">
        <f t="shared" si="714"/>
        <v>5000000</v>
      </c>
      <c r="S3725" s="194"/>
      <c r="T3725" s="194"/>
      <c r="U3725" s="194"/>
    </row>
    <row r="3726" spans="2:21" s="156" customFormat="1" ht="19.5" customHeight="1" x14ac:dyDescent="0.25">
      <c r="B3726" s="543" t="s">
        <v>64</v>
      </c>
      <c r="C3726" s="175" t="s">
        <v>1996</v>
      </c>
      <c r="D3726" s="176"/>
      <c r="E3726" s="176"/>
      <c r="F3726" s="176"/>
      <c r="G3726" s="177"/>
      <c r="H3726" s="179">
        <f>X2</f>
        <v>3183</v>
      </c>
      <c r="I3726" s="179" t="s">
        <v>66</v>
      </c>
      <c r="J3726" s="180">
        <v>750</v>
      </c>
      <c r="K3726" s="180">
        <f>J3726*H3726</f>
        <v>2387250</v>
      </c>
      <c r="L3726" s="181" t="s">
        <v>1997</v>
      </c>
      <c r="M3726" s="182"/>
      <c r="N3726" s="182"/>
      <c r="O3726" s="183"/>
      <c r="P3726" s="193">
        <f t="shared" si="709"/>
        <v>0</v>
      </c>
      <c r="Q3726" s="156" t="s">
        <v>364</v>
      </c>
      <c r="R3726" s="194" t="str">
        <f t="shared" si="714"/>
        <v/>
      </c>
      <c r="S3726" s="194">
        <f>IF($Q3726=S$8,$K3726,"")</f>
        <v>2387250</v>
      </c>
      <c r="T3726" s="194" t="str">
        <f t="shared" si="713"/>
        <v/>
      </c>
      <c r="U3726" s="194" t="str">
        <f t="shared" si="713"/>
        <v/>
      </c>
    </row>
    <row r="3727" spans="2:21" s="156" customFormat="1" ht="19.5" customHeight="1" x14ac:dyDescent="0.25">
      <c r="B3727" s="543" t="s">
        <v>64</v>
      </c>
      <c r="C3727" s="175" t="s">
        <v>2000</v>
      </c>
      <c r="D3727" s="176"/>
      <c r="E3727" s="176"/>
      <c r="F3727" s="176"/>
      <c r="G3727" s="177"/>
      <c r="H3727" s="179">
        <f>V3</f>
        <v>5469</v>
      </c>
      <c r="I3727" s="179" t="s">
        <v>66</v>
      </c>
      <c r="J3727" s="180">
        <v>750</v>
      </c>
      <c r="K3727" s="180">
        <f>J3727*H3727</f>
        <v>4101750</v>
      </c>
      <c r="L3727" s="181" t="s">
        <v>1997</v>
      </c>
      <c r="M3727" s="182"/>
      <c r="N3727" s="182"/>
      <c r="O3727" s="183"/>
      <c r="P3727" s="193">
        <f t="shared" si="709"/>
        <v>0</v>
      </c>
      <c r="Q3727" s="170" t="s">
        <v>356</v>
      </c>
      <c r="R3727" s="194" t="str">
        <f t="shared" si="714"/>
        <v/>
      </c>
      <c r="S3727" s="194"/>
      <c r="T3727" s="194">
        <f t="shared" si="713"/>
        <v>4101750</v>
      </c>
      <c r="U3727" s="194" t="str">
        <f t="shared" si="713"/>
        <v/>
      </c>
    </row>
    <row r="3728" spans="2:21" s="156" customFormat="1" ht="19.5" customHeight="1" x14ac:dyDescent="0.25">
      <c r="B3728" s="174"/>
      <c r="C3728" s="175"/>
      <c r="D3728" s="176"/>
      <c r="E3728" s="176"/>
      <c r="F3728" s="176"/>
      <c r="G3728" s="177"/>
      <c r="H3728" s="471"/>
      <c r="I3728" s="179"/>
      <c r="J3728" s="180"/>
      <c r="K3728" s="180"/>
      <c r="L3728" s="181"/>
      <c r="M3728" s="182"/>
      <c r="N3728" s="182"/>
      <c r="O3728" s="183"/>
      <c r="P3728" s="193">
        <f t="shared" si="709"/>
        <v>0</v>
      </c>
      <c r="Q3728" s="170"/>
      <c r="R3728" s="194" t="str">
        <f t="shared" si="714"/>
        <v/>
      </c>
      <c r="S3728" s="194"/>
      <c r="T3728" s="194" t="str">
        <f t="shared" si="713"/>
        <v/>
      </c>
      <c r="U3728" s="194" t="str">
        <f t="shared" si="713"/>
        <v/>
      </c>
    </row>
    <row r="3729" spans="2:21" s="156" customFormat="1" ht="19.5" customHeight="1" x14ac:dyDescent="0.25">
      <c r="B3729" s="174"/>
      <c r="C3729" s="196" t="s">
        <v>2001</v>
      </c>
      <c r="D3729" s="176"/>
      <c r="E3729" s="176"/>
      <c r="F3729" s="176"/>
      <c r="G3729" s="177"/>
      <c r="H3729" s="471"/>
      <c r="I3729" s="179"/>
      <c r="J3729" s="180"/>
      <c r="K3729" s="180"/>
      <c r="L3729" s="181"/>
      <c r="M3729" s="182"/>
      <c r="N3729" s="182"/>
      <c r="O3729" s="183"/>
      <c r="P3729" s="193">
        <f t="shared" si="709"/>
        <v>0</v>
      </c>
      <c r="Q3729" s="170"/>
      <c r="R3729" s="194" t="str">
        <f t="shared" si="714"/>
        <v/>
      </c>
      <c r="S3729" s="194"/>
      <c r="T3729" s="194" t="str">
        <f t="shared" si="713"/>
        <v/>
      </c>
      <c r="U3729" s="194" t="str">
        <f t="shared" si="713"/>
        <v/>
      </c>
    </row>
    <row r="3730" spans="2:21" s="156" customFormat="1" ht="19.5" customHeight="1" x14ac:dyDescent="0.25">
      <c r="B3730" s="543" t="s">
        <v>64</v>
      </c>
      <c r="C3730" s="175" t="s">
        <v>2002</v>
      </c>
      <c r="D3730" s="176"/>
      <c r="E3730" s="176"/>
      <c r="F3730" s="176"/>
      <c r="G3730" s="177"/>
      <c r="H3730" s="179">
        <v>1</v>
      </c>
      <c r="I3730" s="179" t="s">
        <v>57</v>
      </c>
      <c r="J3730" s="180">
        <v>750000</v>
      </c>
      <c r="K3730" s="180">
        <f>J3730*H3730</f>
        <v>750000</v>
      </c>
      <c r="L3730" s="181"/>
      <c r="M3730" s="182"/>
      <c r="N3730" s="182"/>
      <c r="O3730" s="183"/>
      <c r="P3730" s="193">
        <f t="shared" si="709"/>
        <v>0</v>
      </c>
      <c r="Q3730" s="170" t="s">
        <v>349</v>
      </c>
      <c r="R3730" s="194">
        <f>K3730*0.5</f>
        <v>375000</v>
      </c>
      <c r="S3730" s="194">
        <f>K3730*0.5</f>
        <v>375000</v>
      </c>
      <c r="T3730" s="194" t="str">
        <f t="shared" si="713"/>
        <v/>
      </c>
      <c r="U3730" s="194" t="str">
        <f t="shared" si="713"/>
        <v/>
      </c>
    </row>
    <row r="3731" spans="2:21" s="156" customFormat="1" ht="19.5" customHeight="1" x14ac:dyDescent="0.25">
      <c r="B3731" s="543" t="s">
        <v>64</v>
      </c>
      <c r="C3731" s="175" t="s">
        <v>2003</v>
      </c>
      <c r="D3731" s="176"/>
      <c r="E3731" s="176"/>
      <c r="F3731" s="176"/>
      <c r="G3731" s="177"/>
      <c r="H3731" s="179">
        <v>1</v>
      </c>
      <c r="I3731" s="179" t="s">
        <v>57</v>
      </c>
      <c r="J3731" s="180">
        <v>250000</v>
      </c>
      <c r="K3731" s="180">
        <f>J3731*H3731</f>
        <v>250000</v>
      </c>
      <c r="L3731" s="181"/>
      <c r="M3731" s="182"/>
      <c r="N3731" s="182"/>
      <c r="O3731" s="183"/>
      <c r="P3731" s="193">
        <f t="shared" si="709"/>
        <v>0</v>
      </c>
      <c r="Q3731" s="170" t="s">
        <v>356</v>
      </c>
      <c r="R3731" s="194" t="str">
        <f t="shared" ref="R3731:R3740" si="715">IF($Q3731=R$8,$K3731,"")</f>
        <v/>
      </c>
      <c r="S3731" s="194"/>
      <c r="T3731" s="194">
        <f t="shared" si="713"/>
        <v>250000</v>
      </c>
      <c r="U3731" s="194" t="str">
        <f t="shared" si="713"/>
        <v/>
      </c>
    </row>
    <row r="3732" spans="2:21" s="156" customFormat="1" ht="19.5" customHeight="1" x14ac:dyDescent="0.25">
      <c r="B3732" s="174"/>
      <c r="C3732" s="196"/>
      <c r="D3732" s="176"/>
      <c r="E3732" s="176"/>
      <c r="F3732" s="176"/>
      <c r="G3732" s="177"/>
      <c r="H3732" s="471"/>
      <c r="I3732" s="179"/>
      <c r="J3732" s="180"/>
      <c r="K3732" s="180"/>
      <c r="L3732" s="181"/>
      <c r="M3732" s="182"/>
      <c r="N3732" s="182"/>
      <c r="O3732" s="183"/>
      <c r="P3732" s="193">
        <f t="shared" si="709"/>
        <v>0</v>
      </c>
      <c r="Q3732" s="170"/>
      <c r="R3732" s="194" t="str">
        <f t="shared" si="715"/>
        <v/>
      </c>
      <c r="S3732" s="194"/>
      <c r="T3732" s="194" t="str">
        <f t="shared" si="713"/>
        <v/>
      </c>
      <c r="U3732" s="194" t="str">
        <f t="shared" si="713"/>
        <v/>
      </c>
    </row>
    <row r="3733" spans="2:21" s="156" customFormat="1" ht="19.5" customHeight="1" x14ac:dyDescent="0.25">
      <c r="B3733" s="174"/>
      <c r="C3733" s="196" t="s">
        <v>2004</v>
      </c>
      <c r="D3733" s="176"/>
      <c r="E3733" s="176"/>
      <c r="F3733" s="176"/>
      <c r="G3733" s="177"/>
      <c r="H3733" s="471"/>
      <c r="I3733" s="179"/>
      <c r="J3733" s="180"/>
      <c r="K3733" s="180"/>
      <c r="L3733" s="181"/>
      <c r="M3733" s="182"/>
      <c r="N3733" s="182"/>
      <c r="O3733" s="183"/>
      <c r="P3733" s="193">
        <f t="shared" si="709"/>
        <v>0</v>
      </c>
      <c r="Q3733" s="170"/>
      <c r="R3733" s="194" t="str">
        <f t="shared" si="715"/>
        <v/>
      </c>
      <c r="S3733" s="194"/>
      <c r="T3733" s="194" t="str">
        <f t="shared" si="713"/>
        <v/>
      </c>
      <c r="U3733" s="194" t="str">
        <f t="shared" si="713"/>
        <v/>
      </c>
    </row>
    <row r="3734" spans="2:21" s="156" customFormat="1" ht="19.5" customHeight="1" x14ac:dyDescent="0.25">
      <c r="B3734" s="543" t="s">
        <v>64</v>
      </c>
      <c r="C3734" s="175" t="s">
        <v>2005</v>
      </c>
      <c r="D3734" s="176"/>
      <c r="E3734" s="176"/>
      <c r="F3734" s="176"/>
      <c r="G3734" s="177"/>
      <c r="H3734" s="179">
        <v>1</v>
      </c>
      <c r="I3734" s="179" t="s">
        <v>57</v>
      </c>
      <c r="J3734" s="180"/>
      <c r="K3734" s="180" t="s">
        <v>40</v>
      </c>
      <c r="L3734" s="181" t="s">
        <v>2006</v>
      </c>
      <c r="M3734" s="182"/>
      <c r="N3734" s="182"/>
      <c r="O3734" s="183"/>
      <c r="P3734" s="193" t="e">
        <f t="shared" si="709"/>
        <v>#VALUE!</v>
      </c>
      <c r="Q3734" s="170" t="s">
        <v>349</v>
      </c>
      <c r="R3734" s="194" t="str">
        <f t="shared" si="715"/>
        <v/>
      </c>
      <c r="S3734" s="194"/>
      <c r="T3734" s="194" t="str">
        <f t="shared" si="713"/>
        <v/>
      </c>
      <c r="U3734" s="194" t="str">
        <f t="shared" si="713"/>
        <v/>
      </c>
    </row>
    <row r="3735" spans="2:21" s="156" customFormat="1" ht="19.5" customHeight="1" x14ac:dyDescent="0.25">
      <c r="B3735" s="543" t="s">
        <v>64</v>
      </c>
      <c r="C3735" s="175" t="s">
        <v>2007</v>
      </c>
      <c r="D3735" s="176"/>
      <c r="E3735" s="176"/>
      <c r="F3735" s="176"/>
      <c r="G3735" s="177"/>
      <c r="H3735" s="179">
        <v>1</v>
      </c>
      <c r="I3735" s="179" t="s">
        <v>57</v>
      </c>
      <c r="J3735" s="180"/>
      <c r="K3735" s="180" t="s">
        <v>40</v>
      </c>
      <c r="L3735" s="181" t="s">
        <v>2006</v>
      </c>
      <c r="M3735" s="182"/>
      <c r="N3735" s="182"/>
      <c r="O3735" s="183"/>
      <c r="P3735" s="193" t="e">
        <f t="shared" si="709"/>
        <v>#VALUE!</v>
      </c>
      <c r="Q3735" s="170" t="s">
        <v>356</v>
      </c>
      <c r="R3735" s="194" t="str">
        <f t="shared" si="715"/>
        <v/>
      </c>
      <c r="S3735" s="194"/>
      <c r="T3735" s="194" t="str">
        <f t="shared" si="713"/>
        <v>Excluded</v>
      </c>
      <c r="U3735" s="194" t="str">
        <f t="shared" si="713"/>
        <v/>
      </c>
    </row>
    <row r="3736" spans="2:21" s="156" customFormat="1" ht="19.5" customHeight="1" x14ac:dyDescent="0.25">
      <c r="B3736" s="543"/>
      <c r="C3736" s="175"/>
      <c r="D3736" s="176"/>
      <c r="E3736" s="176"/>
      <c r="F3736" s="176"/>
      <c r="G3736" s="177"/>
      <c r="H3736" s="179"/>
      <c r="I3736" s="179"/>
      <c r="J3736" s="180"/>
      <c r="K3736" s="180"/>
      <c r="L3736" s="181"/>
      <c r="M3736" s="182"/>
      <c r="N3736" s="182"/>
      <c r="O3736" s="183"/>
      <c r="P3736" s="193"/>
      <c r="Q3736" s="170"/>
      <c r="R3736" s="194"/>
      <c r="S3736" s="194"/>
      <c r="T3736" s="194"/>
      <c r="U3736" s="194"/>
    </row>
    <row r="3737" spans="2:21" s="156" customFormat="1" ht="19.5" customHeight="1" x14ac:dyDescent="0.25">
      <c r="B3737" s="174"/>
      <c r="C3737" s="196" t="s">
        <v>2008</v>
      </c>
      <c r="D3737" s="176"/>
      <c r="E3737" s="176"/>
      <c r="F3737" s="176"/>
      <c r="G3737" s="177"/>
      <c r="H3737" s="471"/>
      <c r="I3737" s="179"/>
      <c r="J3737" s="180"/>
      <c r="K3737" s="180"/>
      <c r="L3737" s="181"/>
      <c r="M3737" s="182"/>
      <c r="N3737" s="182"/>
      <c r="O3737" s="183"/>
      <c r="P3737" s="193">
        <f t="shared" ref="P3737:P3738" si="716">K3737-SUM(R3737:U3737)</f>
        <v>0</v>
      </c>
      <c r="Q3737" s="170"/>
      <c r="R3737" s="194" t="str">
        <f t="shared" si="715"/>
        <v/>
      </c>
      <c r="S3737" s="194"/>
      <c r="T3737" s="194" t="str">
        <f t="shared" si="713"/>
        <v/>
      </c>
      <c r="U3737" s="194" t="str">
        <f t="shared" si="713"/>
        <v/>
      </c>
    </row>
    <row r="3738" spans="2:21" s="156" customFormat="1" ht="19.5" customHeight="1" x14ac:dyDescent="0.25">
      <c r="B3738" s="543" t="s">
        <v>64</v>
      </c>
      <c r="C3738" s="175" t="s">
        <v>2009</v>
      </c>
      <c r="D3738" s="176"/>
      <c r="E3738" s="176"/>
      <c r="F3738" s="176"/>
      <c r="G3738" s="177"/>
      <c r="H3738" s="179"/>
      <c r="I3738" s="179"/>
      <c r="J3738" s="180"/>
      <c r="K3738" s="180">
        <v>500000</v>
      </c>
      <c r="L3738" s="181" t="s">
        <v>585</v>
      </c>
      <c r="M3738" s="182"/>
      <c r="N3738" s="182"/>
      <c r="O3738" s="183"/>
      <c r="P3738" s="193">
        <f t="shared" si="716"/>
        <v>0</v>
      </c>
      <c r="Q3738" s="170" t="s">
        <v>349</v>
      </c>
      <c r="R3738" s="194">
        <f>K3738*0.7</f>
        <v>350000</v>
      </c>
      <c r="S3738" s="194"/>
      <c r="T3738" s="194">
        <f>K3738*0.3</f>
        <v>150000</v>
      </c>
      <c r="U3738" s="194" t="str">
        <f t="shared" si="713"/>
        <v/>
      </c>
    </row>
    <row r="3739" spans="2:21" s="156" customFormat="1" ht="19.5" customHeight="1" x14ac:dyDescent="0.25">
      <c r="B3739" s="543"/>
      <c r="C3739" s="175"/>
      <c r="D3739" s="176"/>
      <c r="E3739" s="176"/>
      <c r="F3739" s="176"/>
      <c r="G3739" s="177"/>
      <c r="H3739" s="179"/>
      <c r="I3739" s="179"/>
      <c r="J3739" s="180"/>
      <c r="K3739" s="180"/>
      <c r="L3739" s="181"/>
      <c r="M3739" s="182"/>
      <c r="N3739" s="182"/>
      <c r="O3739" s="183"/>
      <c r="P3739" s="193"/>
      <c r="Q3739" s="170"/>
      <c r="R3739" s="194"/>
      <c r="S3739" s="194"/>
      <c r="T3739" s="194"/>
      <c r="U3739" s="194"/>
    </row>
    <row r="3740" spans="2:21" s="156" customFormat="1" ht="19.5" customHeight="1" x14ac:dyDescent="0.25">
      <c r="B3740" s="174"/>
      <c r="C3740" s="175"/>
      <c r="D3740" s="176"/>
      <c r="E3740" s="176"/>
      <c r="F3740" s="176"/>
      <c r="G3740" s="177"/>
      <c r="H3740" s="178"/>
      <c r="I3740" s="179"/>
      <c r="J3740" s="180"/>
      <c r="K3740" s="180"/>
      <c r="L3740" s="181"/>
      <c r="M3740" s="182"/>
      <c r="N3740" s="182"/>
      <c r="O3740" s="183"/>
      <c r="P3740" s="193">
        <f t="shared" si="709"/>
        <v>0</v>
      </c>
      <c r="Q3740" s="170"/>
      <c r="R3740" s="194" t="str">
        <f t="shared" si="715"/>
        <v/>
      </c>
      <c r="S3740" s="194"/>
      <c r="T3740" s="194" t="str">
        <f t="shared" si="713"/>
        <v/>
      </c>
      <c r="U3740" s="194" t="str">
        <f t="shared" si="713"/>
        <v/>
      </c>
    </row>
    <row r="3741" spans="2:21" s="156" customFormat="1" ht="19.5" customHeight="1" x14ac:dyDescent="0.25">
      <c r="B3741" s="534"/>
      <c r="C3741" s="535"/>
      <c r="D3741" s="536"/>
      <c r="E3741" s="536"/>
      <c r="F3741" s="536"/>
      <c r="G3741" s="321" t="s">
        <v>1972</v>
      </c>
      <c r="H3741" s="548"/>
      <c r="I3741" s="538"/>
      <c r="J3741" s="274"/>
      <c r="K3741" s="322">
        <f>SUBTOTAL(9,K3675:K3740)</f>
        <v>32038750</v>
      </c>
      <c r="L3741" s="276"/>
      <c r="M3741" s="277"/>
      <c r="N3741" s="277"/>
      <c r="O3741" s="193"/>
      <c r="P3741" s="193">
        <f t="shared" si="709"/>
        <v>0</v>
      </c>
      <c r="Q3741" s="541">
        <f>SUBTOTAL(9,Q3675:Q3740)</f>
        <v>0</v>
      </c>
      <c r="R3741" s="541">
        <f>SUBTOTAL(9,R3675:R3740)</f>
        <v>23229750</v>
      </c>
      <c r="S3741" s="541">
        <f>SUBTOTAL(9,S3675:S3740)</f>
        <v>3137250</v>
      </c>
      <c r="T3741" s="541">
        <f>SUBTOTAL(9,T3675:T3740)</f>
        <v>5671750</v>
      </c>
      <c r="U3741" s="541">
        <f>SUBTOTAL(9,U3675:U3740)</f>
        <v>0</v>
      </c>
    </row>
    <row r="3742" spans="2:21" s="156" customFormat="1" ht="11.25" customHeight="1" x14ac:dyDescent="0.25">
      <c r="B3742" s="174"/>
      <c r="C3742" s="175"/>
      <c r="D3742" s="176"/>
      <c r="E3742" s="176"/>
      <c r="F3742" s="176"/>
      <c r="G3742" s="177"/>
      <c r="H3742" s="178"/>
      <c r="I3742" s="179"/>
      <c r="J3742" s="180"/>
      <c r="K3742" s="180"/>
      <c r="L3742" s="181"/>
      <c r="M3742" s="182"/>
      <c r="N3742" s="182"/>
      <c r="O3742" s="183"/>
      <c r="P3742" s="193">
        <f t="shared" si="709"/>
        <v>0</v>
      </c>
      <c r="Q3742" s="170"/>
      <c r="R3742" s="194" t="str">
        <f>IF($Q3742=R$8,$K3742,"")</f>
        <v/>
      </c>
      <c r="S3742" s="194"/>
      <c r="T3742" s="194" t="str">
        <f>IF($Q3742=T$8,$K3742,"")</f>
        <v/>
      </c>
      <c r="U3742" s="194" t="str">
        <f>IF($Q3742=U$8,$K3742,"")</f>
        <v/>
      </c>
    </row>
    <row r="3743" spans="2:21" s="156" customFormat="1" ht="19.5" customHeight="1" x14ac:dyDescent="0.25">
      <c r="B3743" s="493"/>
      <c r="C3743" s="494"/>
      <c r="D3743" s="495"/>
      <c r="E3743" s="495"/>
      <c r="F3743" s="495"/>
      <c r="G3743" s="476" t="s">
        <v>1710</v>
      </c>
      <c r="H3743" s="496"/>
      <c r="I3743" s="497"/>
      <c r="J3743" s="274"/>
      <c r="K3743" s="498">
        <f>SUBTOTAL(9,K$9:K3742)</f>
        <v>545854913.22570467</v>
      </c>
      <c r="L3743" s="276"/>
      <c r="M3743" s="277"/>
      <c r="N3743" s="277"/>
      <c r="O3743" s="193"/>
      <c r="P3743" s="193">
        <f t="shared" si="709"/>
        <v>0</v>
      </c>
      <c r="Q3743" s="498"/>
      <c r="R3743" s="498">
        <f>SUBTOTAL(9,R$9:R3742)</f>
        <v>316942554.11009151</v>
      </c>
      <c r="S3743" s="498">
        <f>SUBTOTAL(9,S$9:S3742)</f>
        <v>48649234.711676918</v>
      </c>
      <c r="T3743" s="498">
        <f>SUBTOTAL(9,T$9:T3742)</f>
        <v>160121143.75627095</v>
      </c>
      <c r="U3743" s="498">
        <f>SUBTOTAL(9,U$9:U3742)</f>
        <v>20141980.647665273</v>
      </c>
    </row>
    <row r="3744" spans="2:21" s="156" customFormat="1" ht="19.5" customHeight="1" x14ac:dyDescent="0.25">
      <c r="B3744" s="174"/>
      <c r="C3744" s="175"/>
      <c r="D3744" s="176"/>
      <c r="E3744" s="176"/>
      <c r="F3744" s="176"/>
      <c r="G3744" s="177"/>
      <c r="H3744" s="178"/>
      <c r="I3744" s="179"/>
      <c r="J3744" s="180"/>
      <c r="K3744" s="500"/>
      <c r="L3744" s="181"/>
      <c r="M3744" s="182"/>
      <c r="N3744" s="182"/>
      <c r="O3744" s="183"/>
      <c r="P3744" s="193">
        <f t="shared" ref="P3744:P3770" si="717">K3744-SUM(R3744:U3744)</f>
        <v>0</v>
      </c>
      <c r="Q3744" s="170"/>
      <c r="R3744" s="194" t="str">
        <f>IF($Q3744=R$8,$K3744,"")</f>
        <v/>
      </c>
      <c r="S3744" s="194"/>
      <c r="T3744" s="194" t="str">
        <f>IF($Q3744=T$8,$K3744,"")</f>
        <v/>
      </c>
      <c r="U3744" s="194" t="str">
        <f>IF($Q3744=U$8,$K3744,"")</f>
        <v/>
      </c>
    </row>
    <row r="3745" spans="2:21" s="156" customFormat="1" ht="19.5" customHeight="1" x14ac:dyDescent="0.25">
      <c r="B3745" s="267">
        <v>13</v>
      </c>
      <c r="C3745" s="190" t="s">
        <v>2010</v>
      </c>
      <c r="D3745" s="191"/>
      <c r="E3745" s="191"/>
      <c r="F3745" s="191"/>
      <c r="G3745" s="192"/>
      <c r="H3745" s="178"/>
      <c r="I3745" s="179"/>
      <c r="J3745" s="180"/>
      <c r="K3745" s="180"/>
      <c r="L3745" s="181"/>
      <c r="M3745" s="182"/>
      <c r="N3745" s="182"/>
      <c r="O3745" s="183"/>
      <c r="P3745" s="193">
        <f t="shared" si="717"/>
        <v>0</v>
      </c>
      <c r="Q3745" s="170"/>
      <c r="R3745" s="194" t="str">
        <f>IF($Q3745=R$8,$K3745,"")</f>
        <v/>
      </c>
      <c r="S3745" s="194"/>
      <c r="T3745" s="194" t="str">
        <f>IF($Q3745=T$8,$K3745,"")</f>
        <v/>
      </c>
      <c r="U3745" s="194" t="str">
        <f>IF($Q3745=U$8,$K3745,"")</f>
        <v/>
      </c>
    </row>
    <row r="3746" spans="2:21" s="156" customFormat="1" ht="19.5" customHeight="1" x14ac:dyDescent="0.25">
      <c r="B3746" s="174"/>
      <c r="C3746" s="175" t="s">
        <v>2011</v>
      </c>
      <c r="D3746" s="176"/>
      <c r="E3746" s="176"/>
      <c r="F3746" s="176"/>
      <c r="G3746" s="177"/>
      <c r="H3746" s="471">
        <v>0.2</v>
      </c>
      <c r="I3746" s="179"/>
      <c r="J3746" s="180">
        <f>K3387</f>
        <v>463310769.41590929</v>
      </c>
      <c r="K3746" s="180">
        <f>J3746*H3746</f>
        <v>92662153.88318187</v>
      </c>
      <c r="L3746" s="181" t="s">
        <v>2012</v>
      </c>
      <c r="M3746" s="182"/>
      <c r="N3746" s="182"/>
      <c r="O3746" s="183"/>
      <c r="P3746" s="193">
        <f t="shared" si="717"/>
        <v>0</v>
      </c>
      <c r="Q3746" s="170"/>
      <c r="R3746" s="194">
        <f>R3387*$H$3746</f>
        <v>52968479.778933913</v>
      </c>
      <c r="S3746" s="194">
        <f>S3387*$H$3746</f>
        <v>8207679.774818439</v>
      </c>
      <c r="T3746" s="194">
        <f>T3387*$H$3746</f>
        <v>27853568.096340794</v>
      </c>
      <c r="U3746" s="194">
        <f>U3387*$H$3746</f>
        <v>3632426.2330886903</v>
      </c>
    </row>
    <row r="3747" spans="2:21" s="156" customFormat="1" ht="19.5" customHeight="1" x14ac:dyDescent="0.25">
      <c r="B3747" s="174"/>
      <c r="C3747" s="175" t="s">
        <v>2013</v>
      </c>
      <c r="D3747" s="176"/>
      <c r="E3747" s="176"/>
      <c r="F3747" s="176"/>
      <c r="G3747" s="177"/>
      <c r="H3747" s="549">
        <v>0.15</v>
      </c>
      <c r="I3747" s="179"/>
      <c r="J3747" s="180">
        <f>K3387</f>
        <v>463310769.41590929</v>
      </c>
      <c r="K3747" s="180">
        <f>J3747*H3747</f>
        <v>69496615.412386388</v>
      </c>
      <c r="L3747" s="181" t="s">
        <v>2012</v>
      </c>
      <c r="M3747" s="182"/>
      <c r="N3747" s="182"/>
      <c r="O3747" s="183"/>
      <c r="P3747" s="193">
        <f t="shared" si="717"/>
        <v>0</v>
      </c>
      <c r="Q3747" s="170"/>
      <c r="R3747" s="194">
        <f>R3387*$H$3747</f>
        <v>39726359.834200427</v>
      </c>
      <c r="S3747" s="194">
        <f>S3387*$H$3747</f>
        <v>6155759.8311138283</v>
      </c>
      <c r="T3747" s="194">
        <f>T3387*$H$3747</f>
        <v>20890176.072255593</v>
      </c>
      <c r="U3747" s="194">
        <f>U3387*$H$3747</f>
        <v>2724319.6748165176</v>
      </c>
    </row>
    <row r="3748" spans="2:21" s="156" customFormat="1" ht="19.5" customHeight="1" x14ac:dyDescent="0.25">
      <c r="B3748" s="174"/>
      <c r="C3748" s="175" t="s">
        <v>2014</v>
      </c>
      <c r="D3748" s="176"/>
      <c r="E3748" s="176"/>
      <c r="F3748" s="176"/>
      <c r="G3748" s="177"/>
      <c r="H3748" s="471">
        <v>0.05</v>
      </c>
      <c r="I3748" s="179"/>
      <c r="J3748" s="180">
        <f>K3387</f>
        <v>463310769.41590929</v>
      </c>
      <c r="K3748" s="180">
        <f t="shared" ref="K3748:K3749" si="718">J3748*H3748</f>
        <v>23165538.470795467</v>
      </c>
      <c r="L3748" s="181" t="s">
        <v>2012</v>
      </c>
      <c r="M3748" s="182"/>
      <c r="N3748" s="182"/>
      <c r="O3748" s="183"/>
      <c r="P3748" s="193">
        <f t="shared" si="717"/>
        <v>0</v>
      </c>
      <c r="Q3748" s="170"/>
      <c r="R3748" s="194">
        <f>R3387*$H$3748</f>
        <v>13242119.944733478</v>
      </c>
      <c r="S3748" s="194">
        <f>S3387*$H$3748</f>
        <v>2051919.9437046098</v>
      </c>
      <c r="T3748" s="194">
        <f>T3387*$H$3748</f>
        <v>6963392.0240851985</v>
      </c>
      <c r="U3748" s="194">
        <f>U3387*$H$3748</f>
        <v>908106.55827217258</v>
      </c>
    </row>
    <row r="3749" spans="2:21" s="156" customFormat="1" ht="19.5" customHeight="1" x14ac:dyDescent="0.25">
      <c r="B3749" s="174"/>
      <c r="C3749" s="175" t="s">
        <v>2015</v>
      </c>
      <c r="D3749" s="176"/>
      <c r="E3749" s="176"/>
      <c r="F3749" s="176"/>
      <c r="G3749" s="177"/>
      <c r="H3749" s="471">
        <v>0.05</v>
      </c>
      <c r="I3749" s="179"/>
      <c r="J3749" s="180">
        <f>K3387</f>
        <v>463310769.41590929</v>
      </c>
      <c r="K3749" s="180">
        <f t="shared" si="718"/>
        <v>23165538.470795467</v>
      </c>
      <c r="L3749" s="181" t="s">
        <v>2012</v>
      </c>
      <c r="M3749" s="182"/>
      <c r="N3749" s="182"/>
      <c r="O3749" s="183"/>
      <c r="P3749" s="193">
        <f t="shared" si="717"/>
        <v>0</v>
      </c>
      <c r="Q3749" s="170"/>
      <c r="R3749" s="194">
        <f>R3387*$H$3749</f>
        <v>13242119.944733478</v>
      </c>
      <c r="S3749" s="194">
        <f>S3387*$H$3749</f>
        <v>2051919.9437046098</v>
      </c>
      <c r="T3749" s="194">
        <f>T3387*$H$3749</f>
        <v>6963392.0240851985</v>
      </c>
      <c r="U3749" s="194">
        <f>U3387*$H$3749</f>
        <v>908106.55827217258</v>
      </c>
    </row>
    <row r="3750" spans="2:21" s="156" customFormat="1" ht="19.5" customHeight="1" x14ac:dyDescent="0.25">
      <c r="B3750" s="174"/>
      <c r="C3750" s="175"/>
      <c r="D3750" s="176"/>
      <c r="E3750" s="176"/>
      <c r="F3750" s="176"/>
      <c r="G3750" s="177"/>
      <c r="H3750" s="471"/>
      <c r="I3750" s="179"/>
      <c r="J3750" s="180"/>
      <c r="K3750" s="180"/>
      <c r="L3750" s="181"/>
      <c r="M3750" s="182"/>
      <c r="N3750" s="182"/>
      <c r="O3750" s="183"/>
      <c r="P3750" s="193">
        <f t="shared" si="717"/>
        <v>0</v>
      </c>
      <c r="Q3750" s="170"/>
      <c r="R3750" s="194"/>
      <c r="S3750" s="194"/>
      <c r="T3750" s="194"/>
      <c r="U3750" s="194"/>
    </row>
    <row r="3751" spans="2:21" s="156" customFormat="1" ht="19.5" customHeight="1" x14ac:dyDescent="0.25">
      <c r="B3751" s="174"/>
      <c r="C3751" s="175"/>
      <c r="D3751" s="176"/>
      <c r="E3751" s="176"/>
      <c r="F3751" s="176"/>
      <c r="G3751" s="177"/>
      <c r="H3751" s="178"/>
      <c r="I3751" s="179"/>
      <c r="J3751" s="180"/>
      <c r="K3751" s="180"/>
      <c r="L3751" s="181"/>
      <c r="M3751" s="182"/>
      <c r="N3751" s="182"/>
      <c r="O3751" s="183"/>
      <c r="P3751" s="193">
        <f t="shared" si="717"/>
        <v>0</v>
      </c>
      <c r="Q3751" s="170"/>
      <c r="R3751" s="194" t="str">
        <f>IF($Q3751=R$8,$K3751,"")</f>
        <v/>
      </c>
      <c r="S3751" s="194"/>
      <c r="T3751" s="194" t="str">
        <f>IF($Q3751=T$8,$K3751,"")</f>
        <v/>
      </c>
      <c r="U3751" s="194" t="str">
        <f>IF($Q3751=U$8,$K3751,"")</f>
        <v/>
      </c>
    </row>
    <row r="3752" spans="2:21" s="156" customFormat="1" ht="19.5" customHeight="1" x14ac:dyDescent="0.25">
      <c r="B3752" s="534"/>
      <c r="C3752" s="535"/>
      <c r="D3752" s="536"/>
      <c r="E3752" s="536"/>
      <c r="F3752" s="536"/>
      <c r="G3752" s="321" t="s">
        <v>2010</v>
      </c>
      <c r="H3752" s="548"/>
      <c r="I3752" s="538"/>
      <c r="J3752" s="274"/>
      <c r="K3752" s="322">
        <f>SUBTOTAL(9,K3742:K3751)</f>
        <v>208489846.23715919</v>
      </c>
      <c r="L3752" s="550">
        <f>K3752/K3387</f>
        <v>0.45</v>
      </c>
      <c r="M3752" s="277" t="s">
        <v>1971</v>
      </c>
      <c r="N3752" s="277"/>
      <c r="O3752" s="193"/>
      <c r="P3752" s="193">
        <f t="shared" si="717"/>
        <v>0</v>
      </c>
      <c r="Q3752" s="322">
        <f t="shared" ref="Q3752:U3752" si="719">SUBTOTAL(9,Q3742:Q3751)</f>
        <v>0</v>
      </c>
      <c r="R3752" s="322">
        <f>SUBTOTAL(9,R3742:R3751)</f>
        <v>119179079.5026013</v>
      </c>
      <c r="S3752" s="322">
        <f t="shared" ref="S3752" si="720">SUBTOTAL(9,S3742:S3751)</f>
        <v>18467279.493341487</v>
      </c>
      <c r="T3752" s="322">
        <f t="shared" si="719"/>
        <v>62670528.21676679</v>
      </c>
      <c r="U3752" s="322">
        <f t="shared" si="719"/>
        <v>8172959.0244495533</v>
      </c>
    </row>
    <row r="3753" spans="2:21" s="156" customFormat="1" ht="19.5" customHeight="1" x14ac:dyDescent="0.25">
      <c r="B3753" s="174"/>
      <c r="C3753" s="175"/>
      <c r="D3753" s="176"/>
      <c r="E3753" s="176"/>
      <c r="F3753" s="176"/>
      <c r="G3753" s="177"/>
      <c r="H3753" s="178"/>
      <c r="I3753" s="179"/>
      <c r="J3753" s="180"/>
      <c r="K3753" s="180"/>
      <c r="L3753" s="181"/>
      <c r="M3753" s="182"/>
      <c r="N3753" s="182"/>
      <c r="O3753" s="183"/>
      <c r="P3753" s="193">
        <f t="shared" si="717"/>
        <v>0</v>
      </c>
      <c r="Q3753" s="170"/>
      <c r="R3753" s="194" t="str">
        <f>IF($Q3753=R$8,$K3753,"")</f>
        <v/>
      </c>
      <c r="S3753" s="194" t="str">
        <f>IF($Q3753=S$8,$K3753,"")</f>
        <v/>
      </c>
      <c r="T3753" s="194" t="str">
        <f>IF($Q3753=T$8,$K3753,"")</f>
        <v/>
      </c>
      <c r="U3753" s="194" t="str">
        <f>IF($Q3753=U$8,$K3753,"")</f>
        <v/>
      </c>
    </row>
    <row r="3754" spans="2:21" s="156" customFormat="1" ht="19.5" customHeight="1" x14ac:dyDescent="0.25">
      <c r="B3754" s="493"/>
      <c r="C3754" s="494"/>
      <c r="D3754" s="495"/>
      <c r="E3754" s="495"/>
      <c r="F3754" s="495"/>
      <c r="G3754" s="476" t="s">
        <v>1710</v>
      </c>
      <c r="H3754" s="496"/>
      <c r="I3754" s="497"/>
      <c r="J3754" s="274"/>
      <c r="K3754" s="498">
        <f>SUBTOTAL(9,K$9:K3753)</f>
        <v>754344759.46286392</v>
      </c>
      <c r="L3754" s="276"/>
      <c r="M3754" s="277"/>
      <c r="N3754" s="277"/>
      <c r="O3754" s="193"/>
      <c r="P3754" s="193">
        <f t="shared" si="717"/>
        <v>0</v>
      </c>
      <c r="Q3754" s="498">
        <f>SUBTOTAL(9,Q$9:Q3753)</f>
        <v>0</v>
      </c>
      <c r="R3754" s="498">
        <f>SUBTOTAL(9,R$9:R3753)</f>
        <v>436121633.61269289</v>
      </c>
      <c r="S3754" s="498">
        <f>SUBTOTAL(9,S$9:S3753)</f>
        <v>67116514.205018416</v>
      </c>
      <c r="T3754" s="498">
        <f>SUBTOTAL(9,T$9:T3753)</f>
        <v>222791671.97303772</v>
      </c>
      <c r="U3754" s="498">
        <f>SUBTOTAL(9,U$9:U3753)</f>
        <v>28314939.672114827</v>
      </c>
    </row>
    <row r="3755" spans="2:21" s="156" customFormat="1" ht="19.5" customHeight="1" x14ac:dyDescent="0.25">
      <c r="B3755" s="174"/>
      <c r="C3755" s="175"/>
      <c r="D3755" s="176"/>
      <c r="E3755" s="176"/>
      <c r="F3755" s="176"/>
      <c r="G3755" s="177"/>
      <c r="H3755" s="178"/>
      <c r="I3755" s="179"/>
      <c r="J3755" s="180"/>
      <c r="K3755" s="180"/>
      <c r="L3755" s="181"/>
      <c r="M3755" s="182"/>
      <c r="N3755" s="182"/>
      <c r="O3755" s="183"/>
      <c r="P3755" s="193">
        <f t="shared" si="717"/>
        <v>0</v>
      </c>
      <c r="Q3755" s="170"/>
      <c r="R3755" s="194" t="str">
        <f>IF($Q3755=R$8,$K3755,"")</f>
        <v/>
      </c>
      <c r="S3755" s="194"/>
      <c r="T3755" s="194" t="str">
        <f t="shared" ref="T3755:U3764" si="721">IF($Q3755=T$8,$K3755,"")</f>
        <v/>
      </c>
      <c r="U3755" s="194" t="str">
        <f t="shared" si="721"/>
        <v/>
      </c>
    </row>
    <row r="3756" spans="2:21" s="156" customFormat="1" ht="19.5" customHeight="1" x14ac:dyDescent="0.25">
      <c r="B3756" s="267">
        <v>14</v>
      </c>
      <c r="C3756" s="190" t="s">
        <v>305</v>
      </c>
      <c r="D3756" s="176"/>
      <c r="G3756" s="177"/>
      <c r="H3756" s="471"/>
      <c r="I3756" s="179"/>
      <c r="J3756" s="180"/>
      <c r="K3756" s="180"/>
      <c r="L3756" s="181"/>
      <c r="M3756" s="182"/>
      <c r="N3756" s="182"/>
      <c r="O3756" s="183"/>
      <c r="P3756" s="193">
        <f t="shared" si="717"/>
        <v>0</v>
      </c>
      <c r="Q3756" s="170"/>
      <c r="R3756" s="194" t="str">
        <f>IF($Q3756=R$8,$K3756,"")</f>
        <v/>
      </c>
      <c r="S3756" s="194"/>
      <c r="T3756" s="194" t="str">
        <f t="shared" si="721"/>
        <v/>
      </c>
      <c r="U3756" s="194" t="str">
        <f t="shared" si="721"/>
        <v/>
      </c>
    </row>
    <row r="3757" spans="2:21" s="156" customFormat="1" ht="19.5" customHeight="1" x14ac:dyDescent="0.25">
      <c r="B3757" s="267"/>
      <c r="C3757" s="190"/>
      <c r="D3757" s="176"/>
      <c r="E3757" s="551" t="s">
        <v>2016</v>
      </c>
      <c r="F3757" s="551" t="s">
        <v>2017</v>
      </c>
      <c r="G3757" s="177"/>
      <c r="H3757" s="552">
        <f>F3759/E3759-1</f>
        <v>6.1994609164420567E-2</v>
      </c>
      <c r="I3757" s="553" t="s">
        <v>2018</v>
      </c>
      <c r="J3757" s="180"/>
      <c r="K3757" s="180"/>
      <c r="L3757" s="181"/>
      <c r="M3757" s="182"/>
      <c r="N3757" s="182"/>
      <c r="O3757" s="183"/>
      <c r="P3757" s="193"/>
      <c r="Q3757" s="170"/>
      <c r="R3757" s="194"/>
      <c r="S3757" s="194"/>
      <c r="T3757" s="194"/>
      <c r="U3757" s="194"/>
    </row>
    <row r="3758" spans="2:21" s="156" customFormat="1" ht="19.5" customHeight="1" x14ac:dyDescent="0.25">
      <c r="B3758" s="267"/>
      <c r="C3758" s="190"/>
      <c r="D3758" s="176"/>
      <c r="E3758" s="551" t="s">
        <v>2019</v>
      </c>
      <c r="F3758" s="551" t="s">
        <v>2020</v>
      </c>
      <c r="G3758" s="177"/>
      <c r="H3758" s="554">
        <v>2.5000000000000001E-2</v>
      </c>
      <c r="I3758" s="555" t="s">
        <v>2021</v>
      </c>
      <c r="J3758" s="180"/>
      <c r="K3758" s="180"/>
      <c r="L3758" s="181"/>
      <c r="M3758" s="182"/>
      <c r="N3758" s="182"/>
      <c r="O3758" s="183"/>
      <c r="P3758" s="193"/>
      <c r="Q3758" s="170"/>
      <c r="R3758" s="194"/>
      <c r="S3758" s="194"/>
      <c r="T3758" s="194"/>
      <c r="U3758" s="194"/>
    </row>
    <row r="3759" spans="2:21" s="156" customFormat="1" ht="19.5" customHeight="1" x14ac:dyDescent="0.25">
      <c r="B3759" s="556"/>
      <c r="C3759" s="325" t="s">
        <v>2022</v>
      </c>
      <c r="D3759" s="557"/>
      <c r="E3759" s="558">
        <v>371</v>
      </c>
      <c r="F3759" s="558">
        <v>394</v>
      </c>
      <c r="G3759" s="177"/>
      <c r="H3759" s="559">
        <f>H3757+H3758</f>
        <v>8.6994609164420561E-2</v>
      </c>
      <c r="I3759" s="560"/>
      <c r="J3759" s="390">
        <f>K3387</f>
        <v>463310769.41590929</v>
      </c>
      <c r="K3759" s="390">
        <f>H3759*J3759</f>
        <v>40305539.307004005</v>
      </c>
      <c r="L3759" s="181" t="s">
        <v>2023</v>
      </c>
      <c r="M3759" s="182"/>
      <c r="N3759" s="182"/>
      <c r="O3759" s="183"/>
      <c r="P3759" s="193">
        <f t="shared" si="717"/>
        <v>0</v>
      </c>
      <c r="Q3759" s="430"/>
      <c r="R3759" s="194">
        <f>R3387*$H3759</f>
        <v>23039860.982009344</v>
      </c>
      <c r="S3759" s="194">
        <f>S3387*$H3759</f>
        <v>3570119.4707852472</v>
      </c>
      <c r="T3759" s="194">
        <f t="shared" ref="T3759:U3759" si="722">T3387*$H3759</f>
        <v>12115551.351878705</v>
      </c>
      <c r="U3759" s="194">
        <f t="shared" si="722"/>
        <v>1580007.502330695</v>
      </c>
    </row>
    <row r="3760" spans="2:21" s="156" customFormat="1" ht="19.5" customHeight="1" x14ac:dyDescent="0.25">
      <c r="B3760" s="556"/>
      <c r="C3760" s="325"/>
      <c r="D3760" s="557"/>
      <c r="E3760" s="561"/>
      <c r="F3760" s="561"/>
      <c r="G3760" s="177"/>
      <c r="H3760" s="562"/>
      <c r="I3760" s="556"/>
      <c r="J3760" s="179"/>
      <c r="K3760" s="179"/>
      <c r="L3760" s="181"/>
      <c r="M3760" s="182"/>
      <c r="N3760" s="182"/>
      <c r="O3760" s="183"/>
      <c r="P3760" s="193"/>
      <c r="Q3760" s="431"/>
      <c r="R3760" s="194"/>
      <c r="S3760" s="194"/>
      <c r="T3760" s="194"/>
      <c r="U3760" s="194"/>
    </row>
    <row r="3761" spans="2:21" s="156" customFormat="1" ht="19.5" customHeight="1" x14ac:dyDescent="0.25">
      <c r="B3761" s="556"/>
      <c r="C3761" s="325"/>
      <c r="D3761" s="557"/>
      <c r="E3761" s="561"/>
      <c r="F3761" s="561"/>
      <c r="G3761" s="177"/>
      <c r="H3761" s="552">
        <f>F3763/E3763-1</f>
        <v>5.143357408623328E-2</v>
      </c>
      <c r="I3761" s="556" t="s">
        <v>2018</v>
      </c>
      <c r="J3761" s="179"/>
      <c r="K3761" s="179"/>
      <c r="L3761" s="181"/>
      <c r="M3761" s="182"/>
      <c r="N3761" s="182"/>
      <c r="O3761" s="183"/>
      <c r="P3761" s="193"/>
      <c r="Q3761" s="431"/>
      <c r="R3761" s="194"/>
      <c r="S3761" s="194"/>
      <c r="T3761" s="194"/>
      <c r="U3761" s="194"/>
    </row>
    <row r="3762" spans="2:21" s="156" customFormat="1" ht="19.5" customHeight="1" x14ac:dyDescent="0.25">
      <c r="B3762" s="556"/>
      <c r="C3762" s="325"/>
      <c r="D3762" s="557"/>
      <c r="E3762" s="563" t="s">
        <v>2020</v>
      </c>
      <c r="F3762" s="563" t="s">
        <v>2024</v>
      </c>
      <c r="G3762" s="177"/>
      <c r="H3762" s="554">
        <v>2.5000000000000001E-2</v>
      </c>
      <c r="I3762" s="555" t="s">
        <v>2021</v>
      </c>
      <c r="J3762" s="179"/>
      <c r="K3762" s="179"/>
      <c r="L3762" s="181"/>
      <c r="M3762" s="182"/>
      <c r="N3762" s="182"/>
      <c r="O3762" s="183"/>
      <c r="P3762" s="193"/>
      <c r="Q3762" s="431"/>
      <c r="R3762" s="194"/>
      <c r="S3762" s="194"/>
      <c r="T3762" s="194"/>
      <c r="U3762" s="194"/>
    </row>
    <row r="3763" spans="2:21" s="156" customFormat="1" ht="19.5" customHeight="1" x14ac:dyDescent="0.25">
      <c r="B3763" s="556"/>
      <c r="C3763" s="325" t="s">
        <v>2025</v>
      </c>
      <c r="D3763" s="557"/>
      <c r="E3763" s="564">
        <v>456.9</v>
      </c>
      <c r="F3763" s="564">
        <v>480.4</v>
      </c>
      <c r="G3763" s="177"/>
      <c r="H3763" s="559">
        <f>H3761+H3762</f>
        <v>7.6433574086233275E-2</v>
      </c>
      <c r="I3763" s="389"/>
      <c r="J3763" s="565">
        <f>J3759+K3759</f>
        <v>503616308.72291327</v>
      </c>
      <c r="K3763" s="390">
        <f>H3763*J3763</f>
        <v>38493194.443808123</v>
      </c>
      <c r="L3763" s="181" t="s">
        <v>2023</v>
      </c>
      <c r="M3763" s="182"/>
      <c r="N3763" s="182"/>
      <c r="O3763" s="183"/>
      <c r="P3763" s="193">
        <f t="shared" si="717"/>
        <v>0</v>
      </c>
      <c r="Q3763" s="431"/>
      <c r="R3763" s="194">
        <f>(R3387+R3759)*$H3763</f>
        <v>22003870.038396396</v>
      </c>
      <c r="S3763" s="194">
        <f t="shared" ref="S3763:U3763" si="723">(S3387+S3759)*$H3763</f>
        <v>3409588.4917902858</v>
      </c>
      <c r="T3763" s="194">
        <f t="shared" si="723"/>
        <v>11570773.695137423</v>
      </c>
      <c r="U3763" s="194">
        <f t="shared" si="723"/>
        <v>1508962.2184840057</v>
      </c>
    </row>
    <row r="3764" spans="2:21" s="156" customFormat="1" ht="19.5" customHeight="1" x14ac:dyDescent="0.25">
      <c r="B3764" s="174"/>
      <c r="C3764" s="175"/>
      <c r="D3764" s="176"/>
      <c r="E3764" s="566"/>
      <c r="F3764" s="566"/>
      <c r="G3764" s="177"/>
      <c r="I3764" s="179"/>
      <c r="J3764" s="180"/>
      <c r="K3764" s="180"/>
      <c r="L3764" s="181"/>
      <c r="M3764" s="182"/>
      <c r="N3764" s="182"/>
      <c r="O3764" s="183"/>
      <c r="P3764" s="193">
        <f t="shared" si="717"/>
        <v>0</v>
      </c>
      <c r="Q3764" s="170"/>
      <c r="R3764" s="194" t="str">
        <f>IF($Q3764=R$8,$K3764,"")</f>
        <v/>
      </c>
      <c r="S3764" s="194" t="str">
        <f>IF($Q3764=S$8,$K3764,"")</f>
        <v/>
      </c>
      <c r="T3764" s="194" t="str">
        <f t="shared" si="721"/>
        <v/>
      </c>
      <c r="U3764" s="194" t="str">
        <f t="shared" si="721"/>
        <v/>
      </c>
    </row>
    <row r="3765" spans="2:21" s="156" customFormat="1" ht="19.5" customHeight="1" x14ac:dyDescent="0.25">
      <c r="B3765" s="493"/>
      <c r="C3765" s="494"/>
      <c r="D3765" s="495"/>
      <c r="E3765" s="495"/>
      <c r="F3765" s="495"/>
      <c r="G3765" s="499" t="s">
        <v>2026</v>
      </c>
      <c r="H3765" s="496"/>
      <c r="I3765" s="497"/>
      <c r="J3765" s="274"/>
      <c r="K3765" s="498">
        <f>SUBTOTAL(9,K$9:K3764)</f>
        <v>833143493.21367598</v>
      </c>
      <c r="L3765" s="276"/>
      <c r="M3765" s="277"/>
      <c r="N3765" s="277"/>
      <c r="O3765" s="193"/>
      <c r="P3765" s="193">
        <f t="shared" si="717"/>
        <v>0</v>
      </c>
      <c r="Q3765" s="498">
        <f>SUBTOTAL(9,Q$9:Q3764)</f>
        <v>0</v>
      </c>
      <c r="R3765" s="498">
        <f>SUBTOTAL(9,R$9:R3764)</f>
        <v>481165364.63309866</v>
      </c>
      <c r="S3765" s="498">
        <f>SUBTOTAL(9,S$9:S3764)</f>
        <v>74096222.167593941</v>
      </c>
      <c r="T3765" s="498">
        <f>SUBTOTAL(9,T$9:T3764)</f>
        <v>246477997.02005383</v>
      </c>
      <c r="U3765" s="498">
        <f>SUBTOTAL(9,U$9:U3764)</f>
        <v>31403909.392929528</v>
      </c>
    </row>
    <row r="3766" spans="2:21" s="156" customFormat="1" ht="19.5" customHeight="1" x14ac:dyDescent="0.25">
      <c r="B3766" s="174"/>
      <c r="C3766" s="175"/>
      <c r="D3766" s="176"/>
      <c r="E3766" s="176"/>
      <c r="F3766" s="176"/>
      <c r="G3766" s="177"/>
      <c r="H3766" s="178"/>
      <c r="I3766" s="179"/>
      <c r="J3766" s="180"/>
      <c r="K3766" s="180"/>
      <c r="L3766" s="181"/>
      <c r="M3766" s="182"/>
      <c r="N3766" s="182"/>
      <c r="O3766" s="183"/>
      <c r="P3766" s="193">
        <f t="shared" si="717"/>
        <v>0</v>
      </c>
      <c r="Q3766" s="170"/>
      <c r="R3766" s="194" t="str">
        <f>IF($Q3766=R$8,$K3766,"")</f>
        <v/>
      </c>
      <c r="S3766" s="194"/>
      <c r="T3766" s="194" t="str">
        <f t="shared" ref="T3766:U3770" si="724">IF($Q3766=T$8,$K3766,"")</f>
        <v/>
      </c>
      <c r="U3766" s="194" t="str">
        <f t="shared" si="724"/>
        <v/>
      </c>
    </row>
    <row r="3767" spans="2:21" s="156" customFormat="1" ht="19.5" customHeight="1" x14ac:dyDescent="0.25">
      <c r="B3767" s="267"/>
      <c r="C3767" s="190" t="s">
        <v>2027</v>
      </c>
      <c r="D3767" s="176"/>
      <c r="E3767" s="176"/>
      <c r="F3767" s="176"/>
      <c r="G3767" s="177"/>
      <c r="H3767" s="471"/>
      <c r="I3767" s="179"/>
      <c r="J3767" s="180"/>
      <c r="K3767" s="180">
        <f>H3767*J3767</f>
        <v>0</v>
      </c>
      <c r="L3767" s="181"/>
      <c r="M3767" s="182"/>
      <c r="N3767" s="182"/>
      <c r="O3767" s="183"/>
      <c r="P3767" s="193">
        <f t="shared" si="717"/>
        <v>0</v>
      </c>
      <c r="Q3767" s="170"/>
      <c r="R3767" s="194" t="str">
        <f>IF($Q3767=R$8,$K3767,"")</f>
        <v/>
      </c>
      <c r="S3767" s="194"/>
      <c r="T3767" s="194" t="str">
        <f t="shared" si="724"/>
        <v/>
      </c>
      <c r="U3767" s="194" t="str">
        <f t="shared" si="724"/>
        <v/>
      </c>
    </row>
    <row r="3768" spans="2:21" s="156" customFormat="1" ht="19.5" customHeight="1" x14ac:dyDescent="0.25">
      <c r="B3768" s="267"/>
      <c r="C3768" s="175" t="s">
        <v>2027</v>
      </c>
      <c r="D3768" s="176"/>
      <c r="E3768" s="176"/>
      <c r="F3768" s="176"/>
      <c r="G3768" s="177"/>
      <c r="H3768" s="471">
        <v>0.2</v>
      </c>
      <c r="I3768" s="179"/>
      <c r="J3768" s="180">
        <f>K3765</f>
        <v>833143493.21367598</v>
      </c>
      <c r="K3768" s="180">
        <f>H3768*J3768</f>
        <v>166628698.64273521</v>
      </c>
      <c r="L3768" s="181"/>
      <c r="M3768" s="182"/>
      <c r="N3768" s="182"/>
      <c r="O3768" s="183"/>
      <c r="P3768" s="193">
        <f t="shared" si="717"/>
        <v>0</v>
      </c>
      <c r="Q3768" s="170"/>
      <c r="R3768" s="194">
        <f>R3765*$H$3768</f>
        <v>96233072.926619738</v>
      </c>
      <c r="S3768" s="194">
        <f>S3765*$H$3768</f>
        <v>14819244.43351879</v>
      </c>
      <c r="T3768" s="194">
        <f>T3765*$H$3768</f>
        <v>49295599.404010773</v>
      </c>
      <c r="U3768" s="194">
        <f>U3765*$H$3768</f>
        <v>6280781.8785859058</v>
      </c>
    </row>
    <row r="3769" spans="2:21" s="156" customFormat="1" ht="19.5" customHeight="1" x14ac:dyDescent="0.25">
      <c r="B3769" s="267"/>
      <c r="C3769" s="175" t="s">
        <v>2028</v>
      </c>
      <c r="D3769" s="176"/>
      <c r="E3769" s="176"/>
      <c r="F3769" s="176"/>
      <c r="G3769" s="177"/>
      <c r="H3769" s="471"/>
      <c r="I3769" s="179"/>
      <c r="J3769" s="180"/>
      <c r="K3769" s="180" t="s">
        <v>40</v>
      </c>
      <c r="L3769" s="181"/>
      <c r="M3769" s="182"/>
      <c r="N3769" s="182"/>
      <c r="O3769" s="183"/>
      <c r="P3769" s="193" t="e">
        <f t="shared" si="717"/>
        <v>#VALUE!</v>
      </c>
      <c r="Q3769" s="170"/>
      <c r="R3769" s="194" t="str">
        <f>IF($Q3769=R$8,$K3769,"")</f>
        <v/>
      </c>
      <c r="S3769" s="194" t="str">
        <f>IF($Q3769=S$8,$K3769,"")</f>
        <v/>
      </c>
      <c r="T3769" s="194" t="str">
        <f t="shared" si="724"/>
        <v/>
      </c>
      <c r="U3769" s="194" t="str">
        <f t="shared" si="724"/>
        <v/>
      </c>
    </row>
    <row r="3770" spans="2:21" s="156" customFormat="1" ht="19.5" customHeight="1" x14ac:dyDescent="0.25">
      <c r="B3770" s="174"/>
      <c r="C3770" s="175"/>
      <c r="D3770" s="176"/>
      <c r="E3770" s="176"/>
      <c r="F3770" s="176"/>
      <c r="G3770" s="177"/>
      <c r="H3770" s="178"/>
      <c r="I3770" s="179"/>
      <c r="J3770" s="180"/>
      <c r="K3770" s="180"/>
      <c r="L3770" s="181"/>
      <c r="M3770" s="182"/>
      <c r="N3770" s="182"/>
      <c r="O3770" s="183"/>
      <c r="P3770" s="193">
        <f t="shared" si="717"/>
        <v>0</v>
      </c>
      <c r="Q3770" s="170"/>
      <c r="R3770" s="194" t="str">
        <f>IF($Q3770=R$8,$K3770,"")</f>
        <v/>
      </c>
      <c r="S3770" s="194" t="str">
        <f>IF($Q3770=S$8,$K3770,"")</f>
        <v/>
      </c>
      <c r="T3770" s="194" t="str">
        <f t="shared" si="724"/>
        <v/>
      </c>
      <c r="U3770" s="194" t="str">
        <f t="shared" si="724"/>
        <v/>
      </c>
    </row>
    <row r="3771" spans="2:21" s="156" customFormat="1" ht="19.5" customHeight="1" x14ac:dyDescent="0.25">
      <c r="B3771" s="567"/>
      <c r="C3771" s="494"/>
      <c r="D3771" s="495"/>
      <c r="E3771" s="495"/>
      <c r="F3771" s="495"/>
      <c r="G3771" s="499" t="s">
        <v>2029</v>
      </c>
      <c r="H3771" s="496"/>
      <c r="I3771" s="497"/>
      <c r="J3771" s="274"/>
      <c r="K3771" s="498">
        <f>SUBTOTAL(9,K$9:K3770)</f>
        <v>999772191.85641122</v>
      </c>
      <c r="L3771" s="276"/>
      <c r="M3771" s="277"/>
      <c r="N3771" s="277"/>
      <c r="O3771" s="193"/>
      <c r="P3771" s="193">
        <f>K3771-SUM(R3771:U3771)</f>
        <v>0</v>
      </c>
      <c r="Q3771" s="498">
        <f>SUBTOTAL(9,Q$9:Q3770)</f>
        <v>0</v>
      </c>
      <c r="R3771" s="498">
        <f>SUBTOTAL(9,R$9:R3770)</f>
        <v>577398437.55971837</v>
      </c>
      <c r="S3771" s="498">
        <f>SUBTOTAL(9,S$9:S3770)</f>
        <v>88915466.601112723</v>
      </c>
      <c r="T3771" s="498">
        <f>SUBTOTAL(9,T$9:T3770)</f>
        <v>295773596.42406464</v>
      </c>
      <c r="U3771" s="498">
        <f>SUBTOTAL(9,U$9:U3770)</f>
        <v>37684691.271515436</v>
      </c>
    </row>
    <row r="3772" spans="2:21" s="156" customFormat="1" ht="15" x14ac:dyDescent="0.25">
      <c r="B3772" s="568"/>
      <c r="C3772" s="371"/>
      <c r="D3772" s="371"/>
      <c r="E3772" s="371"/>
      <c r="F3772" s="569"/>
      <c r="G3772" s="569"/>
      <c r="H3772" s="371"/>
      <c r="M3772" s="570"/>
      <c r="N3772" s="570"/>
      <c r="O3772" s="570"/>
      <c r="P3772" s="570"/>
      <c r="R3772" s="194" t="str">
        <f>IF($Q3772=R$8,$K3772,"")</f>
        <v/>
      </c>
      <c r="S3772" s="194"/>
      <c r="T3772" s="194" t="str">
        <f>IF($Q3772=T$8,$K3772,"")</f>
        <v/>
      </c>
      <c r="U3772" s="194" t="str">
        <f>IF($Q3772=U$8,$K3772,"")</f>
        <v/>
      </c>
    </row>
    <row r="3773" spans="2:21" s="156" customFormat="1" ht="15" x14ac:dyDescent="0.25">
      <c r="B3773" s="568"/>
      <c r="C3773" s="371"/>
      <c r="D3773" s="371"/>
      <c r="E3773" s="371"/>
      <c r="F3773" s="569"/>
      <c r="G3773" s="569"/>
      <c r="H3773" s="371"/>
      <c r="M3773" s="570"/>
      <c r="N3773" s="570"/>
      <c r="O3773" s="570"/>
      <c r="P3773" s="570"/>
    </row>
    <row r="3774" spans="2:21" s="156" customFormat="1" ht="15" x14ac:dyDescent="0.25">
      <c r="B3774" s="568"/>
      <c r="C3774" s="371"/>
      <c r="D3774" s="371"/>
      <c r="E3774" s="371"/>
      <c r="F3774" s="569"/>
      <c r="G3774" s="569"/>
      <c r="H3774" s="371"/>
      <c r="J3774" s="571" t="s">
        <v>1736</v>
      </c>
      <c r="K3774" s="571">
        <f>SUMIF($A$3390:$A$3673,J3774,$K$3390:$K$3673)</f>
        <v>0</v>
      </c>
      <c r="M3774" s="570"/>
      <c r="N3774" s="570"/>
      <c r="O3774" s="570"/>
      <c r="P3774" s="570"/>
    </row>
    <row r="3775" spans="2:21" s="156" customFormat="1" ht="15" x14ac:dyDescent="0.25">
      <c r="B3775" s="568"/>
      <c r="C3775" s="371"/>
      <c r="D3775" s="371"/>
      <c r="E3775" s="371"/>
      <c r="F3775" s="569"/>
      <c r="G3775" s="569"/>
      <c r="H3775" s="371"/>
      <c r="J3775" s="571" t="s">
        <v>1724</v>
      </c>
      <c r="K3775" s="571">
        <f t="shared" ref="K3775:K3779" si="725">SUMIF($A$3390:$A$3673,J3775,$K$3390:$K$3673)</f>
        <v>0</v>
      </c>
      <c r="M3775" s="570"/>
      <c r="N3775" s="570"/>
      <c r="O3775" s="570"/>
      <c r="P3775" s="570"/>
    </row>
    <row r="3776" spans="2:21" s="156" customFormat="1" ht="15" x14ac:dyDescent="0.25">
      <c r="B3776" s="568"/>
      <c r="C3776" s="371"/>
      <c r="D3776" s="371"/>
      <c r="E3776" s="371"/>
      <c r="F3776" s="569"/>
      <c r="G3776" s="569"/>
      <c r="H3776" s="371"/>
      <c r="J3776" s="571" t="s">
        <v>1745</v>
      </c>
      <c r="K3776" s="571">
        <f t="shared" si="725"/>
        <v>0</v>
      </c>
      <c r="M3776" s="570"/>
      <c r="N3776" s="570"/>
      <c r="O3776" s="570"/>
      <c r="P3776" s="570"/>
    </row>
    <row r="3777" spans="10:91" s="156" customFormat="1" ht="15" x14ac:dyDescent="0.25">
      <c r="J3777" s="571" t="s">
        <v>1843</v>
      </c>
      <c r="K3777" s="571">
        <f t="shared" si="725"/>
        <v>9602248.3389999997</v>
      </c>
      <c r="M3777" s="570"/>
      <c r="N3777" s="570"/>
      <c r="O3777" s="570"/>
      <c r="P3777" s="570"/>
      <c r="AB3777" s="388"/>
    </row>
    <row r="3778" spans="10:91" s="156" customFormat="1" ht="15" x14ac:dyDescent="0.25">
      <c r="J3778" s="571" t="s">
        <v>1965</v>
      </c>
      <c r="K3778" s="571">
        <f t="shared" si="725"/>
        <v>25165538.470795467</v>
      </c>
      <c r="M3778" s="570"/>
      <c r="N3778" s="570"/>
      <c r="O3778" s="570"/>
      <c r="P3778" s="570"/>
      <c r="W3778" s="572" t="s">
        <v>2030</v>
      </c>
      <c r="X3778" s="572" t="s">
        <v>381</v>
      </c>
      <c r="Y3778" s="572" t="s">
        <v>2031</v>
      </c>
      <c r="Z3778" s="572" t="s">
        <v>2032</v>
      </c>
      <c r="AA3778" s="572" t="s">
        <v>2033</v>
      </c>
      <c r="AB3778" s="572" t="s">
        <v>2034</v>
      </c>
      <c r="AC3778" s="572" t="s">
        <v>2035</v>
      </c>
      <c r="AH3778" s="572" t="s">
        <v>2036</v>
      </c>
      <c r="AI3778" s="572" t="s">
        <v>2037</v>
      </c>
      <c r="AJ3778" s="572" t="s">
        <v>2038</v>
      </c>
      <c r="AK3778" s="572" t="s">
        <v>2039</v>
      </c>
      <c r="AL3778" s="572" t="s">
        <v>2040</v>
      </c>
      <c r="AM3778" s="572" t="s">
        <v>2041</v>
      </c>
      <c r="AN3778" s="572" t="s">
        <v>2042</v>
      </c>
      <c r="AO3778" s="572" t="s">
        <v>2043</v>
      </c>
      <c r="AP3778" s="572" t="s">
        <v>2044</v>
      </c>
      <c r="AQ3778" s="573" t="s">
        <v>2045</v>
      </c>
      <c r="AR3778" s="574"/>
      <c r="AS3778" s="574"/>
      <c r="AT3778" s="574"/>
      <c r="AU3778" s="574"/>
      <c r="AV3778" s="574"/>
      <c r="AW3778" s="574"/>
      <c r="AX3778" s="574"/>
      <c r="AY3778" s="574"/>
      <c r="AZ3778" s="574"/>
      <c r="BA3778" s="574"/>
      <c r="BB3778" s="574"/>
      <c r="BC3778" s="574"/>
      <c r="BD3778" s="574"/>
      <c r="BE3778" s="574"/>
      <c r="BF3778" s="574"/>
      <c r="BG3778" s="574"/>
      <c r="BH3778" s="574"/>
      <c r="BI3778" s="574"/>
      <c r="BJ3778" s="574"/>
      <c r="BK3778" s="574"/>
      <c r="BL3778" s="574"/>
      <c r="BM3778" s="574"/>
      <c r="BN3778" s="574"/>
      <c r="BO3778" s="574"/>
      <c r="BP3778" s="574"/>
      <c r="BQ3778" s="574"/>
      <c r="BR3778" s="574"/>
      <c r="BS3778" s="574"/>
      <c r="BT3778" s="574"/>
      <c r="BU3778" s="574"/>
      <c r="BV3778" s="574"/>
      <c r="BW3778" s="574"/>
      <c r="BX3778" s="574"/>
      <c r="BY3778" s="574"/>
      <c r="BZ3778" s="574"/>
      <c r="CA3778" s="574"/>
      <c r="CB3778" s="574"/>
      <c r="CC3778" s="574"/>
      <c r="CD3778" s="574"/>
      <c r="CE3778" s="574"/>
      <c r="CF3778" s="574"/>
      <c r="CG3778" s="574"/>
      <c r="CH3778" s="574"/>
      <c r="CI3778" s="574"/>
      <c r="CJ3778" s="574"/>
      <c r="CK3778" s="574"/>
      <c r="CL3778" s="574"/>
      <c r="CM3778" s="188" t="s">
        <v>372</v>
      </c>
    </row>
    <row r="3779" spans="10:91" s="156" customFormat="1" ht="15" x14ac:dyDescent="0.25">
      <c r="J3779" s="575" t="s">
        <v>1753</v>
      </c>
      <c r="K3779" s="571">
        <f t="shared" si="725"/>
        <v>0</v>
      </c>
      <c r="L3779" s="124"/>
      <c r="M3779" s="127"/>
      <c r="N3779" s="570"/>
      <c r="O3779" s="570"/>
      <c r="P3779" s="570"/>
      <c r="W3779" s="766" t="s">
        <v>2046</v>
      </c>
      <c r="X3779" s="766" t="s">
        <v>382</v>
      </c>
      <c r="Y3779" s="766" t="s">
        <v>2047</v>
      </c>
      <c r="Z3779" s="766" t="s">
        <v>2048</v>
      </c>
      <c r="AA3779" s="766" t="s">
        <v>2049</v>
      </c>
      <c r="AB3779" s="766" t="s">
        <v>2050</v>
      </c>
      <c r="AC3779" s="766" t="s">
        <v>2051</v>
      </c>
      <c r="AH3779" s="766" t="s">
        <v>2052</v>
      </c>
      <c r="AI3779" s="766" t="s">
        <v>2053</v>
      </c>
      <c r="AJ3779" s="766" t="s">
        <v>2054</v>
      </c>
      <c r="AK3779" s="766" t="s">
        <v>2055</v>
      </c>
      <c r="AL3779" s="766" t="s">
        <v>2056</v>
      </c>
      <c r="AM3779" s="766" t="s">
        <v>2057</v>
      </c>
      <c r="AN3779" s="766" t="s">
        <v>2058</v>
      </c>
      <c r="AO3779" s="766" t="s">
        <v>2059</v>
      </c>
      <c r="AP3779" s="766"/>
      <c r="AQ3779" s="767"/>
      <c r="AR3779" s="576"/>
      <c r="AS3779" s="576"/>
      <c r="AT3779" s="576"/>
      <c r="AU3779" s="576"/>
      <c r="AV3779" s="576"/>
      <c r="AW3779" s="576"/>
      <c r="AX3779" s="576"/>
      <c r="AY3779" s="576"/>
      <c r="AZ3779" s="576"/>
      <c r="BA3779" s="576"/>
      <c r="BB3779" s="576"/>
      <c r="BC3779" s="576"/>
      <c r="BD3779" s="576"/>
      <c r="BE3779" s="576"/>
      <c r="BF3779" s="576"/>
      <c r="BG3779" s="576"/>
      <c r="BH3779" s="576"/>
      <c r="BI3779" s="576"/>
      <c r="BJ3779" s="576"/>
      <c r="BK3779" s="576"/>
      <c r="BL3779" s="576"/>
      <c r="BM3779" s="576"/>
      <c r="BN3779" s="576"/>
      <c r="BO3779" s="576"/>
      <c r="BP3779" s="576"/>
      <c r="BQ3779" s="576"/>
      <c r="BR3779" s="576"/>
      <c r="BS3779" s="576"/>
      <c r="BT3779" s="576"/>
      <c r="BU3779" s="576"/>
      <c r="BV3779" s="576"/>
      <c r="BW3779" s="576"/>
      <c r="BX3779" s="576"/>
      <c r="BY3779" s="576"/>
      <c r="BZ3779" s="576"/>
      <c r="CA3779" s="576"/>
      <c r="CB3779" s="576"/>
      <c r="CC3779" s="576"/>
      <c r="CD3779" s="576"/>
      <c r="CE3779" s="576"/>
      <c r="CF3779" s="576"/>
      <c r="CG3779" s="576"/>
      <c r="CH3779" s="576"/>
      <c r="CI3779" s="576"/>
      <c r="CJ3779" s="576"/>
      <c r="CK3779" s="576"/>
      <c r="CL3779" s="576"/>
      <c r="CM3779" s="577" t="s">
        <v>413</v>
      </c>
    </row>
    <row r="3780" spans="10:91" s="156" customFormat="1" ht="15" x14ac:dyDescent="0.25">
      <c r="J3780" s="575"/>
      <c r="K3780" s="575"/>
      <c r="L3780" s="578"/>
      <c r="M3780" s="579"/>
      <c r="N3780" s="579"/>
      <c r="O3780" s="570"/>
      <c r="P3780" s="570"/>
      <c r="W3780" s="768" t="s">
        <v>2060</v>
      </c>
      <c r="X3780" s="768"/>
      <c r="Y3780" s="768" t="s">
        <v>2061</v>
      </c>
      <c r="Z3780" s="768" t="s">
        <v>2062</v>
      </c>
      <c r="AA3780" s="768"/>
      <c r="AB3780" s="768" t="s">
        <v>2063</v>
      </c>
      <c r="AC3780" s="768"/>
      <c r="AH3780" s="768" t="s">
        <v>2064</v>
      </c>
      <c r="AI3780" s="768" t="s">
        <v>2065</v>
      </c>
      <c r="AJ3780" s="768" t="s">
        <v>2066</v>
      </c>
      <c r="AK3780" s="768" t="s">
        <v>2067</v>
      </c>
      <c r="AL3780" s="768" t="s">
        <v>2068</v>
      </c>
      <c r="AM3780" s="768"/>
      <c r="AN3780" s="768" t="s">
        <v>2069</v>
      </c>
      <c r="AO3780" s="768" t="s">
        <v>2070</v>
      </c>
      <c r="AP3780" s="768"/>
      <c r="AQ3780" s="769"/>
      <c r="AR3780" s="580"/>
      <c r="AS3780" s="580"/>
      <c r="AT3780" s="580"/>
      <c r="AU3780" s="580"/>
      <c r="AV3780" s="580"/>
      <c r="AW3780" s="580"/>
      <c r="AX3780" s="580"/>
      <c r="AY3780" s="580"/>
      <c r="AZ3780" s="580"/>
      <c r="BA3780" s="580"/>
      <c r="BB3780" s="580"/>
      <c r="BC3780" s="580"/>
      <c r="BD3780" s="580"/>
      <c r="BE3780" s="580"/>
      <c r="BF3780" s="580"/>
      <c r="BG3780" s="580"/>
      <c r="BH3780" s="580"/>
      <c r="BI3780" s="580"/>
      <c r="BJ3780" s="580"/>
      <c r="BK3780" s="580"/>
      <c r="BL3780" s="580"/>
      <c r="BM3780" s="580"/>
      <c r="BN3780" s="580"/>
      <c r="BO3780" s="580"/>
      <c r="BP3780" s="580"/>
      <c r="BQ3780" s="580"/>
      <c r="BR3780" s="580"/>
      <c r="BS3780" s="580"/>
      <c r="BT3780" s="580"/>
      <c r="BU3780" s="580"/>
      <c r="BV3780" s="580"/>
      <c r="BW3780" s="580"/>
      <c r="BX3780" s="580"/>
      <c r="BY3780" s="580"/>
      <c r="BZ3780" s="580"/>
      <c r="CA3780" s="580"/>
      <c r="CB3780" s="580"/>
      <c r="CC3780" s="580"/>
      <c r="CD3780" s="580"/>
      <c r="CE3780" s="580"/>
      <c r="CF3780" s="580"/>
      <c r="CG3780" s="580"/>
      <c r="CH3780" s="580"/>
      <c r="CI3780" s="580"/>
      <c r="CJ3780" s="580"/>
      <c r="CK3780" s="580"/>
      <c r="CL3780" s="580"/>
      <c r="CM3780" s="262" t="s">
        <v>416</v>
      </c>
    </row>
    <row r="3781" spans="10:91" s="156" customFormat="1" ht="15" x14ac:dyDescent="0.25">
      <c r="J3781" s="575"/>
      <c r="K3781" s="575"/>
      <c r="L3781" s="581"/>
      <c r="M3781" s="582"/>
      <c r="N3781" s="582"/>
      <c r="O3781" s="582"/>
      <c r="P3781" s="582"/>
      <c r="W3781" s="770" t="s">
        <v>2071</v>
      </c>
      <c r="X3781" s="770"/>
      <c r="Y3781" s="770" t="s">
        <v>2072</v>
      </c>
      <c r="Z3781" s="770" t="s">
        <v>2073</v>
      </c>
      <c r="AA3781" s="770"/>
      <c r="AB3781" s="770" t="s">
        <v>2074</v>
      </c>
      <c r="AC3781" s="770"/>
      <c r="AH3781" s="770" t="s">
        <v>2075</v>
      </c>
      <c r="AI3781" s="770" t="s">
        <v>2076</v>
      </c>
      <c r="AJ3781" s="770"/>
      <c r="AK3781" s="770"/>
      <c r="AL3781" s="770" t="s">
        <v>2077</v>
      </c>
      <c r="AM3781" s="770"/>
      <c r="AN3781" s="770" t="s">
        <v>2078</v>
      </c>
      <c r="AO3781" s="770"/>
      <c r="AP3781" s="770"/>
      <c r="AQ3781" s="771"/>
      <c r="AR3781" s="580"/>
      <c r="AS3781" s="580"/>
      <c r="AT3781" s="580"/>
      <c r="AU3781" s="580"/>
      <c r="AV3781" s="580"/>
      <c r="AW3781" s="580"/>
      <c r="AX3781" s="580"/>
      <c r="AY3781" s="580"/>
      <c r="AZ3781" s="580"/>
      <c r="BA3781" s="580"/>
      <c r="BB3781" s="580"/>
      <c r="BC3781" s="580"/>
      <c r="BD3781" s="580"/>
      <c r="BE3781" s="580"/>
      <c r="BF3781" s="580"/>
      <c r="BG3781" s="580"/>
      <c r="BH3781" s="580"/>
      <c r="BI3781" s="580"/>
      <c r="BJ3781" s="580"/>
      <c r="BK3781" s="580"/>
      <c r="BL3781" s="580"/>
      <c r="BM3781" s="580"/>
      <c r="BN3781" s="580"/>
      <c r="BO3781" s="580"/>
      <c r="BP3781" s="580"/>
      <c r="BQ3781" s="580"/>
      <c r="BR3781" s="580"/>
      <c r="BS3781" s="580"/>
      <c r="BT3781" s="580"/>
      <c r="BU3781" s="580"/>
      <c r="BV3781" s="580"/>
      <c r="BW3781" s="580"/>
      <c r="BX3781" s="580"/>
      <c r="BY3781" s="580"/>
      <c r="BZ3781" s="580"/>
      <c r="CA3781" s="580"/>
      <c r="CB3781" s="580"/>
      <c r="CC3781" s="580"/>
      <c r="CD3781" s="580"/>
      <c r="CE3781" s="580"/>
      <c r="CF3781" s="580"/>
      <c r="CG3781" s="580"/>
      <c r="CH3781" s="580"/>
      <c r="CI3781" s="580"/>
      <c r="CJ3781" s="580"/>
      <c r="CK3781" s="580"/>
      <c r="CL3781" s="580"/>
      <c r="CM3781" s="262" t="s">
        <v>418</v>
      </c>
    </row>
    <row r="3782" spans="10:91" s="156" customFormat="1" ht="15" x14ac:dyDescent="0.25">
      <c r="J3782" s="575"/>
      <c r="K3782" s="575"/>
      <c r="L3782" s="581"/>
      <c r="M3782" s="582"/>
      <c r="N3782" s="582"/>
      <c r="O3782" s="582"/>
      <c r="P3782" s="582"/>
      <c r="W3782" s="768" t="s">
        <v>2079</v>
      </c>
      <c r="X3782" s="768"/>
      <c r="Y3782" s="768" t="s">
        <v>2080</v>
      </c>
      <c r="Z3782" s="768"/>
      <c r="AA3782" s="768"/>
      <c r="AB3782" s="768" t="s">
        <v>2081</v>
      </c>
      <c r="AC3782" s="768"/>
      <c r="AH3782" s="768" t="s">
        <v>2082</v>
      </c>
      <c r="AI3782" s="768" t="s">
        <v>2083</v>
      </c>
      <c r="AJ3782" s="583"/>
      <c r="AK3782" s="768"/>
      <c r="AL3782" s="768"/>
      <c r="AM3782" s="768"/>
      <c r="AN3782" s="768" t="s">
        <v>2084</v>
      </c>
      <c r="AO3782" s="768"/>
      <c r="AP3782" s="768"/>
      <c r="AQ3782" s="769"/>
      <c r="AR3782" s="580"/>
      <c r="AS3782" s="580"/>
      <c r="AT3782" s="580"/>
      <c r="AU3782" s="580"/>
      <c r="AV3782" s="580"/>
      <c r="AW3782" s="580"/>
      <c r="AX3782" s="580"/>
      <c r="AY3782" s="580"/>
      <c r="AZ3782" s="580"/>
      <c r="BA3782" s="580"/>
      <c r="BB3782" s="580"/>
      <c r="BC3782" s="580"/>
      <c r="BD3782" s="580"/>
      <c r="BE3782" s="580"/>
      <c r="BF3782" s="580"/>
      <c r="BG3782" s="580"/>
      <c r="BH3782" s="580"/>
      <c r="BI3782" s="580"/>
      <c r="BJ3782" s="580"/>
      <c r="BK3782" s="580"/>
      <c r="BL3782" s="580"/>
      <c r="BM3782" s="580"/>
      <c r="BN3782" s="580"/>
      <c r="BO3782" s="580"/>
      <c r="BP3782" s="580"/>
      <c r="BQ3782" s="580"/>
      <c r="BR3782" s="580"/>
      <c r="BS3782" s="580"/>
      <c r="BT3782" s="580"/>
      <c r="BU3782" s="580"/>
      <c r="BV3782" s="580"/>
      <c r="BW3782" s="580"/>
      <c r="BX3782" s="580"/>
      <c r="BY3782" s="580"/>
      <c r="BZ3782" s="580"/>
      <c r="CA3782" s="580"/>
      <c r="CB3782" s="580"/>
      <c r="CC3782" s="580"/>
      <c r="CD3782" s="580"/>
      <c r="CE3782" s="580"/>
      <c r="CF3782" s="580"/>
      <c r="CG3782" s="580"/>
      <c r="CH3782" s="580"/>
      <c r="CI3782" s="580"/>
      <c r="CJ3782" s="580"/>
      <c r="CK3782" s="580"/>
      <c r="CL3782" s="580"/>
      <c r="CM3782" s="262" t="s">
        <v>420</v>
      </c>
    </row>
    <row r="3783" spans="10:91" s="156" customFormat="1" ht="15" x14ac:dyDescent="0.25">
      <c r="J3783" s="575"/>
      <c r="K3783" s="575"/>
      <c r="L3783" s="581"/>
      <c r="M3783" s="582"/>
      <c r="N3783" s="582"/>
      <c r="O3783" s="582"/>
      <c r="P3783" s="582"/>
      <c r="W3783" s="770" t="s">
        <v>2085</v>
      </c>
      <c r="X3783" s="770"/>
      <c r="Y3783" s="770" t="s">
        <v>2086</v>
      </c>
      <c r="Z3783" s="770"/>
      <c r="AA3783" s="770"/>
      <c r="AB3783" s="770" t="s">
        <v>2087</v>
      </c>
      <c r="AC3783" s="770"/>
      <c r="AH3783" s="770" t="s">
        <v>2088</v>
      </c>
      <c r="AI3783" s="770" t="s">
        <v>2089</v>
      </c>
      <c r="AJ3783" s="584"/>
      <c r="AK3783" s="770"/>
      <c r="AL3783" s="770"/>
      <c r="AM3783" s="770"/>
      <c r="AN3783" s="770"/>
      <c r="AO3783" s="770"/>
      <c r="AP3783" s="770"/>
      <c r="AQ3783" s="771"/>
      <c r="AR3783" s="580"/>
      <c r="AS3783" s="580"/>
      <c r="AT3783" s="580"/>
      <c r="AU3783" s="580"/>
      <c r="AV3783" s="580"/>
      <c r="AW3783" s="580"/>
      <c r="AX3783" s="580"/>
      <c r="AY3783" s="580"/>
      <c r="AZ3783" s="580"/>
      <c r="BA3783" s="580"/>
      <c r="BB3783" s="580"/>
      <c r="BC3783" s="580"/>
      <c r="BD3783" s="580"/>
      <c r="BE3783" s="580"/>
      <c r="BF3783" s="580"/>
      <c r="BG3783" s="580"/>
      <c r="BH3783" s="580"/>
      <c r="BI3783" s="580"/>
      <c r="BJ3783" s="580"/>
      <c r="BK3783" s="580"/>
      <c r="BL3783" s="580"/>
      <c r="BM3783" s="580"/>
      <c r="BN3783" s="580"/>
      <c r="BO3783" s="580"/>
      <c r="BP3783" s="580"/>
      <c r="BQ3783" s="580"/>
      <c r="BR3783" s="580"/>
      <c r="BS3783" s="580"/>
      <c r="BT3783" s="580"/>
      <c r="BU3783" s="580"/>
      <c r="BV3783" s="580"/>
      <c r="BW3783" s="580"/>
      <c r="BX3783" s="580"/>
      <c r="BY3783" s="580"/>
      <c r="BZ3783" s="580"/>
      <c r="CA3783" s="580"/>
      <c r="CB3783" s="580"/>
      <c r="CC3783" s="580"/>
      <c r="CD3783" s="580"/>
      <c r="CE3783" s="580"/>
      <c r="CF3783" s="580"/>
      <c r="CG3783" s="580"/>
      <c r="CH3783" s="580"/>
      <c r="CI3783" s="580"/>
      <c r="CJ3783" s="580"/>
      <c r="CK3783" s="580"/>
      <c r="CL3783" s="580"/>
      <c r="CM3783" s="262" t="s">
        <v>421</v>
      </c>
    </row>
    <row r="3784" spans="10:91" s="156" customFormat="1" ht="15" x14ac:dyDescent="0.25">
      <c r="J3784" s="575"/>
      <c r="K3784" s="575"/>
      <c r="L3784" s="581"/>
      <c r="M3784" s="582"/>
      <c r="N3784" s="582"/>
      <c r="O3784" s="582"/>
      <c r="P3784" s="582"/>
      <c r="W3784" s="768" t="s">
        <v>2090</v>
      </c>
      <c r="X3784" s="768"/>
      <c r="Y3784" s="768" t="s">
        <v>2091</v>
      </c>
      <c r="Z3784" s="768"/>
      <c r="AA3784" s="768"/>
      <c r="AB3784" s="768" t="s">
        <v>2092</v>
      </c>
      <c r="AC3784" s="768"/>
      <c r="AH3784" s="768" t="s">
        <v>2093</v>
      </c>
      <c r="AI3784" s="768" t="s">
        <v>2094</v>
      </c>
      <c r="AJ3784" s="768"/>
      <c r="AK3784" s="768"/>
      <c r="AL3784" s="768"/>
      <c r="AM3784" s="768"/>
      <c r="AN3784" s="768"/>
      <c r="AO3784" s="768"/>
      <c r="AP3784" s="768"/>
      <c r="AQ3784" s="769"/>
      <c r="AR3784" s="580"/>
      <c r="AS3784" s="580"/>
      <c r="AT3784" s="580"/>
      <c r="AU3784" s="580"/>
      <c r="AV3784" s="580"/>
      <c r="AW3784" s="580"/>
      <c r="AX3784" s="580"/>
      <c r="AY3784" s="580"/>
      <c r="AZ3784" s="580"/>
      <c r="BA3784" s="580"/>
      <c r="BB3784" s="580"/>
      <c r="BC3784" s="580"/>
      <c r="BD3784" s="580"/>
      <c r="BE3784" s="580"/>
      <c r="BF3784" s="580"/>
      <c r="BG3784" s="580"/>
      <c r="BH3784" s="580"/>
      <c r="BI3784" s="580"/>
      <c r="BJ3784" s="580"/>
      <c r="BK3784" s="580"/>
      <c r="BL3784" s="580"/>
      <c r="BM3784" s="580"/>
      <c r="BN3784" s="580"/>
      <c r="BO3784" s="580"/>
      <c r="BP3784" s="580"/>
      <c r="BQ3784" s="580"/>
      <c r="BR3784" s="580"/>
      <c r="BS3784" s="580"/>
      <c r="BT3784" s="580"/>
      <c r="BU3784" s="580"/>
      <c r="BV3784" s="580"/>
      <c r="BW3784" s="580"/>
      <c r="BX3784" s="580"/>
      <c r="BY3784" s="580"/>
      <c r="BZ3784" s="580"/>
      <c r="CA3784" s="580"/>
      <c r="CB3784" s="580"/>
      <c r="CC3784" s="580"/>
      <c r="CD3784" s="580"/>
      <c r="CE3784" s="580"/>
      <c r="CF3784" s="580"/>
      <c r="CG3784" s="580"/>
      <c r="CH3784" s="580"/>
      <c r="CI3784" s="580"/>
      <c r="CJ3784" s="580"/>
      <c r="CK3784" s="580"/>
      <c r="CL3784" s="580"/>
      <c r="CM3784" s="262" t="s">
        <v>422</v>
      </c>
    </row>
    <row r="3785" spans="10:91" s="156" customFormat="1" ht="15" x14ac:dyDescent="0.25">
      <c r="J3785" s="575"/>
      <c r="K3785" s="575"/>
      <c r="L3785" s="581"/>
      <c r="M3785" s="582"/>
      <c r="N3785" s="582"/>
      <c r="O3785" s="582"/>
      <c r="P3785" s="582"/>
      <c r="W3785" s="770"/>
      <c r="X3785" s="770"/>
      <c r="Y3785" s="770" t="s">
        <v>2095</v>
      </c>
      <c r="Z3785" s="770"/>
      <c r="AA3785" s="770"/>
      <c r="AB3785" s="770" t="s">
        <v>2096</v>
      </c>
      <c r="AC3785" s="770"/>
      <c r="AH3785" s="770"/>
      <c r="AI3785" s="770" t="s">
        <v>2097</v>
      </c>
      <c r="AJ3785" s="770"/>
      <c r="AK3785" s="770"/>
      <c r="AL3785" s="770"/>
      <c r="AM3785" s="770"/>
      <c r="AN3785" s="770"/>
      <c r="AO3785" s="770"/>
      <c r="AP3785" s="770"/>
      <c r="AQ3785" s="771"/>
      <c r="AR3785" s="580"/>
      <c r="AS3785" s="580"/>
      <c r="AT3785" s="580"/>
      <c r="AU3785" s="580"/>
      <c r="AV3785" s="580"/>
      <c r="AW3785" s="580"/>
      <c r="AX3785" s="580"/>
      <c r="AY3785" s="580"/>
      <c r="AZ3785" s="580"/>
      <c r="BA3785" s="580"/>
      <c r="BB3785" s="580"/>
      <c r="BC3785" s="580"/>
      <c r="BD3785" s="580"/>
      <c r="BE3785" s="580"/>
      <c r="BF3785" s="580"/>
      <c r="BG3785" s="580"/>
      <c r="BH3785" s="580"/>
      <c r="BI3785" s="580"/>
      <c r="BJ3785" s="580"/>
      <c r="BK3785" s="580"/>
      <c r="BL3785" s="580"/>
      <c r="BM3785" s="580"/>
      <c r="BN3785" s="580"/>
      <c r="BO3785" s="580"/>
      <c r="BP3785" s="580"/>
      <c r="BQ3785" s="580"/>
      <c r="BR3785" s="580"/>
      <c r="BS3785" s="580"/>
      <c r="BT3785" s="580"/>
      <c r="BU3785" s="580"/>
      <c r="BV3785" s="580"/>
      <c r="BW3785" s="580"/>
      <c r="BX3785" s="580"/>
      <c r="BY3785" s="580"/>
      <c r="BZ3785" s="580"/>
      <c r="CA3785" s="580"/>
      <c r="CB3785" s="580"/>
      <c r="CC3785" s="580"/>
      <c r="CD3785" s="580"/>
      <c r="CE3785" s="580"/>
      <c r="CF3785" s="580"/>
      <c r="CG3785" s="580"/>
      <c r="CH3785" s="580"/>
      <c r="CI3785" s="580"/>
      <c r="CJ3785" s="580"/>
      <c r="CK3785" s="580"/>
      <c r="CL3785" s="580"/>
      <c r="CM3785" s="262" t="s">
        <v>423</v>
      </c>
    </row>
    <row r="3786" spans="10:91" s="156" customFormat="1" ht="15" x14ac:dyDescent="0.25">
      <c r="J3786" s="575"/>
      <c r="K3786" s="575"/>
      <c r="L3786" s="581"/>
      <c r="M3786" s="582"/>
      <c r="N3786" s="582"/>
      <c r="O3786" s="582"/>
      <c r="P3786" s="582"/>
      <c r="W3786" s="768"/>
      <c r="X3786" s="768"/>
      <c r="Y3786" s="768" t="s">
        <v>2098</v>
      </c>
      <c r="Z3786" s="768"/>
      <c r="AA3786" s="768"/>
      <c r="AB3786" s="768" t="s">
        <v>2099</v>
      </c>
      <c r="AC3786" s="768"/>
      <c r="AH3786" s="583"/>
      <c r="AI3786" s="768" t="s">
        <v>2100</v>
      </c>
      <c r="AJ3786" s="768"/>
      <c r="AK3786" s="768"/>
      <c r="AL3786" s="768"/>
      <c r="AM3786" s="768"/>
      <c r="AN3786" s="768"/>
      <c r="AO3786" s="768"/>
      <c r="AP3786" s="768"/>
      <c r="AQ3786" s="769"/>
      <c r="AR3786" s="580"/>
      <c r="AS3786" s="580"/>
      <c r="AT3786" s="580"/>
      <c r="AU3786" s="580"/>
      <c r="AV3786" s="580"/>
      <c r="AW3786" s="580"/>
      <c r="AX3786" s="580"/>
      <c r="AY3786" s="580"/>
      <c r="AZ3786" s="580"/>
      <c r="BA3786" s="580"/>
      <c r="BB3786" s="580"/>
      <c r="BC3786" s="580"/>
      <c r="BD3786" s="580"/>
      <c r="BE3786" s="580"/>
      <c r="BF3786" s="580"/>
      <c r="BG3786" s="580"/>
      <c r="BH3786" s="580"/>
      <c r="BI3786" s="580"/>
      <c r="BJ3786" s="580"/>
      <c r="BK3786" s="580"/>
      <c r="BL3786" s="580"/>
      <c r="BM3786" s="580"/>
      <c r="BN3786" s="580"/>
      <c r="BO3786" s="580"/>
      <c r="BP3786" s="580"/>
      <c r="BQ3786" s="580"/>
      <c r="BR3786" s="580"/>
      <c r="BS3786" s="580"/>
      <c r="BT3786" s="580"/>
      <c r="BU3786" s="580"/>
      <c r="BV3786" s="580"/>
      <c r="BW3786" s="580"/>
      <c r="BX3786" s="580"/>
      <c r="BY3786" s="580"/>
      <c r="BZ3786" s="580"/>
      <c r="CA3786" s="580"/>
      <c r="CB3786" s="580"/>
      <c r="CC3786" s="580"/>
      <c r="CD3786" s="580"/>
      <c r="CE3786" s="580"/>
      <c r="CF3786" s="580"/>
      <c r="CG3786" s="580"/>
      <c r="CH3786" s="580"/>
      <c r="CI3786" s="580"/>
      <c r="CJ3786" s="580"/>
      <c r="CK3786" s="580"/>
      <c r="CL3786" s="580"/>
      <c r="CM3786" s="262"/>
    </row>
    <row r="3787" spans="10:91" s="156" customFormat="1" ht="15" x14ac:dyDescent="0.25">
      <c r="J3787" s="575"/>
      <c r="K3787" s="575"/>
      <c r="L3787" s="581"/>
      <c r="M3787" s="582"/>
      <c r="N3787" s="582"/>
      <c r="O3787" s="582"/>
      <c r="P3787" s="582"/>
      <c r="W3787" s="770"/>
      <c r="X3787" s="770"/>
      <c r="Y3787" s="770"/>
      <c r="Z3787" s="770"/>
      <c r="AA3787" s="770"/>
      <c r="AB3787" s="770" t="s">
        <v>2101</v>
      </c>
      <c r="AC3787" s="770"/>
      <c r="AH3787" s="584"/>
      <c r="AI3787" s="770"/>
      <c r="AJ3787" s="770"/>
      <c r="AK3787" s="770"/>
      <c r="AL3787" s="770"/>
      <c r="AM3787" s="770"/>
      <c r="AN3787" s="770"/>
      <c r="AO3787" s="770"/>
      <c r="AP3787" s="770"/>
      <c r="AQ3787" s="771"/>
      <c r="AR3787" s="580"/>
      <c r="AS3787" s="580"/>
      <c r="AT3787" s="580"/>
      <c r="AU3787" s="580"/>
      <c r="AV3787" s="580"/>
      <c r="AW3787" s="580"/>
      <c r="AX3787" s="580"/>
      <c r="AY3787" s="580"/>
      <c r="AZ3787" s="580"/>
      <c r="BA3787" s="580"/>
      <c r="BB3787" s="580"/>
      <c r="BC3787" s="580"/>
      <c r="BD3787" s="580"/>
      <c r="BE3787" s="580"/>
      <c r="BF3787" s="580"/>
      <c r="BG3787" s="580"/>
      <c r="BH3787" s="580"/>
      <c r="BI3787" s="580"/>
      <c r="BJ3787" s="580"/>
      <c r="BK3787" s="580"/>
      <c r="BL3787" s="580"/>
      <c r="BM3787" s="580"/>
      <c r="BN3787" s="580"/>
      <c r="BO3787" s="580"/>
      <c r="BP3787" s="580"/>
      <c r="BQ3787" s="580"/>
      <c r="BR3787" s="580"/>
      <c r="BS3787" s="580"/>
      <c r="BT3787" s="580"/>
      <c r="BU3787" s="580"/>
      <c r="BV3787" s="580"/>
      <c r="BW3787" s="580"/>
      <c r="BX3787" s="580"/>
      <c r="BY3787" s="580"/>
      <c r="BZ3787" s="580"/>
      <c r="CA3787" s="580"/>
      <c r="CB3787" s="580"/>
      <c r="CC3787" s="580"/>
      <c r="CD3787" s="580"/>
      <c r="CE3787" s="580"/>
      <c r="CF3787" s="580"/>
      <c r="CG3787" s="580"/>
      <c r="CH3787" s="580"/>
      <c r="CI3787" s="580"/>
      <c r="CJ3787" s="580"/>
      <c r="CK3787" s="580"/>
      <c r="CL3787" s="580"/>
      <c r="CM3787" s="260" t="s">
        <v>424</v>
      </c>
    </row>
    <row r="3788" spans="10:91" s="156" customFormat="1" ht="15" x14ac:dyDescent="0.25">
      <c r="J3788" s="575"/>
      <c r="K3788" s="575"/>
      <c r="L3788" s="581"/>
      <c r="M3788" s="582"/>
      <c r="N3788" s="582"/>
      <c r="O3788" s="582"/>
      <c r="P3788" s="582"/>
      <c r="W3788" s="768"/>
      <c r="X3788" s="768"/>
      <c r="Y3788" s="768"/>
      <c r="Z3788" s="768"/>
      <c r="AA3788" s="768"/>
      <c r="AB3788" s="768" t="s">
        <v>2102</v>
      </c>
      <c r="AC3788" s="768"/>
      <c r="AH3788" s="585"/>
      <c r="AI3788" s="768"/>
      <c r="AJ3788" s="768"/>
      <c r="AK3788" s="768"/>
      <c r="AL3788" s="768"/>
      <c r="AM3788" s="768"/>
      <c r="AN3788" s="768"/>
      <c r="AO3788" s="768"/>
      <c r="AP3788" s="768"/>
      <c r="AQ3788" s="769"/>
      <c r="AR3788" s="580"/>
      <c r="AS3788" s="580"/>
      <c r="AT3788" s="580"/>
      <c r="AU3788" s="580"/>
      <c r="AV3788" s="580"/>
      <c r="AW3788" s="580"/>
      <c r="AX3788" s="580"/>
      <c r="AY3788" s="580"/>
      <c r="AZ3788" s="580"/>
      <c r="BA3788" s="580"/>
      <c r="BB3788" s="580"/>
      <c r="BC3788" s="580"/>
      <c r="BD3788" s="580"/>
      <c r="BE3788" s="580"/>
      <c r="BF3788" s="580"/>
      <c r="BG3788" s="580"/>
      <c r="BH3788" s="580"/>
      <c r="BI3788" s="580"/>
      <c r="BJ3788" s="580"/>
      <c r="BK3788" s="580"/>
      <c r="BL3788" s="580"/>
      <c r="BM3788" s="580"/>
      <c r="BN3788" s="580"/>
      <c r="BO3788" s="580"/>
      <c r="BP3788" s="580"/>
      <c r="BQ3788" s="580"/>
      <c r="BR3788" s="580"/>
      <c r="BS3788" s="580"/>
      <c r="BT3788" s="580"/>
      <c r="BU3788" s="580"/>
      <c r="BV3788" s="580"/>
      <c r="BW3788" s="580"/>
      <c r="BX3788" s="580"/>
      <c r="BY3788" s="580"/>
      <c r="BZ3788" s="580"/>
      <c r="CA3788" s="580"/>
      <c r="CB3788" s="580"/>
      <c r="CC3788" s="580"/>
      <c r="CD3788" s="580"/>
      <c r="CE3788" s="580"/>
      <c r="CF3788" s="580"/>
      <c r="CG3788" s="580"/>
      <c r="CH3788" s="580"/>
      <c r="CI3788" s="580"/>
      <c r="CJ3788" s="580"/>
      <c r="CK3788" s="580"/>
      <c r="CL3788" s="580"/>
      <c r="CM3788" s="262" t="s">
        <v>427</v>
      </c>
    </row>
    <row r="3789" spans="10:91" s="156" customFormat="1" ht="15" x14ac:dyDescent="0.25">
      <c r="J3789" s="575"/>
      <c r="K3789" s="575"/>
      <c r="L3789" s="581"/>
      <c r="M3789" s="582"/>
      <c r="N3789" s="582"/>
      <c r="O3789" s="582"/>
      <c r="P3789" s="582"/>
      <c r="W3789" s="770"/>
      <c r="X3789" s="770"/>
      <c r="Y3789" s="770"/>
      <c r="Z3789" s="770"/>
      <c r="AA3789" s="770"/>
      <c r="AB3789" s="770" t="s">
        <v>2103</v>
      </c>
      <c r="AC3789" s="770"/>
      <c r="AH3789" s="584"/>
      <c r="AI3789" s="770"/>
      <c r="AJ3789" s="770"/>
      <c r="AK3789" s="770"/>
      <c r="AL3789" s="770"/>
      <c r="AM3789" s="770"/>
      <c r="AN3789" s="770"/>
      <c r="AO3789" s="770"/>
      <c r="AP3789" s="770"/>
      <c r="AQ3789" s="771"/>
      <c r="AR3789" s="580"/>
      <c r="AS3789" s="580"/>
      <c r="AT3789" s="580"/>
      <c r="AU3789" s="580"/>
      <c r="AV3789" s="580"/>
      <c r="AW3789" s="580"/>
      <c r="AX3789" s="580"/>
      <c r="AY3789" s="580"/>
      <c r="AZ3789" s="580"/>
      <c r="BA3789" s="580"/>
      <c r="BB3789" s="580"/>
      <c r="BC3789" s="580"/>
      <c r="BD3789" s="580"/>
      <c r="BE3789" s="580"/>
      <c r="BF3789" s="580"/>
      <c r="BG3789" s="580"/>
      <c r="BH3789" s="580"/>
      <c r="BI3789" s="580"/>
      <c r="BJ3789" s="580"/>
      <c r="BK3789" s="580"/>
      <c r="BL3789" s="580"/>
      <c r="BM3789" s="580"/>
      <c r="BN3789" s="580"/>
      <c r="BO3789" s="580"/>
      <c r="BP3789" s="580"/>
      <c r="BQ3789" s="580"/>
      <c r="BR3789" s="580"/>
      <c r="BS3789" s="580"/>
      <c r="BT3789" s="580"/>
      <c r="BU3789" s="580"/>
      <c r="BV3789" s="580"/>
      <c r="BW3789" s="580"/>
      <c r="BX3789" s="580"/>
      <c r="BY3789" s="580"/>
      <c r="BZ3789" s="580"/>
      <c r="CA3789" s="580"/>
      <c r="CB3789" s="580"/>
      <c r="CC3789" s="580"/>
      <c r="CD3789" s="580"/>
      <c r="CE3789" s="580"/>
      <c r="CF3789" s="580"/>
      <c r="CG3789" s="580"/>
      <c r="CH3789" s="580"/>
      <c r="CI3789" s="580"/>
      <c r="CJ3789" s="580"/>
      <c r="CK3789" s="580"/>
      <c r="CL3789" s="580"/>
      <c r="CM3789" s="262" t="s">
        <v>430</v>
      </c>
    </row>
    <row r="3790" spans="10:91" s="156" customFormat="1" ht="15" x14ac:dyDescent="0.25">
      <c r="J3790" s="575"/>
      <c r="K3790" s="575"/>
      <c r="L3790" s="581"/>
      <c r="M3790" s="582"/>
      <c r="N3790" s="582"/>
      <c r="O3790" s="582"/>
      <c r="P3790" s="582"/>
      <c r="W3790" s="768"/>
      <c r="X3790" s="768"/>
      <c r="Y3790" s="768"/>
      <c r="Z3790" s="768"/>
      <c r="AA3790" s="768"/>
      <c r="AB3790" s="768" t="s">
        <v>2104</v>
      </c>
      <c r="AC3790" s="768"/>
      <c r="AH3790" s="585"/>
      <c r="AI3790" s="768"/>
      <c r="AJ3790" s="768"/>
      <c r="AK3790" s="768"/>
      <c r="AL3790" s="768"/>
      <c r="AM3790" s="768"/>
      <c r="AN3790" s="768"/>
      <c r="AO3790" s="768"/>
      <c r="AP3790" s="768"/>
      <c r="AQ3790" s="769"/>
      <c r="AR3790" s="580"/>
      <c r="AS3790" s="580"/>
      <c r="AT3790" s="580"/>
      <c r="AU3790" s="580"/>
      <c r="AV3790" s="580"/>
      <c r="AW3790" s="580"/>
      <c r="AX3790" s="580"/>
      <c r="AY3790" s="580"/>
      <c r="AZ3790" s="580"/>
      <c r="BA3790" s="580"/>
      <c r="BB3790" s="580"/>
      <c r="BC3790" s="580"/>
      <c r="BD3790" s="580"/>
      <c r="BE3790" s="580"/>
      <c r="BF3790" s="580"/>
      <c r="BG3790" s="580"/>
      <c r="BH3790" s="580"/>
      <c r="BI3790" s="580"/>
      <c r="BJ3790" s="580"/>
      <c r="BK3790" s="580"/>
      <c r="BL3790" s="580"/>
      <c r="BM3790" s="580"/>
      <c r="BN3790" s="580"/>
      <c r="BO3790" s="580"/>
      <c r="BP3790" s="580"/>
      <c r="BQ3790" s="580"/>
      <c r="BR3790" s="580"/>
      <c r="BS3790" s="580"/>
      <c r="BT3790" s="580"/>
      <c r="BU3790" s="580"/>
      <c r="BV3790" s="580"/>
      <c r="BW3790" s="580"/>
      <c r="BX3790" s="580"/>
      <c r="BY3790" s="580"/>
      <c r="BZ3790" s="580"/>
      <c r="CA3790" s="580"/>
      <c r="CB3790" s="580"/>
      <c r="CC3790" s="580"/>
      <c r="CD3790" s="580"/>
      <c r="CE3790" s="580"/>
      <c r="CF3790" s="580"/>
      <c r="CG3790" s="580"/>
      <c r="CH3790" s="580"/>
      <c r="CI3790" s="580"/>
      <c r="CJ3790" s="580"/>
      <c r="CK3790" s="580"/>
      <c r="CL3790" s="580"/>
      <c r="CM3790" s="262" t="s">
        <v>432</v>
      </c>
    </row>
    <row r="3791" spans="10:91" s="156" customFormat="1" ht="15" x14ac:dyDescent="0.25">
      <c r="J3791" s="575"/>
      <c r="K3791" s="575"/>
      <c r="L3791" s="581"/>
      <c r="M3791" s="582"/>
      <c r="N3791" s="582"/>
      <c r="O3791" s="582"/>
      <c r="P3791" s="582"/>
      <c r="W3791" s="770"/>
      <c r="X3791" s="770"/>
      <c r="Y3791" s="770"/>
      <c r="Z3791" s="770"/>
      <c r="AA3791" s="770"/>
      <c r="AB3791" s="770" t="s">
        <v>2105</v>
      </c>
      <c r="AC3791" s="770"/>
      <c r="AH3791" s="584"/>
      <c r="AI3791" s="770"/>
      <c r="AJ3791" s="770"/>
      <c r="AK3791" s="770"/>
      <c r="AL3791" s="770"/>
      <c r="AM3791" s="770"/>
      <c r="AN3791" s="770"/>
      <c r="AO3791" s="770"/>
      <c r="AP3791" s="770"/>
      <c r="AQ3791" s="771"/>
      <c r="AR3791" s="580"/>
      <c r="AS3791" s="580"/>
      <c r="AT3791" s="580"/>
      <c r="AU3791" s="580"/>
      <c r="AV3791" s="580"/>
      <c r="AW3791" s="580"/>
      <c r="AX3791" s="580"/>
      <c r="AY3791" s="580"/>
      <c r="AZ3791" s="580"/>
      <c r="BA3791" s="580"/>
      <c r="BB3791" s="580"/>
      <c r="BC3791" s="580"/>
      <c r="BD3791" s="580"/>
      <c r="BE3791" s="580"/>
      <c r="BF3791" s="580"/>
      <c r="BG3791" s="580"/>
      <c r="BH3791" s="580"/>
      <c r="BI3791" s="580"/>
      <c r="BJ3791" s="580"/>
      <c r="BK3791" s="580"/>
      <c r="BL3791" s="580"/>
      <c r="BM3791" s="580"/>
      <c r="BN3791" s="580"/>
      <c r="BO3791" s="580"/>
      <c r="BP3791" s="580"/>
      <c r="BQ3791" s="580"/>
      <c r="BR3791" s="580"/>
      <c r="BS3791" s="580"/>
      <c r="BT3791" s="580"/>
      <c r="BU3791" s="580"/>
      <c r="BV3791" s="580"/>
      <c r="BW3791" s="580"/>
      <c r="BX3791" s="580"/>
      <c r="BY3791" s="580"/>
      <c r="BZ3791" s="580"/>
      <c r="CA3791" s="580"/>
      <c r="CB3791" s="580"/>
      <c r="CC3791" s="580"/>
      <c r="CD3791" s="580"/>
      <c r="CE3791" s="580"/>
      <c r="CF3791" s="580"/>
      <c r="CG3791" s="580"/>
      <c r="CH3791" s="580"/>
      <c r="CI3791" s="580"/>
      <c r="CJ3791" s="580"/>
      <c r="CK3791" s="580"/>
      <c r="CL3791" s="580"/>
      <c r="CM3791" s="262" t="s">
        <v>436</v>
      </c>
    </row>
    <row r="3792" spans="10:91" s="156" customFormat="1" ht="15" x14ac:dyDescent="0.25">
      <c r="J3792" s="124"/>
      <c r="K3792" s="124"/>
      <c r="L3792" s="581"/>
      <c r="M3792" s="582"/>
      <c r="N3792" s="582"/>
      <c r="O3792" s="582"/>
      <c r="P3792" s="582"/>
      <c r="W3792" s="768"/>
      <c r="X3792" s="768"/>
      <c r="Y3792" s="768"/>
      <c r="Z3792" s="768"/>
      <c r="AA3792" s="768"/>
      <c r="AB3792" s="768" t="s">
        <v>2106</v>
      </c>
      <c r="AC3792" s="768"/>
      <c r="AH3792" s="585"/>
      <c r="AI3792" s="768"/>
      <c r="AJ3792" s="768"/>
      <c r="AK3792" s="768"/>
      <c r="AL3792" s="768"/>
      <c r="AM3792" s="768"/>
      <c r="AN3792" s="768"/>
      <c r="AO3792" s="768"/>
      <c r="AP3792" s="768"/>
      <c r="AQ3792" s="769"/>
      <c r="AR3792" s="580"/>
      <c r="AS3792" s="580"/>
      <c r="AT3792" s="580"/>
      <c r="AU3792" s="580"/>
      <c r="AV3792" s="580"/>
      <c r="AW3792" s="580"/>
      <c r="AX3792" s="580"/>
      <c r="AY3792" s="580"/>
      <c r="AZ3792" s="580"/>
      <c r="BA3792" s="580"/>
      <c r="BB3792" s="580"/>
      <c r="BC3792" s="580"/>
      <c r="BD3792" s="580"/>
      <c r="BE3792" s="580"/>
      <c r="BF3792" s="580"/>
      <c r="BG3792" s="580"/>
      <c r="BH3792" s="580"/>
      <c r="BI3792" s="580"/>
      <c r="BJ3792" s="580"/>
      <c r="BK3792" s="580"/>
      <c r="BL3792" s="580"/>
      <c r="BM3792" s="580"/>
      <c r="BN3792" s="580"/>
      <c r="BO3792" s="580"/>
      <c r="BP3792" s="580"/>
      <c r="BQ3792" s="580"/>
      <c r="BR3792" s="580"/>
      <c r="BS3792" s="580"/>
      <c r="BT3792" s="580"/>
      <c r="BU3792" s="580"/>
      <c r="BV3792" s="580"/>
      <c r="BW3792" s="580"/>
      <c r="BX3792" s="580"/>
      <c r="BY3792" s="580"/>
      <c r="BZ3792" s="580"/>
      <c r="CA3792" s="580"/>
      <c r="CB3792" s="580"/>
      <c r="CC3792" s="580"/>
      <c r="CD3792" s="580"/>
      <c r="CE3792" s="580"/>
      <c r="CF3792" s="580"/>
      <c r="CG3792" s="580"/>
      <c r="CH3792" s="580"/>
      <c r="CI3792" s="580"/>
      <c r="CJ3792" s="580"/>
      <c r="CK3792" s="580"/>
      <c r="CL3792" s="580"/>
      <c r="CM3792" s="262" t="s">
        <v>437</v>
      </c>
    </row>
    <row r="3793" spans="23:91" s="156" customFormat="1" ht="15" x14ac:dyDescent="0.25">
      <c r="W3793" s="770"/>
      <c r="X3793" s="770"/>
      <c r="Y3793" s="770"/>
      <c r="Z3793" s="770"/>
      <c r="AA3793" s="770"/>
      <c r="AB3793" s="770"/>
      <c r="AC3793" s="770"/>
      <c r="AH3793" s="584"/>
      <c r="AI3793" s="770"/>
      <c r="AJ3793" s="770"/>
      <c r="AK3793" s="770"/>
      <c r="AL3793" s="770"/>
      <c r="AM3793" s="770"/>
      <c r="AN3793" s="770"/>
      <c r="AO3793" s="770"/>
      <c r="AP3793" s="770"/>
      <c r="AQ3793" s="771"/>
      <c r="AR3793" s="580"/>
      <c r="AS3793" s="580"/>
      <c r="AT3793" s="580"/>
      <c r="AU3793" s="580"/>
      <c r="AV3793" s="580"/>
      <c r="AW3793" s="580"/>
      <c r="AX3793" s="580"/>
      <c r="AY3793" s="580"/>
      <c r="AZ3793" s="580"/>
      <c r="BA3793" s="580"/>
      <c r="BB3793" s="580"/>
      <c r="BC3793" s="580"/>
      <c r="BD3793" s="580"/>
      <c r="BE3793" s="580"/>
      <c r="BF3793" s="580"/>
      <c r="BG3793" s="580"/>
      <c r="BH3793" s="580"/>
      <c r="BI3793" s="580"/>
      <c r="BJ3793" s="580"/>
      <c r="BK3793" s="580"/>
      <c r="BL3793" s="580"/>
      <c r="BM3793" s="580"/>
      <c r="BN3793" s="580"/>
      <c r="BO3793" s="580"/>
      <c r="BP3793" s="580"/>
      <c r="BQ3793" s="580"/>
      <c r="BR3793" s="580"/>
      <c r="BS3793" s="580"/>
      <c r="BT3793" s="580"/>
      <c r="BU3793" s="580"/>
      <c r="BV3793" s="580"/>
      <c r="BW3793" s="580"/>
      <c r="BX3793" s="580"/>
      <c r="BY3793" s="580"/>
      <c r="BZ3793" s="580"/>
      <c r="CA3793" s="580"/>
      <c r="CB3793" s="580"/>
      <c r="CC3793" s="580"/>
      <c r="CD3793" s="580"/>
      <c r="CE3793" s="580"/>
      <c r="CF3793" s="580"/>
      <c r="CG3793" s="580"/>
      <c r="CH3793" s="580"/>
      <c r="CI3793" s="580"/>
      <c r="CJ3793" s="580"/>
      <c r="CK3793" s="580"/>
      <c r="CL3793" s="580"/>
      <c r="CM3793" s="262" t="s">
        <v>438</v>
      </c>
    </row>
    <row r="3794" spans="23:91" s="156" customFormat="1" ht="15" x14ac:dyDescent="0.25">
      <c r="W3794" s="768"/>
      <c r="X3794" s="768"/>
      <c r="Y3794" s="768"/>
      <c r="Z3794" s="768"/>
      <c r="AA3794" s="768"/>
      <c r="AB3794" s="768"/>
      <c r="AC3794" s="768"/>
      <c r="AH3794" s="585"/>
      <c r="AI3794" s="768"/>
      <c r="AJ3794" s="768"/>
      <c r="AK3794" s="768"/>
      <c r="AL3794" s="768"/>
      <c r="AM3794" s="768"/>
      <c r="AN3794" s="768"/>
      <c r="AO3794" s="768"/>
      <c r="AP3794" s="768"/>
      <c r="AQ3794" s="769"/>
      <c r="AR3794" s="580"/>
      <c r="AS3794" s="580"/>
      <c r="AT3794" s="580"/>
      <c r="AU3794" s="580"/>
      <c r="AV3794" s="580"/>
      <c r="AW3794" s="580"/>
      <c r="AX3794" s="580"/>
      <c r="AY3794" s="580"/>
      <c r="AZ3794" s="580"/>
      <c r="BA3794" s="580"/>
      <c r="BB3794" s="580"/>
      <c r="BC3794" s="580"/>
      <c r="BD3794" s="580"/>
      <c r="BE3794" s="580"/>
      <c r="BF3794" s="580"/>
      <c r="BG3794" s="580"/>
      <c r="BH3794" s="580"/>
      <c r="BI3794" s="580"/>
      <c r="BJ3794" s="580"/>
      <c r="BK3794" s="580"/>
      <c r="BL3794" s="580"/>
      <c r="BM3794" s="580"/>
      <c r="BN3794" s="580"/>
      <c r="BO3794" s="580"/>
      <c r="BP3794" s="580"/>
      <c r="BQ3794" s="580"/>
      <c r="BR3794" s="580"/>
      <c r="BS3794" s="580"/>
      <c r="BT3794" s="580"/>
      <c r="BU3794" s="580"/>
      <c r="BV3794" s="580"/>
      <c r="BW3794" s="580"/>
      <c r="BX3794" s="580"/>
      <c r="BY3794" s="580"/>
      <c r="BZ3794" s="580"/>
      <c r="CA3794" s="580"/>
      <c r="CB3794" s="580"/>
      <c r="CC3794" s="580"/>
      <c r="CD3794" s="580"/>
      <c r="CE3794" s="580"/>
      <c r="CF3794" s="580"/>
      <c r="CG3794" s="580"/>
      <c r="CH3794" s="580"/>
      <c r="CI3794" s="580"/>
      <c r="CJ3794" s="580"/>
      <c r="CK3794" s="580"/>
      <c r="CL3794" s="580"/>
      <c r="CM3794" s="262"/>
    </row>
    <row r="3795" spans="23:91" s="156" customFormat="1" ht="15" x14ac:dyDescent="0.25">
      <c r="W3795" s="770"/>
      <c r="X3795" s="770"/>
      <c r="Y3795" s="770"/>
      <c r="Z3795" s="770"/>
      <c r="AA3795" s="770"/>
      <c r="AB3795" s="770"/>
      <c r="AC3795" s="770"/>
      <c r="AH3795" s="584"/>
      <c r="AI3795" s="770"/>
      <c r="AJ3795" s="770"/>
      <c r="AK3795" s="770"/>
      <c r="AL3795" s="770"/>
      <c r="AM3795" s="770"/>
      <c r="AN3795" s="770"/>
      <c r="AO3795" s="770"/>
      <c r="AP3795" s="770"/>
      <c r="AQ3795" s="771"/>
      <c r="AR3795" s="580"/>
      <c r="AS3795" s="580"/>
      <c r="AT3795" s="580"/>
      <c r="AU3795" s="580"/>
      <c r="AV3795" s="580"/>
      <c r="AW3795" s="580"/>
      <c r="AX3795" s="580"/>
      <c r="AY3795" s="580"/>
      <c r="AZ3795" s="580"/>
      <c r="BA3795" s="580"/>
      <c r="BB3795" s="580"/>
      <c r="BC3795" s="580"/>
      <c r="BD3795" s="580"/>
      <c r="BE3795" s="580"/>
      <c r="BF3795" s="580"/>
      <c r="BG3795" s="580"/>
      <c r="BH3795" s="580"/>
      <c r="BI3795" s="580"/>
      <c r="BJ3795" s="580"/>
      <c r="BK3795" s="580"/>
      <c r="BL3795" s="580"/>
      <c r="BM3795" s="580"/>
      <c r="BN3795" s="580"/>
      <c r="BO3795" s="580"/>
      <c r="BP3795" s="580"/>
      <c r="BQ3795" s="580"/>
      <c r="BR3795" s="580"/>
      <c r="BS3795" s="580"/>
      <c r="BT3795" s="580"/>
      <c r="BU3795" s="580"/>
      <c r="BV3795" s="580"/>
      <c r="BW3795" s="580"/>
      <c r="BX3795" s="580"/>
      <c r="BY3795" s="580"/>
      <c r="BZ3795" s="580"/>
      <c r="CA3795" s="580"/>
      <c r="CB3795" s="580"/>
      <c r="CC3795" s="580"/>
      <c r="CD3795" s="580"/>
      <c r="CE3795" s="580"/>
      <c r="CF3795" s="580"/>
      <c r="CG3795" s="580"/>
      <c r="CH3795" s="580"/>
      <c r="CI3795" s="580"/>
      <c r="CJ3795" s="580"/>
      <c r="CK3795" s="580"/>
      <c r="CL3795" s="580"/>
      <c r="CM3795" s="260" t="s">
        <v>442</v>
      </c>
    </row>
    <row r="3796" spans="23:91" s="156" customFormat="1" ht="15" x14ac:dyDescent="0.25">
      <c r="W3796" s="772"/>
      <c r="X3796" s="772"/>
      <c r="Y3796" s="772"/>
      <c r="Z3796" s="772"/>
      <c r="AA3796" s="772"/>
      <c r="AB3796" s="772"/>
      <c r="AC3796" s="772"/>
      <c r="AH3796" s="585"/>
      <c r="AI3796" s="772"/>
      <c r="AJ3796" s="772"/>
      <c r="AK3796" s="772"/>
      <c r="AL3796" s="772"/>
      <c r="AM3796" s="772"/>
      <c r="AN3796" s="772"/>
      <c r="AO3796" s="772"/>
      <c r="AP3796" s="772"/>
      <c r="AQ3796" s="773"/>
      <c r="AR3796" s="580"/>
      <c r="AS3796" s="580"/>
      <c r="AT3796" s="580"/>
      <c r="AU3796" s="580"/>
      <c r="AV3796" s="580"/>
      <c r="AW3796" s="580"/>
      <c r="AX3796" s="580"/>
      <c r="AY3796" s="580"/>
      <c r="AZ3796" s="580"/>
      <c r="BA3796" s="580"/>
      <c r="BB3796" s="580"/>
      <c r="BC3796" s="580"/>
      <c r="BD3796" s="580"/>
      <c r="BE3796" s="580"/>
      <c r="BF3796" s="580"/>
      <c r="BG3796" s="580"/>
      <c r="BH3796" s="580"/>
      <c r="BI3796" s="580"/>
      <c r="BJ3796" s="580"/>
      <c r="BK3796" s="580"/>
      <c r="BL3796" s="580"/>
      <c r="BM3796" s="580"/>
      <c r="BN3796" s="580"/>
      <c r="BO3796" s="580"/>
      <c r="BP3796" s="580"/>
      <c r="BQ3796" s="580"/>
      <c r="BR3796" s="580"/>
      <c r="BS3796" s="580"/>
      <c r="BT3796" s="580"/>
      <c r="BU3796" s="580"/>
      <c r="BV3796" s="580"/>
      <c r="BW3796" s="580"/>
      <c r="BX3796" s="580"/>
      <c r="BY3796" s="580"/>
      <c r="BZ3796" s="580"/>
      <c r="CA3796" s="580"/>
      <c r="CB3796" s="580"/>
      <c r="CC3796" s="580"/>
      <c r="CD3796" s="580"/>
      <c r="CE3796" s="580"/>
      <c r="CF3796" s="580"/>
      <c r="CG3796" s="580"/>
      <c r="CH3796" s="580"/>
      <c r="CI3796" s="580"/>
      <c r="CJ3796" s="580"/>
      <c r="CK3796" s="580"/>
      <c r="CL3796" s="580"/>
      <c r="CM3796" s="262" t="s">
        <v>443</v>
      </c>
    </row>
    <row r="3797" spans="23:91" s="156" customFormat="1" ht="15" x14ac:dyDescent="0.25">
      <c r="W3797" s="580"/>
      <c r="X3797" s="580"/>
      <c r="Y3797" s="580"/>
      <c r="Z3797" s="580"/>
      <c r="AA3797" s="580"/>
      <c r="AB3797" s="580"/>
      <c r="AC3797" s="580"/>
      <c r="AH3797"/>
      <c r="AI3797" s="580"/>
      <c r="AJ3797" s="580"/>
      <c r="AK3797" s="580"/>
      <c r="AL3797" s="580"/>
      <c r="AM3797" s="580"/>
      <c r="AN3797" s="580"/>
      <c r="AO3797" s="580"/>
      <c r="AP3797" s="580"/>
      <c r="AQ3797" s="580"/>
      <c r="AR3797" s="580"/>
      <c r="AS3797" s="580"/>
      <c r="AT3797" s="580"/>
      <c r="AU3797" s="580"/>
      <c r="AV3797" s="580"/>
      <c r="AW3797" s="580"/>
      <c r="AX3797" s="580"/>
      <c r="AY3797" s="580"/>
      <c r="AZ3797" s="580"/>
      <c r="BA3797" s="580"/>
      <c r="BB3797" s="580"/>
      <c r="BC3797" s="580"/>
      <c r="BD3797" s="580"/>
      <c r="BE3797" s="580"/>
      <c r="BF3797" s="580"/>
      <c r="BG3797" s="580"/>
      <c r="BH3797" s="580"/>
      <c r="BI3797" s="580"/>
      <c r="BJ3797" s="580"/>
      <c r="BK3797" s="580"/>
      <c r="BL3797" s="580"/>
      <c r="BM3797" s="580"/>
      <c r="BN3797" s="580"/>
      <c r="BO3797" s="580"/>
      <c r="BP3797" s="580"/>
      <c r="BQ3797" s="580"/>
      <c r="BR3797" s="580"/>
      <c r="BS3797" s="580"/>
      <c r="BT3797" s="580"/>
      <c r="BU3797" s="580"/>
      <c r="BV3797" s="580"/>
      <c r="BW3797" s="580"/>
      <c r="BX3797" s="580"/>
      <c r="BY3797" s="580"/>
      <c r="BZ3797" s="580"/>
      <c r="CA3797" s="580"/>
      <c r="CB3797" s="580"/>
      <c r="CC3797" s="580"/>
      <c r="CD3797" s="580"/>
      <c r="CE3797" s="580"/>
      <c r="CF3797" s="580"/>
      <c r="CG3797" s="580"/>
      <c r="CH3797" s="580"/>
      <c r="CI3797" s="580"/>
      <c r="CJ3797" s="580"/>
      <c r="CK3797" s="580"/>
      <c r="CL3797" s="580"/>
      <c r="CM3797" s="262" t="s">
        <v>444</v>
      </c>
    </row>
    <row r="3798" spans="23:91" s="156" customFormat="1" ht="15" x14ac:dyDescent="0.25">
      <c r="W3798" s="580"/>
      <c r="X3798" s="580"/>
      <c r="Y3798" s="580"/>
      <c r="Z3798" s="580"/>
      <c r="AA3798" s="580"/>
      <c r="AB3798" s="580"/>
      <c r="AC3798" s="580"/>
      <c r="AH3798"/>
      <c r="AI3798" s="580"/>
      <c r="AJ3798" s="580"/>
      <c r="AK3798" s="580"/>
      <c r="AL3798" s="580"/>
      <c r="AM3798" s="580"/>
      <c r="AN3798" s="580"/>
      <c r="AO3798" s="580"/>
      <c r="AP3798" s="580"/>
      <c r="AQ3798" s="580"/>
      <c r="AR3798" s="580"/>
      <c r="AS3798" s="580"/>
      <c r="AT3798" s="580"/>
      <c r="AU3798" s="580"/>
      <c r="AV3798" s="580"/>
      <c r="AW3798" s="580"/>
      <c r="AX3798" s="580"/>
      <c r="AY3798" s="580"/>
      <c r="AZ3798" s="580"/>
      <c r="BA3798" s="580"/>
      <c r="BB3798" s="580"/>
      <c r="BC3798" s="580"/>
      <c r="BD3798" s="580"/>
      <c r="BE3798" s="580"/>
      <c r="BF3798" s="580"/>
      <c r="BG3798" s="580"/>
      <c r="BH3798" s="580"/>
      <c r="BI3798" s="580"/>
      <c r="BJ3798" s="580"/>
      <c r="BK3798" s="580"/>
      <c r="BL3798" s="580"/>
      <c r="BM3798" s="580"/>
      <c r="BN3798" s="580"/>
      <c r="BO3798" s="580"/>
      <c r="BP3798" s="580"/>
      <c r="BQ3798" s="580"/>
      <c r="BR3798" s="580"/>
      <c r="BS3798" s="580"/>
      <c r="BT3798" s="580"/>
      <c r="BU3798" s="580"/>
      <c r="BV3798" s="580"/>
      <c r="BW3798" s="580"/>
      <c r="BX3798" s="580"/>
      <c r="BY3798" s="580"/>
      <c r="BZ3798" s="580"/>
      <c r="CA3798" s="580"/>
      <c r="CB3798" s="580"/>
      <c r="CC3798" s="580"/>
      <c r="CD3798" s="580"/>
      <c r="CE3798" s="580"/>
      <c r="CF3798" s="580"/>
      <c r="CG3798" s="580"/>
      <c r="CH3798" s="580"/>
      <c r="CI3798" s="580"/>
      <c r="CJ3798" s="580"/>
      <c r="CK3798" s="580"/>
      <c r="CL3798" s="580"/>
      <c r="CM3798" s="262" t="s">
        <v>445</v>
      </c>
    </row>
    <row r="3799" spans="23:91" s="156" customFormat="1" ht="15.75" thickBot="1" x14ac:dyDescent="0.3">
      <c r="W3799" s="586" t="s">
        <v>2046</v>
      </c>
      <c r="X3799" s="586" t="s">
        <v>2060</v>
      </c>
      <c r="Y3799" s="586" t="s">
        <v>2071</v>
      </c>
      <c r="Z3799" s="586" t="s">
        <v>2079</v>
      </c>
      <c r="AA3799" s="586" t="s">
        <v>2085</v>
      </c>
      <c r="AB3799" s="586" t="s">
        <v>2090</v>
      </c>
      <c r="AC3799" s="586" t="s">
        <v>382</v>
      </c>
      <c r="AH3799" s="586" t="s">
        <v>2047</v>
      </c>
      <c r="AI3799" s="586" t="s">
        <v>2061</v>
      </c>
      <c r="AJ3799" s="586" t="s">
        <v>2072</v>
      </c>
      <c r="AK3799" s="586" t="s">
        <v>2080</v>
      </c>
      <c r="AL3799" s="586" t="s">
        <v>2086</v>
      </c>
      <c r="AM3799" s="586" t="s">
        <v>2091</v>
      </c>
      <c r="AN3799" s="586" t="s">
        <v>2095</v>
      </c>
      <c r="AO3799" s="586" t="s">
        <v>2098</v>
      </c>
      <c r="AP3799" s="586" t="s">
        <v>2048</v>
      </c>
      <c r="AQ3799" s="586" t="s">
        <v>2062</v>
      </c>
      <c r="AR3799" s="586" t="s">
        <v>2073</v>
      </c>
      <c r="AS3799" s="586" t="s">
        <v>2049</v>
      </c>
      <c r="AT3799" s="586" t="s">
        <v>2050</v>
      </c>
      <c r="AU3799" s="586" t="s">
        <v>2074</v>
      </c>
      <c r="AV3799" s="586" t="s">
        <v>2081</v>
      </c>
      <c r="AW3799" s="586" t="s">
        <v>2087</v>
      </c>
      <c r="AX3799" s="587" t="s">
        <v>2092</v>
      </c>
      <c r="AY3799" s="587" t="s">
        <v>2096</v>
      </c>
      <c r="AZ3799" s="587" t="s">
        <v>2099</v>
      </c>
      <c r="BA3799" s="587" t="s">
        <v>2101</v>
      </c>
      <c r="BB3799" s="587" t="s">
        <v>2102</v>
      </c>
      <c r="BC3799" s="587" t="s">
        <v>2103</v>
      </c>
      <c r="BD3799" s="587" t="s">
        <v>2104</v>
      </c>
      <c r="BE3799" s="586" t="s">
        <v>2107</v>
      </c>
      <c r="BF3799" s="586" t="s">
        <v>2105</v>
      </c>
      <c r="BG3799" s="587" t="s">
        <v>2106</v>
      </c>
      <c r="BH3799" s="587" t="s">
        <v>2051</v>
      </c>
      <c r="BI3799" s="587" t="s">
        <v>2052</v>
      </c>
      <c r="BJ3799" s="587" t="s">
        <v>2064</v>
      </c>
      <c r="BK3799" s="587" t="s">
        <v>2075</v>
      </c>
      <c r="BL3799" s="588" t="s">
        <v>2082</v>
      </c>
      <c r="BM3799" s="588" t="s">
        <v>2088</v>
      </c>
      <c r="BN3799" s="588" t="s">
        <v>2093</v>
      </c>
      <c r="BO3799" s="588" t="s">
        <v>2053</v>
      </c>
      <c r="BP3799" s="588" t="s">
        <v>2065</v>
      </c>
      <c r="BQ3799" s="588" t="s">
        <v>2076</v>
      </c>
      <c r="BR3799" s="588" t="s">
        <v>2083</v>
      </c>
      <c r="BS3799" s="588" t="s">
        <v>2089</v>
      </c>
      <c r="BT3799" s="588" t="s">
        <v>2094</v>
      </c>
      <c r="BU3799" s="588" t="s">
        <v>2097</v>
      </c>
      <c r="BV3799" s="588" t="s">
        <v>2100</v>
      </c>
      <c r="BW3799" s="588" t="s">
        <v>2054</v>
      </c>
      <c r="BX3799" s="588" t="s">
        <v>2066</v>
      </c>
      <c r="BY3799" s="588" t="s">
        <v>2055</v>
      </c>
      <c r="BZ3799" s="588" t="s">
        <v>2067</v>
      </c>
      <c r="CA3799" s="588" t="s">
        <v>2056</v>
      </c>
      <c r="CB3799" s="588" t="s">
        <v>2068</v>
      </c>
      <c r="CC3799" s="588" t="s">
        <v>2077</v>
      </c>
      <c r="CD3799" s="588" t="s">
        <v>2057</v>
      </c>
      <c r="CE3799" s="588" t="s">
        <v>2058</v>
      </c>
      <c r="CF3799" s="588" t="s">
        <v>2069</v>
      </c>
      <c r="CG3799" s="588" t="s">
        <v>2078</v>
      </c>
      <c r="CH3799" s="588" t="s">
        <v>2084</v>
      </c>
      <c r="CI3799" s="588" t="s">
        <v>2059</v>
      </c>
      <c r="CJ3799" s="588" t="s">
        <v>2070</v>
      </c>
      <c r="CK3799" s="588" t="s">
        <v>2108</v>
      </c>
      <c r="CL3799" s="588" t="s">
        <v>2109</v>
      </c>
      <c r="CM3799" s="262" t="s">
        <v>448</v>
      </c>
    </row>
    <row r="3800" spans="23:91" s="156" customFormat="1" ht="15.75" thickTop="1" x14ac:dyDescent="0.25">
      <c r="W3800" s="770" t="s">
        <v>2110</v>
      </c>
      <c r="X3800" s="770" t="s">
        <v>2111</v>
      </c>
      <c r="Y3800" s="770" t="s">
        <v>2112</v>
      </c>
      <c r="Z3800" s="770" t="s">
        <v>2113</v>
      </c>
      <c r="AA3800" s="770" t="s">
        <v>2114</v>
      </c>
      <c r="AB3800" s="770" t="s">
        <v>2115</v>
      </c>
      <c r="AC3800" s="770" t="s">
        <v>383</v>
      </c>
      <c r="AH3800" s="770" t="s">
        <v>2116</v>
      </c>
      <c r="AI3800" s="589" t="s">
        <v>2117</v>
      </c>
      <c r="AJ3800" s="590" t="s">
        <v>2118</v>
      </c>
      <c r="AK3800" s="590" t="s">
        <v>2119</v>
      </c>
      <c r="AL3800" s="590" t="s">
        <v>2120</v>
      </c>
      <c r="AM3800" s="590" t="s">
        <v>2121</v>
      </c>
      <c r="AN3800" s="590" t="s">
        <v>2122</v>
      </c>
      <c r="AO3800" s="590" t="s">
        <v>2123</v>
      </c>
      <c r="AP3800" s="590" t="s">
        <v>2124</v>
      </c>
      <c r="AQ3800" s="590" t="s">
        <v>2125</v>
      </c>
      <c r="AR3800" s="590" t="s">
        <v>2126</v>
      </c>
      <c r="AS3800" s="590" t="s">
        <v>2127</v>
      </c>
      <c r="AT3800" s="590" t="s">
        <v>2128</v>
      </c>
      <c r="AU3800" s="590" t="s">
        <v>2129</v>
      </c>
      <c r="AV3800" s="590" t="s">
        <v>2130</v>
      </c>
      <c r="AW3800" s="591" t="s">
        <v>2131</v>
      </c>
      <c r="AX3800" s="591" t="s">
        <v>2132</v>
      </c>
      <c r="AY3800" s="591" t="s">
        <v>2133</v>
      </c>
      <c r="AZ3800" s="591" t="s">
        <v>2134</v>
      </c>
      <c r="BA3800" s="591" t="s">
        <v>2135</v>
      </c>
      <c r="BB3800" s="591" t="s">
        <v>2136</v>
      </c>
      <c r="BC3800" s="591" t="s">
        <v>2137</v>
      </c>
      <c r="BD3800" s="591" t="s">
        <v>2138</v>
      </c>
      <c r="BE3800" s="590" t="s">
        <v>2139</v>
      </c>
      <c r="BF3800" s="591" t="s">
        <v>2140</v>
      </c>
      <c r="BG3800" s="591" t="s">
        <v>2141</v>
      </c>
      <c r="BH3800" s="591" t="s">
        <v>2142</v>
      </c>
      <c r="BI3800" s="591" t="s">
        <v>2143</v>
      </c>
      <c r="BJ3800" s="591" t="s">
        <v>2144</v>
      </c>
      <c r="BK3800" s="591" t="s">
        <v>2145</v>
      </c>
      <c r="BL3800" s="591" t="s">
        <v>2146</v>
      </c>
      <c r="BM3800" s="591" t="s">
        <v>2147</v>
      </c>
      <c r="BN3800" s="591" t="s">
        <v>2148</v>
      </c>
      <c r="BO3800" s="591" t="s">
        <v>2149</v>
      </c>
      <c r="BP3800" s="591" t="s">
        <v>2150</v>
      </c>
      <c r="BQ3800" s="591" t="s">
        <v>2151</v>
      </c>
      <c r="BR3800" s="591" t="s">
        <v>2152</v>
      </c>
      <c r="BS3800" s="591" t="s">
        <v>2153</v>
      </c>
      <c r="BT3800" s="591" t="s">
        <v>2154</v>
      </c>
      <c r="BU3800" s="591" t="s">
        <v>2155</v>
      </c>
      <c r="BV3800" s="591" t="s">
        <v>2156</v>
      </c>
      <c r="BW3800" s="591" t="s">
        <v>2157</v>
      </c>
      <c r="BX3800" s="591" t="s">
        <v>2158</v>
      </c>
      <c r="BY3800" s="591" t="s">
        <v>2159</v>
      </c>
      <c r="BZ3800" s="591" t="s">
        <v>2160</v>
      </c>
      <c r="CA3800" s="591" t="s">
        <v>2161</v>
      </c>
      <c r="CB3800" s="591" t="s">
        <v>2162</v>
      </c>
      <c r="CC3800" s="591" t="s">
        <v>2163</v>
      </c>
      <c r="CD3800" s="591" t="s">
        <v>2164</v>
      </c>
      <c r="CE3800" s="591" t="s">
        <v>2165</v>
      </c>
      <c r="CF3800" s="591" t="s">
        <v>2166</v>
      </c>
      <c r="CG3800" s="591" t="s">
        <v>2167</v>
      </c>
      <c r="CH3800" s="591" t="s">
        <v>2168</v>
      </c>
      <c r="CI3800" s="591" t="s">
        <v>2169</v>
      </c>
      <c r="CJ3800" s="591" t="s">
        <v>2170</v>
      </c>
      <c r="CK3800" s="770"/>
      <c r="CL3800" s="771"/>
      <c r="CM3800" s="262" t="s">
        <v>449</v>
      </c>
    </row>
    <row r="3801" spans="23:91" s="156" customFormat="1" ht="15" x14ac:dyDescent="0.25">
      <c r="W3801" s="768" t="s">
        <v>2171</v>
      </c>
      <c r="X3801" s="768" t="s">
        <v>2172</v>
      </c>
      <c r="Y3801" s="768"/>
      <c r="Z3801" s="768" t="s">
        <v>2173</v>
      </c>
      <c r="AA3801" s="768"/>
      <c r="AB3801" s="768" t="s">
        <v>2174</v>
      </c>
      <c r="AC3801" s="768" t="s">
        <v>2175</v>
      </c>
      <c r="AH3801" s="768" t="s">
        <v>2176</v>
      </c>
      <c r="AI3801" s="585" t="s">
        <v>2177</v>
      </c>
      <c r="AJ3801" s="592" t="s">
        <v>2178</v>
      </c>
      <c r="AK3801" s="592" t="s">
        <v>2179</v>
      </c>
      <c r="AL3801" s="592" t="s">
        <v>2180</v>
      </c>
      <c r="AM3801" s="592" t="s">
        <v>2181</v>
      </c>
      <c r="AN3801" s="592" t="s">
        <v>2182</v>
      </c>
      <c r="AO3801" s="768"/>
      <c r="AP3801" s="585"/>
      <c r="AQ3801" s="592" t="s">
        <v>2183</v>
      </c>
      <c r="AR3801" s="592" t="s">
        <v>2184</v>
      </c>
      <c r="AS3801" s="592" t="s">
        <v>2185</v>
      </c>
      <c r="AT3801" s="592" t="s">
        <v>2186</v>
      </c>
      <c r="AU3801" s="768"/>
      <c r="AV3801" s="585" t="s">
        <v>2187</v>
      </c>
      <c r="AW3801" s="592" t="s">
        <v>2188</v>
      </c>
      <c r="AX3801" s="768"/>
      <c r="AY3801" s="585" t="s">
        <v>2189</v>
      </c>
      <c r="AZ3801" s="592" t="s">
        <v>2190</v>
      </c>
      <c r="BA3801" s="592" t="s">
        <v>2191</v>
      </c>
      <c r="BB3801" s="592" t="s">
        <v>2192</v>
      </c>
      <c r="BC3801" s="592" t="s">
        <v>2193</v>
      </c>
      <c r="BD3801" s="592" t="s">
        <v>2194</v>
      </c>
      <c r="BE3801" s="592" t="s">
        <v>2195</v>
      </c>
      <c r="BF3801" s="592" t="s">
        <v>2196</v>
      </c>
      <c r="BG3801" s="768"/>
      <c r="BH3801" s="585" t="s">
        <v>2197</v>
      </c>
      <c r="BI3801" s="592"/>
      <c r="BJ3801" s="768"/>
      <c r="BK3801" s="585" t="s">
        <v>2198</v>
      </c>
      <c r="BL3801" s="768"/>
      <c r="BM3801" s="585" t="s">
        <v>2199</v>
      </c>
      <c r="BN3801" s="592" t="s">
        <v>2200</v>
      </c>
      <c r="BO3801" s="592" t="s">
        <v>2201</v>
      </c>
      <c r="BP3801" s="592" t="s">
        <v>2202</v>
      </c>
      <c r="BQ3801" s="592" t="s">
        <v>2203</v>
      </c>
      <c r="BR3801" s="592" t="s">
        <v>2204</v>
      </c>
      <c r="BS3801" s="592" t="s">
        <v>2205</v>
      </c>
      <c r="BT3801" s="592" t="s">
        <v>2206</v>
      </c>
      <c r="BU3801" s="592" t="s">
        <v>2207</v>
      </c>
      <c r="BV3801" s="592" t="s">
        <v>2208</v>
      </c>
      <c r="BW3801" s="592" t="s">
        <v>2209</v>
      </c>
      <c r="BX3801" s="592" t="s">
        <v>2210</v>
      </c>
      <c r="BY3801" s="592"/>
      <c r="BZ3801" s="768"/>
      <c r="CA3801" s="585" t="s">
        <v>2211</v>
      </c>
      <c r="CB3801" s="592" t="s">
        <v>2212</v>
      </c>
      <c r="CC3801" s="768"/>
      <c r="CD3801" s="585" t="s">
        <v>2213</v>
      </c>
      <c r="CE3801" s="592"/>
      <c r="CF3801" s="592"/>
      <c r="CG3801" s="592"/>
      <c r="CH3801" s="592"/>
      <c r="CI3801" s="592"/>
      <c r="CJ3801" s="768"/>
      <c r="CK3801" s="768"/>
      <c r="CL3801" s="769"/>
      <c r="CM3801" s="262" t="s">
        <v>453</v>
      </c>
    </row>
    <row r="3802" spans="23:91" s="156" customFormat="1" ht="15" x14ac:dyDescent="0.25">
      <c r="W3802" s="590"/>
      <c r="X3802" s="590"/>
      <c r="Y3802" s="770"/>
      <c r="Z3802" s="770" t="s">
        <v>2214</v>
      </c>
      <c r="AA3802" s="770"/>
      <c r="AB3802" s="770" t="s">
        <v>2215</v>
      </c>
      <c r="AC3802" s="770" t="s">
        <v>2216</v>
      </c>
      <c r="AH3802" s="589" t="s">
        <v>2217</v>
      </c>
      <c r="AI3802" s="593" t="s">
        <v>2218</v>
      </c>
      <c r="AJ3802" s="593" t="s">
        <v>2219</v>
      </c>
      <c r="AK3802" s="593" t="s">
        <v>2220</v>
      </c>
      <c r="AL3802" s="593" t="s">
        <v>2221</v>
      </c>
      <c r="AM3802" s="593"/>
      <c r="AN3802" s="593" t="s">
        <v>2222</v>
      </c>
      <c r="AO3802" s="770"/>
      <c r="AP3802" s="584"/>
      <c r="AQ3802" s="770"/>
      <c r="AR3802" s="584" t="s">
        <v>2223</v>
      </c>
      <c r="AS3802" s="593" t="s">
        <v>2224</v>
      </c>
      <c r="AT3802" s="770"/>
      <c r="AU3802" s="770"/>
      <c r="AV3802" s="584" t="s">
        <v>2225</v>
      </c>
      <c r="AW3802" s="593" t="s">
        <v>2226</v>
      </c>
      <c r="AX3802" s="770"/>
      <c r="AY3802" s="584" t="s">
        <v>2227</v>
      </c>
      <c r="AZ3802" s="593" t="s">
        <v>2228</v>
      </c>
      <c r="BA3802" s="593" t="s">
        <v>2229</v>
      </c>
      <c r="BB3802" s="770"/>
      <c r="BC3802" s="584" t="s">
        <v>2230</v>
      </c>
      <c r="BD3802" s="593" t="s">
        <v>2231</v>
      </c>
      <c r="BE3802" s="593" t="s">
        <v>2232</v>
      </c>
      <c r="BF3802" s="593" t="s">
        <v>2233</v>
      </c>
      <c r="BG3802" s="770"/>
      <c r="BH3802" s="584" t="s">
        <v>2234</v>
      </c>
      <c r="BI3802" s="593"/>
      <c r="BJ3802" s="770"/>
      <c r="BK3802" s="770"/>
      <c r="BL3802" s="770"/>
      <c r="BM3802" s="770"/>
      <c r="BN3802" s="584" t="s">
        <v>2235</v>
      </c>
      <c r="BO3802" s="593"/>
      <c r="BP3802" s="770"/>
      <c r="BQ3802" s="584" t="s">
        <v>2236</v>
      </c>
      <c r="BR3802" s="593" t="s">
        <v>2237</v>
      </c>
      <c r="BS3802" s="770"/>
      <c r="BT3802" s="584" t="s">
        <v>2238</v>
      </c>
      <c r="BU3802" s="593" t="s">
        <v>2239</v>
      </c>
      <c r="BV3802" s="593" t="s">
        <v>2240</v>
      </c>
      <c r="BW3802" s="593" t="s">
        <v>2241</v>
      </c>
      <c r="BX3802" s="593" t="s">
        <v>2242</v>
      </c>
      <c r="BY3802" s="770"/>
      <c r="BZ3802" s="770"/>
      <c r="CA3802" s="584" t="s">
        <v>2243</v>
      </c>
      <c r="CB3802" s="593" t="s">
        <v>2244</v>
      </c>
      <c r="CC3802" s="770"/>
      <c r="CD3802" s="584" t="s">
        <v>2245</v>
      </c>
      <c r="CE3802" s="593"/>
      <c r="CF3802" s="593"/>
      <c r="CG3802" s="593"/>
      <c r="CH3802" s="593"/>
      <c r="CI3802" s="770"/>
      <c r="CJ3802" s="770"/>
      <c r="CK3802" s="770"/>
      <c r="CL3802" s="771"/>
      <c r="CM3802" s="262" t="s">
        <v>454</v>
      </c>
    </row>
    <row r="3803" spans="23:91" s="156" customFormat="1" ht="15" x14ac:dyDescent="0.25">
      <c r="W3803" s="592"/>
      <c r="X3803" s="592"/>
      <c r="Y3803" s="768"/>
      <c r="Z3803" s="583"/>
      <c r="AA3803" s="768"/>
      <c r="AB3803" s="768"/>
      <c r="AC3803" s="768" t="s">
        <v>2246</v>
      </c>
      <c r="AH3803" s="585" t="s">
        <v>2247</v>
      </c>
      <c r="AI3803" s="768"/>
      <c r="AJ3803" s="585" t="s">
        <v>2248</v>
      </c>
      <c r="AK3803" s="592" t="s">
        <v>2249</v>
      </c>
      <c r="AL3803" s="592" t="s">
        <v>2250</v>
      </c>
      <c r="AM3803" s="592"/>
      <c r="AN3803" s="592" t="s">
        <v>2251</v>
      </c>
      <c r="AO3803" s="768"/>
      <c r="AP3803" s="585"/>
      <c r="AQ3803" s="768"/>
      <c r="AR3803" s="768"/>
      <c r="AS3803" s="585" t="s">
        <v>2252</v>
      </c>
      <c r="AT3803" s="768"/>
      <c r="AU3803" s="768"/>
      <c r="AV3803" s="585"/>
      <c r="AW3803" s="592" t="s">
        <v>2253</v>
      </c>
      <c r="AX3803" s="768"/>
      <c r="AY3803" s="585" t="s">
        <v>2254</v>
      </c>
      <c r="AZ3803" s="768"/>
      <c r="BA3803" s="585" t="s">
        <v>2255</v>
      </c>
      <c r="BB3803" s="768"/>
      <c r="BC3803" s="585" t="s">
        <v>2256</v>
      </c>
      <c r="BD3803" s="592"/>
      <c r="BE3803" s="768"/>
      <c r="BF3803" s="585" t="s">
        <v>2257</v>
      </c>
      <c r="BG3803" s="768"/>
      <c r="BH3803" s="768"/>
      <c r="BI3803" s="585"/>
      <c r="BJ3803" s="768"/>
      <c r="BK3803" s="768"/>
      <c r="BL3803" s="768"/>
      <c r="BM3803" s="768"/>
      <c r="BN3803" s="585" t="s">
        <v>2258</v>
      </c>
      <c r="BO3803" s="592"/>
      <c r="BP3803" s="768"/>
      <c r="BQ3803" s="768"/>
      <c r="BR3803" s="585" t="s">
        <v>2259</v>
      </c>
      <c r="BS3803" s="768"/>
      <c r="BT3803" s="585" t="s">
        <v>2260</v>
      </c>
      <c r="BU3803" s="592" t="s">
        <v>2261</v>
      </c>
      <c r="BV3803" s="768"/>
      <c r="BW3803" s="585"/>
      <c r="BX3803" s="592" t="s">
        <v>2262</v>
      </c>
      <c r="BY3803" s="768"/>
      <c r="BZ3803" s="768"/>
      <c r="CA3803" s="585" t="s">
        <v>2263</v>
      </c>
      <c r="CB3803" s="592" t="s">
        <v>2264</v>
      </c>
      <c r="CC3803" s="768"/>
      <c r="CD3803" s="585" t="s">
        <v>2265</v>
      </c>
      <c r="CE3803" s="592"/>
      <c r="CF3803" s="592"/>
      <c r="CG3803" s="592"/>
      <c r="CH3803" s="768"/>
      <c r="CI3803" s="768"/>
      <c r="CJ3803" s="768"/>
      <c r="CK3803" s="768"/>
      <c r="CL3803" s="769"/>
      <c r="CM3803" s="262"/>
    </row>
    <row r="3804" spans="23:91" s="156" customFormat="1" ht="15" x14ac:dyDescent="0.25">
      <c r="W3804" s="593"/>
      <c r="X3804" s="593"/>
      <c r="Y3804" s="770"/>
      <c r="Z3804" s="770"/>
      <c r="AA3804" s="770"/>
      <c r="AB3804" s="770"/>
      <c r="AC3804" s="770" t="s">
        <v>2266</v>
      </c>
      <c r="AH3804" s="584" t="s">
        <v>2267</v>
      </c>
      <c r="AI3804" s="770"/>
      <c r="AJ3804" s="584" t="s">
        <v>2268</v>
      </c>
      <c r="AK3804" s="770"/>
      <c r="AL3804" s="584" t="s">
        <v>2269</v>
      </c>
      <c r="AM3804" s="593"/>
      <c r="AN3804" s="593"/>
      <c r="AO3804" s="770"/>
      <c r="AP3804" s="584"/>
      <c r="AQ3804" s="770"/>
      <c r="AR3804" s="770"/>
      <c r="AS3804" s="584" t="s">
        <v>2270</v>
      </c>
      <c r="AT3804" s="770"/>
      <c r="AU3804" s="770"/>
      <c r="AV3804" s="584"/>
      <c r="AW3804" s="593" t="s">
        <v>2271</v>
      </c>
      <c r="AX3804" s="770"/>
      <c r="AY3804" s="584" t="s">
        <v>2272</v>
      </c>
      <c r="AZ3804" s="770"/>
      <c r="BA3804" s="584" t="s">
        <v>2273</v>
      </c>
      <c r="BB3804" s="770"/>
      <c r="BC3804" s="584" t="s">
        <v>2274</v>
      </c>
      <c r="BD3804" s="593"/>
      <c r="BE3804" s="770"/>
      <c r="BF3804" s="584" t="s">
        <v>2275</v>
      </c>
      <c r="BG3804" s="770"/>
      <c r="BH3804" s="770"/>
      <c r="BI3804" s="584"/>
      <c r="BJ3804" s="770"/>
      <c r="BK3804" s="770"/>
      <c r="BL3804" s="770"/>
      <c r="BM3804" s="770"/>
      <c r="BN3804" s="584" t="s">
        <v>2276</v>
      </c>
      <c r="BO3804" s="593"/>
      <c r="BP3804" s="770"/>
      <c r="BQ3804" s="770"/>
      <c r="BR3804" s="770"/>
      <c r="BS3804" s="770"/>
      <c r="BT3804" s="770"/>
      <c r="BU3804" s="584" t="s">
        <v>2277</v>
      </c>
      <c r="BV3804" s="770"/>
      <c r="BW3804" s="584"/>
      <c r="BX3804" s="593" t="s">
        <v>2278</v>
      </c>
      <c r="BY3804" s="770"/>
      <c r="BZ3804" s="770"/>
      <c r="CA3804" s="584"/>
      <c r="CB3804" s="593"/>
      <c r="CC3804" s="770"/>
      <c r="CD3804" s="584" t="s">
        <v>2279</v>
      </c>
      <c r="CE3804" s="593"/>
      <c r="CF3804" s="593"/>
      <c r="CG3804" s="770"/>
      <c r="CH3804" s="770"/>
      <c r="CI3804" s="770"/>
      <c r="CJ3804" s="770"/>
      <c r="CK3804" s="770"/>
      <c r="CL3804" s="771"/>
      <c r="CM3804" s="260" t="s">
        <v>455</v>
      </c>
    </row>
    <row r="3805" spans="23:91" s="156" customFormat="1" ht="15" x14ac:dyDescent="0.25">
      <c r="W3805" s="768"/>
      <c r="X3805" s="768"/>
      <c r="Y3805" s="768"/>
      <c r="Z3805" s="768"/>
      <c r="AA3805" s="768"/>
      <c r="AB3805" s="768"/>
      <c r="AC3805" s="768"/>
      <c r="AH3805" s="585" t="s">
        <v>2280</v>
      </c>
      <c r="AI3805" s="768"/>
      <c r="AJ3805" s="585" t="s">
        <v>2281</v>
      </c>
      <c r="AK3805" s="768"/>
      <c r="AL3805" s="585" t="s">
        <v>2282</v>
      </c>
      <c r="AM3805" s="592"/>
      <c r="AN3805" s="768"/>
      <c r="AO3805" s="768"/>
      <c r="AP3805" s="585"/>
      <c r="AQ3805" s="768"/>
      <c r="AR3805" s="768"/>
      <c r="AS3805" s="585" t="s">
        <v>2283</v>
      </c>
      <c r="AT3805" s="768"/>
      <c r="AU3805" s="768"/>
      <c r="AV3805" s="585"/>
      <c r="AW3805" s="768"/>
      <c r="AX3805" s="768"/>
      <c r="AY3805" s="585" t="s">
        <v>2284</v>
      </c>
      <c r="AZ3805" s="768"/>
      <c r="BA3805" s="585" t="s">
        <v>2285</v>
      </c>
      <c r="BB3805" s="768"/>
      <c r="BC3805" s="585" t="s">
        <v>2286</v>
      </c>
      <c r="BD3805" s="592"/>
      <c r="BE3805" s="768"/>
      <c r="BF3805" s="768"/>
      <c r="BG3805" s="768"/>
      <c r="BH3805" s="768"/>
      <c r="BI3805" s="585"/>
      <c r="BJ3805" s="768"/>
      <c r="BK3805" s="768"/>
      <c r="BL3805" s="768"/>
      <c r="BM3805" s="768"/>
      <c r="BN3805" s="768"/>
      <c r="BO3805" s="585"/>
      <c r="BP3805" s="768"/>
      <c r="BQ3805" s="768"/>
      <c r="BR3805" s="768"/>
      <c r="BS3805" s="768"/>
      <c r="BT3805" s="768"/>
      <c r="BU3805" s="585" t="s">
        <v>2287</v>
      </c>
      <c r="BV3805" s="768"/>
      <c r="BW3805" s="585"/>
      <c r="BX3805" s="592" t="s">
        <v>2288</v>
      </c>
      <c r="BY3805" s="768"/>
      <c r="BZ3805" s="768"/>
      <c r="CA3805" s="585"/>
      <c r="CB3805" s="768"/>
      <c r="CC3805" s="768"/>
      <c r="CD3805" s="585" t="s">
        <v>2289</v>
      </c>
      <c r="CE3805" s="592"/>
      <c r="CF3805" s="768"/>
      <c r="CG3805" s="768"/>
      <c r="CH3805" s="768"/>
      <c r="CI3805" s="768"/>
      <c r="CJ3805" s="768"/>
      <c r="CK3805" s="768"/>
      <c r="CL3805" s="769"/>
      <c r="CM3805" s="262" t="s">
        <v>456</v>
      </c>
    </row>
    <row r="3806" spans="23:91" s="156" customFormat="1" ht="15" x14ac:dyDescent="0.25">
      <c r="W3806" s="770"/>
      <c r="X3806" s="770"/>
      <c r="Y3806" s="770"/>
      <c r="Z3806" s="770"/>
      <c r="AA3806" s="770"/>
      <c r="AB3806" s="770"/>
      <c r="AC3806" s="770"/>
      <c r="AH3806" s="584"/>
      <c r="AI3806" s="770"/>
      <c r="AJ3806" s="770"/>
      <c r="AK3806" s="770"/>
      <c r="AL3806" s="770"/>
      <c r="AM3806" s="584"/>
      <c r="AN3806" s="770"/>
      <c r="AO3806" s="770"/>
      <c r="AP3806" s="584"/>
      <c r="AQ3806" s="770"/>
      <c r="AR3806" s="770"/>
      <c r="AS3806" s="584" t="s">
        <v>2290</v>
      </c>
      <c r="AT3806" s="770"/>
      <c r="AU3806" s="770"/>
      <c r="AV3806" s="584"/>
      <c r="AW3806" s="770"/>
      <c r="AX3806" s="770"/>
      <c r="AY3806" s="584" t="s">
        <v>2291</v>
      </c>
      <c r="AZ3806" s="770"/>
      <c r="BA3806" s="770"/>
      <c r="BB3806" s="770"/>
      <c r="BC3806" s="584" t="s">
        <v>2292</v>
      </c>
      <c r="BD3806" s="593"/>
      <c r="BE3806" s="770"/>
      <c r="BF3806" s="770"/>
      <c r="BG3806" s="770"/>
      <c r="BH3806" s="770"/>
      <c r="BI3806" s="584"/>
      <c r="BJ3806" s="770"/>
      <c r="BK3806" s="770"/>
      <c r="BL3806" s="770"/>
      <c r="BM3806" s="770"/>
      <c r="BN3806" s="770"/>
      <c r="BO3806" s="584"/>
      <c r="BP3806" s="770"/>
      <c r="BQ3806" s="770"/>
      <c r="BR3806" s="770"/>
      <c r="BS3806" s="770"/>
      <c r="BT3806" s="770"/>
      <c r="BU3806" s="584" t="s">
        <v>2293</v>
      </c>
      <c r="BV3806" s="770"/>
      <c r="BW3806" s="584"/>
      <c r="BX3806" s="593" t="s">
        <v>2294</v>
      </c>
      <c r="BY3806" s="770"/>
      <c r="BZ3806" s="770"/>
      <c r="CA3806" s="584"/>
      <c r="CB3806" s="770"/>
      <c r="CC3806" s="770"/>
      <c r="CD3806" s="584" t="s">
        <v>2295</v>
      </c>
      <c r="CE3806" s="770"/>
      <c r="CF3806" s="770"/>
      <c r="CG3806" s="770"/>
      <c r="CH3806" s="770"/>
      <c r="CI3806" s="770"/>
      <c r="CJ3806" s="770"/>
      <c r="CK3806" s="770"/>
      <c r="CL3806" s="771"/>
      <c r="CM3806" s="262" t="s">
        <v>457</v>
      </c>
    </row>
    <row r="3807" spans="23:91" s="156" customFormat="1" ht="15" x14ac:dyDescent="0.25">
      <c r="W3807" s="768"/>
      <c r="X3807" s="768"/>
      <c r="Y3807" s="768"/>
      <c r="Z3807" s="768"/>
      <c r="AA3807" s="768"/>
      <c r="AB3807" s="768"/>
      <c r="AC3807" s="768"/>
      <c r="AH3807" s="585"/>
      <c r="AI3807" s="768"/>
      <c r="AJ3807" s="768"/>
      <c r="AK3807" s="768"/>
      <c r="AL3807" s="768"/>
      <c r="AM3807" s="768"/>
      <c r="AN3807" s="768"/>
      <c r="AO3807" s="768"/>
      <c r="AP3807" s="585"/>
      <c r="AQ3807" s="768"/>
      <c r="AR3807" s="768"/>
      <c r="AS3807" s="585" t="s">
        <v>2296</v>
      </c>
      <c r="AT3807" s="768"/>
      <c r="AU3807" s="768"/>
      <c r="AV3807" s="585"/>
      <c r="AW3807" s="768"/>
      <c r="AX3807" s="768"/>
      <c r="AY3807" s="585" t="s">
        <v>2297</v>
      </c>
      <c r="AZ3807" s="768"/>
      <c r="BA3807" s="768"/>
      <c r="BB3807" s="768"/>
      <c r="BC3807" s="585" t="s">
        <v>2298</v>
      </c>
      <c r="BD3807" s="592"/>
      <c r="BE3807" s="768"/>
      <c r="BF3807" s="768"/>
      <c r="BG3807" s="768"/>
      <c r="BH3807" s="768"/>
      <c r="BI3807" s="585"/>
      <c r="BJ3807" s="768"/>
      <c r="BK3807" s="768"/>
      <c r="BL3807" s="768"/>
      <c r="BM3807" s="768"/>
      <c r="BN3807" s="768"/>
      <c r="BO3807" s="585"/>
      <c r="BP3807" s="768"/>
      <c r="BQ3807" s="768"/>
      <c r="BR3807" s="768"/>
      <c r="BS3807" s="768"/>
      <c r="BT3807" s="768"/>
      <c r="BU3807" s="585" t="s">
        <v>2299</v>
      </c>
      <c r="BV3807" s="768"/>
      <c r="BW3807" s="585"/>
      <c r="BX3807" s="592" t="s">
        <v>2300</v>
      </c>
      <c r="BY3807" s="768"/>
      <c r="BZ3807" s="768"/>
      <c r="CA3807" s="585"/>
      <c r="CB3807" s="768"/>
      <c r="CC3807" s="768"/>
      <c r="CD3807" s="585" t="s">
        <v>2301</v>
      </c>
      <c r="CE3807" s="768"/>
      <c r="CF3807" s="768"/>
      <c r="CG3807" s="768"/>
      <c r="CH3807" s="768"/>
      <c r="CI3807" s="768"/>
      <c r="CJ3807" s="768"/>
      <c r="CK3807" s="768"/>
      <c r="CL3807" s="769"/>
      <c r="CM3807" s="262" t="s">
        <v>458</v>
      </c>
    </row>
    <row r="3808" spans="23:91" s="156" customFormat="1" ht="15" x14ac:dyDescent="0.25">
      <c r="W3808" s="770"/>
      <c r="X3808" s="770"/>
      <c r="Y3808" s="770"/>
      <c r="Z3808" s="770"/>
      <c r="AA3808" s="770"/>
      <c r="AB3808" s="770"/>
      <c r="AC3808" s="770"/>
      <c r="AH3808" s="584"/>
      <c r="AI3808" s="770"/>
      <c r="AJ3808" s="770"/>
      <c r="AK3808" s="770"/>
      <c r="AL3808" s="770"/>
      <c r="AM3808" s="770"/>
      <c r="AN3808" s="770"/>
      <c r="AO3808" s="770"/>
      <c r="AP3808" s="584"/>
      <c r="AQ3808" s="770"/>
      <c r="AR3808" s="770"/>
      <c r="AS3808" s="770"/>
      <c r="AT3808" s="770"/>
      <c r="AU3808" s="770"/>
      <c r="AV3808" s="584"/>
      <c r="AW3808" s="770"/>
      <c r="AX3808" s="770"/>
      <c r="AY3808" s="770"/>
      <c r="AZ3808" s="770"/>
      <c r="BA3808" s="770"/>
      <c r="BB3808" s="770"/>
      <c r="BC3808" s="584" t="s">
        <v>2302</v>
      </c>
      <c r="BD3808" s="593"/>
      <c r="BE3808" s="770"/>
      <c r="BF3808" s="770"/>
      <c r="BG3808" s="770"/>
      <c r="BH3808" s="770"/>
      <c r="BI3808" s="584"/>
      <c r="BJ3808" s="770"/>
      <c r="BK3808" s="770"/>
      <c r="BL3808" s="770"/>
      <c r="BM3808" s="770"/>
      <c r="BN3808" s="770"/>
      <c r="BO3808" s="584"/>
      <c r="BP3808" s="770"/>
      <c r="BQ3808" s="770"/>
      <c r="BR3808" s="770"/>
      <c r="BS3808" s="770"/>
      <c r="BT3808" s="770"/>
      <c r="BU3808" s="584" t="s">
        <v>2303</v>
      </c>
      <c r="BV3808" s="770"/>
      <c r="BW3808" s="584"/>
      <c r="BX3808" s="593" t="s">
        <v>2304</v>
      </c>
      <c r="BY3808" s="770"/>
      <c r="BZ3808" s="770"/>
      <c r="CA3808" s="584"/>
      <c r="CB3808" s="770"/>
      <c r="CC3808" s="770"/>
      <c r="CD3808" s="584" t="s">
        <v>2305</v>
      </c>
      <c r="CE3808" s="770"/>
      <c r="CF3808" s="770"/>
      <c r="CG3808" s="770"/>
      <c r="CH3808" s="770"/>
      <c r="CI3808" s="770"/>
      <c r="CJ3808" s="770"/>
      <c r="CK3808" s="770"/>
      <c r="CL3808" s="771"/>
      <c r="CM3808" s="262" t="s">
        <v>459</v>
      </c>
    </row>
    <row r="3809" spans="34:91" s="156" customFormat="1" ht="15" x14ac:dyDescent="0.25">
      <c r="AH3809" s="585"/>
      <c r="AI3809" s="768"/>
      <c r="AJ3809" s="768"/>
      <c r="AK3809" s="768"/>
      <c r="AL3809" s="768"/>
      <c r="AM3809" s="768"/>
      <c r="AN3809" s="768"/>
      <c r="AO3809" s="768"/>
      <c r="AP3809" s="585"/>
      <c r="AQ3809" s="768"/>
      <c r="AR3809" s="768"/>
      <c r="AS3809" s="768"/>
      <c r="AT3809" s="768"/>
      <c r="AU3809" s="768"/>
      <c r="AV3809" s="585"/>
      <c r="AW3809" s="768"/>
      <c r="AX3809" s="768"/>
      <c r="AY3809" s="768"/>
      <c r="AZ3809" s="768"/>
      <c r="BA3809" s="768"/>
      <c r="BB3809" s="768"/>
      <c r="BC3809" s="585" t="s">
        <v>2306</v>
      </c>
      <c r="BD3809" s="592"/>
      <c r="BE3809" s="768"/>
      <c r="BF3809" s="768"/>
      <c r="BG3809" s="768"/>
      <c r="BH3809" s="768"/>
      <c r="BI3809" s="585"/>
      <c r="BJ3809" s="768"/>
      <c r="BK3809" s="768"/>
      <c r="BL3809" s="768"/>
      <c r="BM3809" s="768"/>
      <c r="BN3809" s="768"/>
      <c r="BO3809" s="585"/>
      <c r="BP3809" s="768"/>
      <c r="BQ3809" s="768"/>
      <c r="BR3809" s="768"/>
      <c r="BS3809" s="768"/>
      <c r="BT3809" s="768"/>
      <c r="BU3809" s="585" t="s">
        <v>2307</v>
      </c>
      <c r="BV3809" s="768"/>
      <c r="BW3809" s="585"/>
      <c r="BX3809" s="592" t="s">
        <v>2308</v>
      </c>
      <c r="BY3809" s="768"/>
      <c r="BZ3809" s="768"/>
      <c r="CA3809" s="585"/>
      <c r="CB3809" s="768"/>
      <c r="CC3809" s="768"/>
      <c r="CD3809" s="585" t="s">
        <v>2309</v>
      </c>
      <c r="CE3809" s="768"/>
      <c r="CF3809" s="768"/>
      <c r="CG3809" s="768"/>
      <c r="CH3809" s="768"/>
      <c r="CI3809" s="768"/>
      <c r="CJ3809" s="768"/>
      <c r="CK3809" s="768"/>
      <c r="CL3809" s="769"/>
      <c r="CM3809" s="262" t="s">
        <v>460</v>
      </c>
    </row>
    <row r="3810" spans="34:91" s="156" customFormat="1" ht="15" x14ac:dyDescent="0.25">
      <c r="AH3810" s="584"/>
      <c r="AI3810" s="770"/>
      <c r="AJ3810" s="770"/>
      <c r="AK3810" s="770"/>
      <c r="AL3810" s="770"/>
      <c r="AM3810" s="770"/>
      <c r="AN3810" s="770"/>
      <c r="AO3810" s="770"/>
      <c r="AP3810" s="584"/>
      <c r="AQ3810" s="770"/>
      <c r="AR3810" s="770"/>
      <c r="AS3810" s="770"/>
      <c r="AT3810" s="770"/>
      <c r="AU3810" s="770"/>
      <c r="AV3810" s="584"/>
      <c r="AW3810" s="770"/>
      <c r="AX3810" s="770"/>
      <c r="AY3810" s="770"/>
      <c r="AZ3810" s="770"/>
      <c r="BA3810" s="770"/>
      <c r="BB3810" s="770"/>
      <c r="BC3810" s="770"/>
      <c r="BD3810" s="584"/>
      <c r="BE3810" s="770"/>
      <c r="BF3810" s="770"/>
      <c r="BG3810" s="770"/>
      <c r="BH3810" s="770"/>
      <c r="BI3810" s="584"/>
      <c r="BJ3810" s="770"/>
      <c r="BK3810" s="770"/>
      <c r="BL3810" s="770"/>
      <c r="BM3810" s="770"/>
      <c r="BN3810" s="770"/>
      <c r="BO3810" s="584"/>
      <c r="BP3810" s="770"/>
      <c r="BQ3810" s="770"/>
      <c r="BR3810" s="770"/>
      <c r="BS3810" s="770"/>
      <c r="BT3810" s="770"/>
      <c r="BU3810" s="584" t="s">
        <v>2310</v>
      </c>
      <c r="BV3810" s="770"/>
      <c r="BW3810" s="584"/>
      <c r="BX3810" s="593" t="s">
        <v>2311</v>
      </c>
      <c r="BY3810" s="770"/>
      <c r="BZ3810" s="770"/>
      <c r="CA3810" s="584"/>
      <c r="CB3810" s="770"/>
      <c r="CC3810" s="770"/>
      <c r="CD3810" s="584" t="s">
        <v>2312</v>
      </c>
      <c r="CE3810" s="770"/>
      <c r="CF3810" s="770"/>
      <c r="CG3810" s="770"/>
      <c r="CH3810" s="770"/>
      <c r="CI3810" s="770"/>
      <c r="CJ3810" s="770"/>
      <c r="CK3810" s="770"/>
      <c r="CL3810" s="771"/>
      <c r="CM3810" s="262" t="s">
        <v>462</v>
      </c>
    </row>
    <row r="3811" spans="34:91" s="156" customFormat="1" ht="15" x14ac:dyDescent="0.25">
      <c r="AH3811" s="585"/>
      <c r="AI3811" s="768"/>
      <c r="AJ3811" s="768"/>
      <c r="AK3811" s="768"/>
      <c r="AL3811" s="768"/>
      <c r="AM3811" s="768"/>
      <c r="AN3811" s="768"/>
      <c r="AO3811" s="768"/>
      <c r="AP3811" s="585"/>
      <c r="AQ3811" s="768"/>
      <c r="AR3811" s="768"/>
      <c r="AS3811" s="768"/>
      <c r="AT3811" s="768"/>
      <c r="AU3811" s="768"/>
      <c r="AV3811" s="585"/>
      <c r="AW3811" s="768"/>
      <c r="AX3811" s="768"/>
      <c r="AY3811" s="768"/>
      <c r="AZ3811" s="768"/>
      <c r="BA3811" s="768"/>
      <c r="BB3811" s="768"/>
      <c r="BC3811" s="768"/>
      <c r="BD3811" s="585"/>
      <c r="BE3811" s="768"/>
      <c r="BF3811" s="768"/>
      <c r="BG3811" s="768"/>
      <c r="BH3811" s="768"/>
      <c r="BI3811" s="585"/>
      <c r="BJ3811" s="768"/>
      <c r="BK3811" s="768"/>
      <c r="BL3811" s="768"/>
      <c r="BM3811" s="768"/>
      <c r="BN3811" s="768"/>
      <c r="BO3811" s="585"/>
      <c r="BP3811" s="768"/>
      <c r="BQ3811" s="768"/>
      <c r="BR3811" s="768"/>
      <c r="BS3811" s="768"/>
      <c r="BT3811" s="768"/>
      <c r="BU3811" s="768"/>
      <c r="BV3811" s="768"/>
      <c r="BW3811" s="585"/>
      <c r="BX3811" s="592" t="s">
        <v>2313</v>
      </c>
      <c r="BY3811" s="768"/>
      <c r="BZ3811" s="768"/>
      <c r="CA3811" s="585"/>
      <c r="CB3811" s="768"/>
      <c r="CC3811" s="768"/>
      <c r="CD3811" s="768"/>
      <c r="CE3811" s="768"/>
      <c r="CF3811" s="768"/>
      <c r="CG3811" s="768"/>
      <c r="CH3811" s="768"/>
      <c r="CI3811" s="768"/>
      <c r="CJ3811" s="768"/>
      <c r="CK3811" s="768"/>
      <c r="CL3811" s="769"/>
      <c r="CM3811" s="262" t="s">
        <v>464</v>
      </c>
    </row>
    <row r="3812" spans="34:91" s="156" customFormat="1" ht="15" x14ac:dyDescent="0.25">
      <c r="AH3812" s="584"/>
      <c r="AI3812" s="770"/>
      <c r="AJ3812" s="770"/>
      <c r="AK3812" s="770"/>
      <c r="AL3812" s="770"/>
      <c r="AM3812" s="770"/>
      <c r="AN3812" s="770"/>
      <c r="AO3812" s="770"/>
      <c r="AP3812" s="584"/>
      <c r="AQ3812" s="770"/>
      <c r="AR3812" s="770"/>
      <c r="AS3812" s="770"/>
      <c r="AT3812" s="770"/>
      <c r="AU3812" s="770"/>
      <c r="AV3812" s="584"/>
      <c r="AW3812" s="770"/>
      <c r="AX3812" s="770"/>
      <c r="AY3812" s="770"/>
      <c r="AZ3812" s="770"/>
      <c r="BA3812" s="770"/>
      <c r="BB3812" s="770"/>
      <c r="BC3812" s="770"/>
      <c r="BD3812" s="584"/>
      <c r="BE3812" s="770"/>
      <c r="BF3812" s="770"/>
      <c r="BG3812" s="770"/>
      <c r="BH3812" s="770"/>
      <c r="BI3812" s="770"/>
      <c r="BJ3812" s="770"/>
      <c r="BK3812" s="770"/>
      <c r="BL3812" s="770"/>
      <c r="BM3812" s="770"/>
      <c r="BN3812" s="770"/>
      <c r="BO3812" s="584"/>
      <c r="BP3812" s="770"/>
      <c r="BQ3812" s="770"/>
      <c r="BR3812" s="770"/>
      <c r="BS3812" s="770"/>
      <c r="BT3812" s="770"/>
      <c r="BU3812" s="770"/>
      <c r="BV3812" s="770"/>
      <c r="BW3812" s="584"/>
      <c r="BX3812" s="593" t="s">
        <v>2314</v>
      </c>
      <c r="BY3812" s="770"/>
      <c r="BZ3812" s="770"/>
      <c r="CA3812" s="584"/>
      <c r="CB3812" s="770"/>
      <c r="CC3812" s="770"/>
      <c r="CD3812" s="770"/>
      <c r="CE3812" s="770"/>
      <c r="CF3812" s="770"/>
      <c r="CG3812" s="770"/>
      <c r="CH3812" s="770"/>
      <c r="CI3812" s="770"/>
      <c r="CJ3812" s="770"/>
      <c r="CK3812" s="770"/>
      <c r="CL3812" s="771"/>
      <c r="CM3812" s="262"/>
    </row>
    <row r="3813" spans="34:91" s="156" customFormat="1" ht="15" x14ac:dyDescent="0.25">
      <c r="AH3813" s="585"/>
      <c r="AI3813" s="768"/>
      <c r="AJ3813" s="768"/>
      <c r="AK3813" s="768"/>
      <c r="AL3813" s="768"/>
      <c r="AM3813" s="768"/>
      <c r="AN3813" s="768"/>
      <c r="AO3813" s="768"/>
      <c r="AP3813" s="585"/>
      <c r="AQ3813" s="768"/>
      <c r="AR3813" s="768"/>
      <c r="AS3813" s="768"/>
      <c r="AT3813" s="768"/>
      <c r="AU3813" s="768"/>
      <c r="AV3813" s="585"/>
      <c r="AW3813" s="768"/>
      <c r="AX3813" s="768"/>
      <c r="AY3813" s="768"/>
      <c r="AZ3813" s="768"/>
      <c r="BA3813" s="768"/>
      <c r="BB3813" s="768"/>
      <c r="BC3813" s="768"/>
      <c r="BD3813" s="585"/>
      <c r="BE3813" s="768"/>
      <c r="BF3813" s="768"/>
      <c r="BG3813" s="768"/>
      <c r="BH3813" s="768"/>
      <c r="BI3813" s="768"/>
      <c r="BJ3813" s="768"/>
      <c r="BK3813" s="768"/>
      <c r="BL3813" s="768"/>
      <c r="BM3813" s="768"/>
      <c r="BN3813" s="768"/>
      <c r="BO3813" s="585"/>
      <c r="BP3813" s="768"/>
      <c r="BQ3813" s="768"/>
      <c r="BR3813" s="768"/>
      <c r="BS3813" s="768"/>
      <c r="BT3813" s="768"/>
      <c r="BU3813" s="768"/>
      <c r="BV3813" s="768"/>
      <c r="BW3813" s="585"/>
      <c r="BX3813" s="592" t="s">
        <v>2315</v>
      </c>
      <c r="BY3813" s="768"/>
      <c r="BZ3813" s="768"/>
      <c r="CA3813" s="585"/>
      <c r="CB3813" s="768"/>
      <c r="CC3813" s="768"/>
      <c r="CD3813" s="768"/>
      <c r="CE3813" s="768"/>
      <c r="CF3813" s="768"/>
      <c r="CG3813" s="768"/>
      <c r="CH3813" s="768"/>
      <c r="CI3813" s="768"/>
      <c r="CJ3813" s="768"/>
      <c r="CK3813" s="768"/>
      <c r="CL3813" s="769"/>
      <c r="CM3813" s="260" t="s">
        <v>2316</v>
      </c>
    </row>
    <row r="3814" spans="34:91" s="156" customFormat="1" ht="15" x14ac:dyDescent="0.25">
      <c r="AH3814" s="584"/>
      <c r="AI3814" s="770"/>
      <c r="AJ3814" s="770"/>
      <c r="AK3814" s="770"/>
      <c r="AL3814" s="770"/>
      <c r="AM3814" s="770"/>
      <c r="AN3814" s="770"/>
      <c r="AO3814" s="770"/>
      <c r="AP3814" s="584"/>
      <c r="AQ3814" s="770"/>
      <c r="AR3814" s="770"/>
      <c r="AS3814" s="770"/>
      <c r="AT3814" s="770"/>
      <c r="AU3814" s="770"/>
      <c r="AV3814" s="584"/>
      <c r="AW3814" s="770"/>
      <c r="AX3814" s="770"/>
      <c r="AY3814" s="770"/>
      <c r="AZ3814" s="770"/>
      <c r="BA3814" s="770"/>
      <c r="BB3814" s="770"/>
      <c r="BC3814" s="770"/>
      <c r="BD3814" s="584"/>
      <c r="BE3814" s="770"/>
      <c r="BF3814" s="770"/>
      <c r="BG3814" s="770"/>
      <c r="BH3814" s="770"/>
      <c r="BI3814" s="770"/>
      <c r="BJ3814" s="770"/>
      <c r="BK3814" s="770"/>
      <c r="BL3814" s="770"/>
      <c r="BM3814" s="770"/>
      <c r="BN3814" s="770"/>
      <c r="BO3814" s="584"/>
      <c r="BP3814" s="770"/>
      <c r="BQ3814" s="770"/>
      <c r="BR3814" s="770"/>
      <c r="BS3814" s="770"/>
      <c r="BT3814" s="770"/>
      <c r="BU3814" s="770"/>
      <c r="BV3814" s="770"/>
      <c r="BW3814" s="584"/>
      <c r="BX3814" s="770"/>
      <c r="BY3814" s="770"/>
      <c r="BZ3814" s="770"/>
      <c r="CA3814" s="584"/>
      <c r="CB3814" s="770"/>
      <c r="CC3814" s="770"/>
      <c r="CD3814" s="770"/>
      <c r="CE3814" s="770"/>
      <c r="CF3814" s="770"/>
      <c r="CG3814" s="770"/>
      <c r="CH3814" s="770"/>
      <c r="CI3814" s="770"/>
      <c r="CJ3814" s="770"/>
      <c r="CK3814" s="770"/>
      <c r="CL3814" s="771"/>
      <c r="CM3814" s="262" t="s">
        <v>2317</v>
      </c>
    </row>
    <row r="3815" spans="34:91" s="156" customFormat="1" ht="15" x14ac:dyDescent="0.25">
      <c r="AH3815" s="585"/>
      <c r="AI3815" s="772"/>
      <c r="AJ3815" s="772"/>
      <c r="AK3815" s="772"/>
      <c r="AL3815" s="772"/>
      <c r="AM3815" s="772"/>
      <c r="AN3815" s="772"/>
      <c r="AO3815" s="772"/>
      <c r="AP3815" s="585"/>
      <c r="AQ3815" s="772"/>
      <c r="AR3815" s="772"/>
      <c r="AS3815" s="772"/>
      <c r="AT3815" s="772"/>
      <c r="AU3815" s="772"/>
      <c r="AV3815" s="585"/>
      <c r="AW3815" s="772"/>
      <c r="AX3815" s="772"/>
      <c r="AY3815" s="772"/>
      <c r="AZ3815" s="772"/>
      <c r="BA3815" s="772"/>
      <c r="BB3815" s="772"/>
      <c r="BC3815" s="772"/>
      <c r="BD3815" s="585"/>
      <c r="BE3815" s="772"/>
      <c r="BF3815" s="772"/>
      <c r="BG3815" s="772"/>
      <c r="BH3815" s="772"/>
      <c r="BI3815" s="772"/>
      <c r="BJ3815" s="772"/>
      <c r="BK3815" s="772"/>
      <c r="BL3815" s="772"/>
      <c r="BM3815" s="772"/>
      <c r="BN3815" s="772"/>
      <c r="BO3815" s="585"/>
      <c r="BP3815" s="772"/>
      <c r="BQ3815" s="772"/>
      <c r="BR3815" s="772"/>
      <c r="BS3815" s="772"/>
      <c r="BT3815" s="772"/>
      <c r="BU3815" s="772"/>
      <c r="BV3815" s="772"/>
      <c r="BW3815" s="585"/>
      <c r="BX3815" s="772"/>
      <c r="BY3815" s="772"/>
      <c r="BZ3815" s="772"/>
      <c r="CA3815" s="585"/>
      <c r="CB3815" s="772"/>
      <c r="CC3815" s="772"/>
      <c r="CD3815" s="772"/>
      <c r="CE3815" s="772"/>
      <c r="CF3815" s="772"/>
      <c r="CG3815" s="772"/>
      <c r="CH3815" s="772"/>
      <c r="CI3815" s="772"/>
      <c r="CJ3815" s="772"/>
      <c r="CK3815" s="772"/>
      <c r="CL3815" s="773"/>
      <c r="CM3815" s="262" t="s">
        <v>2318</v>
      </c>
    </row>
    <row r="3816" spans="34:91" s="156" customFormat="1" ht="15" x14ac:dyDescent="0.25">
      <c r="AH3816"/>
      <c r="AI3816" s="580"/>
      <c r="AJ3816" s="580"/>
      <c r="AK3816" s="580"/>
      <c r="AL3816" s="580"/>
      <c r="AM3816" s="580"/>
      <c r="AN3816" s="580"/>
      <c r="AO3816" s="580"/>
      <c r="AP3816" s="580"/>
      <c r="AQ3816" s="580"/>
      <c r="AR3816" s="580"/>
      <c r="AS3816" s="580"/>
      <c r="AT3816" s="580"/>
      <c r="AU3816" s="580"/>
      <c r="AV3816" s="580"/>
      <c r="AW3816" s="580"/>
      <c r="AX3816" s="580"/>
      <c r="AY3816" s="580"/>
      <c r="AZ3816" s="580"/>
      <c r="BA3816" s="580"/>
      <c r="BB3816" s="580"/>
      <c r="BC3816" s="580"/>
      <c r="BD3816" s="580"/>
      <c r="BE3816" s="580"/>
      <c r="BF3816" s="580"/>
      <c r="BG3816" s="580"/>
      <c r="BH3816" s="580"/>
      <c r="BI3816" s="580"/>
      <c r="BJ3816" s="580"/>
      <c r="BK3816" s="580"/>
      <c r="BL3816" s="580"/>
      <c r="BM3816" s="580"/>
      <c r="BN3816" s="580"/>
      <c r="BO3816" s="580"/>
      <c r="BP3816" s="580"/>
      <c r="BQ3816" s="580"/>
      <c r="BR3816" s="580"/>
      <c r="BS3816" s="580"/>
      <c r="BT3816" s="580"/>
      <c r="BU3816" s="580"/>
      <c r="BV3816" s="580"/>
      <c r="BW3816" s="580"/>
      <c r="BX3816" s="580"/>
      <c r="BY3816" s="580"/>
      <c r="BZ3816" s="580"/>
      <c r="CA3816" s="580"/>
      <c r="CB3816" s="580"/>
      <c r="CC3816" s="580"/>
      <c r="CD3816" s="580"/>
      <c r="CE3816" s="580"/>
      <c r="CF3816" s="580"/>
      <c r="CG3816" s="580"/>
      <c r="CH3816" s="580"/>
      <c r="CI3816" s="580"/>
      <c r="CJ3816" s="580"/>
      <c r="CK3816" s="580"/>
      <c r="CL3816" s="580"/>
      <c r="CM3816" s="262" t="s">
        <v>2319</v>
      </c>
    </row>
    <row r="3817" spans="34:91" s="156" customFormat="1" ht="15" x14ac:dyDescent="0.25">
      <c r="AH3817"/>
      <c r="AI3817" s="580"/>
      <c r="AJ3817" s="580"/>
      <c r="AK3817" s="580"/>
      <c r="AL3817" s="580"/>
      <c r="AM3817" s="580"/>
      <c r="AN3817" s="580"/>
      <c r="AO3817" s="580"/>
      <c r="AP3817" s="580"/>
      <c r="AQ3817" s="580"/>
      <c r="AR3817" s="580"/>
      <c r="AS3817" s="580"/>
      <c r="AT3817" s="580"/>
      <c r="AU3817" s="580"/>
      <c r="AV3817" s="580"/>
      <c r="AW3817" s="580"/>
      <c r="AX3817" s="580"/>
      <c r="AY3817" s="580"/>
      <c r="AZ3817" s="580"/>
      <c r="BA3817" s="580"/>
      <c r="BB3817" s="580"/>
      <c r="BC3817" s="580"/>
      <c r="BD3817" s="580"/>
      <c r="BE3817" s="580"/>
      <c r="BF3817" s="580"/>
      <c r="BG3817" s="580"/>
      <c r="BH3817" s="580"/>
      <c r="BI3817" s="580"/>
      <c r="BJ3817" s="580"/>
      <c r="BK3817" s="580"/>
      <c r="BL3817" s="580"/>
      <c r="BM3817" s="580"/>
      <c r="BN3817" s="580"/>
      <c r="BO3817" s="580"/>
      <c r="BP3817" s="580"/>
      <c r="BQ3817" s="580"/>
      <c r="BR3817" s="580"/>
      <c r="BS3817" s="580"/>
      <c r="BT3817" s="580"/>
      <c r="BU3817" s="580"/>
      <c r="BV3817" s="580"/>
      <c r="BW3817" s="580"/>
      <c r="BX3817" s="580"/>
      <c r="BY3817" s="580"/>
      <c r="BZ3817" s="580"/>
      <c r="CA3817" s="580"/>
      <c r="CB3817" s="580"/>
      <c r="CC3817" s="580"/>
      <c r="CD3817" s="580"/>
      <c r="CE3817" s="580"/>
      <c r="CF3817" s="580"/>
      <c r="CG3817" s="580"/>
      <c r="CH3817" s="580"/>
      <c r="CI3817" s="580"/>
      <c r="CJ3817" s="580"/>
      <c r="CK3817" s="580"/>
      <c r="CL3817" s="580"/>
      <c r="CM3817" s="262"/>
    </row>
    <row r="3818" spans="34:91" s="156" customFormat="1" ht="15" x14ac:dyDescent="0.25">
      <c r="AH3818"/>
      <c r="AI3818" s="580"/>
      <c r="AJ3818" s="580"/>
      <c r="AK3818" s="580"/>
      <c r="AL3818" s="580"/>
      <c r="AM3818" s="580"/>
      <c r="AN3818" s="580"/>
      <c r="AO3818" s="580"/>
      <c r="AP3818" s="580"/>
      <c r="AQ3818" s="580"/>
      <c r="AR3818" s="580"/>
      <c r="AS3818" s="580"/>
      <c r="AT3818" s="580"/>
      <c r="AU3818" s="580"/>
      <c r="AV3818" s="580"/>
      <c r="AW3818" s="580"/>
      <c r="AX3818" s="580"/>
      <c r="AY3818" s="580"/>
      <c r="AZ3818" s="580"/>
      <c r="BA3818" s="580"/>
      <c r="BB3818" s="580"/>
      <c r="BC3818" s="580"/>
      <c r="BD3818" s="580"/>
      <c r="BE3818" s="580"/>
      <c r="BF3818" s="580"/>
      <c r="BG3818" s="580"/>
      <c r="BH3818" s="580"/>
      <c r="BI3818" s="580"/>
      <c r="BJ3818" s="580"/>
      <c r="BK3818" s="580"/>
      <c r="BL3818" s="580"/>
      <c r="BM3818" s="580"/>
      <c r="BN3818" s="580"/>
      <c r="BO3818" s="580"/>
      <c r="BP3818" s="580"/>
      <c r="BQ3818" s="580"/>
      <c r="BR3818" s="580"/>
      <c r="BS3818" s="580"/>
      <c r="BT3818" s="580"/>
      <c r="BU3818" s="580"/>
      <c r="BV3818" s="580"/>
      <c r="BW3818" s="580"/>
      <c r="BX3818" s="580"/>
      <c r="BY3818" s="580"/>
      <c r="BZ3818" s="580"/>
      <c r="CA3818" s="580"/>
      <c r="CB3818" s="580"/>
      <c r="CC3818" s="580"/>
      <c r="CD3818" s="580"/>
      <c r="CE3818" s="580"/>
      <c r="CF3818" s="580"/>
      <c r="CG3818" s="580"/>
      <c r="CH3818" s="580"/>
      <c r="CI3818" s="580"/>
      <c r="CJ3818" s="580"/>
      <c r="CK3818" s="580"/>
      <c r="CL3818" s="580"/>
      <c r="CM3818" s="260" t="s">
        <v>2320</v>
      </c>
    </row>
    <row r="3819" spans="34:91" s="156" customFormat="1" ht="15" x14ac:dyDescent="0.25">
      <c r="AH3819"/>
      <c r="AI3819" s="580"/>
      <c r="AJ3819" s="580"/>
      <c r="AK3819" s="580"/>
      <c r="AL3819" s="580"/>
      <c r="AM3819" s="580"/>
      <c r="AN3819" s="580"/>
      <c r="AO3819" s="580"/>
      <c r="AP3819" s="580"/>
      <c r="AQ3819" s="580"/>
      <c r="AR3819" s="580"/>
      <c r="AS3819" s="580"/>
      <c r="AT3819" s="580"/>
      <c r="AU3819" s="580"/>
      <c r="AV3819" s="580"/>
      <c r="AW3819" s="580"/>
      <c r="AX3819" s="580"/>
      <c r="AY3819" s="580"/>
      <c r="AZ3819" s="580"/>
      <c r="BA3819" s="580"/>
      <c r="BB3819" s="580"/>
      <c r="BC3819" s="580"/>
      <c r="BD3819" s="580"/>
      <c r="BE3819" s="580"/>
      <c r="BF3819" s="580"/>
      <c r="BG3819" s="580"/>
      <c r="BH3819" s="580"/>
      <c r="BI3819" s="580"/>
      <c r="BJ3819" s="580"/>
      <c r="BK3819" s="580"/>
      <c r="BL3819" s="580"/>
      <c r="BM3819" s="580"/>
      <c r="BN3819" s="580"/>
      <c r="BO3819" s="580"/>
      <c r="BP3819" s="580"/>
      <c r="BQ3819" s="580"/>
      <c r="BR3819" s="580"/>
      <c r="BS3819" s="580"/>
      <c r="BT3819" s="580"/>
      <c r="BU3819" s="580"/>
      <c r="BV3819" s="580"/>
      <c r="BW3819" s="580"/>
      <c r="BX3819" s="580"/>
      <c r="BY3819" s="580"/>
      <c r="BZ3819" s="580"/>
      <c r="CA3819" s="580"/>
      <c r="CB3819" s="580"/>
      <c r="CC3819" s="580"/>
      <c r="CD3819" s="580"/>
      <c r="CE3819" s="580"/>
      <c r="CF3819" s="580"/>
      <c r="CG3819" s="580"/>
      <c r="CH3819" s="580"/>
      <c r="CI3819" s="580"/>
      <c r="CJ3819" s="580"/>
      <c r="CK3819" s="580"/>
      <c r="CL3819" s="580"/>
      <c r="CM3819" s="262" t="s">
        <v>2321</v>
      </c>
    </row>
    <row r="3820" spans="34:91" s="156" customFormat="1" ht="15" x14ac:dyDescent="0.25">
      <c r="AH3820"/>
      <c r="AI3820" s="580"/>
      <c r="AJ3820" s="580"/>
      <c r="AK3820" s="580"/>
      <c r="AL3820" s="580"/>
      <c r="AM3820" s="580"/>
      <c r="AN3820" s="580"/>
      <c r="AO3820" s="580"/>
      <c r="AP3820" s="580"/>
      <c r="AQ3820" s="580"/>
      <c r="AR3820" s="580"/>
      <c r="AS3820" s="580"/>
      <c r="AT3820" s="580"/>
      <c r="AU3820" s="580"/>
      <c r="AV3820" s="580"/>
      <c r="AW3820" s="580"/>
      <c r="AX3820" s="580"/>
      <c r="AY3820" s="580"/>
      <c r="AZ3820" s="580"/>
      <c r="BA3820" s="580"/>
      <c r="BB3820" s="580"/>
      <c r="BC3820" s="580"/>
      <c r="BD3820" s="580"/>
      <c r="BE3820" s="580"/>
      <c r="BF3820" s="580"/>
      <c r="BG3820" s="580"/>
      <c r="BH3820" s="580"/>
      <c r="BI3820" s="580"/>
      <c r="BJ3820" s="580"/>
      <c r="BK3820" s="580"/>
      <c r="BL3820" s="580"/>
      <c r="BM3820" s="580"/>
      <c r="BN3820" s="580"/>
      <c r="BO3820" s="580"/>
      <c r="BP3820" s="580"/>
      <c r="BQ3820" s="580"/>
      <c r="BR3820" s="580"/>
      <c r="BS3820" s="580"/>
      <c r="BT3820" s="580"/>
      <c r="BU3820" s="580"/>
      <c r="BV3820" s="580"/>
      <c r="BW3820" s="580"/>
      <c r="BX3820" s="580"/>
      <c r="BY3820" s="580"/>
      <c r="BZ3820" s="580"/>
      <c r="CA3820" s="580"/>
      <c r="CB3820" s="580"/>
      <c r="CC3820" s="580"/>
      <c r="CD3820" s="580"/>
      <c r="CE3820" s="580"/>
      <c r="CF3820" s="580"/>
      <c r="CG3820" s="580"/>
      <c r="CH3820" s="580"/>
      <c r="CI3820" s="580"/>
      <c r="CJ3820" s="580"/>
      <c r="CK3820" s="580"/>
      <c r="CL3820" s="580"/>
      <c r="CM3820" s="262" t="s">
        <v>2322</v>
      </c>
    </row>
    <row r="3821" spans="34:91" s="156" customFormat="1" ht="15" x14ac:dyDescent="0.25">
      <c r="AH3821"/>
      <c r="AI3821" s="580"/>
      <c r="AJ3821" s="580"/>
      <c r="AK3821" s="580"/>
      <c r="AL3821" s="580"/>
      <c r="AM3821" s="580"/>
      <c r="AN3821" s="580"/>
      <c r="AO3821" s="580"/>
      <c r="AP3821" s="580"/>
      <c r="AQ3821" s="580"/>
      <c r="AR3821" s="580"/>
      <c r="AS3821" s="580"/>
      <c r="AT3821" s="580"/>
      <c r="AU3821" s="580"/>
      <c r="AV3821" s="580"/>
      <c r="AW3821" s="580"/>
      <c r="AX3821" s="580"/>
      <c r="AY3821" s="580"/>
      <c r="AZ3821" s="580"/>
      <c r="BA3821" s="580"/>
      <c r="BB3821" s="580"/>
      <c r="BC3821" s="580"/>
      <c r="BD3821" s="580"/>
      <c r="BE3821" s="580"/>
      <c r="BF3821" s="580"/>
      <c r="BG3821" s="580"/>
      <c r="BH3821" s="580"/>
      <c r="BI3821" s="580"/>
      <c r="BJ3821" s="580"/>
      <c r="BK3821" s="580"/>
      <c r="BL3821" s="580"/>
      <c r="BM3821" s="580"/>
      <c r="BN3821" s="580"/>
      <c r="BO3821" s="580"/>
      <c r="BP3821" s="580"/>
      <c r="BQ3821" s="580"/>
      <c r="BR3821" s="580"/>
      <c r="BS3821" s="580"/>
      <c r="BT3821" s="580"/>
      <c r="BU3821" s="580"/>
      <c r="BV3821" s="580"/>
      <c r="BW3821" s="580"/>
      <c r="BX3821" s="580"/>
      <c r="BY3821" s="580"/>
      <c r="BZ3821" s="580"/>
      <c r="CA3821" s="580"/>
      <c r="CB3821" s="580"/>
      <c r="CC3821" s="580"/>
      <c r="CD3821" s="580"/>
      <c r="CE3821" s="580"/>
      <c r="CF3821" s="580"/>
      <c r="CG3821" s="580"/>
      <c r="CH3821" s="580"/>
      <c r="CI3821" s="580"/>
      <c r="CJ3821" s="580"/>
      <c r="CK3821" s="580"/>
      <c r="CL3821" s="580"/>
      <c r="CM3821" s="262" t="s">
        <v>2323</v>
      </c>
    </row>
    <row r="3822" spans="34:91" s="156" customFormat="1" ht="15" x14ac:dyDescent="0.25">
      <c r="AH3822"/>
      <c r="AI3822" s="580"/>
      <c r="AJ3822" s="580"/>
      <c r="AK3822" s="580"/>
      <c r="AL3822" s="580"/>
      <c r="AM3822" s="580"/>
      <c r="AN3822" s="580"/>
      <c r="AO3822" s="580"/>
      <c r="AP3822" s="580"/>
      <c r="AQ3822" s="580"/>
      <c r="AR3822" s="580"/>
      <c r="AS3822" s="580"/>
      <c r="AT3822" s="580"/>
      <c r="AU3822" s="580"/>
      <c r="AV3822" s="580"/>
      <c r="AW3822" s="580"/>
      <c r="AX3822" s="580"/>
      <c r="AY3822" s="580"/>
      <c r="AZ3822" s="580"/>
      <c r="BA3822" s="580"/>
      <c r="BB3822" s="580"/>
      <c r="BC3822" s="580"/>
      <c r="BD3822" s="580"/>
      <c r="BE3822" s="580"/>
      <c r="BF3822" s="580"/>
      <c r="BG3822" s="580"/>
      <c r="BH3822" s="580"/>
      <c r="BI3822" s="580"/>
      <c r="BJ3822" s="580"/>
      <c r="BK3822" s="580"/>
      <c r="BL3822" s="580"/>
      <c r="BM3822" s="580"/>
      <c r="BN3822" s="580"/>
      <c r="BO3822" s="580"/>
      <c r="BP3822" s="580"/>
      <c r="BQ3822" s="580"/>
      <c r="BR3822" s="580"/>
      <c r="BS3822" s="580"/>
      <c r="BT3822" s="580"/>
      <c r="BU3822" s="580"/>
      <c r="BV3822" s="580"/>
      <c r="BW3822" s="580"/>
      <c r="BX3822" s="580"/>
      <c r="BY3822" s="580"/>
      <c r="BZ3822" s="580"/>
      <c r="CA3822" s="580"/>
      <c r="CB3822" s="580"/>
      <c r="CC3822" s="580"/>
      <c r="CD3822" s="580"/>
      <c r="CE3822" s="580"/>
      <c r="CF3822" s="580"/>
      <c r="CG3822" s="580"/>
      <c r="CH3822" s="580"/>
      <c r="CI3822" s="580"/>
      <c r="CJ3822" s="580"/>
      <c r="CK3822" s="580"/>
      <c r="CL3822" s="580"/>
      <c r="CM3822" s="262"/>
    </row>
    <row r="3823" spans="34:91" s="156" customFormat="1" ht="15" x14ac:dyDescent="0.25">
      <c r="AH3823"/>
      <c r="AI3823" s="580"/>
      <c r="AJ3823" s="580"/>
      <c r="AK3823" s="580"/>
      <c r="AL3823" s="580"/>
      <c r="AM3823" s="580"/>
      <c r="AN3823" s="580"/>
      <c r="AO3823" s="580"/>
      <c r="AP3823" s="580"/>
      <c r="AQ3823" s="580"/>
      <c r="AR3823" s="580"/>
      <c r="AS3823" s="580"/>
      <c r="AT3823" s="580"/>
      <c r="AU3823" s="580"/>
      <c r="AV3823" s="580"/>
      <c r="AW3823" s="580"/>
      <c r="AX3823" s="580"/>
      <c r="AY3823" s="580"/>
      <c r="AZ3823" s="580"/>
      <c r="BA3823" s="580"/>
      <c r="BB3823" s="580"/>
      <c r="BC3823" s="580"/>
      <c r="BD3823" s="580"/>
      <c r="BE3823" s="580"/>
      <c r="BF3823" s="580"/>
      <c r="BG3823" s="580"/>
      <c r="BH3823" s="580"/>
      <c r="BI3823" s="580"/>
      <c r="BJ3823" s="580"/>
      <c r="BK3823" s="580"/>
      <c r="BL3823" s="580"/>
      <c r="BM3823" s="580"/>
      <c r="BN3823" s="580"/>
      <c r="BO3823" s="580"/>
      <c r="BP3823" s="580"/>
      <c r="BQ3823" s="580"/>
      <c r="BR3823" s="580"/>
      <c r="BS3823" s="580"/>
      <c r="BT3823" s="580"/>
      <c r="BU3823" s="580"/>
      <c r="BV3823" s="580"/>
      <c r="BW3823" s="580"/>
      <c r="BX3823" s="580"/>
      <c r="BY3823" s="580"/>
      <c r="BZ3823" s="580"/>
      <c r="CA3823" s="580"/>
      <c r="CB3823" s="580"/>
      <c r="CC3823" s="580"/>
      <c r="CD3823" s="580"/>
      <c r="CE3823" s="580"/>
      <c r="CF3823" s="580"/>
      <c r="CG3823" s="580"/>
      <c r="CH3823" s="580"/>
      <c r="CI3823" s="580"/>
      <c r="CJ3823" s="580"/>
      <c r="CK3823" s="580"/>
      <c r="CL3823" s="580"/>
      <c r="CM3823" s="260" t="s">
        <v>2324</v>
      </c>
    </row>
    <row r="3824" spans="34:91" s="156" customFormat="1" ht="15" x14ac:dyDescent="0.25">
      <c r="AH3824"/>
      <c r="AI3824" s="580"/>
      <c r="AJ3824" s="580"/>
      <c r="AK3824" s="580"/>
      <c r="AL3824" s="580"/>
      <c r="AM3824" s="580"/>
      <c r="AN3824" s="580"/>
      <c r="AO3824" s="580"/>
      <c r="AP3824" s="580"/>
      <c r="AQ3824" s="580"/>
      <c r="AR3824" s="580"/>
      <c r="AS3824" s="580"/>
      <c r="AT3824" s="580"/>
      <c r="AU3824" s="580"/>
      <c r="AV3824" s="580"/>
      <c r="AW3824" s="580"/>
      <c r="AX3824" s="580"/>
      <c r="AY3824" s="580"/>
      <c r="AZ3824" s="580"/>
      <c r="BA3824" s="580"/>
      <c r="BB3824" s="580"/>
      <c r="BC3824" s="580"/>
      <c r="BD3824" s="580"/>
      <c r="BE3824" s="580"/>
      <c r="BF3824" s="580"/>
      <c r="BG3824" s="580"/>
      <c r="BH3824" s="580"/>
      <c r="BI3824" s="580"/>
      <c r="BJ3824" s="580"/>
      <c r="BK3824" s="580"/>
      <c r="BL3824" s="580"/>
      <c r="BM3824" s="580"/>
      <c r="BN3824" s="580"/>
      <c r="BO3824" s="580"/>
      <c r="BP3824" s="580"/>
      <c r="BQ3824" s="580"/>
      <c r="BR3824" s="580"/>
      <c r="BS3824" s="580"/>
      <c r="BT3824" s="580"/>
      <c r="BU3824" s="580"/>
      <c r="BV3824" s="580"/>
      <c r="BW3824" s="580"/>
      <c r="BX3824" s="580"/>
      <c r="BY3824" s="580"/>
      <c r="BZ3824" s="580"/>
      <c r="CA3824" s="580"/>
      <c r="CB3824" s="580"/>
      <c r="CC3824" s="580"/>
      <c r="CD3824" s="580"/>
      <c r="CE3824" s="580"/>
      <c r="CF3824" s="580"/>
      <c r="CG3824" s="580"/>
      <c r="CH3824" s="580"/>
      <c r="CI3824" s="580"/>
      <c r="CJ3824" s="580"/>
      <c r="CK3824" s="580"/>
      <c r="CL3824" s="580"/>
      <c r="CM3824" s="262" t="s">
        <v>2325</v>
      </c>
    </row>
    <row r="3825" spans="91:91" s="156" customFormat="1" ht="15" x14ac:dyDescent="0.25">
      <c r="CM3825" s="262" t="s">
        <v>2326</v>
      </c>
    </row>
    <row r="3826" spans="91:91" s="156" customFormat="1" ht="15" x14ac:dyDescent="0.25">
      <c r="CM3826" s="262" t="s">
        <v>2327</v>
      </c>
    </row>
    <row r="3827" spans="91:91" s="156" customFormat="1" ht="15" x14ac:dyDescent="0.25">
      <c r="CM3827" s="262" t="s">
        <v>2328</v>
      </c>
    </row>
    <row r="3828" spans="91:91" s="156" customFormat="1" ht="15" x14ac:dyDescent="0.25">
      <c r="CM3828" s="262"/>
    </row>
    <row r="3829" spans="91:91" s="156" customFormat="1" ht="15" x14ac:dyDescent="0.25">
      <c r="CM3829" s="260" t="s">
        <v>2329</v>
      </c>
    </row>
    <row r="3830" spans="91:91" s="156" customFormat="1" ht="15" x14ac:dyDescent="0.25">
      <c r="CM3830" s="262" t="s">
        <v>2330</v>
      </c>
    </row>
    <row r="3831" spans="91:91" s="156" customFormat="1" ht="15" x14ac:dyDescent="0.25">
      <c r="CM3831" s="262" t="s">
        <v>2331</v>
      </c>
    </row>
    <row r="3832" spans="91:91" s="156" customFormat="1" ht="15" x14ac:dyDescent="0.25">
      <c r="CM3832" s="262"/>
    </row>
    <row r="3833" spans="91:91" s="156" customFormat="1" ht="15" x14ac:dyDescent="0.25">
      <c r="CM3833" s="260" t="s">
        <v>2332</v>
      </c>
    </row>
    <row r="3834" spans="91:91" s="156" customFormat="1" ht="15" x14ac:dyDescent="0.25">
      <c r="CM3834" s="262" t="s">
        <v>2333</v>
      </c>
    </row>
    <row r="3835" spans="91:91" s="156" customFormat="1" ht="15" x14ac:dyDescent="0.25">
      <c r="CM3835" s="262" t="s">
        <v>2334</v>
      </c>
    </row>
    <row r="3836" spans="91:91" s="156" customFormat="1" ht="15" x14ac:dyDescent="0.25">
      <c r="CM3836" s="262" t="s">
        <v>2335</v>
      </c>
    </row>
    <row r="3837" spans="91:91" s="156" customFormat="1" ht="15" x14ac:dyDescent="0.25">
      <c r="CM3837" s="262"/>
    </row>
    <row r="3838" spans="91:91" s="156" customFormat="1" ht="15" x14ac:dyDescent="0.25">
      <c r="CM3838" s="260" t="s">
        <v>2336</v>
      </c>
    </row>
    <row r="3839" spans="91:91" s="156" customFormat="1" ht="15" x14ac:dyDescent="0.25">
      <c r="CM3839" s="262" t="s">
        <v>2337</v>
      </c>
    </row>
    <row r="3840" spans="91:91" s="156" customFormat="1" ht="15" x14ac:dyDescent="0.25">
      <c r="CM3840" s="262" t="s">
        <v>2338</v>
      </c>
    </row>
    <row r="3841" spans="91:91" s="156" customFormat="1" ht="15" x14ac:dyDescent="0.25">
      <c r="CM3841" s="262" t="s">
        <v>2339</v>
      </c>
    </row>
    <row r="3842" spans="91:91" s="156" customFormat="1" ht="15" x14ac:dyDescent="0.25">
      <c r="CM3842" s="262" t="s">
        <v>2340</v>
      </c>
    </row>
    <row r="3843" spans="91:91" s="156" customFormat="1" ht="15" x14ac:dyDescent="0.25">
      <c r="CM3843" s="262" t="s">
        <v>2341</v>
      </c>
    </row>
    <row r="3844" spans="91:91" s="156" customFormat="1" ht="15" x14ac:dyDescent="0.25">
      <c r="CM3844" s="262" t="s">
        <v>2342</v>
      </c>
    </row>
    <row r="3845" spans="91:91" s="156" customFormat="1" ht="15" x14ac:dyDescent="0.25">
      <c r="CM3845" s="262" t="s">
        <v>2343</v>
      </c>
    </row>
    <row r="3846" spans="91:91" s="156" customFormat="1" ht="15" x14ac:dyDescent="0.25">
      <c r="CM3846" s="262" t="s">
        <v>2344</v>
      </c>
    </row>
    <row r="3847" spans="91:91" s="156" customFormat="1" ht="15" x14ac:dyDescent="0.25">
      <c r="CM3847" s="262" t="s">
        <v>2345</v>
      </c>
    </row>
    <row r="3848" spans="91:91" s="156" customFormat="1" ht="15" x14ac:dyDescent="0.25">
      <c r="CM3848" s="262" t="s">
        <v>2346</v>
      </c>
    </row>
    <row r="3849" spans="91:91" s="156" customFormat="1" ht="15" x14ac:dyDescent="0.25">
      <c r="CM3849" s="262" t="s">
        <v>2347</v>
      </c>
    </row>
    <row r="3850" spans="91:91" s="156" customFormat="1" ht="15" x14ac:dyDescent="0.25">
      <c r="CM3850" s="262"/>
    </row>
    <row r="3851" spans="91:91" s="156" customFormat="1" ht="15" x14ac:dyDescent="0.25">
      <c r="CM3851" s="260" t="s">
        <v>2348</v>
      </c>
    </row>
    <row r="3852" spans="91:91" s="156" customFormat="1" ht="15" x14ac:dyDescent="0.25">
      <c r="CM3852" s="262" t="s">
        <v>2349</v>
      </c>
    </row>
    <row r="3853" spans="91:91" s="156" customFormat="1" ht="15" x14ac:dyDescent="0.25">
      <c r="CM3853" s="262" t="s">
        <v>2350</v>
      </c>
    </row>
    <row r="3854" spans="91:91" s="156" customFormat="1" ht="15" x14ac:dyDescent="0.25">
      <c r="CM3854" s="262" t="s">
        <v>2351</v>
      </c>
    </row>
    <row r="3855" spans="91:91" s="156" customFormat="1" ht="15" x14ac:dyDescent="0.25">
      <c r="CM3855" s="262" t="s">
        <v>2352</v>
      </c>
    </row>
    <row r="3856" spans="91:91" s="156" customFormat="1" ht="15" x14ac:dyDescent="0.25">
      <c r="CM3856" s="262" t="s">
        <v>545</v>
      </c>
    </row>
    <row r="3857" spans="91:91" s="156" customFormat="1" ht="15" x14ac:dyDescent="0.25">
      <c r="CM3857" s="262" t="s">
        <v>2353</v>
      </c>
    </row>
    <row r="3858" spans="91:91" s="156" customFormat="1" ht="15" x14ac:dyDescent="0.25">
      <c r="CM3858" s="262" t="s">
        <v>493</v>
      </c>
    </row>
    <row r="3859" spans="91:91" s="156" customFormat="1" ht="15" x14ac:dyDescent="0.25">
      <c r="CM3859" s="262" t="s">
        <v>494</v>
      </c>
    </row>
    <row r="3860" spans="91:91" s="156" customFormat="1" ht="15" x14ac:dyDescent="0.25">
      <c r="CM3860" s="262" t="s">
        <v>495</v>
      </c>
    </row>
    <row r="3861" spans="91:91" s="156" customFormat="1" ht="15" x14ac:dyDescent="0.25">
      <c r="CM3861" s="262"/>
    </row>
    <row r="3862" spans="91:91" s="156" customFormat="1" ht="15" x14ac:dyDescent="0.25">
      <c r="CM3862" s="260" t="s">
        <v>2354</v>
      </c>
    </row>
    <row r="3863" spans="91:91" s="156" customFormat="1" ht="15" x14ac:dyDescent="0.25">
      <c r="CM3863" s="262" t="s">
        <v>2355</v>
      </c>
    </row>
    <row r="3864" spans="91:91" s="156" customFormat="1" ht="15" x14ac:dyDescent="0.25">
      <c r="CM3864" s="262" t="s">
        <v>2356</v>
      </c>
    </row>
    <row r="3865" spans="91:91" s="156" customFormat="1" ht="15" x14ac:dyDescent="0.25">
      <c r="CM3865" s="262" t="s">
        <v>533</v>
      </c>
    </row>
    <row r="3866" spans="91:91" s="156" customFormat="1" ht="15" x14ac:dyDescent="0.25">
      <c r="CM3866" s="262" t="s">
        <v>534</v>
      </c>
    </row>
    <row r="3867" spans="91:91" s="156" customFormat="1" ht="15" x14ac:dyDescent="0.25">
      <c r="CM3867" s="262" t="s">
        <v>535</v>
      </c>
    </row>
    <row r="3868" spans="91:91" s="156" customFormat="1" ht="15" x14ac:dyDescent="0.25">
      <c r="CM3868" s="262"/>
    </row>
    <row r="3869" spans="91:91" s="156" customFormat="1" ht="15" x14ac:dyDescent="0.25">
      <c r="CM3869" s="260" t="s">
        <v>2357</v>
      </c>
    </row>
    <row r="3870" spans="91:91" s="156" customFormat="1" ht="15" x14ac:dyDescent="0.25">
      <c r="CM3870" s="262" t="s">
        <v>2358</v>
      </c>
    </row>
    <row r="3871" spans="91:91" s="156" customFormat="1" ht="15" x14ac:dyDescent="0.25">
      <c r="CM3871" s="262" t="s">
        <v>2359</v>
      </c>
    </row>
    <row r="3872" spans="91:91" s="156" customFormat="1" ht="15" x14ac:dyDescent="0.25">
      <c r="CM3872" s="262" t="s">
        <v>553</v>
      </c>
    </row>
    <row r="3873" spans="91:91" s="156" customFormat="1" ht="15" x14ac:dyDescent="0.25">
      <c r="CM3873" s="262" t="s">
        <v>2360</v>
      </c>
    </row>
    <row r="3874" spans="91:91" s="156" customFormat="1" ht="15" x14ac:dyDescent="0.25">
      <c r="CM3874" s="262" t="s">
        <v>2361</v>
      </c>
    </row>
    <row r="3875" spans="91:91" s="156" customFormat="1" ht="15" x14ac:dyDescent="0.25">
      <c r="CM3875" s="262" t="s">
        <v>2362</v>
      </c>
    </row>
    <row r="3876" spans="91:91" s="156" customFormat="1" ht="15" x14ac:dyDescent="0.25">
      <c r="CM3876" s="262" t="s">
        <v>2363</v>
      </c>
    </row>
    <row r="3877" spans="91:91" s="156" customFormat="1" ht="15" x14ac:dyDescent="0.25">
      <c r="CM3877" s="262" t="s">
        <v>2364</v>
      </c>
    </row>
    <row r="3878" spans="91:91" s="156" customFormat="1" ht="15" x14ac:dyDescent="0.25">
      <c r="CM3878" s="262" t="s">
        <v>2365</v>
      </c>
    </row>
    <row r="3879" spans="91:91" s="156" customFormat="1" ht="15" x14ac:dyDescent="0.25">
      <c r="CM3879" s="262" t="s">
        <v>2366</v>
      </c>
    </row>
    <row r="3880" spans="91:91" s="156" customFormat="1" ht="15" x14ac:dyDescent="0.25">
      <c r="CM3880" s="262" t="s">
        <v>2367</v>
      </c>
    </row>
    <row r="3881" spans="91:91" s="156" customFormat="1" ht="15" x14ac:dyDescent="0.25">
      <c r="CM3881" s="262"/>
    </row>
    <row r="3882" spans="91:91" s="156" customFormat="1" ht="15" x14ac:dyDescent="0.25">
      <c r="CM3882" s="260" t="s">
        <v>2368</v>
      </c>
    </row>
    <row r="3883" spans="91:91" s="156" customFormat="1" ht="15" x14ac:dyDescent="0.25">
      <c r="CM3883" s="262" t="s">
        <v>2369</v>
      </c>
    </row>
    <row r="3884" spans="91:91" s="156" customFormat="1" ht="15" x14ac:dyDescent="0.25">
      <c r="CM3884" s="262" t="s">
        <v>2370</v>
      </c>
    </row>
    <row r="3885" spans="91:91" s="156" customFormat="1" ht="15" x14ac:dyDescent="0.25">
      <c r="CM3885" s="262"/>
    </row>
    <row r="3886" spans="91:91" s="156" customFormat="1" ht="15" x14ac:dyDescent="0.25">
      <c r="CM3886" s="260" t="s">
        <v>2371</v>
      </c>
    </row>
    <row r="3887" spans="91:91" s="156" customFormat="1" ht="15" x14ac:dyDescent="0.25">
      <c r="CM3887" s="262" t="s">
        <v>2372</v>
      </c>
    </row>
    <row r="3888" spans="91:91" s="156" customFormat="1" ht="15" x14ac:dyDescent="0.25">
      <c r="CM3888" s="262" t="s">
        <v>2373</v>
      </c>
    </row>
    <row r="3889" spans="91:91" s="156" customFormat="1" ht="15" x14ac:dyDescent="0.25">
      <c r="CM3889" s="262" t="s">
        <v>2374</v>
      </c>
    </row>
    <row r="3890" spans="91:91" s="156" customFormat="1" ht="15" x14ac:dyDescent="0.25">
      <c r="CM3890" s="262" t="s">
        <v>2375</v>
      </c>
    </row>
    <row r="3891" spans="91:91" s="156" customFormat="1" ht="15" x14ac:dyDescent="0.25">
      <c r="CM3891" s="262"/>
    </row>
    <row r="3892" spans="91:91" s="156" customFormat="1" ht="15" x14ac:dyDescent="0.25">
      <c r="CM3892" s="260" t="s">
        <v>2376</v>
      </c>
    </row>
    <row r="3893" spans="91:91" s="156" customFormat="1" ht="15" x14ac:dyDescent="0.25">
      <c r="CM3893" s="262" t="s">
        <v>2377</v>
      </c>
    </row>
    <row r="3894" spans="91:91" s="156" customFormat="1" ht="15" x14ac:dyDescent="0.25">
      <c r="CM3894" s="262" t="s">
        <v>2378</v>
      </c>
    </row>
    <row r="3895" spans="91:91" s="156" customFormat="1" ht="15" x14ac:dyDescent="0.25">
      <c r="CM3895" s="262" t="s">
        <v>2379</v>
      </c>
    </row>
    <row r="3896" spans="91:91" s="156" customFormat="1" ht="15" x14ac:dyDescent="0.25">
      <c r="CM3896" s="262"/>
    </row>
    <row r="3897" spans="91:91" s="156" customFormat="1" ht="15" x14ac:dyDescent="0.25">
      <c r="CM3897" s="260" t="s">
        <v>2380</v>
      </c>
    </row>
    <row r="3898" spans="91:91" s="156" customFormat="1" ht="15" x14ac:dyDescent="0.25">
      <c r="CM3898" s="262" t="s">
        <v>2381</v>
      </c>
    </row>
    <row r="3899" spans="91:91" s="156" customFormat="1" ht="15" x14ac:dyDescent="0.25">
      <c r="CM3899" s="262" t="s">
        <v>2382</v>
      </c>
    </row>
    <row r="3900" spans="91:91" s="156" customFormat="1" ht="15" x14ac:dyDescent="0.25">
      <c r="CM3900" s="262" t="s">
        <v>2383</v>
      </c>
    </row>
    <row r="3901" spans="91:91" s="156" customFormat="1" ht="15" x14ac:dyDescent="0.25">
      <c r="CM3901" s="262" t="s">
        <v>2384</v>
      </c>
    </row>
    <row r="3902" spans="91:91" s="156" customFormat="1" ht="15" x14ac:dyDescent="0.25">
      <c r="CM3902" s="262" t="s">
        <v>2385</v>
      </c>
    </row>
    <row r="3903" spans="91:91" s="156" customFormat="1" ht="15" x14ac:dyDescent="0.25">
      <c r="CM3903" s="262"/>
    </row>
    <row r="3904" spans="91:91" s="156" customFormat="1" ht="15" x14ac:dyDescent="0.25">
      <c r="CM3904" s="260" t="s">
        <v>2386</v>
      </c>
    </row>
    <row r="3905" spans="91:91" s="156" customFormat="1" ht="15" x14ac:dyDescent="0.25">
      <c r="CM3905" s="262" t="s">
        <v>2387</v>
      </c>
    </row>
    <row r="3906" spans="91:91" s="156" customFormat="1" ht="15" x14ac:dyDescent="0.25">
      <c r="CM3906" s="262" t="s">
        <v>2388</v>
      </c>
    </row>
    <row r="3907" spans="91:91" s="156" customFormat="1" ht="15" x14ac:dyDescent="0.25">
      <c r="CM3907" s="262"/>
    </row>
    <row r="3908" spans="91:91" s="156" customFormat="1" ht="15" x14ac:dyDescent="0.25">
      <c r="CM3908" s="260" t="s">
        <v>2389</v>
      </c>
    </row>
    <row r="3909" spans="91:91" s="156" customFormat="1" ht="15" x14ac:dyDescent="0.25">
      <c r="CM3909" s="262" t="s">
        <v>2390</v>
      </c>
    </row>
    <row r="3910" spans="91:91" s="156" customFormat="1" ht="15" x14ac:dyDescent="0.25">
      <c r="CM3910" s="262"/>
    </row>
    <row r="3911" spans="91:91" s="156" customFormat="1" ht="15" x14ac:dyDescent="0.25">
      <c r="CM3911" s="260" t="s">
        <v>2391</v>
      </c>
    </row>
    <row r="3912" spans="91:91" s="156" customFormat="1" ht="15" x14ac:dyDescent="0.25">
      <c r="CM3912" s="262" t="s">
        <v>2392</v>
      </c>
    </row>
    <row r="3913" spans="91:91" s="156" customFormat="1" ht="15" x14ac:dyDescent="0.25">
      <c r="CM3913" s="262" t="s">
        <v>2393</v>
      </c>
    </row>
    <row r="3914" spans="91:91" s="156" customFormat="1" ht="15" x14ac:dyDescent="0.25">
      <c r="CM3914" s="262" t="s">
        <v>2394</v>
      </c>
    </row>
    <row r="3915" spans="91:91" s="156" customFormat="1" ht="15" x14ac:dyDescent="0.25">
      <c r="CM3915" s="262" t="s">
        <v>2395</v>
      </c>
    </row>
    <row r="3916" spans="91:91" s="156" customFormat="1" ht="15" x14ac:dyDescent="0.25">
      <c r="CM3916" s="262" t="s">
        <v>2396</v>
      </c>
    </row>
    <row r="3917" spans="91:91" s="156" customFormat="1" ht="15" x14ac:dyDescent="0.25">
      <c r="CM3917" s="262" t="s">
        <v>2397</v>
      </c>
    </row>
    <row r="3918" spans="91:91" s="156" customFormat="1" ht="15" x14ac:dyDescent="0.25">
      <c r="CM3918" s="262" t="s">
        <v>2398</v>
      </c>
    </row>
    <row r="3919" spans="91:91" s="156" customFormat="1" ht="15" x14ac:dyDescent="0.25">
      <c r="CM3919" s="262" t="s">
        <v>2399</v>
      </c>
    </row>
    <row r="3920" spans="91:91" s="156" customFormat="1" ht="15" x14ac:dyDescent="0.25">
      <c r="CM3920" s="262" t="s">
        <v>2400</v>
      </c>
    </row>
    <row r="3922" spans="91:91" s="156" customFormat="1" ht="15" x14ac:dyDescent="0.25">
      <c r="CM3922" s="260" t="s">
        <v>2401</v>
      </c>
    </row>
    <row r="3923" spans="91:91" s="156" customFormat="1" ht="15" x14ac:dyDescent="0.25">
      <c r="CM3923" s="262" t="s">
        <v>2402</v>
      </c>
    </row>
    <row r="3924" spans="91:91" s="156" customFormat="1" ht="15" x14ac:dyDescent="0.25">
      <c r="CM3924" s="262" t="s">
        <v>2403</v>
      </c>
    </row>
    <row r="3925" spans="91:91" s="156" customFormat="1" ht="15" x14ac:dyDescent="0.25">
      <c r="CM3925" s="262" t="s">
        <v>2404</v>
      </c>
    </row>
    <row r="3926" spans="91:91" s="156" customFormat="1" ht="15" x14ac:dyDescent="0.25">
      <c r="CM3926" s="262" t="s">
        <v>2405</v>
      </c>
    </row>
  </sheetData>
  <autoFilter ref="B8:AC3770" xr:uid="{00000000-0001-0000-0800-000000000000}"/>
  <mergeCells count="164">
    <mergeCell ref="C28:G28"/>
    <mergeCell ref="L28:O28"/>
    <mergeCell ref="C33:G33"/>
    <mergeCell ref="L33:O33"/>
    <mergeCell ref="L41:O41"/>
    <mergeCell ref="L51:O51"/>
    <mergeCell ref="L84:O84"/>
    <mergeCell ref="L90:O90"/>
    <mergeCell ref="L95:O95"/>
    <mergeCell ref="L219:O220"/>
    <mergeCell ref="C221:G221"/>
    <mergeCell ref="L221:O221"/>
    <mergeCell ref="L54:O54"/>
    <mergeCell ref="L57:O57"/>
    <mergeCell ref="L62:O62"/>
    <mergeCell ref="L67:O67"/>
    <mergeCell ref="L75:O75"/>
    <mergeCell ref="L83:O83"/>
    <mergeCell ref="C225:G225"/>
    <mergeCell ref="C226:G226"/>
    <mergeCell ref="C229:G229"/>
    <mergeCell ref="C230:G230"/>
    <mergeCell ref="C242:G242"/>
    <mergeCell ref="C243:G243"/>
    <mergeCell ref="C222:G222"/>
    <mergeCell ref="L222:O222"/>
    <mergeCell ref="C223:G223"/>
    <mergeCell ref="L223:O223"/>
    <mergeCell ref="C224:G224"/>
    <mergeCell ref="L224:O224"/>
    <mergeCell ref="L375:O375"/>
    <mergeCell ref="L384:O384"/>
    <mergeCell ref="L392:O392"/>
    <mergeCell ref="L399:N399"/>
    <mergeCell ref="L522:O522"/>
    <mergeCell ref="L545:O545"/>
    <mergeCell ref="C244:G244"/>
    <mergeCell ref="C245:G245"/>
    <mergeCell ref="L368:O368"/>
    <mergeCell ref="L371:O371"/>
    <mergeCell ref="L373:O373"/>
    <mergeCell ref="L374:O374"/>
    <mergeCell ref="L1372:O1372"/>
    <mergeCell ref="L1381:O1381"/>
    <mergeCell ref="L1394:O1394"/>
    <mergeCell ref="L1469:O1469"/>
    <mergeCell ref="L1478:O1478"/>
    <mergeCell ref="L1487:O1487"/>
    <mergeCell ref="L667:O667"/>
    <mergeCell ref="L683:O683"/>
    <mergeCell ref="L1104:O1104"/>
    <mergeCell ref="L1202:O1202"/>
    <mergeCell ref="L1214:O1214"/>
    <mergeCell ref="L1227:O1227"/>
    <mergeCell ref="L1708:O1708"/>
    <mergeCell ref="L1717:O1717"/>
    <mergeCell ref="L1726:O1726"/>
    <mergeCell ref="L1739:O1739"/>
    <mergeCell ref="L1913:O1913"/>
    <mergeCell ref="L1922:O1922"/>
    <mergeCell ref="L1496:O1496"/>
    <mergeCell ref="L1509:O1509"/>
    <mergeCell ref="L1672:O1672"/>
    <mergeCell ref="L1681:O1681"/>
    <mergeCell ref="L1690:O1690"/>
    <mergeCell ref="L1699:O1699"/>
    <mergeCell ref="L2197:O2197"/>
    <mergeCell ref="L2214:O2214"/>
    <mergeCell ref="L2228:O2228"/>
    <mergeCell ref="L2229:O2229"/>
    <mergeCell ref="L2230:O2230"/>
    <mergeCell ref="L2231:O2231"/>
    <mergeCell ref="L1935:O1935"/>
    <mergeCell ref="L2148:O2148"/>
    <mergeCell ref="L2157:O2157"/>
    <mergeCell ref="L2166:O2166"/>
    <mergeCell ref="L2175:O2175"/>
    <mergeCell ref="L2184:O2184"/>
    <mergeCell ref="L2275:O2275"/>
    <mergeCell ref="L2284:O2284"/>
    <mergeCell ref="L2293:O2293"/>
    <mergeCell ref="L2302:O2302"/>
    <mergeCell ref="L2311:O2311"/>
    <mergeCell ref="L2320:O2320"/>
    <mergeCell ref="L2237:O2237"/>
    <mergeCell ref="L2238:O2238"/>
    <mergeCell ref="L2239:O2239"/>
    <mergeCell ref="L2248:O2248"/>
    <mergeCell ref="L2257:O2257"/>
    <mergeCell ref="L2266:O2266"/>
    <mergeCell ref="L2677:O2677"/>
    <mergeCell ref="L2696:O2696"/>
    <mergeCell ref="L2697:O2697"/>
    <mergeCell ref="L2713:O2713"/>
    <mergeCell ref="L2714:O2714"/>
    <mergeCell ref="L2745:O2745"/>
    <mergeCell ref="L2332:O2332"/>
    <mergeCell ref="L2493:O2493"/>
    <mergeCell ref="L2596:O2596"/>
    <mergeCell ref="L2621:O2621"/>
    <mergeCell ref="L2645:O2645"/>
    <mergeCell ref="L2676:O2676"/>
    <mergeCell ref="L2971:O2971"/>
    <mergeCell ref="L2978:O2978"/>
    <mergeCell ref="L2984:O2984"/>
    <mergeCell ref="L2989:O2989"/>
    <mergeCell ref="L3000:O3000"/>
    <mergeCell ref="L3007:O3007"/>
    <mergeCell ref="L2808:O2808"/>
    <mergeCell ref="L2861:O2861"/>
    <mergeCell ref="L2870:O2870"/>
    <mergeCell ref="L2879:O2879"/>
    <mergeCell ref="L2888:O2888"/>
    <mergeCell ref="L2948:O2948"/>
    <mergeCell ref="L3063:O3063"/>
    <mergeCell ref="L3074:O3074"/>
    <mergeCell ref="L3080:O3080"/>
    <mergeCell ref="L3081:O3081"/>
    <mergeCell ref="L3084:O3084"/>
    <mergeCell ref="L3094:O3094"/>
    <mergeCell ref="L3018:O3018"/>
    <mergeCell ref="L3025:O3025"/>
    <mergeCell ref="L3032:O3032"/>
    <mergeCell ref="L3039:O3039"/>
    <mergeCell ref="L3046:O3046"/>
    <mergeCell ref="L3058:O3058"/>
    <mergeCell ref="L3156:O3156"/>
    <mergeCell ref="L3163:O3163"/>
    <mergeCell ref="L3170:O3170"/>
    <mergeCell ref="L3177:O3177"/>
    <mergeCell ref="L3184:O3184"/>
    <mergeCell ref="L3195:O3195"/>
    <mergeCell ref="L3101:O3101"/>
    <mergeCell ref="L3125:O3125"/>
    <mergeCell ref="L3132:O3132"/>
    <mergeCell ref="L3146:O3146"/>
    <mergeCell ref="L3150:O3150"/>
    <mergeCell ref="L3152:O3152"/>
    <mergeCell ref="L3238:O3238"/>
    <mergeCell ref="L3245:O3245"/>
    <mergeCell ref="L3246:O3246"/>
    <mergeCell ref="L3250:O3250"/>
    <mergeCell ref="L3251:O3251"/>
    <mergeCell ref="L3263:O3263"/>
    <mergeCell ref="L3202:O3202"/>
    <mergeCell ref="L3208:O3208"/>
    <mergeCell ref="L3209:O3209"/>
    <mergeCell ref="L3217:O3217"/>
    <mergeCell ref="L3224:O3224"/>
    <mergeCell ref="L3231:O3231"/>
    <mergeCell ref="L3363:O3363"/>
    <mergeCell ref="L3504:O3504"/>
    <mergeCell ref="L3312:O3312"/>
    <mergeCell ref="L3319:O3319"/>
    <mergeCell ref="L3326:O3326"/>
    <mergeCell ref="L3336:O3336"/>
    <mergeCell ref="L3337:O3337"/>
    <mergeCell ref="L3347:O3347"/>
    <mergeCell ref="L3270:O3270"/>
    <mergeCell ref="L3277:O3277"/>
    <mergeCell ref="L3284:O3284"/>
    <mergeCell ref="L3291:O3291"/>
    <mergeCell ref="L3298:O3298"/>
    <mergeCell ref="L3305:O3305"/>
  </mergeCells>
  <conditionalFormatting sqref="W8:AB8">
    <cfRule type="duplicateValues" dxfId="0" priority="1"/>
  </conditionalFormatting>
  <dataValidations count="13">
    <dataValidation type="list" allowBlank="1" showInputMessage="1" showErrorMessage="1" sqref="A3392:A3672" xr:uid="{61B62DE2-D913-4365-86C6-EC24AD4D08DE}">
      <formula1>$J$3774:$J$3791</formula1>
    </dataValidation>
    <dataValidation type="list" allowBlank="1" showInputMessage="1" showErrorMessage="1" sqref="AF9" xr:uid="{89828BF7-2643-46D1-AD97-FAED35157327}">
      <formula1>OFFSET($W$3778,1,MATCH($AE9,$W$3778:$AQ$3778,0)-1,18,1)</formula1>
    </dataValidation>
    <dataValidation type="list" showInputMessage="1" showErrorMessage="1" sqref="AG9" xr:uid="{5DD3049E-A2E5-4A44-A7ED-CD366786A413}">
      <formula1>OFFSET($W$3799,1,MATCH($AF9,$W$3799:$CL$3799,0)-1,15,1)</formula1>
    </dataValidation>
    <dataValidation type="list" allowBlank="1" showInputMessage="1" showErrorMessage="1" sqref="AG3350 AG673:AG685 AG257:AG382 AG141 AG404:AG421 AG189 AG239 AG216:AG220 AG10:AG110 AG204:AG207 AG133 AG178:AG181 AG202 AG144:AG148 AG397 AG443:AG669 AG906:AG916 AG687:AG789 AG3354:AG3771 AG827:AG838 AG793 AG807:AG824 AG865:AG897 AG948:AG962 AG3064:AG3110 AG3116:AG3118 AG3124:AG3335 AG995:AG3055" xr:uid="{72C73755-4574-4ABA-9C84-CCFF768F1C4D}">
      <formula1>OFFSET($W$3799,1,MATCH($AF10,$W$3799:$CL$3799,0)-1,15,1)</formula1>
    </dataValidation>
    <dataValidation type="list" allowBlank="1" showInputMessage="1" showErrorMessage="1" sqref="AF3350 AF673:AF685 AF257:AF382 AF141 AF404:AF421 AF189 AF239 AF216:AF220 AF10:AF110 AF204:AF207 AF133 AF178:AF181 AF202 AF144:AF148 AF397 AF443:AF669 AF906:AF916 AF687:AF789 AF3354:AF3771 AF827:AF838 AF793 AF807:AF824 AF865:AF897 AF948:AF962 AF3064:AF3110 AF3116:AF3118 AF3124:AF3335 AF995:AF3055" xr:uid="{0A0EC7E8-2835-4F2E-8506-1FE31FE90310}">
      <formula1>OFFSET($W$3778,1,MATCH($AE10,$W$3778:$AOH$3778,0)-1,18,1)</formula1>
    </dataValidation>
    <dataValidation type="list" showInputMessage="1" showErrorMessage="1" sqref="BN34:BN62" xr:uid="{3AD9B794-0532-44E6-AAD3-87ACC6168026}">
      <formula1>OFFSET($Q$27,1,MATCH($K34,$Q$27:$CC$27,0)-1,15,1)</formula1>
    </dataValidation>
    <dataValidation type="list" allowBlank="1" showInputMessage="1" showErrorMessage="1" sqref="BM34:BM62" xr:uid="{07DFB9AA-E8D6-4236-8767-D965CB521216}">
      <formula1>OFFSET($Q$6,1,MATCH($J34,$Q$6:$AH$6,0)-1,18,1)</formula1>
    </dataValidation>
    <dataValidation type="list" allowBlank="1" showInputMessage="1" showErrorMessage="1" sqref="BL34:BL62" xr:uid="{CE303459-C2F3-43A3-9DC1-0568AA88AB65}">
      <formula1>$Q$6:$AH$6</formula1>
    </dataValidation>
    <dataValidation type="list" allowBlank="1" showInputMessage="1" showErrorMessage="1" sqref="AD9:AG9 Q9:Q382 Q386:Q3771" xr:uid="{93976146-2CB2-462B-A637-A72F213DBB7E}">
      <formula1>$R$8:$U$8</formula1>
    </dataValidation>
    <dataValidation type="list" allowBlank="1" showInputMessage="1" showErrorMessage="1" sqref="Q383:Q385" xr:uid="{2E1A579A-347C-4C38-A9B7-C79FD9DD00AB}">
      <formula1>$AD$8:$AF$8</formula1>
    </dataValidation>
    <dataValidation type="list" allowBlank="1" showInputMessage="1" showErrorMessage="1" sqref="AE793 AE193 AE404:AE669 AE257:AE382 AE906:AE916 AE144:AE148 AE191 AE183:AE187 AE3124:AE3771 AE673:AE685 AE9:AE110 AE687:AE789 AE865:AE897 AE807:AE824 AE204:AE207 AE948:AE962 AE3116:AE3118 AE202 AE397 AE826:AE838 AE3064:AE3110 AE133:AE137 AE189 AE178:AE181 AE216:AE220 AE239 AE247:AE248 AE141 AE995:AE3055" xr:uid="{46816EA8-E70B-4F39-86B1-F307CEB3569B}">
      <formula1>$W$3778:$AQ$3778</formula1>
    </dataValidation>
    <dataValidation type="list" allowBlank="1" showInputMessage="1" showErrorMessage="1" sqref="AD793 AD193 AD404:AD669 AD257:AD382 AD906:AD916 AD144:AD148 AD191 AD183:AD187 AD3124:AD3771 AD673:AD685 AD9:AD110 AD687:AD789 AD865:AD897 AD807:AD824 AD204:AD207 AD948:AD962 AD3116:AD3118 AD202 AD397 AD826:AD838 AD3064:AD3110 AD133:AD137 AD189 AD178:AD181 AD216:AD220 AD239 AD247:AD248 AD141 AD995:AD3055" xr:uid="{A5C9DE42-A3B1-4054-9AA9-70D64D818B07}">
      <formula1>$CM$3779:$CM$3937</formula1>
    </dataValidation>
    <dataValidation type="list" allowBlank="1" showInputMessage="1" showErrorMessage="1" sqref="BK34:BK62" xr:uid="{7E06868C-1AF3-4C8C-B7AD-5A783C344E7E}">
      <formula1>$BH$3779:$BH$3937</formula1>
    </dataValidation>
  </dataValidations>
  <pageMargins left="0.70866141732283472" right="0.70866141732283472" top="0.35433070866141736" bottom="0.35433070866141736" header="0.31496062992125984" footer="0.31496062992125984"/>
  <pageSetup paperSize="9" scale="38" fitToHeight="100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36620-2EF1-43EB-8F8A-FC9381105345}">
  <dimension ref="A1:M73"/>
  <sheetViews>
    <sheetView showGridLines="0" zoomScaleNormal="100" zoomScalePageLayoutView="118" workbookViewId="0">
      <selection activeCell="C35" sqref="C35"/>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v>432</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2406</v>
      </c>
      <c r="B4" s="1"/>
      <c r="C4" s="1"/>
      <c r="D4" s="711"/>
      <c r="E4" s="1"/>
      <c r="G4" s="710"/>
      <c r="H4" s="710"/>
      <c r="I4" s="710"/>
      <c r="J4" s="710"/>
      <c r="K4" s="710"/>
      <c r="L4" s="710"/>
      <c r="M4" s="710"/>
    </row>
    <row r="5" spans="1:13" s="705" customFormat="1" ht="21" customHeight="1" x14ac:dyDescent="0.25">
      <c r="A5" s="6" t="s">
        <v>9</v>
      </c>
      <c r="B5" s="6" t="s">
        <v>2561</v>
      </c>
      <c r="C5" s="6"/>
      <c r="D5" s="6"/>
      <c r="E5" s="6"/>
      <c r="F5" s="66"/>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customHeight="1" x14ac:dyDescent="0.25">
      <c r="A7" s="16"/>
      <c r="B7"/>
      <c r="C7"/>
      <c r="D7"/>
      <c r="E7" s="638"/>
      <c r="F7" s="701"/>
      <c r="G7" s="689"/>
      <c r="H7" s="703"/>
      <c r="I7" s="696"/>
      <c r="J7" s="696"/>
      <c r="K7" s="696"/>
      <c r="L7" s="696"/>
      <c r="M7" s="689"/>
    </row>
    <row r="8" spans="1:13" ht="13.35" hidden="1" customHeight="1" x14ac:dyDescent="0.25">
      <c r="A8" s="16">
        <v>0</v>
      </c>
      <c r="B8" t="s">
        <v>18</v>
      </c>
      <c r="C8"/>
      <c r="D8"/>
      <c r="E8" s="638">
        <f t="shared" ref="E8:E15" si="0">ROUND(F8/$J$2,0)</f>
        <v>0</v>
      </c>
      <c r="F8" s="701"/>
      <c r="G8" s="689"/>
      <c r="H8" s="702"/>
      <c r="I8" s="694">
        <f>'[86]A. (ii) Elem £ per m²'!H19</f>
        <v>0</v>
      </c>
      <c r="J8" s="694">
        <f>'[86]A. Approx Quants Full'!H104</f>
        <v>0</v>
      </c>
      <c r="K8" s="694"/>
      <c r="L8" s="694"/>
      <c r="M8" s="689"/>
    </row>
    <row r="9" spans="1:13" ht="13.35" hidden="1" customHeight="1" x14ac:dyDescent="0.25">
      <c r="A9" s="16">
        <v>1</v>
      </c>
      <c r="B9" t="s">
        <v>19</v>
      </c>
      <c r="C9"/>
      <c r="D9"/>
      <c r="E9" s="638">
        <f t="shared" si="0"/>
        <v>3806</v>
      </c>
      <c r="F9" s="701">
        <f>'5.00 Elstree Studios - O4'!H110</f>
        <v>1644165.3125</v>
      </c>
      <c r="G9" s="689"/>
      <c r="H9" s="702"/>
      <c r="I9" s="694">
        <f>'[86]A. (ii) Elem £ per m²'!H22</f>
        <v>0</v>
      </c>
      <c r="J9" s="694">
        <f>'[86]A. Approx Quants Full'!H360</f>
        <v>0</v>
      </c>
      <c r="K9" s="694"/>
      <c r="L9" s="694"/>
      <c r="M9" s="689"/>
    </row>
    <row r="10" spans="1:13" ht="13.35" hidden="1" customHeight="1" x14ac:dyDescent="0.25">
      <c r="A10" s="16">
        <v>2</v>
      </c>
      <c r="B10" t="s">
        <v>20</v>
      </c>
      <c r="C10"/>
      <c r="D10"/>
      <c r="E10" s="638">
        <f t="shared" si="0"/>
        <v>0</v>
      </c>
      <c r="F10" s="701"/>
      <c r="G10" s="689"/>
      <c r="H10" s="702"/>
      <c r="I10" s="694">
        <f>'[86]A. (ii) Elem £ per m²'!H32</f>
        <v>0</v>
      </c>
      <c r="J10" s="694">
        <f>'[86]A. Approx Quants Full'!H1015</f>
        <v>0</v>
      </c>
      <c r="K10" s="694"/>
      <c r="L10" s="694"/>
      <c r="M10" s="689"/>
    </row>
    <row r="11" spans="1:13" ht="13.35" hidden="1" customHeight="1" x14ac:dyDescent="0.25">
      <c r="A11" s="16">
        <v>3</v>
      </c>
      <c r="B11" t="s">
        <v>21</v>
      </c>
      <c r="C11"/>
      <c r="D11"/>
      <c r="E11" s="638">
        <f t="shared" si="0"/>
        <v>0</v>
      </c>
      <c r="F11" s="701"/>
      <c r="G11" s="689"/>
      <c r="H11" s="702"/>
      <c r="I11" s="694">
        <f>'[86]A. (ii) Elem £ per m²'!H37</f>
        <v>0</v>
      </c>
      <c r="J11" s="694"/>
      <c r="K11" s="694"/>
      <c r="L11" s="694"/>
      <c r="M11" s="689"/>
    </row>
    <row r="12" spans="1:13" ht="13.35" hidden="1" customHeight="1" x14ac:dyDescent="0.25">
      <c r="A12" s="16">
        <v>4</v>
      </c>
      <c r="B12" t="s">
        <v>22</v>
      </c>
      <c r="C12"/>
      <c r="D12"/>
      <c r="E12" s="638">
        <f t="shared" si="0"/>
        <v>0</v>
      </c>
      <c r="F12" s="701">
        <f>'5.00 Elstree Studios - O4'!H266</f>
        <v>0</v>
      </c>
      <c r="G12" s="689"/>
      <c r="H12" s="702"/>
      <c r="I12" s="694">
        <f>'[86]A. (ii) Elem £ per m²'!H37</f>
        <v>0</v>
      </c>
      <c r="J12" s="694">
        <f>'[86]A. Approx Quants Full'!H1292</f>
        <v>0</v>
      </c>
      <c r="K12" s="694"/>
      <c r="L12" s="694"/>
      <c r="M12" s="689"/>
    </row>
    <row r="13" spans="1:13" ht="13.35" hidden="1" customHeight="1" x14ac:dyDescent="0.25">
      <c r="A13" s="16">
        <v>5</v>
      </c>
      <c r="B13" t="s">
        <v>23</v>
      </c>
      <c r="C13"/>
      <c r="D13"/>
      <c r="E13" s="638">
        <f t="shared" si="0"/>
        <v>0</v>
      </c>
      <c r="F13" s="701"/>
      <c r="G13" s="689"/>
      <c r="H13" s="702"/>
      <c r="I13" s="694">
        <f>'[86]A. (ii) Elem £ per m²'!H50</f>
        <v>0</v>
      </c>
      <c r="J13" s="694"/>
      <c r="K13" s="694"/>
      <c r="L13" s="694"/>
      <c r="M13" s="689"/>
    </row>
    <row r="14" spans="1:13" ht="13.35" hidden="1" customHeight="1" x14ac:dyDescent="0.25">
      <c r="A14" s="16">
        <v>6</v>
      </c>
      <c r="B14" t="s">
        <v>24</v>
      </c>
      <c r="C14"/>
      <c r="D14"/>
      <c r="E14" s="638">
        <f t="shared" si="0"/>
        <v>0</v>
      </c>
      <c r="F14" s="701">
        <f>SUM(H14:L14)</f>
        <v>0</v>
      </c>
      <c r="G14" s="689"/>
      <c r="H14" s="702">
        <f>'[86]A. (i) Unit £ per m²'!H71</f>
        <v>0</v>
      </c>
      <c r="I14" s="694">
        <f>'[86]A. (ii) Elem £ per m²'!H53</f>
        <v>0</v>
      </c>
      <c r="J14" s="694">
        <f>'[86]A. Approx Quants Full'!H2083</f>
        <v>0</v>
      </c>
      <c r="K14" s="694"/>
      <c r="L14" s="694"/>
      <c r="M14" s="689"/>
    </row>
    <row r="15" spans="1:13" ht="13.35" customHeight="1" x14ac:dyDescent="0.25">
      <c r="A15" s="16"/>
      <c r="B15" t="s">
        <v>2407</v>
      </c>
      <c r="C15"/>
      <c r="D15"/>
      <c r="E15" s="638">
        <f t="shared" si="0"/>
        <v>3100</v>
      </c>
      <c r="F15" s="701">
        <f>J2*3100</f>
        <v>1339200</v>
      </c>
      <c r="G15" s="689"/>
      <c r="H15" s="702"/>
      <c r="I15" s="694">
        <f>'[86]A. (ii) Elem £ per m²'!H67</f>
        <v>0</v>
      </c>
      <c r="J15" s="694"/>
      <c r="K15" s="694"/>
      <c r="L15" s="694"/>
      <c r="M15" s="689"/>
    </row>
    <row r="16" spans="1:13" ht="13.35" customHeight="1" x14ac:dyDescent="0.25">
      <c r="A16" s="16"/>
      <c r="B16"/>
      <c r="C16"/>
      <c r="D16"/>
      <c r="E16" s="638"/>
      <c r="F16" s="701"/>
      <c r="G16" s="689"/>
      <c r="H16" s="702"/>
      <c r="I16" s="694"/>
      <c r="J16" s="694"/>
      <c r="K16" s="694"/>
      <c r="L16" s="694"/>
      <c r="M16" s="689"/>
    </row>
    <row r="17" spans="1:12" ht="13.35" customHeight="1" x14ac:dyDescent="0.25">
      <c r="A17" s="12"/>
      <c r="B17" s="12" t="s">
        <v>27</v>
      </c>
      <c r="C17" s="12"/>
      <c r="D17" s="15" t="s">
        <v>28</v>
      </c>
      <c r="E17" s="12">
        <f>ROUND(F17/$J$2,0)</f>
        <v>6906</v>
      </c>
      <c r="F17" s="12">
        <f>SUM(F7:F16)</f>
        <v>2983365.3125</v>
      </c>
      <c r="G17" s="689"/>
      <c r="H17" s="693">
        <f>SUM(H7:H16)</f>
        <v>0</v>
      </c>
      <c r="I17" s="693">
        <f>SUM(I7:I16)</f>
        <v>0</v>
      </c>
      <c r="J17" s="693">
        <f>SUM(J7:J16)</f>
        <v>0</v>
      </c>
      <c r="K17" s="693">
        <f>SUM(K7:K16)</f>
        <v>0</v>
      </c>
      <c r="L17" s="693">
        <f>SUM(L7:L16)</f>
        <v>0</v>
      </c>
    </row>
    <row r="18" spans="1:12" ht="13.35" customHeight="1" x14ac:dyDescent="0.25">
      <c r="A18" s="16"/>
      <c r="B18"/>
      <c r="C18"/>
      <c r="D18" s="19"/>
      <c r="E18" s="638"/>
      <c r="F18" s="701"/>
      <c r="G18" s="689"/>
      <c r="H18" s="695"/>
      <c r="I18" s="694"/>
      <c r="J18" s="694"/>
      <c r="K18" s="694"/>
      <c r="L18" s="694"/>
    </row>
    <row r="19" spans="1:12" ht="13.35" customHeight="1" x14ac:dyDescent="0.25">
      <c r="A19" s="16">
        <v>9</v>
      </c>
      <c r="B19" t="s">
        <v>2408</v>
      </c>
      <c r="C19"/>
      <c r="D19" s="19"/>
      <c r="E19" s="638">
        <v>0</v>
      </c>
      <c r="F19" s="743" t="s">
        <v>963</v>
      </c>
      <c r="G19" s="689"/>
      <c r="H19" s="695">
        <f>'[86]A. (i) Unit £ per m²'!H79</f>
        <v>0</v>
      </c>
      <c r="I19" s="694">
        <f>'[86]A. (ii) Elem £ per m²'!H84</f>
        <v>0</v>
      </c>
      <c r="J19" s="694"/>
      <c r="K19" s="694"/>
      <c r="L19" s="694"/>
    </row>
    <row r="20" spans="1:12" ht="13.35" customHeight="1" x14ac:dyDescent="0.25">
      <c r="A20" s="16">
        <v>10</v>
      </c>
      <c r="B20" t="s">
        <v>2409</v>
      </c>
      <c r="C20"/>
      <c r="D20" s="19"/>
      <c r="E20" s="638">
        <v>0</v>
      </c>
      <c r="F20" s="743" t="s">
        <v>963</v>
      </c>
      <c r="G20" s="689"/>
      <c r="H20" s="695">
        <f>'[86]A. (i) Unit £ per m²'!H82</f>
        <v>0</v>
      </c>
      <c r="I20" s="694">
        <f>'[86]A. (ii) Elem £ per m²'!H88</f>
        <v>0</v>
      </c>
      <c r="J20" s="694"/>
      <c r="K20" s="694"/>
      <c r="L20" s="694"/>
    </row>
    <row r="21" spans="1:12" ht="13.35" customHeight="1" x14ac:dyDescent="0.25">
      <c r="A21" s="16"/>
      <c r="B21"/>
      <c r="C21"/>
      <c r="D21" s="19"/>
      <c r="E21" s="638"/>
      <c r="F21" s="701"/>
      <c r="G21" s="39"/>
      <c r="H21" s="700"/>
      <c r="I21" s="699"/>
      <c r="J21" s="699"/>
      <c r="K21" s="694"/>
      <c r="L21" s="694"/>
    </row>
    <row r="22" spans="1:12" ht="13.35" customHeight="1" x14ac:dyDescent="0.25">
      <c r="A22" s="7"/>
      <c r="B22" s="7" t="s">
        <v>31</v>
      </c>
      <c r="C22" s="7"/>
      <c r="D22" s="18" t="s">
        <v>28</v>
      </c>
      <c r="E22" s="7">
        <f>ROUND(F22/$J$2,0)</f>
        <v>6906</v>
      </c>
      <c r="F22" s="7">
        <f>SUM(F17:F21)</f>
        <v>2983365.3125</v>
      </c>
      <c r="G22" s="689"/>
      <c r="H22" s="693">
        <f>SUM(H17:H21)</f>
        <v>0</v>
      </c>
      <c r="I22" s="698">
        <f>SUM(I17:I21)</f>
        <v>0</v>
      </c>
      <c r="J22" s="698">
        <f>SUM(J17:J21)</f>
        <v>0</v>
      </c>
      <c r="K22" s="698">
        <f>SUM(K17:K21)</f>
        <v>0</v>
      </c>
      <c r="L22" s="698">
        <f>SUM(L17:L21)</f>
        <v>0</v>
      </c>
    </row>
    <row r="23" spans="1:12" ht="13.35" customHeight="1" x14ac:dyDescent="0.25">
      <c r="A23" s="16"/>
      <c r="B23"/>
      <c r="C23"/>
      <c r="D23" s="19"/>
      <c r="E23" s="638"/>
      <c r="F23" s="10"/>
      <c r="G23" s="689"/>
      <c r="H23" s="697"/>
      <c r="I23" s="696"/>
      <c r="J23" s="696"/>
      <c r="K23" s="696"/>
      <c r="L23" s="696"/>
    </row>
    <row r="24" spans="1:12" ht="13.35" customHeight="1" x14ac:dyDescent="0.25">
      <c r="A24" s="16">
        <v>11</v>
      </c>
      <c r="B24" t="s">
        <v>32</v>
      </c>
      <c r="C24"/>
      <c r="D24" s="19"/>
      <c r="E24" s="638">
        <f>ROUND(F24/$J$2,0)</f>
        <v>345</v>
      </c>
      <c r="F24" s="10">
        <f>F22*0.05</f>
        <v>149168.265625</v>
      </c>
      <c r="G24" s="689"/>
      <c r="H24" s="695"/>
      <c r="I24" s="694"/>
      <c r="J24" s="694"/>
      <c r="K24" s="694"/>
      <c r="L24" s="694"/>
    </row>
    <row r="25" spans="1:12" ht="13.35" customHeight="1" x14ac:dyDescent="0.25">
      <c r="A25" s="16">
        <v>12</v>
      </c>
      <c r="B25" t="s">
        <v>33</v>
      </c>
      <c r="C25"/>
      <c r="D25" s="19"/>
      <c r="E25" s="638">
        <f>ROUND(F25/$J$2,0)</f>
        <v>0</v>
      </c>
      <c r="F25" s="10">
        <f>SUM(H25:L25)</f>
        <v>0</v>
      </c>
      <c r="G25" s="689"/>
      <c r="H25" s="695"/>
      <c r="I25" s="694">
        <f>'[86]A. (ii) Elem £ per m²'!H99</f>
        <v>0</v>
      </c>
      <c r="J25" s="694">
        <f>'[86]A. Approx Quants Full'!H3559</f>
        <v>0</v>
      </c>
      <c r="K25" s="694"/>
      <c r="L25" s="694"/>
    </row>
    <row r="26" spans="1:12" ht="13.35" customHeight="1" x14ac:dyDescent="0.25">
      <c r="A26" s="16"/>
      <c r="B26"/>
      <c r="C26"/>
      <c r="D26" s="19"/>
      <c r="E26" s="638"/>
      <c r="F26" s="10"/>
      <c r="G26" s="689"/>
      <c r="H26" s="695"/>
      <c r="I26" s="694"/>
      <c r="J26" s="694"/>
      <c r="K26" s="694"/>
      <c r="L26" s="694"/>
    </row>
    <row r="27" spans="1:12" ht="26.45" customHeight="1" x14ac:dyDescent="0.25">
      <c r="A27" s="12"/>
      <c r="B27" s="12" t="s">
        <v>34</v>
      </c>
      <c r="C27" s="12"/>
      <c r="D27" s="15" t="s">
        <v>28</v>
      </c>
      <c r="E27" s="12">
        <f>ROUND(F27/$J$2,0)</f>
        <v>7251</v>
      </c>
      <c r="F27" s="12">
        <f>SUM(F22:F26)</f>
        <v>3132533.578125</v>
      </c>
      <c r="G27" s="689"/>
      <c r="H27" s="693"/>
      <c r="I27" s="693">
        <f>SUM(I22:I26)</f>
        <v>0</v>
      </c>
      <c r="J27" s="693">
        <f>SUM(J22:J26)</f>
        <v>0</v>
      </c>
      <c r="K27" s="693">
        <f>SUM(K22:K26)</f>
        <v>0</v>
      </c>
      <c r="L27" s="693">
        <f>SUM(L22:L26)</f>
        <v>0</v>
      </c>
    </row>
    <row r="28" spans="1:12" ht="13.35" customHeight="1" x14ac:dyDescent="0.25">
      <c r="A28" s="16"/>
      <c r="B28"/>
      <c r="C28"/>
      <c r="D28" s="19"/>
      <c r="E28" s="638"/>
      <c r="F28" s="10"/>
      <c r="G28" s="689"/>
      <c r="H28" s="697"/>
      <c r="I28" s="696"/>
      <c r="J28" s="696"/>
      <c r="K28" s="696"/>
      <c r="L28" s="696"/>
    </row>
    <row r="29" spans="1:12" ht="13.35" customHeight="1" x14ac:dyDescent="0.25">
      <c r="A29" s="16">
        <v>13</v>
      </c>
      <c r="B29" t="s">
        <v>35</v>
      </c>
      <c r="C29"/>
      <c r="D29" s="19"/>
      <c r="E29" s="638">
        <f>ROUND(F29/$J$2,0)</f>
        <v>725</v>
      </c>
      <c r="F29" s="10">
        <f>F27*0.1</f>
        <v>313253.35781250003</v>
      </c>
      <c r="G29" s="689"/>
      <c r="H29" s="695">
        <f>'[86]A. (i) Unit £ per m²'!G102</f>
        <v>0</v>
      </c>
      <c r="I29" s="694">
        <f>'[86]A. (ii) Elem £ per m²'!G107</f>
        <v>0</v>
      </c>
      <c r="J29" s="694">
        <f>'[86]A. Approx Quants Full'!G3564+'[86]A. Approx Quants Full'!G3570</f>
        <v>0</v>
      </c>
      <c r="K29" s="694"/>
      <c r="L29" s="694"/>
    </row>
    <row r="30" spans="1:12" ht="13.35" customHeight="1" x14ac:dyDescent="0.25">
      <c r="A30" s="16"/>
      <c r="B30"/>
      <c r="C30"/>
      <c r="D30" s="19"/>
      <c r="E30" s="638"/>
      <c r="F30" s="10"/>
      <c r="G30" s="689"/>
      <c r="H30" s="695"/>
      <c r="I30" s="694"/>
      <c r="J30" s="694"/>
      <c r="K30" s="694"/>
      <c r="L30" s="694"/>
    </row>
    <row r="31" spans="1:12" ht="25.7" customHeight="1" x14ac:dyDescent="0.25">
      <c r="A31" s="12"/>
      <c r="B31" s="12" t="s">
        <v>36</v>
      </c>
      <c r="C31" s="12"/>
      <c r="D31" s="15" t="s">
        <v>28</v>
      </c>
      <c r="E31" s="12">
        <f>ROUND(F31/$J$2,0)</f>
        <v>7976</v>
      </c>
      <c r="F31" s="12">
        <f>SUM(F27:F30)</f>
        <v>3445786.9359375001</v>
      </c>
      <c r="G31" s="689"/>
      <c r="H31" s="693"/>
      <c r="I31" s="693">
        <f>SUM(I27:I30)</f>
        <v>0</v>
      </c>
      <c r="J31" s="693">
        <f>SUM(J27:J30)</f>
        <v>0</v>
      </c>
      <c r="K31" s="693">
        <f>SUM(K27:K30)</f>
        <v>0</v>
      </c>
      <c r="L31" s="693">
        <f>SUM(L27:L30)</f>
        <v>0</v>
      </c>
    </row>
    <row r="32" spans="1:12" ht="13.35" customHeight="1" x14ac:dyDescent="0.25">
      <c r="A32" s="16"/>
      <c r="B32"/>
      <c r="C32"/>
      <c r="D32" s="19"/>
      <c r="E32" s="638"/>
      <c r="F32" s="10"/>
      <c r="G32" s="689"/>
      <c r="H32" s="697"/>
      <c r="I32" s="696"/>
      <c r="J32" s="696"/>
      <c r="K32" s="696"/>
      <c r="L32" s="696"/>
    </row>
    <row r="33" spans="1:12" ht="13.35" customHeight="1" x14ac:dyDescent="0.25">
      <c r="A33" s="16">
        <v>14</v>
      </c>
      <c r="B33" t="s">
        <v>2410</v>
      </c>
      <c r="C33"/>
      <c r="D33" s="19"/>
      <c r="E33" s="638"/>
      <c r="F33" s="10"/>
      <c r="G33" s="689"/>
      <c r="H33" s="695"/>
      <c r="I33" s="694"/>
      <c r="J33" s="694"/>
      <c r="K33" s="694"/>
      <c r="L33" s="694"/>
    </row>
    <row r="34" spans="1:12" ht="13.35" customHeight="1" x14ac:dyDescent="0.25">
      <c r="A34" s="16"/>
      <c r="B34"/>
      <c r="C34"/>
      <c r="D34" s="19"/>
      <c r="E34" s="638"/>
      <c r="F34" s="10"/>
      <c r="G34" s="689"/>
      <c r="H34" s="695"/>
      <c r="I34" s="694"/>
      <c r="J34" s="694"/>
      <c r="K34" s="694"/>
      <c r="L34" s="694"/>
    </row>
    <row r="35" spans="1:12" ht="26.45" customHeight="1" x14ac:dyDescent="0.25">
      <c r="A35" s="7"/>
      <c r="B35" s="7" t="s">
        <v>38</v>
      </c>
      <c r="C35" s="7"/>
      <c r="D35" s="18" t="s">
        <v>28</v>
      </c>
      <c r="E35" s="7">
        <f>ROUND(F35/$J$2,0)</f>
        <v>7976</v>
      </c>
      <c r="F35" s="7">
        <f>SUM(F31:F34)</f>
        <v>3445786.9359375001</v>
      </c>
      <c r="G35" s="689"/>
      <c r="H35" s="693"/>
      <c r="I35" s="693">
        <f>SUM(I31:I34)</f>
        <v>0</v>
      </c>
      <c r="J35" s="693">
        <f>SUM(J31:J34)</f>
        <v>0</v>
      </c>
      <c r="K35" s="693">
        <f>SUM(K31:K34)</f>
        <v>0</v>
      </c>
      <c r="L35" s="693">
        <f>SUM(L31:L34)</f>
        <v>0</v>
      </c>
    </row>
    <row r="36" spans="1:12" ht="13.35" customHeight="1" x14ac:dyDescent="0.25">
      <c r="A36" s="692"/>
      <c r="B36"/>
      <c r="C36"/>
      <c r="D36"/>
      <c r="E36"/>
      <c r="F36"/>
      <c r="G36" s="689"/>
      <c r="H36" s="689"/>
      <c r="I36" s="689"/>
      <c r="J36" s="689"/>
      <c r="K36" s="689"/>
      <c r="L36" s="689"/>
    </row>
    <row r="37" spans="1:12" ht="25.7" customHeight="1" x14ac:dyDescent="0.25">
      <c r="A37" s="691">
        <v>15</v>
      </c>
      <c r="B37" s="7" t="s">
        <v>39</v>
      </c>
      <c r="C37" s="7"/>
      <c r="D37" s="7"/>
      <c r="E37" s="7"/>
      <c r="F37" s="7" t="s">
        <v>40</v>
      </c>
      <c r="G37" s="689"/>
      <c r="H37" s="690"/>
      <c r="I37" s="690"/>
      <c r="J37" s="690"/>
      <c r="K37" s="690"/>
      <c r="L37" s="690"/>
    </row>
    <row r="38" spans="1:12" customFormat="1" ht="13.35" customHeight="1" x14ac:dyDescent="0.25"/>
    <row r="39" spans="1:12" customFormat="1" ht="13.35" customHeight="1" x14ac:dyDescent="0.25">
      <c r="A39" s="688" t="s">
        <v>2</v>
      </c>
      <c r="B39" s="25" t="s">
        <v>41</v>
      </c>
      <c r="C39" s="25"/>
      <c r="D39" s="25"/>
      <c r="E39" s="25"/>
      <c r="F39" s="26"/>
    </row>
    <row r="40" spans="1:12" customFormat="1" ht="13.35" customHeight="1" x14ac:dyDescent="0.25">
      <c r="A40" s="687" t="s">
        <v>2</v>
      </c>
      <c r="B40" s="17" t="s">
        <v>42</v>
      </c>
      <c r="C40" s="17"/>
      <c r="D40" s="17"/>
      <c r="E40" s="17"/>
      <c r="F40" s="23"/>
    </row>
    <row r="41" spans="1:12" customFormat="1" ht="13.35" customHeight="1" x14ac:dyDescent="0.25">
      <c r="A41" s="686"/>
      <c r="B41" s="20"/>
      <c r="C41" s="20"/>
      <c r="D41" s="20"/>
      <c r="E41" s="20"/>
      <c r="F41" s="27"/>
    </row>
    <row r="42" spans="1:12" customFormat="1" ht="13.35" customHeight="1" x14ac:dyDescent="0.25">
      <c r="A42" s="28"/>
      <c r="B42" s="25"/>
      <c r="C42" s="25"/>
      <c r="D42" s="29" t="s">
        <v>43</v>
      </c>
      <c r="E42" s="32">
        <f>J2</f>
        <v>432</v>
      </c>
      <c r="F42" s="26" t="s">
        <v>5</v>
      </c>
    </row>
    <row r="43" spans="1:12" customFormat="1" ht="13.35" customHeight="1" x14ac:dyDescent="0.25">
      <c r="A43" s="21"/>
      <c r="B43" s="17"/>
      <c r="C43" s="17"/>
      <c r="D43" s="30" t="s">
        <v>44</v>
      </c>
      <c r="E43" s="33">
        <f>F35/E42</f>
        <v>7976.3586480034728</v>
      </c>
      <c r="F43" s="23" t="s">
        <v>45</v>
      </c>
    </row>
    <row r="44" spans="1:12" customFormat="1" ht="14.25" x14ac:dyDescent="0.25">
      <c r="A44" s="22"/>
      <c r="B44" s="20"/>
      <c r="C44" s="20"/>
      <c r="D44" s="31"/>
      <c r="E44" s="34">
        <f>ROUND(E43/10.764,2)</f>
        <v>741.02</v>
      </c>
      <c r="F44" s="27" t="s">
        <v>46</v>
      </c>
    </row>
    <row r="45" spans="1:12" customFormat="1" ht="14.25" x14ac:dyDescent="0.25"/>
    <row r="46" spans="1:12" customFormat="1" ht="14.25" x14ac:dyDescent="0.25"/>
    <row r="47" spans="1:12" customFormat="1" ht="14.25" x14ac:dyDescent="0.25"/>
    <row r="48" spans="1:12" customFormat="1" ht="14.25" x14ac:dyDescent="0.25"/>
    <row r="49" spans="1:6" x14ac:dyDescent="0.25">
      <c r="A49" s="741" t="s">
        <v>2411</v>
      </c>
    </row>
    <row r="50" spans="1:6" x14ac:dyDescent="0.25">
      <c r="A50" s="2" t="s">
        <v>2412</v>
      </c>
    </row>
    <row r="51" spans="1:6" x14ac:dyDescent="0.25">
      <c r="A51" s="2" t="s">
        <v>2413</v>
      </c>
    </row>
    <row r="52" spans="1:6" x14ac:dyDescent="0.25">
      <c r="A52" s="2" t="s">
        <v>2414</v>
      </c>
    </row>
    <row r="53" spans="1:6" x14ac:dyDescent="0.25">
      <c r="A53" s="2" t="s">
        <v>2415</v>
      </c>
    </row>
    <row r="54" spans="1:6" x14ac:dyDescent="0.25">
      <c r="A54" s="2" t="s">
        <v>2416</v>
      </c>
    </row>
    <row r="55" spans="1:6" x14ac:dyDescent="0.25">
      <c r="A55" s="742" t="s">
        <v>2417</v>
      </c>
      <c r="B55" s="742"/>
      <c r="C55" s="742"/>
      <c r="D55" s="742"/>
      <c r="E55" s="742"/>
      <c r="F55" s="742"/>
    </row>
    <row r="56" spans="1:6" x14ac:dyDescent="0.25">
      <c r="A56" s="2" t="s">
        <v>2418</v>
      </c>
    </row>
    <row r="57" spans="1:6" x14ac:dyDescent="0.25">
      <c r="A57" s="2" t="s">
        <v>2419</v>
      </c>
    </row>
    <row r="58" spans="1:6" x14ac:dyDescent="0.25">
      <c r="A58" s="2" t="s">
        <v>2420</v>
      </c>
    </row>
    <row r="59" spans="1:6" x14ac:dyDescent="0.25">
      <c r="A59" s="2" t="s">
        <v>2421</v>
      </c>
    </row>
    <row r="60" spans="1:6" x14ac:dyDescent="0.25">
      <c r="A60" s="2" t="s">
        <v>2422</v>
      </c>
    </row>
    <row r="61" spans="1:6" x14ac:dyDescent="0.25">
      <c r="A61" s="2" t="s">
        <v>2423</v>
      </c>
    </row>
    <row r="62" spans="1:6" x14ac:dyDescent="0.25">
      <c r="A62" s="2" t="s">
        <v>2424</v>
      </c>
    </row>
    <row r="63" spans="1:6" x14ac:dyDescent="0.25">
      <c r="A63" s="2" t="s">
        <v>2425</v>
      </c>
    </row>
    <row r="65" spans="1:1" x14ac:dyDescent="0.25">
      <c r="A65" s="741" t="s">
        <v>2426</v>
      </c>
    </row>
    <row r="66" spans="1:1" x14ac:dyDescent="0.25">
      <c r="A66" s="2" t="s">
        <v>2427</v>
      </c>
    </row>
    <row r="67" spans="1:1" x14ac:dyDescent="0.25">
      <c r="A67" s="2" t="s">
        <v>2428</v>
      </c>
    </row>
    <row r="68" spans="1:1" x14ac:dyDescent="0.25">
      <c r="A68" s="2" t="s">
        <v>2429</v>
      </c>
    </row>
    <row r="69" spans="1:1" x14ac:dyDescent="0.25">
      <c r="A69" s="2" t="s">
        <v>2430</v>
      </c>
    </row>
    <row r="70" spans="1:1" x14ac:dyDescent="0.25">
      <c r="A70" s="2" t="s">
        <v>2431</v>
      </c>
    </row>
    <row r="71" spans="1:1" x14ac:dyDescent="0.25">
      <c r="A71" s="2" t="s">
        <v>138</v>
      </c>
    </row>
    <row r="72" spans="1:1" x14ac:dyDescent="0.25">
      <c r="A72" s="2" t="s">
        <v>305</v>
      </c>
    </row>
    <row r="73" spans="1:1" x14ac:dyDescent="0.25">
      <c r="A73" s="2" t="s">
        <v>2027</v>
      </c>
    </row>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C7CC7-E729-4287-83BE-A41C5B9A49A5}">
  <dimension ref="A1:M66"/>
  <sheetViews>
    <sheetView showGridLines="0" topLeftCell="A30" zoomScaleNormal="100" zoomScalePageLayoutView="118" workbookViewId="0">
      <selection activeCell="C36" sqref="C36"/>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v>908</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2432</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customHeight="1" x14ac:dyDescent="0.25">
      <c r="A7" s="16"/>
      <c r="B7"/>
      <c r="C7"/>
      <c r="D7"/>
      <c r="E7" s="638"/>
      <c r="F7" s="701"/>
      <c r="G7" s="689"/>
      <c r="H7" s="703"/>
      <c r="I7" s="696"/>
      <c r="J7" s="696"/>
      <c r="K7" s="696"/>
      <c r="L7" s="696"/>
      <c r="M7" s="689"/>
    </row>
    <row r="8" spans="1:13" ht="13.35" hidden="1" customHeight="1" x14ac:dyDescent="0.25">
      <c r="A8" s="16">
        <v>0</v>
      </c>
      <c r="B8" t="s">
        <v>18</v>
      </c>
      <c r="C8"/>
      <c r="D8"/>
      <c r="E8" s="638">
        <f t="shared" ref="E8:E18" si="0">ROUND(F8/$J$2,0)</f>
        <v>0</v>
      </c>
      <c r="F8" s="701"/>
      <c r="G8" s="689"/>
      <c r="H8" s="702"/>
      <c r="I8" s="694">
        <f>'[86]A. (ii) Elem £ per m²'!H19</f>
        <v>0</v>
      </c>
      <c r="J8" s="694">
        <f>'[86]A. Approx Quants Full'!H104</f>
        <v>0</v>
      </c>
      <c r="K8" s="694"/>
      <c r="L8" s="694"/>
      <c r="M8" s="689"/>
    </row>
    <row r="9" spans="1:13" ht="13.35" hidden="1" customHeight="1" x14ac:dyDescent="0.25">
      <c r="A9" s="16">
        <v>1</v>
      </c>
      <c r="B9" t="s">
        <v>19</v>
      </c>
      <c r="C9"/>
      <c r="D9"/>
      <c r="E9" s="638">
        <f t="shared" si="0"/>
        <v>1811</v>
      </c>
      <c r="F9" s="701">
        <f>'5.00 Elstree Studios - O4'!H110</f>
        <v>1644165.3125</v>
      </c>
      <c r="G9" s="689"/>
      <c r="H9" s="702"/>
      <c r="I9" s="694">
        <f>'[86]A. (ii) Elem £ per m²'!H22</f>
        <v>0</v>
      </c>
      <c r="J9" s="694">
        <f>'[86]A. Approx Quants Full'!H360</f>
        <v>0</v>
      </c>
      <c r="K9" s="694"/>
      <c r="L9" s="694"/>
      <c r="M9" s="689"/>
    </row>
    <row r="10" spans="1:13" ht="13.35" hidden="1" customHeight="1" x14ac:dyDescent="0.25">
      <c r="A10" s="16">
        <v>2</v>
      </c>
      <c r="B10" t="s">
        <v>20</v>
      </c>
      <c r="C10"/>
      <c r="D10"/>
      <c r="E10" s="638">
        <f t="shared" si="0"/>
        <v>0</v>
      </c>
      <c r="F10" s="701"/>
      <c r="G10" s="689"/>
      <c r="H10" s="702"/>
      <c r="I10" s="694">
        <f>'[86]A. (ii) Elem £ per m²'!H32</f>
        <v>0</v>
      </c>
      <c r="J10" s="694">
        <f>'[86]A. Approx Quants Full'!H1015</f>
        <v>0</v>
      </c>
      <c r="K10" s="694"/>
      <c r="L10" s="694"/>
      <c r="M10" s="689"/>
    </row>
    <row r="11" spans="1:13" ht="13.35" hidden="1" customHeight="1" x14ac:dyDescent="0.25">
      <c r="A11" s="16">
        <v>3</v>
      </c>
      <c r="B11" t="s">
        <v>21</v>
      </c>
      <c r="C11"/>
      <c r="D11"/>
      <c r="E11" s="638">
        <f t="shared" si="0"/>
        <v>0</v>
      </c>
      <c r="F11" s="701"/>
      <c r="G11" s="689"/>
      <c r="H11" s="702"/>
      <c r="I11" s="694">
        <f>'[86]A. (ii) Elem £ per m²'!H37</f>
        <v>0</v>
      </c>
      <c r="J11" s="694"/>
      <c r="K11" s="694"/>
      <c r="L11" s="694"/>
      <c r="M11" s="689"/>
    </row>
    <row r="12" spans="1:13" ht="13.35" hidden="1" customHeight="1" x14ac:dyDescent="0.25">
      <c r="A12" s="16">
        <v>4</v>
      </c>
      <c r="B12" t="s">
        <v>22</v>
      </c>
      <c r="C12"/>
      <c r="D12"/>
      <c r="E12" s="638">
        <f t="shared" si="0"/>
        <v>0</v>
      </c>
      <c r="F12" s="701">
        <f>'5.00 Elstree Studios - O4'!H266</f>
        <v>0</v>
      </c>
      <c r="G12" s="689"/>
      <c r="H12" s="702"/>
      <c r="I12" s="694">
        <f>'[86]A. (ii) Elem £ per m²'!H37</f>
        <v>0</v>
      </c>
      <c r="J12" s="694">
        <f>'[86]A. Approx Quants Full'!H1292</f>
        <v>0</v>
      </c>
      <c r="K12" s="694"/>
      <c r="L12" s="694"/>
      <c r="M12" s="689"/>
    </row>
    <row r="13" spans="1:13" ht="13.35" hidden="1" customHeight="1" x14ac:dyDescent="0.25">
      <c r="A13" s="16">
        <v>5</v>
      </c>
      <c r="B13" t="s">
        <v>23</v>
      </c>
      <c r="C13"/>
      <c r="D13"/>
      <c r="E13" s="638">
        <f t="shared" si="0"/>
        <v>0</v>
      </c>
      <c r="F13" s="701"/>
      <c r="G13" s="689"/>
      <c r="H13" s="702"/>
      <c r="I13" s="694">
        <f>'[86]A. (ii) Elem £ per m²'!H50</f>
        <v>0</v>
      </c>
      <c r="J13" s="694"/>
      <c r="K13" s="694"/>
      <c r="L13" s="694"/>
      <c r="M13" s="689"/>
    </row>
    <row r="14" spans="1:13" ht="13.35" hidden="1" customHeight="1" x14ac:dyDescent="0.25">
      <c r="A14" s="16">
        <v>6</v>
      </c>
      <c r="B14" t="s">
        <v>24</v>
      </c>
      <c r="C14"/>
      <c r="D14"/>
      <c r="E14" s="638">
        <f t="shared" si="0"/>
        <v>0</v>
      </c>
      <c r="F14" s="701">
        <f>SUM(H14:L14)</f>
        <v>0</v>
      </c>
      <c r="G14" s="689"/>
      <c r="H14" s="702">
        <f>'[86]A. (i) Unit £ per m²'!H71</f>
        <v>0</v>
      </c>
      <c r="I14" s="694">
        <f>'[86]A. (ii) Elem £ per m²'!H53</f>
        <v>0</v>
      </c>
      <c r="J14" s="694">
        <f>'[86]A. Approx Quants Full'!H2083</f>
        <v>0</v>
      </c>
      <c r="K14" s="694"/>
      <c r="L14" s="694"/>
      <c r="M14" s="689"/>
    </row>
    <row r="15" spans="1:13" ht="13.35" customHeight="1" x14ac:dyDescent="0.25">
      <c r="A15" s="16"/>
      <c r="B15" t="s">
        <v>2433</v>
      </c>
      <c r="C15"/>
      <c r="D15"/>
      <c r="E15" s="638">
        <f t="shared" si="0"/>
        <v>3650</v>
      </c>
      <c r="F15" s="701">
        <f>J2*3650</f>
        <v>3314200</v>
      </c>
      <c r="G15" s="689"/>
      <c r="H15" s="702"/>
      <c r="I15" s="694">
        <f>'[86]A. (ii) Elem £ per m²'!H67</f>
        <v>0</v>
      </c>
      <c r="J15" s="694"/>
      <c r="K15" s="694"/>
      <c r="L15" s="694"/>
      <c r="M15" s="689"/>
    </row>
    <row r="16" spans="1:13" ht="13.35" customHeight="1" x14ac:dyDescent="0.25">
      <c r="A16" s="16"/>
      <c r="B16" t="s">
        <v>2434</v>
      </c>
      <c r="C16"/>
      <c r="D16"/>
      <c r="E16" s="638">
        <f t="shared" si="0"/>
        <v>184</v>
      </c>
      <c r="F16" s="701">
        <f>(((((450*37)/1000)*4750)*1.1+(J2*50))*1.15)*1.1</f>
        <v>167481.25625000001</v>
      </c>
      <c r="G16" s="689"/>
      <c r="H16" s="702"/>
      <c r="I16" s="694">
        <f>'[86]A. (ii) Elem £ per m²'!H77</f>
        <v>0</v>
      </c>
      <c r="J16" s="694">
        <f>'[86]A. Approx Quants Full'!H2995</f>
        <v>0</v>
      </c>
      <c r="K16" s="694"/>
      <c r="L16" s="694"/>
      <c r="M16" s="689"/>
    </row>
    <row r="17" spans="1:12" ht="13.35" customHeight="1" x14ac:dyDescent="0.25">
      <c r="A17" s="16"/>
      <c r="B17" t="s">
        <v>2435</v>
      </c>
      <c r="C17"/>
      <c r="D17"/>
      <c r="E17" s="638">
        <f t="shared" si="0"/>
        <v>139</v>
      </c>
      <c r="F17" s="701">
        <f>(100000*1.15)*1.1</f>
        <v>126500</v>
      </c>
      <c r="G17" s="689"/>
      <c r="H17" s="702"/>
      <c r="I17" s="694"/>
      <c r="J17" s="694"/>
      <c r="K17" s="694"/>
      <c r="L17" s="694"/>
    </row>
    <row r="18" spans="1:12" ht="13.35" customHeight="1" x14ac:dyDescent="0.25">
      <c r="A18" s="16"/>
      <c r="B18" t="s">
        <v>2436</v>
      </c>
      <c r="C18"/>
      <c r="D18"/>
      <c r="E18" s="638">
        <f t="shared" si="0"/>
        <v>49</v>
      </c>
      <c r="F18" s="701">
        <f>(35000*1.15)*1.1</f>
        <v>44275</v>
      </c>
      <c r="G18" s="689"/>
      <c r="H18" s="702"/>
      <c r="I18" s="694"/>
      <c r="J18" s="694"/>
      <c r="K18" s="694"/>
      <c r="L18" s="694"/>
    </row>
    <row r="19" spans="1:12" ht="13.35" customHeight="1" x14ac:dyDescent="0.25">
      <c r="A19" s="16"/>
      <c r="B19"/>
      <c r="C19"/>
      <c r="D19"/>
      <c r="E19" s="638"/>
      <c r="F19" s="701"/>
      <c r="G19" s="689"/>
      <c r="H19" s="702"/>
      <c r="I19" s="694"/>
      <c r="J19" s="694"/>
      <c r="K19" s="694"/>
      <c r="L19" s="694"/>
    </row>
    <row r="20" spans="1:12" ht="13.35" customHeight="1" x14ac:dyDescent="0.25">
      <c r="A20" s="12"/>
      <c r="B20" s="12" t="s">
        <v>27</v>
      </c>
      <c r="C20" s="12"/>
      <c r="D20" s="15" t="s">
        <v>28</v>
      </c>
      <c r="E20" s="12">
        <f>ROUND(F20/$J$2,0)</f>
        <v>5833</v>
      </c>
      <c r="F20" s="12">
        <f>SUM(F7:F19)</f>
        <v>5296621.5687499996</v>
      </c>
      <c r="G20" s="689"/>
      <c r="H20" s="693">
        <f>SUM(H7:H19)</f>
        <v>0</v>
      </c>
      <c r="I20" s="693">
        <f>SUM(I7:I19)</f>
        <v>0</v>
      </c>
      <c r="J20" s="693">
        <f>SUM(J7:J19)</f>
        <v>0</v>
      </c>
      <c r="K20" s="693">
        <f>SUM(K7:K19)</f>
        <v>0</v>
      </c>
      <c r="L20" s="693">
        <f>SUM(L7:L19)</f>
        <v>0</v>
      </c>
    </row>
    <row r="21" spans="1:12" ht="13.35" customHeight="1" x14ac:dyDescent="0.25">
      <c r="A21" s="16"/>
      <c r="B21"/>
      <c r="C21"/>
      <c r="D21" s="19"/>
      <c r="E21" s="638"/>
      <c r="F21" s="701"/>
      <c r="G21" s="689"/>
      <c r="H21" s="695"/>
      <c r="I21" s="694"/>
      <c r="J21" s="694"/>
      <c r="K21" s="694"/>
      <c r="L21" s="694"/>
    </row>
    <row r="22" spans="1:12" ht="25.5" customHeight="1" x14ac:dyDescent="0.25">
      <c r="A22" s="16">
        <v>9</v>
      </c>
      <c r="B22" t="s">
        <v>2408</v>
      </c>
      <c r="C22"/>
      <c r="D22" s="19"/>
      <c r="E22" s="638">
        <v>0</v>
      </c>
      <c r="F22" s="743" t="s">
        <v>963</v>
      </c>
      <c r="G22" s="689"/>
      <c r="H22" s="695">
        <f>'[86]A. (i) Unit £ per m²'!H79</f>
        <v>0</v>
      </c>
      <c r="I22" s="694">
        <f>'[86]A. (ii) Elem £ per m²'!H84</f>
        <v>0</v>
      </c>
      <c r="J22" s="694"/>
      <c r="K22" s="694"/>
      <c r="L22" s="694"/>
    </row>
    <row r="23" spans="1:12" ht="24.6" customHeight="1" x14ac:dyDescent="0.25">
      <c r="A23" s="16">
        <v>10</v>
      </c>
      <c r="B23" t="s">
        <v>2409</v>
      </c>
      <c r="C23"/>
      <c r="D23" s="19"/>
      <c r="E23" s="638">
        <v>0</v>
      </c>
      <c r="F23" s="743" t="s">
        <v>963</v>
      </c>
      <c r="G23" s="689"/>
      <c r="H23" s="695">
        <f>'[86]A. (i) Unit £ per m²'!H82</f>
        <v>0</v>
      </c>
      <c r="I23" s="694">
        <f>'[86]A. (ii) Elem £ per m²'!H88</f>
        <v>0</v>
      </c>
      <c r="J23" s="694"/>
      <c r="K23" s="694"/>
      <c r="L23" s="694"/>
    </row>
    <row r="24" spans="1:12" ht="13.35" customHeight="1" x14ac:dyDescent="0.25">
      <c r="A24" s="16"/>
      <c r="B24"/>
      <c r="C24"/>
      <c r="D24" s="19"/>
      <c r="E24" s="638"/>
      <c r="F24" s="701"/>
      <c r="G24" s="39"/>
      <c r="H24" s="700"/>
      <c r="I24" s="699"/>
      <c r="J24" s="699"/>
      <c r="K24" s="694"/>
      <c r="L24" s="694"/>
    </row>
    <row r="25" spans="1:12" ht="13.35" customHeight="1" x14ac:dyDescent="0.25">
      <c r="A25" s="7"/>
      <c r="B25" s="7" t="s">
        <v>31</v>
      </c>
      <c r="C25" s="7"/>
      <c r="D25" s="18" t="s">
        <v>28</v>
      </c>
      <c r="E25" s="7">
        <f>ROUND(F25/$J$2,0)</f>
        <v>5833</v>
      </c>
      <c r="F25" s="7">
        <f>SUM(F20:F24)</f>
        <v>5296621.5687499996</v>
      </c>
      <c r="G25" s="689"/>
      <c r="H25" s="693">
        <f>SUM(H20:H24)</f>
        <v>0</v>
      </c>
      <c r="I25" s="698">
        <f>SUM(I20:I24)</f>
        <v>0</v>
      </c>
      <c r="J25" s="698">
        <f>SUM(J20:J24)</f>
        <v>0</v>
      </c>
      <c r="K25" s="698">
        <f>SUM(K20:K24)</f>
        <v>0</v>
      </c>
      <c r="L25" s="698">
        <f>SUM(L20:L24)</f>
        <v>0</v>
      </c>
    </row>
    <row r="26" spans="1:12" ht="13.35" customHeight="1" x14ac:dyDescent="0.25">
      <c r="A26" s="16"/>
      <c r="B26"/>
      <c r="C26"/>
      <c r="D26" s="19"/>
      <c r="E26" s="638"/>
      <c r="F26" s="10"/>
      <c r="G26" s="689"/>
      <c r="H26" s="697"/>
      <c r="I26" s="696"/>
      <c r="J26" s="696"/>
      <c r="K26" s="696"/>
      <c r="L26" s="696"/>
    </row>
    <row r="27" spans="1:12" ht="13.35" customHeight="1" x14ac:dyDescent="0.25">
      <c r="A27" s="16">
        <v>11</v>
      </c>
      <c r="B27" t="s">
        <v>32</v>
      </c>
      <c r="C27"/>
      <c r="D27" s="19"/>
      <c r="E27" s="638">
        <f>ROUND(F27/$J$2,0)</f>
        <v>583</v>
      </c>
      <c r="F27" s="10">
        <f>F25*0.1</f>
        <v>529662.15687499999</v>
      </c>
      <c r="G27" s="689"/>
      <c r="H27" s="695"/>
      <c r="I27" s="694"/>
      <c r="J27" s="694"/>
      <c r="K27" s="694"/>
      <c r="L27" s="694"/>
    </row>
    <row r="28" spans="1:12" ht="13.35" customHeight="1" x14ac:dyDescent="0.25">
      <c r="A28" s="16">
        <v>12</v>
      </c>
      <c r="B28" t="s">
        <v>33</v>
      </c>
      <c r="C28"/>
      <c r="D28" s="19"/>
      <c r="E28" s="638">
        <f>ROUND(F28/$J$2,0)</f>
        <v>0</v>
      </c>
      <c r="F28" s="10">
        <f>SUM(H28:L28)</f>
        <v>0</v>
      </c>
      <c r="G28" s="689"/>
      <c r="H28" s="695"/>
      <c r="I28" s="694">
        <f>'[86]A. (ii) Elem £ per m²'!H99</f>
        <v>0</v>
      </c>
      <c r="J28" s="694">
        <f>'[86]A. Approx Quants Full'!H3559</f>
        <v>0</v>
      </c>
      <c r="K28" s="694"/>
      <c r="L28" s="694"/>
    </row>
    <row r="29" spans="1:12" ht="13.35" customHeight="1" x14ac:dyDescent="0.25">
      <c r="A29" s="16"/>
      <c r="B29"/>
      <c r="C29"/>
      <c r="D29" s="19"/>
      <c r="E29" s="638"/>
      <c r="F29" s="10"/>
      <c r="G29" s="689"/>
      <c r="H29" s="695"/>
      <c r="I29" s="694"/>
      <c r="J29" s="694"/>
      <c r="K29" s="694"/>
      <c r="L29" s="694"/>
    </row>
    <row r="30" spans="1:12" ht="26.45" customHeight="1" x14ac:dyDescent="0.25">
      <c r="A30" s="12"/>
      <c r="B30" s="12" t="s">
        <v>34</v>
      </c>
      <c r="C30" s="12"/>
      <c r="D30" s="15" t="s">
        <v>28</v>
      </c>
      <c r="E30" s="12">
        <f>ROUND(F30/$J$2,0)</f>
        <v>6417</v>
      </c>
      <c r="F30" s="12">
        <f>SUM(F25:F29)</f>
        <v>5826283.725625</v>
      </c>
      <c r="G30" s="689"/>
      <c r="H30" s="693"/>
      <c r="I30" s="693">
        <f>SUM(I25:I29)</f>
        <v>0</v>
      </c>
      <c r="J30" s="693">
        <f>SUM(J25:J29)</f>
        <v>0</v>
      </c>
      <c r="K30" s="693">
        <f>SUM(K25:K29)</f>
        <v>0</v>
      </c>
      <c r="L30" s="693">
        <f>SUM(L25:L29)</f>
        <v>0</v>
      </c>
    </row>
    <row r="31" spans="1:12" ht="13.35" customHeight="1" x14ac:dyDescent="0.25">
      <c r="A31" s="16"/>
      <c r="B31"/>
      <c r="C31"/>
      <c r="D31" s="19"/>
      <c r="E31" s="638"/>
      <c r="F31" s="10"/>
      <c r="G31" s="689"/>
      <c r="H31" s="697"/>
      <c r="I31" s="696"/>
      <c r="J31" s="696"/>
      <c r="K31" s="696"/>
      <c r="L31" s="696"/>
    </row>
    <row r="32" spans="1:12" ht="13.35" customHeight="1" x14ac:dyDescent="0.25">
      <c r="A32" s="16">
        <v>13</v>
      </c>
      <c r="B32" t="s">
        <v>35</v>
      </c>
      <c r="C32"/>
      <c r="D32" s="19"/>
      <c r="E32" s="638">
        <f>ROUND(F32/$J$2,0)</f>
        <v>770</v>
      </c>
      <c r="F32" s="10">
        <f>F30*0.12</f>
        <v>699154.04707500001</v>
      </c>
      <c r="G32" s="689"/>
      <c r="H32" s="695">
        <f>'[86]A. (i) Unit £ per m²'!G102</f>
        <v>0</v>
      </c>
      <c r="I32" s="694">
        <f>'[86]A. (ii) Elem £ per m²'!G107</f>
        <v>0</v>
      </c>
      <c r="J32" s="694">
        <f>'[86]A. Approx Quants Full'!G3564+'[86]A. Approx Quants Full'!G3570</f>
        <v>0</v>
      </c>
      <c r="K32" s="694"/>
      <c r="L32" s="694"/>
    </row>
    <row r="33" spans="1:12" ht="13.35" customHeight="1" x14ac:dyDescent="0.25">
      <c r="A33" s="16"/>
      <c r="B33"/>
      <c r="C33"/>
      <c r="D33" s="19"/>
      <c r="E33" s="638"/>
      <c r="F33" s="10"/>
      <c r="G33" s="689"/>
      <c r="H33" s="695"/>
      <c r="I33" s="694"/>
      <c r="J33" s="694"/>
      <c r="K33" s="694"/>
      <c r="L33" s="694"/>
    </row>
    <row r="34" spans="1:12" ht="25.7" customHeight="1" x14ac:dyDescent="0.25">
      <c r="A34" s="12"/>
      <c r="B34" s="12" t="s">
        <v>36</v>
      </c>
      <c r="C34" s="12"/>
      <c r="D34" s="15" t="s">
        <v>28</v>
      </c>
      <c r="E34" s="12">
        <f>ROUND(F34/$J$2,0)</f>
        <v>7187</v>
      </c>
      <c r="F34" s="12">
        <f>SUM(F30:F33)</f>
        <v>6525437.7726999996</v>
      </c>
      <c r="G34" s="689"/>
      <c r="H34" s="693"/>
      <c r="I34" s="693">
        <f>SUM(I30:I33)</f>
        <v>0</v>
      </c>
      <c r="J34" s="693">
        <f>SUM(J30:J33)</f>
        <v>0</v>
      </c>
      <c r="K34" s="693">
        <f>SUM(K30:K33)</f>
        <v>0</v>
      </c>
      <c r="L34" s="693">
        <f>SUM(L30:L33)</f>
        <v>0</v>
      </c>
    </row>
    <row r="35" spans="1:12" ht="13.35" customHeight="1" x14ac:dyDescent="0.25">
      <c r="A35" s="16"/>
      <c r="B35"/>
      <c r="C35"/>
      <c r="D35" s="19"/>
      <c r="E35" s="638"/>
      <c r="F35" s="10"/>
      <c r="G35" s="689"/>
      <c r="H35" s="697"/>
      <c r="I35" s="696"/>
      <c r="J35" s="696"/>
      <c r="K35" s="696"/>
      <c r="L35" s="696"/>
    </row>
    <row r="36" spans="1:12" ht="13.35" customHeight="1" x14ac:dyDescent="0.25">
      <c r="A36" s="16">
        <v>14</v>
      </c>
      <c r="B36" t="s">
        <v>2410</v>
      </c>
      <c r="C36"/>
      <c r="D36" s="19"/>
      <c r="E36" s="638"/>
      <c r="F36" s="10"/>
      <c r="G36" s="689"/>
      <c r="H36" s="695"/>
      <c r="I36" s="694"/>
      <c r="J36" s="694"/>
      <c r="K36" s="694"/>
      <c r="L36" s="694"/>
    </row>
    <row r="37" spans="1:12" ht="13.35" customHeight="1" x14ac:dyDescent="0.25">
      <c r="A37" s="16"/>
      <c r="B37"/>
      <c r="C37"/>
      <c r="D37" s="19"/>
      <c r="E37" s="638"/>
      <c r="F37" s="10"/>
      <c r="G37" s="689"/>
      <c r="H37" s="695"/>
      <c r="I37" s="694"/>
      <c r="J37" s="694"/>
      <c r="K37" s="694"/>
      <c r="L37" s="694"/>
    </row>
    <row r="38" spans="1:12" ht="26.45" customHeight="1" x14ac:dyDescent="0.25">
      <c r="A38" s="7"/>
      <c r="B38" s="7" t="s">
        <v>38</v>
      </c>
      <c r="C38" s="7"/>
      <c r="D38" s="18" t="s">
        <v>28</v>
      </c>
      <c r="E38" s="7">
        <f>ROUND(F38/$J$2,0)</f>
        <v>7187</v>
      </c>
      <c r="F38" s="7">
        <f>SUM(F34:F37)</f>
        <v>6525437.7726999996</v>
      </c>
      <c r="G38" s="689"/>
      <c r="H38" s="693"/>
      <c r="I38" s="693">
        <f>SUM(I34:I37)</f>
        <v>0</v>
      </c>
      <c r="J38" s="693">
        <f>SUM(J34:J37)</f>
        <v>0</v>
      </c>
      <c r="K38" s="693">
        <f>SUM(K34:K37)</f>
        <v>0</v>
      </c>
      <c r="L38" s="693">
        <f>SUM(L34:L37)</f>
        <v>0</v>
      </c>
    </row>
    <row r="39" spans="1:12" ht="13.35" customHeight="1" x14ac:dyDescent="0.25">
      <c r="A39" s="692"/>
      <c r="B39"/>
      <c r="C39"/>
      <c r="D39"/>
      <c r="E39"/>
      <c r="F39"/>
      <c r="G39" s="689"/>
      <c r="H39" s="689"/>
      <c r="I39" s="689"/>
      <c r="J39" s="689"/>
      <c r="K39" s="689"/>
      <c r="L39" s="689"/>
    </row>
    <row r="40" spans="1:12" ht="25.7" customHeight="1" x14ac:dyDescent="0.25">
      <c r="A40" s="691">
        <v>15</v>
      </c>
      <c r="B40" s="7" t="s">
        <v>39</v>
      </c>
      <c r="C40" s="7"/>
      <c r="D40" s="7"/>
      <c r="E40" s="7"/>
      <c r="F40" s="7" t="s">
        <v>40</v>
      </c>
      <c r="G40" s="689"/>
      <c r="H40" s="690"/>
      <c r="I40" s="690"/>
      <c r="J40" s="690"/>
      <c r="K40" s="690"/>
      <c r="L40" s="690"/>
    </row>
    <row r="41" spans="1:12" customFormat="1" ht="13.35" customHeight="1" x14ac:dyDescent="0.25"/>
    <row r="42" spans="1:12" customFormat="1" ht="13.35" customHeight="1" x14ac:dyDescent="0.25">
      <c r="A42" s="688" t="s">
        <v>2</v>
      </c>
      <c r="B42" s="25" t="s">
        <v>41</v>
      </c>
      <c r="C42" s="25"/>
      <c r="D42" s="25"/>
      <c r="E42" s="25"/>
      <c r="F42" s="26"/>
    </row>
    <row r="43" spans="1:12" customFormat="1" ht="13.35" customHeight="1" x14ac:dyDescent="0.25">
      <c r="A43" s="687" t="s">
        <v>2</v>
      </c>
      <c r="B43" s="17" t="s">
        <v>42</v>
      </c>
      <c r="C43" s="17"/>
      <c r="D43" s="17"/>
      <c r="E43" s="17"/>
      <c r="F43" s="23"/>
    </row>
    <row r="44" spans="1:12" customFormat="1" ht="13.35" customHeight="1" x14ac:dyDescent="0.25">
      <c r="A44" s="686" t="s">
        <v>2</v>
      </c>
      <c r="B44" s="20" t="s">
        <v>2437</v>
      </c>
      <c r="C44" s="20"/>
      <c r="D44" s="20"/>
      <c r="E44" s="20"/>
      <c r="F44" s="27"/>
    </row>
    <row r="45" spans="1:12" customFormat="1" ht="13.35" customHeight="1" x14ac:dyDescent="0.25">
      <c r="A45" s="28"/>
      <c r="B45" s="25"/>
      <c r="C45" s="25"/>
      <c r="D45" s="29" t="s">
        <v>43</v>
      </c>
      <c r="E45" s="32">
        <f>J2</f>
        <v>908</v>
      </c>
      <c r="F45" s="26" t="s">
        <v>5</v>
      </c>
    </row>
    <row r="46" spans="1:12" customFormat="1" ht="13.35" customHeight="1" x14ac:dyDescent="0.25">
      <c r="A46" s="21"/>
      <c r="B46" s="17"/>
      <c r="C46" s="17"/>
      <c r="D46" s="30" t="s">
        <v>44</v>
      </c>
      <c r="E46" s="33">
        <f>F38/E45</f>
        <v>7186.6054765418494</v>
      </c>
      <c r="F46" s="23" t="s">
        <v>45</v>
      </c>
    </row>
    <row r="47" spans="1:12" customFormat="1" ht="14.25" x14ac:dyDescent="0.25">
      <c r="A47" s="22"/>
      <c r="B47" s="20"/>
      <c r="C47" s="20"/>
      <c r="D47" s="31"/>
      <c r="E47" s="34">
        <f>ROUND(E46/10.764,2)</f>
        <v>667.65</v>
      </c>
      <c r="F47" s="27" t="s">
        <v>46</v>
      </c>
    </row>
    <row r="48" spans="1:12" customFormat="1" ht="14.25" x14ac:dyDescent="0.25"/>
    <row r="49" spans="1:6" customFormat="1" ht="14.25" x14ac:dyDescent="0.25"/>
    <row r="50" spans="1:6" customFormat="1" ht="14.25" x14ac:dyDescent="0.25"/>
    <row r="51" spans="1:6" customFormat="1" ht="14.25" x14ac:dyDescent="0.25"/>
    <row r="52" spans="1:6" x14ac:dyDescent="0.25">
      <c r="A52" s="741"/>
    </row>
    <row r="56" spans="1:6" x14ac:dyDescent="0.25">
      <c r="A56" s="742"/>
      <c r="B56" s="742"/>
      <c r="C56" s="742"/>
      <c r="D56" s="742"/>
      <c r="E56" s="742"/>
      <c r="F56" s="742"/>
    </row>
    <row r="66" spans="1:1" x14ac:dyDescent="0.25">
      <c r="A66" s="741"/>
    </row>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E56D-6C7A-4F53-8CFA-72742BB730F1}">
  <dimension ref="A1:U68"/>
  <sheetViews>
    <sheetView topLeftCell="A28" zoomScaleNormal="100" workbookViewId="0">
      <selection activeCell="A68" sqref="A30:M68"/>
    </sheetView>
  </sheetViews>
  <sheetFormatPr defaultColWidth="8.7109375" defaultRowHeight="14.25" x14ac:dyDescent="0.25"/>
  <cols>
    <col min="1" max="16384" width="8.7109375" style="737"/>
  </cols>
  <sheetData>
    <row r="1" spans="1:21" x14ac:dyDescent="0.25">
      <c r="A1" s="740" t="s">
        <v>2439</v>
      </c>
      <c r="B1" s="738"/>
      <c r="C1" s="738"/>
      <c r="D1" s="738"/>
      <c r="E1" s="738"/>
      <c r="F1" s="738"/>
      <c r="G1" s="738"/>
      <c r="H1" s="738"/>
      <c r="I1" s="738"/>
      <c r="J1" s="738"/>
      <c r="K1" s="738"/>
      <c r="L1" s="738"/>
      <c r="M1" s="738"/>
      <c r="N1" s="738"/>
      <c r="O1" s="738"/>
      <c r="P1" s="738"/>
      <c r="Q1" s="738"/>
      <c r="R1" s="738"/>
      <c r="S1" s="738"/>
    </row>
    <row r="2" spans="1:21" x14ac:dyDescent="0.25">
      <c r="A2" s="738"/>
      <c r="B2" s="738"/>
      <c r="C2" s="738"/>
      <c r="D2" s="738"/>
      <c r="E2" s="738"/>
      <c r="F2" s="738"/>
      <c r="G2" s="738"/>
      <c r="H2" s="738"/>
      <c r="I2" s="738"/>
      <c r="J2" s="738"/>
      <c r="K2" s="738"/>
      <c r="L2" s="738"/>
      <c r="M2" s="738"/>
      <c r="N2" s="738"/>
      <c r="O2" s="738"/>
      <c r="P2" s="738"/>
      <c r="Q2" s="738"/>
      <c r="R2" s="738"/>
      <c r="S2" s="738"/>
      <c r="U2" s="774" t="s">
        <v>2534</v>
      </c>
    </row>
    <row r="3" spans="1:21" x14ac:dyDescent="0.25">
      <c r="A3" s="739" t="s">
        <v>2411</v>
      </c>
      <c r="B3" s="738"/>
      <c r="C3" s="738"/>
      <c r="D3" s="738"/>
      <c r="E3" s="738"/>
      <c r="F3" s="738"/>
      <c r="G3" s="738"/>
      <c r="H3" s="738"/>
      <c r="I3" s="738"/>
      <c r="J3" s="738"/>
      <c r="K3" s="738"/>
      <c r="L3" s="738"/>
      <c r="M3" s="738"/>
      <c r="N3" s="738"/>
      <c r="O3" s="738"/>
      <c r="P3" s="738"/>
      <c r="Q3" s="738"/>
      <c r="R3" s="738"/>
      <c r="S3" s="738"/>
    </row>
    <row r="4" spans="1:21" ht="45.6" customHeight="1" x14ac:dyDescent="0.25">
      <c r="A4" s="1013" t="s">
        <v>2440</v>
      </c>
      <c r="B4" s="1013"/>
      <c r="C4" s="1013"/>
      <c r="D4" s="1013"/>
      <c r="E4" s="1013"/>
      <c r="F4" s="1013"/>
      <c r="G4" s="1013"/>
      <c r="H4" s="1013"/>
      <c r="I4" s="1013"/>
      <c r="J4" s="1013"/>
      <c r="K4" s="1013"/>
      <c r="L4" s="1013"/>
      <c r="M4" s="1013"/>
      <c r="N4" s="1013"/>
      <c r="O4" s="738"/>
      <c r="P4" s="738"/>
      <c r="Q4" s="738"/>
      <c r="R4" s="738"/>
      <c r="S4" s="738"/>
    </row>
    <row r="5" spans="1:21" ht="45.6" customHeight="1" x14ac:dyDescent="0.25">
      <c r="A5" s="1015" t="s">
        <v>2441</v>
      </c>
      <c r="B5" s="1015"/>
      <c r="C5" s="1015"/>
      <c r="D5" s="1015"/>
      <c r="E5" s="1015"/>
      <c r="F5" s="1015"/>
      <c r="G5" s="1015"/>
      <c r="H5" s="1015"/>
      <c r="I5" s="1015"/>
      <c r="J5" s="1015"/>
      <c r="K5" s="1015"/>
      <c r="L5" s="1015"/>
      <c r="M5" s="1015"/>
      <c r="N5" s="1015"/>
      <c r="O5" s="738"/>
      <c r="P5" s="738"/>
      <c r="Q5" s="738"/>
      <c r="R5" s="738"/>
      <c r="S5" s="738"/>
    </row>
    <row r="6" spans="1:21" ht="45.6" customHeight="1" x14ac:dyDescent="0.25">
      <c r="A6" s="1015" t="s">
        <v>2442</v>
      </c>
      <c r="B6" s="1015"/>
      <c r="C6" s="1015"/>
      <c r="D6" s="1015"/>
      <c r="E6" s="1015"/>
      <c r="F6" s="1015"/>
      <c r="G6" s="1015"/>
      <c r="H6" s="1015"/>
      <c r="I6" s="1015"/>
      <c r="J6" s="1015"/>
      <c r="K6" s="1015"/>
      <c r="L6" s="762"/>
      <c r="M6" s="762"/>
      <c r="N6" s="762"/>
      <c r="O6" s="738"/>
      <c r="P6" s="738"/>
      <c r="Q6" s="738"/>
      <c r="R6" s="738"/>
      <c r="S6" s="738"/>
      <c r="U6" s="774" t="s">
        <v>2535</v>
      </c>
    </row>
    <row r="7" spans="1:21" ht="45.95" customHeight="1" x14ac:dyDescent="0.25">
      <c r="A7" s="1014" t="s">
        <v>2537</v>
      </c>
      <c r="B7" s="1013"/>
      <c r="C7" s="1013"/>
      <c r="D7" s="1013"/>
      <c r="E7" s="1013"/>
      <c r="F7" s="1013"/>
      <c r="G7" s="1013"/>
      <c r="H7" s="1013"/>
      <c r="I7" s="1013"/>
      <c r="J7" s="1013"/>
      <c r="K7" s="1013"/>
      <c r="L7" s="1013"/>
      <c r="M7" s="1013"/>
      <c r="N7" s="759"/>
      <c r="O7" s="738"/>
      <c r="P7" s="738"/>
      <c r="Q7" s="738"/>
      <c r="R7" s="738"/>
      <c r="S7" s="738"/>
    </row>
    <row r="8" spans="1:21" ht="35.1" customHeight="1" x14ac:dyDescent="0.25">
      <c r="A8" s="1014" t="s">
        <v>2443</v>
      </c>
      <c r="B8" s="1013"/>
      <c r="C8" s="1013"/>
      <c r="D8" s="1013"/>
      <c r="E8" s="1013"/>
      <c r="F8" s="1013"/>
      <c r="G8" s="1013"/>
      <c r="H8" s="1013"/>
      <c r="I8" s="1013"/>
      <c r="J8" s="1013"/>
      <c r="K8" s="1013"/>
      <c r="L8" s="1013"/>
      <c r="M8" s="1013"/>
      <c r="N8" s="1013"/>
      <c r="O8" s="738"/>
      <c r="P8" s="738"/>
      <c r="Q8" s="738"/>
      <c r="R8" s="738"/>
      <c r="S8" s="738"/>
    </row>
    <row r="9" spans="1:21" ht="27.95" customHeight="1" x14ac:dyDescent="0.25">
      <c r="A9" s="1014" t="s">
        <v>2536</v>
      </c>
      <c r="B9" s="1013"/>
      <c r="C9" s="1013"/>
      <c r="D9" s="1013"/>
      <c r="E9" s="1013"/>
      <c r="F9" s="1013"/>
      <c r="G9" s="1013"/>
      <c r="H9" s="1013"/>
      <c r="I9" s="1013"/>
      <c r="J9" s="1013"/>
      <c r="K9" s="1013"/>
      <c r="L9" s="1013"/>
      <c r="M9" s="1013"/>
      <c r="N9" s="1013"/>
      <c r="O9" s="738"/>
      <c r="P9" s="738"/>
      <c r="Q9" s="738"/>
      <c r="R9" s="738"/>
      <c r="S9" s="738"/>
    </row>
    <row r="10" spans="1:21" x14ac:dyDescent="0.25">
      <c r="A10" s="1014" t="s">
        <v>2538</v>
      </c>
      <c r="B10" s="1013"/>
      <c r="C10" s="1013"/>
      <c r="D10" s="1013"/>
      <c r="E10" s="1013"/>
      <c r="F10" s="1013"/>
      <c r="G10" s="1013"/>
      <c r="H10" s="1013"/>
      <c r="I10" s="1013"/>
      <c r="J10" s="1013"/>
      <c r="K10" s="1013"/>
      <c r="L10" s="1013"/>
      <c r="M10" s="1013"/>
      <c r="N10" s="759"/>
      <c r="O10" s="738"/>
      <c r="P10" s="738"/>
      <c r="Q10" s="738"/>
      <c r="R10" s="738"/>
      <c r="S10" s="738"/>
    </row>
    <row r="11" spans="1:21" ht="29.1" customHeight="1" x14ac:dyDescent="0.25">
      <c r="A11" s="775" t="s">
        <v>2539</v>
      </c>
      <c r="B11" s="759"/>
      <c r="C11" s="759"/>
      <c r="D11" s="759"/>
      <c r="E11" s="759"/>
      <c r="F11" s="759"/>
      <c r="G11" s="759"/>
      <c r="H11" s="759"/>
      <c r="I11" s="759"/>
      <c r="J11" s="759"/>
      <c r="K11" s="759"/>
      <c r="L11" s="759"/>
      <c r="M11" s="759"/>
      <c r="N11" s="759"/>
      <c r="O11" s="738"/>
      <c r="P11" s="738"/>
      <c r="Q11" s="738"/>
      <c r="R11" s="738"/>
      <c r="S11" s="738"/>
    </row>
    <row r="12" spans="1:21" x14ac:dyDescent="0.25">
      <c r="A12" s="760" t="s">
        <v>2444</v>
      </c>
      <c r="B12" s="738"/>
      <c r="C12" s="738"/>
      <c r="D12" s="738"/>
      <c r="E12" s="738"/>
      <c r="F12" s="738"/>
      <c r="G12" s="738"/>
      <c r="H12" s="738"/>
      <c r="I12" s="738"/>
      <c r="J12" s="738"/>
      <c r="K12" s="738"/>
      <c r="L12" s="738"/>
      <c r="M12" s="738"/>
      <c r="N12" s="738"/>
      <c r="O12" s="738"/>
      <c r="P12" s="738"/>
      <c r="Q12" s="738"/>
      <c r="R12" s="738"/>
      <c r="S12" s="738"/>
    </row>
    <row r="13" spans="1:21" x14ac:dyDescent="0.25">
      <c r="A13" s="760" t="s">
        <v>2445</v>
      </c>
      <c r="B13" s="738"/>
      <c r="C13" s="738"/>
      <c r="D13" s="738"/>
      <c r="E13" s="738"/>
      <c r="F13" s="738"/>
      <c r="G13" s="738"/>
      <c r="H13" s="738"/>
      <c r="I13" s="738"/>
      <c r="J13" s="738"/>
      <c r="K13" s="738"/>
      <c r="L13" s="738"/>
      <c r="M13" s="738"/>
      <c r="N13" s="738"/>
      <c r="O13" s="738"/>
      <c r="P13" s="738"/>
      <c r="Q13" s="738"/>
      <c r="R13" s="738"/>
      <c r="S13" s="738"/>
    </row>
    <row r="14" spans="1:21" x14ac:dyDescent="0.25">
      <c r="A14" s="761" t="s">
        <v>2446</v>
      </c>
      <c r="B14" s="738"/>
      <c r="C14" s="738"/>
      <c r="D14" s="738"/>
      <c r="E14" s="738"/>
      <c r="F14" s="738"/>
      <c r="G14" s="738"/>
      <c r="H14" s="738"/>
      <c r="I14" s="738"/>
      <c r="J14" s="738"/>
      <c r="K14" s="738"/>
      <c r="L14" s="738"/>
      <c r="M14" s="738"/>
      <c r="N14" s="738"/>
      <c r="O14" s="738"/>
      <c r="P14" s="738"/>
      <c r="Q14" s="738"/>
      <c r="R14" s="738"/>
      <c r="S14" s="738"/>
    </row>
    <row r="15" spans="1:21" x14ac:dyDescent="0.25">
      <c r="A15" s="761" t="s">
        <v>2447</v>
      </c>
      <c r="B15" s="738"/>
      <c r="C15" s="738"/>
      <c r="D15" s="738"/>
      <c r="E15" s="738"/>
      <c r="F15" s="738"/>
      <c r="G15" s="738"/>
      <c r="H15" s="738"/>
      <c r="I15" s="738"/>
      <c r="J15" s="738"/>
      <c r="K15" s="738"/>
      <c r="L15" s="738"/>
      <c r="M15" s="738"/>
      <c r="N15" s="738"/>
      <c r="O15" s="738"/>
      <c r="P15" s="738"/>
      <c r="Q15" s="738"/>
      <c r="R15" s="738"/>
      <c r="S15" s="738"/>
    </row>
    <row r="16" spans="1:21" ht="32.1" customHeight="1" x14ac:dyDescent="0.25">
      <c r="A16" s="1017" t="s">
        <v>2448</v>
      </c>
      <c r="B16" s="1017"/>
      <c r="C16" s="1017"/>
      <c r="D16" s="1017"/>
      <c r="E16" s="1017"/>
      <c r="F16" s="1017"/>
      <c r="G16" s="1017"/>
      <c r="H16" s="1017"/>
      <c r="I16" s="1017"/>
      <c r="J16" s="1017"/>
      <c r="K16" s="1017"/>
      <c r="L16" s="1017"/>
      <c r="M16" s="1017"/>
      <c r="N16" s="738"/>
      <c r="O16" s="738"/>
      <c r="P16" s="738"/>
      <c r="Q16" s="738"/>
      <c r="R16" s="738"/>
      <c r="S16" s="738"/>
    </row>
    <row r="17" spans="1:21" ht="26.45" customHeight="1" x14ac:dyDescent="0.25">
      <c r="A17" s="1014" t="s">
        <v>2449</v>
      </c>
      <c r="B17" s="1016"/>
      <c r="C17" s="1016"/>
      <c r="D17" s="1016"/>
      <c r="E17" s="1016"/>
      <c r="F17" s="1016"/>
      <c r="G17" s="1016"/>
      <c r="H17" s="1016"/>
      <c r="I17" s="1016"/>
      <c r="J17" s="1016"/>
      <c r="K17" s="1016"/>
      <c r="L17" s="1016"/>
      <c r="M17" s="1016"/>
      <c r="N17" s="1016"/>
      <c r="O17" s="1016"/>
      <c r="P17" s="738"/>
      <c r="Q17" s="738"/>
      <c r="R17" s="738"/>
      <c r="S17" s="738"/>
    </row>
    <row r="18" spans="1:21" ht="33.950000000000003" customHeight="1" x14ac:dyDescent="0.25">
      <c r="A18" s="1014" t="s">
        <v>2450</v>
      </c>
      <c r="B18" s="1016"/>
      <c r="C18" s="1016"/>
      <c r="D18" s="1016"/>
      <c r="E18" s="1016"/>
      <c r="F18" s="1016"/>
      <c r="G18" s="1016"/>
      <c r="H18" s="1016"/>
      <c r="I18" s="1016"/>
      <c r="J18" s="1016"/>
      <c r="K18" s="1016"/>
      <c r="L18" s="1016"/>
      <c r="M18" s="1016"/>
      <c r="N18" s="1016"/>
      <c r="O18" s="738"/>
      <c r="P18" s="738"/>
      <c r="Q18" s="738"/>
      <c r="R18" s="738"/>
      <c r="S18" s="738"/>
    </row>
    <row r="19" spans="1:21" x14ac:dyDescent="0.25">
      <c r="A19" s="763" t="s">
        <v>2544</v>
      </c>
      <c r="B19" s="738"/>
      <c r="C19" s="738"/>
      <c r="D19" s="738"/>
      <c r="E19" s="738"/>
      <c r="F19" s="738"/>
      <c r="G19" s="738"/>
      <c r="H19" s="738"/>
      <c r="I19" s="738"/>
      <c r="J19" s="738"/>
      <c r="K19" s="738"/>
      <c r="L19" s="738"/>
      <c r="M19" s="738"/>
      <c r="N19" s="738"/>
      <c r="O19" s="738"/>
      <c r="P19" s="738"/>
      <c r="Q19" s="738"/>
      <c r="R19" s="738"/>
      <c r="S19" s="738"/>
    </row>
    <row r="20" spans="1:21" x14ac:dyDescent="0.25">
      <c r="A20" s="763" t="s">
        <v>2549</v>
      </c>
      <c r="B20" s="738"/>
      <c r="C20" s="738"/>
      <c r="D20" s="738"/>
      <c r="E20" s="738"/>
      <c r="F20" s="738"/>
      <c r="G20" s="738"/>
      <c r="H20" s="738"/>
      <c r="I20" s="738"/>
      <c r="J20" s="738"/>
      <c r="K20" s="738"/>
      <c r="L20" s="738"/>
      <c r="M20" s="738"/>
      <c r="N20" s="738"/>
      <c r="O20" s="738"/>
      <c r="P20" s="738"/>
      <c r="Q20" s="738"/>
      <c r="R20" s="738"/>
      <c r="S20" s="738"/>
      <c r="U20" s="774" t="s">
        <v>2540</v>
      </c>
    </row>
    <row r="21" spans="1:21" x14ac:dyDescent="0.25">
      <c r="A21" s="763" t="s">
        <v>2451</v>
      </c>
      <c r="B21" s="738"/>
      <c r="C21" s="738"/>
      <c r="D21" s="738"/>
      <c r="E21" s="738"/>
      <c r="F21" s="738"/>
      <c r="G21" s="738"/>
      <c r="H21" s="738"/>
      <c r="I21" s="738"/>
      <c r="J21" s="738"/>
      <c r="K21" s="738"/>
      <c r="L21" s="738"/>
      <c r="M21" s="738"/>
      <c r="N21" s="738"/>
      <c r="O21" s="738"/>
      <c r="P21" s="738"/>
      <c r="Q21" s="738"/>
      <c r="R21" s="738"/>
      <c r="S21" s="738"/>
    </row>
    <row r="22" spans="1:21" x14ac:dyDescent="0.25">
      <c r="A22" s="763" t="s">
        <v>2452</v>
      </c>
      <c r="B22" s="738"/>
      <c r="C22" s="738"/>
      <c r="D22" s="738"/>
      <c r="E22" s="738"/>
      <c r="F22" s="738"/>
      <c r="G22" s="738"/>
      <c r="H22" s="738"/>
      <c r="I22" s="738"/>
      <c r="J22" s="738"/>
      <c r="K22" s="738"/>
      <c r="L22" s="738"/>
      <c r="M22" s="738"/>
      <c r="N22" s="738"/>
      <c r="O22" s="738"/>
      <c r="P22" s="738"/>
      <c r="Q22" s="738"/>
      <c r="R22" s="738"/>
      <c r="S22" s="738"/>
    </row>
    <row r="23" spans="1:21" x14ac:dyDescent="0.25">
      <c r="A23" s="763" t="s">
        <v>2453</v>
      </c>
      <c r="B23" s="738"/>
      <c r="C23" s="738"/>
      <c r="D23" s="738"/>
      <c r="E23" s="738"/>
      <c r="F23" s="738"/>
      <c r="G23" s="738"/>
      <c r="H23" s="738"/>
      <c r="I23" s="738"/>
      <c r="J23" s="738"/>
      <c r="K23" s="738"/>
      <c r="L23" s="738"/>
      <c r="M23" s="738"/>
      <c r="N23" s="738"/>
      <c r="O23" s="738"/>
      <c r="P23" s="738"/>
      <c r="Q23" s="738"/>
      <c r="R23" s="738"/>
      <c r="S23" s="738"/>
    </row>
    <row r="24" spans="1:21" x14ac:dyDescent="0.25">
      <c r="A24" s="763" t="s">
        <v>2454</v>
      </c>
      <c r="B24" s="738"/>
      <c r="C24" s="738"/>
      <c r="D24" s="738"/>
      <c r="E24" s="738"/>
      <c r="F24" s="738"/>
      <c r="G24" s="738"/>
      <c r="H24" s="738"/>
      <c r="I24" s="738"/>
      <c r="J24" s="738"/>
      <c r="K24" s="738"/>
      <c r="L24" s="738"/>
      <c r="M24" s="738"/>
      <c r="N24" s="738"/>
      <c r="O24" s="738"/>
      <c r="P24" s="738"/>
      <c r="Q24" s="738"/>
      <c r="R24" s="738"/>
      <c r="S24" s="738"/>
    </row>
    <row r="25" spans="1:21" x14ac:dyDescent="0.25">
      <c r="A25" s="763" t="s">
        <v>2455</v>
      </c>
      <c r="B25" s="738"/>
      <c r="C25" s="738"/>
      <c r="D25" s="738"/>
      <c r="E25" s="738"/>
      <c r="F25" s="738"/>
      <c r="G25" s="738"/>
      <c r="H25" s="738"/>
      <c r="I25" s="738"/>
      <c r="J25" s="738"/>
      <c r="K25" s="738"/>
      <c r="L25" s="738"/>
      <c r="M25" s="738"/>
      <c r="N25" s="738"/>
      <c r="O25" s="738"/>
      <c r="P25" s="738"/>
      <c r="Q25" s="738"/>
      <c r="R25" s="738"/>
      <c r="S25" s="738"/>
    </row>
    <row r="26" spans="1:21" x14ac:dyDescent="0.25">
      <c r="A26" s="763" t="s">
        <v>2456</v>
      </c>
      <c r="B26" s="738"/>
      <c r="C26" s="738"/>
      <c r="D26" s="738"/>
      <c r="E26" s="738"/>
      <c r="F26" s="738"/>
      <c r="G26" s="738"/>
      <c r="H26" s="738"/>
      <c r="I26" s="738"/>
      <c r="J26" s="738"/>
      <c r="K26" s="738"/>
      <c r="L26" s="738"/>
      <c r="M26" s="738"/>
      <c r="N26" s="738"/>
      <c r="O26" s="738"/>
      <c r="P26" s="738"/>
      <c r="Q26" s="738"/>
      <c r="R26" s="738"/>
      <c r="S26" s="738"/>
    </row>
    <row r="27" spans="1:21" x14ac:dyDescent="0.25">
      <c r="A27" s="738"/>
      <c r="B27" s="738"/>
      <c r="C27" s="738"/>
      <c r="D27" s="738"/>
      <c r="E27" s="738"/>
      <c r="F27" s="738"/>
      <c r="G27" s="738"/>
      <c r="H27" s="738"/>
      <c r="I27" s="738"/>
      <c r="J27" s="738"/>
      <c r="K27" s="738"/>
      <c r="L27" s="738"/>
      <c r="M27" s="738"/>
      <c r="N27" s="738"/>
      <c r="O27" s="738"/>
      <c r="P27" s="738"/>
      <c r="Q27" s="738"/>
      <c r="R27" s="738"/>
      <c r="S27" s="738"/>
    </row>
    <row r="28" spans="1:21" x14ac:dyDescent="0.25">
      <c r="A28" s="738"/>
      <c r="B28" s="738"/>
      <c r="C28" s="738"/>
      <c r="D28" s="738"/>
      <c r="E28" s="738"/>
      <c r="F28" s="738"/>
      <c r="G28" s="738"/>
      <c r="H28" s="738"/>
      <c r="I28" s="738"/>
      <c r="J28" s="738"/>
      <c r="K28" s="738"/>
      <c r="L28" s="738"/>
      <c r="M28" s="738"/>
      <c r="N28" s="738"/>
      <c r="O28" s="738"/>
      <c r="P28" s="738"/>
      <c r="Q28" s="738"/>
      <c r="R28" s="738"/>
      <c r="S28" s="738"/>
    </row>
    <row r="29" spans="1:21" x14ac:dyDescent="0.25">
      <c r="A29" s="739" t="s">
        <v>2426</v>
      </c>
      <c r="B29" s="738"/>
      <c r="C29" s="738"/>
      <c r="D29" s="738"/>
      <c r="E29" s="738"/>
      <c r="F29" s="738"/>
      <c r="G29" s="738"/>
      <c r="H29" s="738"/>
      <c r="I29" s="738"/>
      <c r="J29" s="738"/>
      <c r="K29" s="738"/>
      <c r="L29" s="738"/>
      <c r="M29" s="738"/>
      <c r="N29" s="738"/>
      <c r="O29" s="738"/>
      <c r="P29" s="738"/>
      <c r="Q29" s="738"/>
      <c r="R29" s="738"/>
      <c r="S29" s="738"/>
    </row>
    <row r="30" spans="1:21" x14ac:dyDescent="0.25">
      <c r="A30" s="764" t="s">
        <v>2457</v>
      </c>
      <c r="B30" s="765"/>
      <c r="C30" s="765"/>
      <c r="D30" s="765"/>
      <c r="E30" s="765"/>
      <c r="F30" s="765"/>
      <c r="G30" s="765"/>
      <c r="H30" s="765"/>
      <c r="I30" s="765"/>
      <c r="J30" s="765"/>
      <c r="K30" s="765"/>
      <c r="L30" s="765"/>
      <c r="M30" s="765"/>
      <c r="N30" s="738"/>
      <c r="O30" s="738"/>
      <c r="P30" s="738"/>
      <c r="Q30" s="738"/>
      <c r="R30" s="738"/>
      <c r="S30" s="738"/>
    </row>
    <row r="31" spans="1:21" ht="40.5" customHeight="1" x14ac:dyDescent="0.25">
      <c r="A31" s="1019" t="s">
        <v>2458</v>
      </c>
      <c r="B31" s="1019"/>
      <c r="C31" s="1019"/>
      <c r="D31" s="1019"/>
      <c r="E31" s="1019"/>
      <c r="F31" s="1019"/>
      <c r="G31" s="1019"/>
      <c r="H31" s="1019"/>
      <c r="I31" s="1019"/>
      <c r="J31" s="765"/>
      <c r="K31" s="765"/>
      <c r="L31" s="765"/>
      <c r="M31" s="765"/>
      <c r="N31" s="738"/>
      <c r="O31" s="738"/>
      <c r="P31" s="738"/>
      <c r="Q31" s="738"/>
      <c r="R31" s="738"/>
      <c r="S31" s="738"/>
    </row>
    <row r="32" spans="1:21" x14ac:dyDescent="0.25">
      <c r="A32" s="764" t="s">
        <v>2459</v>
      </c>
      <c r="B32" s="765"/>
      <c r="C32" s="765"/>
      <c r="D32" s="765"/>
      <c r="E32" s="765"/>
      <c r="F32" s="765"/>
      <c r="G32" s="765"/>
      <c r="H32" s="765"/>
      <c r="I32" s="765"/>
      <c r="J32" s="765"/>
      <c r="K32" s="765"/>
      <c r="L32" s="765"/>
      <c r="M32" s="765"/>
      <c r="N32" s="738"/>
      <c r="O32" s="738"/>
      <c r="P32" s="738"/>
      <c r="Q32" s="738"/>
      <c r="R32" s="738"/>
      <c r="S32" s="738"/>
    </row>
    <row r="33" spans="1:13" x14ac:dyDescent="0.25">
      <c r="A33" s="764" t="s">
        <v>2547</v>
      </c>
      <c r="B33" s="765"/>
      <c r="C33" s="765"/>
      <c r="D33" s="765"/>
      <c r="E33" s="765"/>
      <c r="F33" s="765"/>
      <c r="G33" s="765"/>
      <c r="H33" s="765"/>
      <c r="I33" s="765"/>
      <c r="J33" s="765"/>
      <c r="K33" s="765"/>
      <c r="L33" s="765"/>
      <c r="M33" s="765"/>
    </row>
    <row r="34" spans="1:13" x14ac:dyDescent="0.25">
      <c r="A34" s="764" t="s">
        <v>2548</v>
      </c>
      <c r="B34" s="765"/>
      <c r="C34" s="765"/>
      <c r="D34" s="765"/>
      <c r="E34" s="765"/>
      <c r="F34" s="765"/>
      <c r="G34" s="765"/>
      <c r="H34" s="765"/>
      <c r="I34" s="765"/>
      <c r="J34" s="765"/>
      <c r="K34" s="765"/>
      <c r="L34" s="765"/>
      <c r="M34" s="765"/>
    </row>
    <row r="35" spans="1:13" x14ac:dyDescent="0.25">
      <c r="A35" s="764" t="s">
        <v>2460</v>
      </c>
      <c r="B35" s="765"/>
      <c r="C35" s="765"/>
      <c r="D35" s="765"/>
      <c r="E35" s="765"/>
      <c r="F35" s="765"/>
      <c r="G35" s="765"/>
      <c r="H35" s="765"/>
      <c r="I35" s="765"/>
      <c r="J35" s="765"/>
      <c r="K35" s="765"/>
      <c r="L35" s="765"/>
      <c r="M35" s="765"/>
    </row>
    <row r="36" spans="1:13" x14ac:dyDescent="0.25">
      <c r="A36" s="764" t="s">
        <v>2461</v>
      </c>
      <c r="B36" s="765"/>
      <c r="C36" s="765"/>
      <c r="D36" s="765"/>
      <c r="E36" s="765"/>
      <c r="F36" s="765"/>
      <c r="G36" s="765"/>
      <c r="H36" s="765"/>
      <c r="I36" s="765"/>
      <c r="J36" s="765"/>
      <c r="K36" s="765"/>
      <c r="L36" s="765"/>
      <c r="M36" s="765"/>
    </row>
    <row r="37" spans="1:13" x14ac:dyDescent="0.25">
      <c r="A37" s="764" t="s">
        <v>2462</v>
      </c>
      <c r="B37" s="765"/>
      <c r="C37" s="765"/>
      <c r="D37" s="765"/>
      <c r="E37" s="765"/>
      <c r="F37" s="765"/>
      <c r="G37" s="765"/>
      <c r="H37" s="765"/>
      <c r="I37" s="765"/>
      <c r="J37" s="765"/>
      <c r="K37" s="765"/>
      <c r="L37" s="765"/>
      <c r="M37" s="765"/>
    </row>
    <row r="38" spans="1:13" x14ac:dyDescent="0.25">
      <c r="A38" s="1015" t="s">
        <v>2463</v>
      </c>
      <c r="B38" s="1015"/>
      <c r="C38" s="1015"/>
      <c r="D38" s="1015"/>
      <c r="E38" s="1015"/>
      <c r="F38" s="1015"/>
      <c r="G38" s="1015"/>
      <c r="H38" s="1015"/>
      <c r="I38" s="1015"/>
      <c r="J38" s="1015"/>
      <c r="K38" s="1015"/>
      <c r="L38" s="1015"/>
      <c r="M38" s="1015"/>
    </row>
    <row r="39" spans="1:13" x14ac:dyDescent="0.25">
      <c r="A39" s="1015" t="s">
        <v>2464</v>
      </c>
      <c r="B39" s="1015"/>
      <c r="C39" s="1015"/>
      <c r="D39" s="1015"/>
      <c r="E39" s="1015"/>
      <c r="F39" s="1015"/>
      <c r="G39" s="1015"/>
      <c r="H39" s="1015"/>
      <c r="I39" s="1015"/>
      <c r="J39" s="1015"/>
      <c r="K39" s="1015"/>
      <c r="L39" s="1015"/>
      <c r="M39" s="1015"/>
    </row>
    <row r="40" spans="1:13" x14ac:dyDescent="0.25">
      <c r="A40" s="1015" t="s">
        <v>2465</v>
      </c>
      <c r="B40" s="1015"/>
      <c r="C40" s="1015"/>
      <c r="D40" s="1015"/>
      <c r="E40" s="1015"/>
      <c r="F40" s="1015"/>
      <c r="G40" s="1015"/>
      <c r="H40" s="1015"/>
      <c r="I40" s="1015"/>
      <c r="J40" s="1015"/>
      <c r="K40" s="1015"/>
      <c r="L40" s="1015"/>
      <c r="M40" s="1015"/>
    </row>
    <row r="41" spans="1:13" x14ac:dyDescent="0.25">
      <c r="A41" s="1015" t="s">
        <v>2466</v>
      </c>
      <c r="B41" s="1015"/>
      <c r="C41" s="1015"/>
      <c r="D41" s="1015"/>
      <c r="E41" s="1015"/>
      <c r="F41" s="1015"/>
      <c r="G41" s="1015"/>
      <c r="H41" s="1015"/>
      <c r="I41" s="1015"/>
      <c r="J41" s="1015"/>
      <c r="K41" s="1015"/>
      <c r="L41" s="1015"/>
      <c r="M41" s="1015"/>
    </row>
    <row r="42" spans="1:13" x14ac:dyDescent="0.25">
      <c r="A42" s="1015" t="s">
        <v>2467</v>
      </c>
      <c r="B42" s="1015"/>
      <c r="C42" s="1015"/>
      <c r="D42" s="1015"/>
      <c r="E42" s="1015"/>
      <c r="F42" s="1015"/>
      <c r="G42" s="1015"/>
      <c r="H42" s="1015"/>
      <c r="I42" s="1015"/>
      <c r="J42" s="1015"/>
      <c r="K42" s="1015"/>
      <c r="L42" s="1015"/>
      <c r="M42" s="1015"/>
    </row>
    <row r="43" spans="1:13" x14ac:dyDescent="0.25">
      <c r="A43" s="1015" t="s">
        <v>2468</v>
      </c>
      <c r="B43" s="1015"/>
      <c r="C43" s="1015"/>
      <c r="D43" s="1015"/>
      <c r="E43" s="1015"/>
      <c r="F43" s="1015"/>
      <c r="G43" s="1015"/>
      <c r="H43" s="1015"/>
      <c r="I43" s="1015"/>
      <c r="J43" s="1015"/>
      <c r="K43" s="1015"/>
      <c r="L43" s="1015"/>
      <c r="M43" s="1015"/>
    </row>
    <row r="44" spans="1:13" x14ac:dyDescent="0.25">
      <c r="A44" s="1015" t="s">
        <v>2469</v>
      </c>
      <c r="B44" s="1015"/>
      <c r="C44" s="1015"/>
      <c r="D44" s="1015"/>
      <c r="E44" s="1015"/>
      <c r="F44" s="1015"/>
      <c r="G44" s="1015"/>
      <c r="H44" s="1015"/>
      <c r="I44" s="1015"/>
      <c r="J44" s="1015"/>
      <c r="K44" s="1015"/>
      <c r="L44" s="1015"/>
      <c r="M44" s="1015"/>
    </row>
    <row r="45" spans="1:13" x14ac:dyDescent="0.25">
      <c r="A45" s="1015" t="s">
        <v>2470</v>
      </c>
      <c r="B45" s="1015"/>
      <c r="C45" s="1015"/>
      <c r="D45" s="1015"/>
      <c r="E45" s="1015"/>
      <c r="F45" s="1015"/>
      <c r="G45" s="1015"/>
      <c r="H45" s="1015"/>
      <c r="I45" s="1015"/>
      <c r="J45" s="1015"/>
      <c r="K45" s="1015"/>
      <c r="L45" s="1015"/>
      <c r="M45" s="1015"/>
    </row>
    <row r="46" spans="1:13" x14ac:dyDescent="0.25">
      <c r="A46" s="1015" t="s">
        <v>2471</v>
      </c>
      <c r="B46" s="1015"/>
      <c r="C46" s="1015"/>
      <c r="D46" s="1015"/>
      <c r="E46" s="1015"/>
      <c r="F46" s="1015"/>
      <c r="G46" s="1015"/>
      <c r="H46" s="1015"/>
      <c r="I46" s="1015"/>
      <c r="J46" s="1015"/>
      <c r="K46" s="1015"/>
      <c r="L46" s="1015"/>
      <c r="M46" s="1015"/>
    </row>
    <row r="47" spans="1:13" x14ac:dyDescent="0.25">
      <c r="A47" s="1015" t="s">
        <v>2472</v>
      </c>
      <c r="B47" s="1015"/>
      <c r="C47" s="1015"/>
      <c r="D47" s="1015"/>
      <c r="E47" s="1015"/>
      <c r="F47" s="1015"/>
      <c r="G47" s="1015"/>
      <c r="H47" s="1015"/>
      <c r="I47" s="1015"/>
      <c r="J47" s="1015"/>
      <c r="K47" s="1015"/>
      <c r="L47" s="1015"/>
      <c r="M47" s="1015"/>
    </row>
    <row r="48" spans="1:13" x14ac:dyDescent="0.25">
      <c r="A48" s="1015" t="s">
        <v>2473</v>
      </c>
      <c r="B48" s="1015"/>
      <c r="C48" s="1015"/>
      <c r="D48" s="1015"/>
      <c r="E48" s="1015"/>
      <c r="F48" s="1015"/>
      <c r="G48" s="1015"/>
      <c r="H48" s="1015"/>
      <c r="I48" s="1015"/>
      <c r="J48" s="1015"/>
      <c r="K48" s="1015"/>
      <c r="L48" s="1015"/>
      <c r="M48" s="1015"/>
    </row>
    <row r="49" spans="1:21" x14ac:dyDescent="0.25">
      <c r="A49" s="1015" t="s">
        <v>2474</v>
      </c>
      <c r="B49" s="1015"/>
      <c r="C49" s="1015"/>
      <c r="D49" s="1015"/>
      <c r="E49" s="1015"/>
      <c r="F49" s="1015"/>
      <c r="G49" s="1015"/>
      <c r="H49" s="1015"/>
      <c r="I49" s="1015"/>
      <c r="J49" s="1015"/>
      <c r="K49" s="1015"/>
      <c r="L49" s="1015"/>
      <c r="M49" s="1015"/>
      <c r="N49" s="738"/>
      <c r="O49" s="738"/>
      <c r="P49" s="738"/>
      <c r="Q49" s="738"/>
      <c r="R49" s="738"/>
      <c r="S49" s="738"/>
    </row>
    <row r="50" spans="1:21" x14ac:dyDescent="0.25">
      <c r="A50" s="1015" t="s">
        <v>2475</v>
      </c>
      <c r="B50" s="1015"/>
      <c r="C50" s="1015"/>
      <c r="D50" s="1015"/>
      <c r="E50" s="1015"/>
      <c r="F50" s="1015"/>
      <c r="G50" s="1015"/>
      <c r="H50" s="1015"/>
      <c r="I50" s="1015"/>
      <c r="J50" s="1015"/>
      <c r="K50" s="1015"/>
      <c r="L50" s="1015"/>
      <c r="M50" s="1015"/>
      <c r="N50" s="738"/>
      <c r="O50" s="738"/>
      <c r="P50" s="738"/>
      <c r="Q50" s="738"/>
      <c r="R50" s="738"/>
      <c r="S50" s="738"/>
    </row>
    <row r="51" spans="1:21" x14ac:dyDescent="0.25">
      <c r="A51" s="1015" t="s">
        <v>2476</v>
      </c>
      <c r="B51" s="1015"/>
      <c r="C51" s="1015"/>
      <c r="D51" s="1015"/>
      <c r="E51" s="1015"/>
      <c r="F51" s="1015"/>
      <c r="G51" s="1015"/>
      <c r="H51" s="1015"/>
      <c r="I51" s="1015"/>
      <c r="J51" s="1015"/>
      <c r="K51" s="1015"/>
      <c r="L51" s="1015"/>
      <c r="M51" s="1015"/>
      <c r="N51" s="738"/>
      <c r="O51" s="738"/>
      <c r="P51" s="738"/>
      <c r="Q51" s="738"/>
      <c r="R51" s="738"/>
      <c r="S51" s="738"/>
    </row>
    <row r="52" spans="1:21" x14ac:dyDescent="0.25">
      <c r="A52" s="1015" t="s">
        <v>2477</v>
      </c>
      <c r="B52" s="1015"/>
      <c r="C52" s="1015"/>
      <c r="D52" s="1015"/>
      <c r="E52" s="1015"/>
      <c r="F52" s="1015"/>
      <c r="G52" s="1015"/>
      <c r="H52" s="1015"/>
      <c r="I52" s="1015"/>
      <c r="J52" s="1015"/>
      <c r="K52" s="1015"/>
      <c r="L52" s="1015"/>
      <c r="M52" s="1015"/>
      <c r="N52" s="738"/>
      <c r="O52" s="738"/>
      <c r="P52" s="738"/>
      <c r="Q52" s="738"/>
      <c r="R52" s="738"/>
      <c r="S52" s="738"/>
      <c r="U52" s="774" t="s">
        <v>2541</v>
      </c>
    </row>
    <row r="53" spans="1:21" x14ac:dyDescent="0.25">
      <c r="A53" s="1015" t="s">
        <v>2478</v>
      </c>
      <c r="B53" s="1015"/>
      <c r="C53" s="1015"/>
      <c r="D53" s="1015"/>
      <c r="E53" s="1015"/>
      <c r="F53" s="1015"/>
      <c r="G53" s="1015"/>
      <c r="H53" s="1015"/>
      <c r="I53" s="1015"/>
      <c r="J53" s="1015"/>
      <c r="K53" s="1015"/>
      <c r="L53" s="1015"/>
      <c r="M53" s="1015"/>
      <c r="N53" s="738"/>
      <c r="O53" s="738"/>
      <c r="P53" s="738"/>
      <c r="Q53" s="738"/>
      <c r="R53" s="738"/>
      <c r="S53" s="738"/>
    </row>
    <row r="54" spans="1:21" x14ac:dyDescent="0.25">
      <c r="A54" s="1015" t="s">
        <v>2479</v>
      </c>
      <c r="B54" s="1015"/>
      <c r="C54" s="1015"/>
      <c r="D54" s="1015"/>
      <c r="E54" s="1015"/>
      <c r="F54" s="1015"/>
      <c r="G54" s="1015"/>
      <c r="H54" s="1015"/>
      <c r="I54" s="1015"/>
      <c r="J54" s="1015"/>
      <c r="K54" s="1015"/>
      <c r="L54" s="1015"/>
      <c r="M54" s="1015"/>
      <c r="N54" s="738"/>
      <c r="O54" s="738"/>
      <c r="P54" s="738"/>
      <c r="Q54" s="738"/>
      <c r="R54" s="738"/>
      <c r="S54" s="738"/>
    </row>
    <row r="55" spans="1:21" x14ac:dyDescent="0.25">
      <c r="A55" s="1015" t="s">
        <v>2480</v>
      </c>
      <c r="B55" s="1015"/>
      <c r="C55" s="1015"/>
      <c r="D55" s="1015"/>
      <c r="E55" s="1015"/>
      <c r="F55" s="1015"/>
      <c r="G55" s="1015"/>
      <c r="H55" s="1015"/>
      <c r="I55" s="1015"/>
      <c r="J55" s="1015"/>
      <c r="K55" s="1015"/>
      <c r="L55" s="1015"/>
      <c r="M55" s="1015"/>
      <c r="N55" s="738"/>
      <c r="O55" s="738"/>
      <c r="P55" s="738"/>
      <c r="Q55" s="738"/>
      <c r="R55" s="738"/>
      <c r="S55" s="738"/>
    </row>
    <row r="56" spans="1:21" x14ac:dyDescent="0.25">
      <c r="A56" s="1020" t="s">
        <v>2481</v>
      </c>
      <c r="B56" s="1015"/>
      <c r="C56" s="1015"/>
      <c r="D56" s="1015"/>
      <c r="E56" s="1015"/>
      <c r="F56" s="1015"/>
      <c r="G56" s="1015"/>
      <c r="H56" s="1015"/>
      <c r="I56" s="1015"/>
      <c r="J56" s="1015"/>
      <c r="K56" s="1015"/>
      <c r="L56" s="1015"/>
      <c r="M56" s="1015"/>
      <c r="N56" s="738"/>
      <c r="O56" s="738"/>
      <c r="P56" s="738"/>
      <c r="Q56" s="738"/>
      <c r="R56" s="738"/>
      <c r="S56" s="738"/>
    </row>
    <row r="57" spans="1:21" x14ac:dyDescent="0.25">
      <c r="A57" s="1020" t="s">
        <v>2482</v>
      </c>
      <c r="B57" s="1015"/>
      <c r="C57" s="1015"/>
      <c r="D57" s="1015"/>
      <c r="E57" s="1015"/>
      <c r="F57" s="1015"/>
      <c r="G57" s="1015"/>
      <c r="H57" s="1015"/>
      <c r="I57" s="1015"/>
      <c r="J57" s="1015"/>
      <c r="K57" s="1015"/>
      <c r="L57" s="1015"/>
      <c r="M57" s="1015"/>
      <c r="N57" s="738"/>
      <c r="O57" s="738"/>
      <c r="P57" s="738"/>
      <c r="Q57" s="738"/>
      <c r="R57" s="738"/>
      <c r="S57" s="738"/>
    </row>
    <row r="58" spans="1:21" x14ac:dyDescent="0.25">
      <c r="A58" s="1015" t="s">
        <v>2483</v>
      </c>
      <c r="B58" s="1015"/>
      <c r="C58" s="1015"/>
      <c r="D58" s="1015"/>
      <c r="E58" s="1015"/>
      <c r="F58" s="1015"/>
      <c r="G58" s="1015"/>
      <c r="H58" s="1015"/>
      <c r="I58" s="1015"/>
      <c r="J58" s="1015"/>
      <c r="K58" s="1015"/>
      <c r="L58" s="1015"/>
      <c r="M58" s="1015"/>
      <c r="N58" s="738"/>
      <c r="O58" s="738"/>
      <c r="P58" s="738"/>
      <c r="Q58" s="738"/>
      <c r="R58" s="738"/>
      <c r="S58" s="738"/>
    </row>
    <row r="59" spans="1:21" x14ac:dyDescent="0.25">
      <c r="A59" s="1015" t="s">
        <v>2484</v>
      </c>
      <c r="B59" s="1015"/>
      <c r="C59" s="1015"/>
      <c r="D59" s="1015"/>
      <c r="E59" s="1015"/>
      <c r="F59" s="1015"/>
      <c r="G59" s="1015"/>
      <c r="H59" s="1015"/>
      <c r="I59" s="1015"/>
      <c r="J59" s="1015"/>
      <c r="K59" s="1015"/>
      <c r="L59" s="1015"/>
      <c r="M59" s="1015"/>
      <c r="N59" s="738"/>
      <c r="O59" s="738"/>
      <c r="P59" s="738"/>
      <c r="Q59" s="738"/>
      <c r="R59" s="738"/>
      <c r="S59" s="738"/>
    </row>
    <row r="60" spans="1:21" x14ac:dyDescent="0.25">
      <c r="A60" s="1015" t="s">
        <v>2485</v>
      </c>
      <c r="B60" s="1015"/>
      <c r="C60" s="1015"/>
      <c r="D60" s="1015"/>
      <c r="E60" s="1015"/>
      <c r="F60" s="1015"/>
      <c r="G60" s="1015"/>
      <c r="H60" s="1015"/>
      <c r="I60" s="1015"/>
      <c r="J60" s="1015"/>
      <c r="K60" s="1015"/>
      <c r="L60" s="1015"/>
      <c r="M60" s="1015"/>
      <c r="N60" s="738"/>
      <c r="O60" s="738"/>
      <c r="P60" s="738"/>
      <c r="Q60" s="738"/>
      <c r="R60" s="738"/>
      <c r="S60" s="738"/>
    </row>
    <row r="61" spans="1:21" x14ac:dyDescent="0.25">
      <c r="A61" s="1015" t="s">
        <v>2486</v>
      </c>
      <c r="B61" s="1015"/>
      <c r="C61" s="1015"/>
      <c r="D61" s="1015"/>
      <c r="E61" s="1015"/>
      <c r="F61" s="1015"/>
      <c r="G61" s="1015"/>
      <c r="H61" s="1015"/>
      <c r="I61" s="1015"/>
      <c r="J61" s="1015"/>
      <c r="K61" s="1015"/>
      <c r="L61" s="1015"/>
      <c r="M61" s="1015"/>
      <c r="N61" s="738"/>
      <c r="O61" s="738"/>
      <c r="P61" s="738"/>
      <c r="Q61" s="738"/>
      <c r="R61" s="738"/>
      <c r="S61" s="738"/>
    </row>
    <row r="62" spans="1:21" x14ac:dyDescent="0.25">
      <c r="A62" s="1015" t="s">
        <v>2487</v>
      </c>
      <c r="B62" s="1015"/>
      <c r="C62" s="1015"/>
      <c r="D62" s="1015"/>
      <c r="E62" s="1015"/>
      <c r="F62" s="1015"/>
      <c r="G62" s="1015"/>
      <c r="H62" s="1015"/>
      <c r="I62" s="1015"/>
      <c r="J62" s="1015"/>
      <c r="K62" s="1015"/>
      <c r="L62" s="1015"/>
      <c r="M62" s="1015"/>
      <c r="N62" s="738"/>
      <c r="O62" s="738"/>
      <c r="P62" s="738"/>
      <c r="Q62" s="738"/>
      <c r="R62" s="738"/>
      <c r="S62" s="738"/>
    </row>
    <row r="63" spans="1:21" x14ac:dyDescent="0.25">
      <c r="A63" s="1015" t="s">
        <v>2488</v>
      </c>
      <c r="B63" s="1015"/>
      <c r="C63" s="1015"/>
      <c r="D63" s="1015"/>
      <c r="E63" s="1015"/>
      <c r="F63" s="1015"/>
      <c r="G63" s="1015"/>
      <c r="H63" s="1015"/>
      <c r="I63" s="1015"/>
      <c r="J63" s="1015"/>
      <c r="K63" s="1015"/>
      <c r="L63" s="1015"/>
      <c r="M63" s="1015"/>
      <c r="N63" s="738"/>
      <c r="O63" s="738"/>
      <c r="P63" s="738"/>
      <c r="Q63" s="738"/>
      <c r="R63" s="738"/>
      <c r="S63" s="738"/>
    </row>
    <row r="64" spans="1:21" x14ac:dyDescent="0.25">
      <c r="A64" s="1015" t="s">
        <v>2489</v>
      </c>
      <c r="B64" s="1015"/>
      <c r="C64" s="1015"/>
      <c r="D64" s="1015"/>
      <c r="E64" s="1015"/>
      <c r="F64" s="1015"/>
      <c r="G64" s="1015"/>
      <c r="H64" s="1015"/>
      <c r="I64" s="1015"/>
      <c r="J64" s="1015"/>
      <c r="K64" s="1015"/>
      <c r="L64" s="1015"/>
      <c r="M64" s="1015"/>
      <c r="N64" s="738"/>
      <c r="O64" s="738"/>
      <c r="P64" s="738"/>
      <c r="Q64" s="738"/>
      <c r="R64" s="738"/>
      <c r="S64" s="738"/>
    </row>
    <row r="65" spans="1:13" x14ac:dyDescent="0.25">
      <c r="A65" s="1015" t="s">
        <v>2490</v>
      </c>
      <c r="B65" s="1015"/>
      <c r="C65" s="1015"/>
      <c r="D65" s="1015"/>
      <c r="E65" s="1015"/>
      <c r="F65" s="1015"/>
      <c r="G65" s="1015"/>
      <c r="H65" s="1015"/>
      <c r="I65" s="1015"/>
      <c r="J65" s="1015"/>
      <c r="K65" s="1015"/>
      <c r="L65" s="1015"/>
      <c r="M65" s="1015"/>
    </row>
    <row r="66" spans="1:13" x14ac:dyDescent="0.25">
      <c r="A66" s="1015" t="s">
        <v>2491</v>
      </c>
      <c r="B66" s="1015"/>
      <c r="C66" s="1015"/>
      <c r="D66" s="1015"/>
      <c r="E66" s="1015"/>
      <c r="F66" s="1015"/>
      <c r="G66" s="1015"/>
      <c r="H66" s="1015"/>
      <c r="I66" s="1015"/>
      <c r="J66" s="1015"/>
      <c r="K66" s="1015"/>
      <c r="L66" s="1015"/>
      <c r="M66" s="1015"/>
    </row>
    <row r="67" spans="1:13" x14ac:dyDescent="0.25">
      <c r="A67" s="1015" t="s">
        <v>2492</v>
      </c>
      <c r="B67" s="1015"/>
      <c r="C67" s="1015"/>
      <c r="D67" s="1015"/>
      <c r="E67" s="1015"/>
      <c r="F67" s="1015"/>
      <c r="G67" s="1015"/>
      <c r="H67" s="1015"/>
      <c r="I67" s="1015"/>
      <c r="J67" s="1015"/>
      <c r="K67" s="1015"/>
      <c r="L67" s="1015"/>
      <c r="M67" s="1015"/>
    </row>
    <row r="68" spans="1:13" x14ac:dyDescent="0.25">
      <c r="A68" s="1018" t="s">
        <v>2493</v>
      </c>
      <c r="B68" s="1018"/>
      <c r="C68" s="1018"/>
      <c r="D68" s="1018"/>
      <c r="E68" s="1018"/>
      <c r="F68" s="1018"/>
      <c r="G68" s="1018"/>
      <c r="H68" s="1018"/>
      <c r="I68" s="1018"/>
      <c r="J68" s="1018"/>
      <c r="K68" s="1018"/>
      <c r="L68" s="1018"/>
      <c r="M68" s="1018"/>
    </row>
  </sheetData>
  <mergeCells count="42">
    <mergeCell ref="A16:M16"/>
    <mergeCell ref="A67:M67"/>
    <mergeCell ref="A68:M68"/>
    <mergeCell ref="A31:I31"/>
    <mergeCell ref="A64:M64"/>
    <mergeCell ref="A65:M65"/>
    <mergeCell ref="A66:M66"/>
    <mergeCell ref="A61:M61"/>
    <mergeCell ref="A62:M62"/>
    <mergeCell ref="A63:M63"/>
    <mergeCell ref="A58:M58"/>
    <mergeCell ref="A59:M59"/>
    <mergeCell ref="A60:M60"/>
    <mergeCell ref="A55:M55"/>
    <mergeCell ref="A56:M56"/>
    <mergeCell ref="A57:M57"/>
    <mergeCell ref="A52:M52"/>
    <mergeCell ref="A53:M53"/>
    <mergeCell ref="A54:M54"/>
    <mergeCell ref="A50:M50"/>
    <mergeCell ref="A51:M51"/>
    <mergeCell ref="A47:M47"/>
    <mergeCell ref="A48:M48"/>
    <mergeCell ref="A49:M49"/>
    <mergeCell ref="A44:M44"/>
    <mergeCell ref="A45:M45"/>
    <mergeCell ref="A46:M46"/>
    <mergeCell ref="A41:M41"/>
    <mergeCell ref="A42:M42"/>
    <mergeCell ref="A43:M43"/>
    <mergeCell ref="A17:O17"/>
    <mergeCell ref="A18:N18"/>
    <mergeCell ref="A38:M38"/>
    <mergeCell ref="A39:M39"/>
    <mergeCell ref="A40:M40"/>
    <mergeCell ref="A4:N4"/>
    <mergeCell ref="A7:M7"/>
    <mergeCell ref="A8:N8"/>
    <mergeCell ref="A9:N9"/>
    <mergeCell ref="A10:M10"/>
    <mergeCell ref="A5:N5"/>
    <mergeCell ref="A6:K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BF15-7846-41FD-A75A-CCAC7AECA52D}">
  <dimension ref="A1:M49"/>
  <sheetViews>
    <sheetView showGridLines="0" zoomScaleNormal="100" zoomScalePageLayoutView="118" workbookViewId="0">
      <selection activeCell="F38" sqref="A6:F38"/>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t="e">
        <f>#REF!</f>
        <v>#REF!</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6</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hidden="1" customHeight="1" x14ac:dyDescent="0.25">
      <c r="A7" s="16"/>
      <c r="B7"/>
      <c r="C7"/>
      <c r="D7"/>
      <c r="E7" s="638"/>
      <c r="F7" s="701"/>
      <c r="G7" s="689"/>
      <c r="H7" s="703"/>
      <c r="I7" s="696"/>
      <c r="J7" s="696"/>
      <c r="K7" s="696"/>
      <c r="L7" s="696"/>
      <c r="M7" s="689"/>
    </row>
    <row r="8" spans="1:13" ht="13.35" hidden="1" customHeight="1" x14ac:dyDescent="0.25">
      <c r="A8" s="16">
        <v>0</v>
      </c>
      <c r="B8" t="s">
        <v>18</v>
      </c>
      <c r="C8"/>
      <c r="D8"/>
      <c r="E8" s="638" t="e">
        <f t="shared" ref="E8:E16" si="0">ROUND(F8/$J$2,0)</f>
        <v>#REF!</v>
      </c>
      <c r="F8" s="701">
        <f>'5.00 Elstree Studios - Do Noth'!H31</f>
        <v>1411480</v>
      </c>
      <c r="G8" s="689"/>
      <c r="H8" s="702"/>
      <c r="I8" s="694">
        <f>'[86]A. (ii) Elem £ per m²'!H19</f>
        <v>0</v>
      </c>
      <c r="J8" s="694">
        <f>'[86]A. Approx Quants Full'!H104</f>
        <v>0</v>
      </c>
      <c r="K8" s="694"/>
      <c r="L8" s="694"/>
      <c r="M8" s="689"/>
    </row>
    <row r="9" spans="1:13" ht="13.35" hidden="1" customHeight="1" x14ac:dyDescent="0.25">
      <c r="A9" s="16">
        <v>1</v>
      </c>
      <c r="B9" t="s">
        <v>19</v>
      </c>
      <c r="C9"/>
      <c r="D9"/>
      <c r="E9" s="638" t="e">
        <f t="shared" si="0"/>
        <v>#REF!</v>
      </c>
      <c r="F9" s="701">
        <f>'5.00 Elstree Studios - O1 '!H73</f>
        <v>0</v>
      </c>
      <c r="G9" s="689"/>
      <c r="H9" s="702"/>
      <c r="I9" s="694">
        <f>'[86]A. (ii) Elem £ per m²'!H22</f>
        <v>0</v>
      </c>
      <c r="J9" s="694">
        <f>'[86]A. Approx Quants Full'!H360</f>
        <v>0</v>
      </c>
      <c r="K9" s="694"/>
      <c r="L9" s="694"/>
      <c r="M9" s="689"/>
    </row>
    <row r="10" spans="1:13" ht="13.35" hidden="1" customHeight="1" x14ac:dyDescent="0.25">
      <c r="A10" s="16">
        <v>2</v>
      </c>
      <c r="B10" t="s">
        <v>20</v>
      </c>
      <c r="C10"/>
      <c r="D10"/>
      <c r="E10" s="638" t="e">
        <f t="shared" si="0"/>
        <v>#REF!</v>
      </c>
      <c r="F10" s="701">
        <f>'5.00 Elstree Studios - Do Noth'!H93</f>
        <v>1165645</v>
      </c>
      <c r="G10" s="689"/>
      <c r="H10" s="702"/>
      <c r="I10" s="694">
        <f>'[86]A. (ii) Elem £ per m²'!H32</f>
        <v>0</v>
      </c>
      <c r="J10" s="694">
        <f>'[86]A. Approx Quants Full'!H1015</f>
        <v>0</v>
      </c>
      <c r="K10" s="694"/>
      <c r="L10" s="694"/>
      <c r="M10" s="689"/>
    </row>
    <row r="11" spans="1:13" ht="13.35" hidden="1" customHeight="1" x14ac:dyDescent="0.25">
      <c r="A11" s="16">
        <v>3</v>
      </c>
      <c r="B11" t="s">
        <v>21</v>
      </c>
      <c r="C11"/>
      <c r="D11"/>
      <c r="E11" s="638" t="e">
        <f t="shared" si="0"/>
        <v>#REF!</v>
      </c>
      <c r="F11" s="701">
        <f>'5.00 Elstree Studios - Do Noth'!H106</f>
        <v>0</v>
      </c>
      <c r="G11" s="689"/>
      <c r="H11" s="702"/>
      <c r="I11" s="694">
        <f>'[86]A. (ii) Elem £ per m²'!H37</f>
        <v>0</v>
      </c>
      <c r="J11" s="694"/>
      <c r="K11" s="694"/>
      <c r="L11" s="694"/>
      <c r="M11" s="689"/>
    </row>
    <row r="12" spans="1:13" ht="13.35" hidden="1" customHeight="1" x14ac:dyDescent="0.25">
      <c r="A12" s="16">
        <v>4</v>
      </c>
      <c r="B12" t="s">
        <v>22</v>
      </c>
      <c r="C12"/>
      <c r="D12"/>
      <c r="E12" s="638" t="e">
        <f t="shared" si="0"/>
        <v>#REF!</v>
      </c>
      <c r="F12" s="701">
        <f>'5.00 Elstree Studios - Do Noth'!H113</f>
        <v>0</v>
      </c>
      <c r="G12" s="689"/>
      <c r="H12" s="702"/>
      <c r="I12" s="694">
        <f>'[86]A. (ii) Elem £ per m²'!H37</f>
        <v>0</v>
      </c>
      <c r="J12" s="694">
        <f>'[86]A. Approx Quants Full'!H1292</f>
        <v>0</v>
      </c>
      <c r="K12" s="694"/>
      <c r="L12" s="694"/>
      <c r="M12" s="689"/>
    </row>
    <row r="13" spans="1:13" ht="13.35" hidden="1" customHeight="1" x14ac:dyDescent="0.25">
      <c r="A13" s="16">
        <v>5</v>
      </c>
      <c r="B13" t="s">
        <v>23</v>
      </c>
      <c r="C13"/>
      <c r="D13"/>
      <c r="E13" s="638" t="e">
        <f t="shared" si="0"/>
        <v>#REF!</v>
      </c>
      <c r="F13" s="701">
        <f>'5.00 Elstree Studios - Do Noth'!H165</f>
        <v>0</v>
      </c>
      <c r="G13" s="689"/>
      <c r="H13" s="702"/>
      <c r="I13" s="694">
        <f>'[86]A. (ii) Elem £ per m²'!H50</f>
        <v>0</v>
      </c>
      <c r="J13" s="694"/>
      <c r="K13" s="694"/>
      <c r="L13" s="694"/>
      <c r="M13" s="689"/>
    </row>
    <row r="14" spans="1:13" ht="13.35" hidden="1" customHeight="1" x14ac:dyDescent="0.25">
      <c r="A14" s="16">
        <v>6</v>
      </c>
      <c r="B14" t="s">
        <v>24</v>
      </c>
      <c r="C14"/>
      <c r="D14"/>
      <c r="E14" s="638" t="e">
        <f t="shared" si="0"/>
        <v>#REF!</v>
      </c>
      <c r="F14" s="701">
        <f>SUM(H14:L14)</f>
        <v>0</v>
      </c>
      <c r="G14" s="689"/>
      <c r="H14" s="702">
        <f>'[86]A. (i) Unit £ per m²'!H71</f>
        <v>0</v>
      </c>
      <c r="I14" s="694">
        <f>'[86]A. (ii) Elem £ per m²'!H53</f>
        <v>0</v>
      </c>
      <c r="J14" s="694">
        <f>'[86]A. Approx Quants Full'!H2083</f>
        <v>0</v>
      </c>
      <c r="K14" s="694"/>
      <c r="L14" s="694"/>
      <c r="M14" s="689"/>
    </row>
    <row r="15" spans="1:13" ht="13.35" hidden="1" customHeight="1" x14ac:dyDescent="0.25">
      <c r="A15" s="16">
        <v>7</v>
      </c>
      <c r="B15" t="s">
        <v>25</v>
      </c>
      <c r="C15"/>
      <c r="D15"/>
      <c r="E15" s="638" t="e">
        <f t="shared" si="0"/>
        <v>#REF!</v>
      </c>
      <c r="F15" s="701">
        <f>'5.00 Elstree Studios - Do Noth'!H188</f>
        <v>93800</v>
      </c>
      <c r="G15" s="689"/>
      <c r="H15" s="702"/>
      <c r="I15" s="694">
        <f>'[86]A. (ii) Elem £ per m²'!H67</f>
        <v>0</v>
      </c>
      <c r="J15" s="694"/>
      <c r="K15" s="694"/>
      <c r="L15" s="694"/>
      <c r="M15" s="689"/>
    </row>
    <row r="16" spans="1:13" ht="13.35" hidden="1" customHeight="1" x14ac:dyDescent="0.25">
      <c r="A16" s="16">
        <v>8</v>
      </c>
      <c r="B16" t="s">
        <v>26</v>
      </c>
      <c r="C16"/>
      <c r="D16"/>
      <c r="E16" s="638" t="e">
        <f t="shared" si="0"/>
        <v>#REF!</v>
      </c>
      <c r="F16" s="701">
        <f>'5.00 Elstree Studios - Do Noth'!H234</f>
        <v>0</v>
      </c>
      <c r="G16" s="689"/>
      <c r="H16" s="702"/>
      <c r="I16" s="694">
        <f>'[86]A. (ii) Elem £ per m²'!H77</f>
        <v>0</v>
      </c>
      <c r="J16" s="694">
        <f>'[86]A. Approx Quants Full'!H2995</f>
        <v>0</v>
      </c>
      <c r="K16" s="694"/>
      <c r="L16" s="694"/>
      <c r="M16" s="689"/>
    </row>
    <row r="17" spans="1:12" ht="13.35" hidden="1" customHeight="1" x14ac:dyDescent="0.25">
      <c r="A17" s="16"/>
      <c r="B17"/>
      <c r="C17"/>
      <c r="D17"/>
      <c r="E17" s="638"/>
      <c r="F17" s="701"/>
      <c r="G17" s="689"/>
      <c r="H17" s="702"/>
      <c r="I17" s="694"/>
      <c r="J17" s="694"/>
      <c r="K17" s="694"/>
      <c r="L17" s="694"/>
    </row>
    <row r="18" spans="1:12" ht="13.35" customHeight="1" x14ac:dyDescent="0.25">
      <c r="A18" s="12"/>
      <c r="B18" s="12" t="s">
        <v>27</v>
      </c>
      <c r="C18" s="12"/>
      <c r="D18" s="15" t="s">
        <v>28</v>
      </c>
      <c r="E18" s="12" t="e">
        <f>ROUND(F18/$J$2,0)</f>
        <v>#REF!</v>
      </c>
      <c r="F18" s="12">
        <f>SUM(F7:F17)</f>
        <v>2670925</v>
      </c>
      <c r="G18" s="689"/>
      <c r="H18" s="693">
        <f>SUM(H7:H17)</f>
        <v>0</v>
      </c>
      <c r="I18" s="693">
        <f>SUM(I7:I17)</f>
        <v>0</v>
      </c>
      <c r="J18" s="693">
        <f>SUM(J7:J17)</f>
        <v>0</v>
      </c>
      <c r="K18" s="693">
        <f>SUM(K7:K17)</f>
        <v>0</v>
      </c>
      <c r="L18" s="693">
        <f>SUM(L7:L17)</f>
        <v>0</v>
      </c>
    </row>
    <row r="19" spans="1:12" ht="13.35" customHeight="1" x14ac:dyDescent="0.25">
      <c r="A19" s="16"/>
      <c r="B19"/>
      <c r="C19"/>
      <c r="D19" s="19"/>
      <c r="E19" s="638"/>
      <c r="F19" s="701"/>
      <c r="G19" s="689"/>
      <c r="H19" s="695"/>
      <c r="I19" s="694"/>
      <c r="J19" s="694"/>
      <c r="K19" s="694"/>
      <c r="L19" s="694"/>
    </row>
    <row r="20" spans="1:12" ht="13.35" customHeight="1" x14ac:dyDescent="0.25">
      <c r="A20" s="16">
        <v>9</v>
      </c>
      <c r="B20" t="s">
        <v>29</v>
      </c>
      <c r="C20"/>
      <c r="D20" s="19"/>
      <c r="E20" s="638" t="e">
        <f>ROUND(F20/$J$2,0)</f>
        <v>#REF!</v>
      </c>
      <c r="F20" s="701">
        <f>'5.00 Elstree Studios - Do Noth'!H242</f>
        <v>320511</v>
      </c>
      <c r="G20" s="689"/>
      <c r="H20" s="695">
        <f>'[86]A. (i) Unit £ per m²'!H79</f>
        <v>0</v>
      </c>
      <c r="I20" s="694">
        <f>'[86]A. (ii) Elem £ per m²'!H84</f>
        <v>0</v>
      </c>
      <c r="J20" s="694"/>
      <c r="K20" s="694"/>
      <c r="L20" s="694"/>
    </row>
    <row r="21" spans="1:12" ht="13.35" customHeight="1" x14ac:dyDescent="0.25">
      <c r="A21" s="16">
        <v>10</v>
      </c>
      <c r="B21" t="s">
        <v>30</v>
      </c>
      <c r="C21"/>
      <c r="D21" s="19"/>
      <c r="E21" s="638" t="e">
        <f>ROUND(F21/$J$2,0)</f>
        <v>#REF!</v>
      </c>
      <c r="F21" s="701">
        <f>'5.00 Elstree Studios - Do Noth'!H247</f>
        <v>239315</v>
      </c>
      <c r="G21" s="689"/>
      <c r="H21" s="695">
        <f>'[86]A. (i) Unit £ per m²'!H82</f>
        <v>0</v>
      </c>
      <c r="I21" s="694">
        <f>'[86]A. (ii) Elem £ per m²'!H88</f>
        <v>0</v>
      </c>
      <c r="J21" s="694"/>
      <c r="K21" s="694"/>
      <c r="L21" s="694"/>
    </row>
    <row r="22" spans="1:12" ht="13.35" customHeight="1" x14ac:dyDescent="0.25">
      <c r="A22" s="16"/>
      <c r="B22"/>
      <c r="C22"/>
      <c r="D22" s="19"/>
      <c r="E22" s="638"/>
      <c r="F22" s="701"/>
      <c r="G22" s="39"/>
      <c r="H22" s="700"/>
      <c r="I22" s="699"/>
      <c r="J22" s="699"/>
      <c r="K22" s="694"/>
      <c r="L22" s="694"/>
    </row>
    <row r="23" spans="1:12" ht="13.35" customHeight="1" x14ac:dyDescent="0.25">
      <c r="A23" s="7"/>
      <c r="B23" s="7" t="s">
        <v>31</v>
      </c>
      <c r="C23" s="7"/>
      <c r="D23" s="18" t="s">
        <v>28</v>
      </c>
      <c r="E23" s="7" t="e">
        <f>ROUND(F23/$J$2,0)</f>
        <v>#REF!</v>
      </c>
      <c r="F23" s="7">
        <f>SUM(F18:F22)</f>
        <v>3230751</v>
      </c>
      <c r="G23" s="689"/>
      <c r="H23" s="693">
        <f>SUM(H18:H22)</f>
        <v>0</v>
      </c>
      <c r="I23" s="698">
        <f>SUM(I18:I22)</f>
        <v>0</v>
      </c>
      <c r="J23" s="698">
        <f>SUM(J18:J22)</f>
        <v>0</v>
      </c>
      <c r="K23" s="698">
        <f>SUM(K18:K22)</f>
        <v>0</v>
      </c>
      <c r="L23" s="698">
        <f>SUM(L18:L22)</f>
        <v>0</v>
      </c>
    </row>
    <row r="24" spans="1:12" ht="13.35" customHeight="1" x14ac:dyDescent="0.25">
      <c r="A24" s="16"/>
      <c r="B24"/>
      <c r="C24"/>
      <c r="D24" s="19"/>
      <c r="E24" s="638"/>
      <c r="F24" s="10"/>
      <c r="G24" s="689"/>
      <c r="H24" s="697"/>
      <c r="I24" s="696"/>
      <c r="J24" s="696"/>
      <c r="K24" s="696"/>
      <c r="L24" s="696"/>
    </row>
    <row r="25" spans="1:12" ht="13.35" customHeight="1" x14ac:dyDescent="0.25">
      <c r="A25" s="16">
        <v>11</v>
      </c>
      <c r="B25" t="s">
        <v>32</v>
      </c>
      <c r="C25"/>
      <c r="D25" s="19"/>
      <c r="E25" s="638" t="e">
        <f>ROUND(F25/$J$2,0)</f>
        <v>#REF!</v>
      </c>
      <c r="F25" s="10">
        <f>'5.00 Elstree Studios - Do Noth'!H264</f>
        <v>207500</v>
      </c>
      <c r="G25" s="689"/>
      <c r="H25" s="695"/>
      <c r="I25" s="694"/>
      <c r="J25" s="694"/>
      <c r="K25" s="694"/>
      <c r="L25" s="694"/>
    </row>
    <row r="26" spans="1:12" ht="13.35" customHeight="1" x14ac:dyDescent="0.25">
      <c r="A26" s="16">
        <v>12</v>
      </c>
      <c r="B26" t="s">
        <v>33</v>
      </c>
      <c r="C26"/>
      <c r="D26" s="19"/>
      <c r="E26" s="638" t="e">
        <f>ROUND(F26/$J$2,0)</f>
        <v>#REF!</v>
      </c>
      <c r="F26" s="10">
        <f>SUM(H26:L26)</f>
        <v>0</v>
      </c>
      <c r="G26" s="689"/>
      <c r="H26" s="695"/>
      <c r="I26" s="694">
        <f>'[86]A. (ii) Elem £ per m²'!H99</f>
        <v>0</v>
      </c>
      <c r="J26" s="694">
        <f>'[86]A. Approx Quants Full'!H3559</f>
        <v>0</v>
      </c>
      <c r="K26" s="694"/>
      <c r="L26" s="694"/>
    </row>
    <row r="27" spans="1:12" ht="13.35" customHeight="1" x14ac:dyDescent="0.25">
      <c r="A27" s="16"/>
      <c r="B27"/>
      <c r="C27"/>
      <c r="D27" s="19"/>
      <c r="E27" s="638"/>
      <c r="F27" s="10"/>
      <c r="G27" s="689"/>
      <c r="H27" s="695"/>
      <c r="I27" s="694"/>
      <c r="J27" s="694"/>
      <c r="K27" s="694"/>
      <c r="L27" s="694"/>
    </row>
    <row r="28" spans="1:12" ht="26.45" customHeight="1" x14ac:dyDescent="0.25">
      <c r="A28" s="12"/>
      <c r="B28" s="12" t="s">
        <v>34</v>
      </c>
      <c r="C28" s="12"/>
      <c r="D28" s="15" t="s">
        <v>28</v>
      </c>
      <c r="E28" s="12" t="e">
        <f>ROUND(F28/$J$2,0)</f>
        <v>#REF!</v>
      </c>
      <c r="F28" s="12">
        <f>SUM(F23:F27)</f>
        <v>3438251</v>
      </c>
      <c r="G28" s="689"/>
      <c r="H28" s="693"/>
      <c r="I28" s="693">
        <f>SUM(I23:I27)</f>
        <v>0</v>
      </c>
      <c r="J28" s="693">
        <f>SUM(J23:J27)</f>
        <v>0</v>
      </c>
      <c r="K28" s="693">
        <f>SUM(K23:K27)</f>
        <v>0</v>
      </c>
      <c r="L28" s="693">
        <f>SUM(L23:L27)</f>
        <v>0</v>
      </c>
    </row>
    <row r="29" spans="1:12" ht="13.35" customHeight="1" x14ac:dyDescent="0.25">
      <c r="A29" s="16"/>
      <c r="B29"/>
      <c r="C29"/>
      <c r="D29" s="19"/>
      <c r="E29" s="638"/>
      <c r="F29" s="10"/>
      <c r="G29" s="689"/>
      <c r="H29" s="697"/>
      <c r="I29" s="696"/>
      <c r="J29" s="696"/>
      <c r="K29" s="696"/>
      <c r="L29" s="696"/>
    </row>
    <row r="30" spans="1:12" ht="13.35" customHeight="1" x14ac:dyDescent="0.25">
      <c r="A30" s="16">
        <v>13</v>
      </c>
      <c r="B30" t="s">
        <v>35</v>
      </c>
      <c r="C30"/>
      <c r="D30" s="19"/>
      <c r="E30" s="638" t="e">
        <f>ROUND(F30/$J$2,0)</f>
        <v>#REF!</v>
      </c>
      <c r="F30" s="10">
        <f>'5.00 Elstree Studios - Do Noth'!H274</f>
        <v>515700</v>
      </c>
      <c r="G30" s="689"/>
      <c r="H30" s="695">
        <f>'[86]A. (i) Unit £ per m²'!G102</f>
        <v>0</v>
      </c>
      <c r="I30" s="694">
        <f>'[86]A. (ii) Elem £ per m²'!G107</f>
        <v>0</v>
      </c>
      <c r="J30" s="694">
        <f>'[86]A. Approx Quants Full'!G3564+'[86]A. Approx Quants Full'!G3570</f>
        <v>0</v>
      </c>
      <c r="K30" s="694"/>
      <c r="L30" s="694"/>
    </row>
    <row r="31" spans="1:12" ht="13.35" customHeight="1" x14ac:dyDescent="0.25">
      <c r="A31" s="16"/>
      <c r="B31"/>
      <c r="C31"/>
      <c r="D31" s="19"/>
      <c r="E31" s="638"/>
      <c r="F31" s="10"/>
      <c r="G31" s="689"/>
      <c r="H31" s="695"/>
      <c r="I31" s="694"/>
      <c r="J31" s="694"/>
      <c r="K31" s="694"/>
      <c r="L31" s="694"/>
    </row>
    <row r="32" spans="1:12" ht="25.7" customHeight="1" x14ac:dyDescent="0.25">
      <c r="A32" s="12"/>
      <c r="B32" s="12" t="s">
        <v>36</v>
      </c>
      <c r="C32" s="12"/>
      <c r="D32" s="15" t="s">
        <v>28</v>
      </c>
      <c r="E32" s="12" t="e">
        <f>ROUND(F32/$J$2,0)</f>
        <v>#REF!</v>
      </c>
      <c r="F32" s="12">
        <f>SUM(F28:F31)</f>
        <v>3953951</v>
      </c>
      <c r="G32" s="689"/>
      <c r="H32" s="693"/>
      <c r="I32" s="693">
        <f>SUM(I28:I31)</f>
        <v>0</v>
      </c>
      <c r="J32" s="693">
        <f>SUM(J28:J31)</f>
        <v>0</v>
      </c>
      <c r="K32" s="693">
        <f>SUM(K28:K31)</f>
        <v>0</v>
      </c>
      <c r="L32" s="693">
        <f>SUM(L28:L31)</f>
        <v>0</v>
      </c>
    </row>
    <row r="33" spans="1:12" ht="13.35" customHeight="1" x14ac:dyDescent="0.25">
      <c r="A33" s="16"/>
      <c r="B33"/>
      <c r="C33"/>
      <c r="D33" s="19"/>
      <c r="E33" s="638"/>
      <c r="F33" s="10"/>
      <c r="G33" s="689"/>
      <c r="H33" s="697"/>
      <c r="I33" s="696"/>
      <c r="J33" s="696"/>
      <c r="K33" s="696"/>
      <c r="L33" s="696"/>
    </row>
    <row r="34" spans="1:12" ht="13.35" customHeight="1" x14ac:dyDescent="0.25">
      <c r="A34" s="16">
        <v>14</v>
      </c>
      <c r="B34" t="s">
        <v>37</v>
      </c>
      <c r="C34"/>
      <c r="D34" s="19"/>
      <c r="E34" s="638" t="e">
        <f>ROUND(F34/$J$2,0)</f>
        <v>#REF!</v>
      </c>
      <c r="F34" s="10">
        <f>'5.00 Elstree Studios - Do Noth'!H282</f>
        <v>122200</v>
      </c>
      <c r="G34" s="689"/>
      <c r="H34" s="695"/>
      <c r="I34" s="694"/>
      <c r="J34" s="694"/>
      <c r="K34" s="694"/>
      <c r="L34" s="694"/>
    </row>
    <row r="35" spans="1:12" ht="13.35" customHeight="1" x14ac:dyDescent="0.25">
      <c r="A35" s="16"/>
      <c r="B35"/>
      <c r="C35"/>
      <c r="D35" s="19"/>
      <c r="E35" s="638"/>
      <c r="F35" s="10"/>
      <c r="G35" s="689"/>
      <c r="H35" s="695"/>
      <c r="I35" s="694"/>
      <c r="J35" s="694"/>
      <c r="K35" s="694"/>
      <c r="L35" s="694"/>
    </row>
    <row r="36" spans="1:12" ht="26.45" customHeight="1" x14ac:dyDescent="0.25">
      <c r="A36" s="7"/>
      <c r="B36" s="7" t="s">
        <v>38</v>
      </c>
      <c r="C36" s="7"/>
      <c r="D36" s="18" t="s">
        <v>28</v>
      </c>
      <c r="E36" s="7" t="e">
        <f>ROUND(F36/$J$2,0)</f>
        <v>#REF!</v>
      </c>
      <c r="F36" s="7">
        <f>SUM(F32:F35)</f>
        <v>4076151</v>
      </c>
      <c r="G36" s="689"/>
      <c r="H36" s="693"/>
      <c r="I36" s="693">
        <f>SUM(I32:I35)</f>
        <v>0</v>
      </c>
      <c r="J36" s="693">
        <f>SUM(J32:J35)</f>
        <v>0</v>
      </c>
      <c r="K36" s="693">
        <f>SUM(K32:K35)</f>
        <v>0</v>
      </c>
      <c r="L36" s="693">
        <f>SUM(L32:L35)</f>
        <v>0</v>
      </c>
    </row>
    <row r="37" spans="1:12" ht="13.35" customHeight="1" x14ac:dyDescent="0.25">
      <c r="A37" s="692"/>
      <c r="B37"/>
      <c r="C37"/>
      <c r="D37"/>
      <c r="E37"/>
      <c r="F37"/>
      <c r="G37" s="689"/>
      <c r="H37" s="689"/>
      <c r="I37" s="689"/>
      <c r="J37" s="689"/>
      <c r="K37" s="689"/>
      <c r="L37" s="689"/>
    </row>
    <row r="38" spans="1:12" ht="25.7" customHeight="1" x14ac:dyDescent="0.25">
      <c r="A38" s="691">
        <v>15</v>
      </c>
      <c r="B38" s="7" t="s">
        <v>39</v>
      </c>
      <c r="C38" s="7"/>
      <c r="D38" s="7"/>
      <c r="E38" s="7"/>
      <c r="F38" s="7" t="s">
        <v>40</v>
      </c>
      <c r="G38" s="689"/>
      <c r="H38" s="690"/>
      <c r="I38" s="690"/>
      <c r="J38" s="690"/>
      <c r="K38" s="690"/>
      <c r="L38" s="690"/>
    </row>
    <row r="39" spans="1:12" customFormat="1" ht="13.35" customHeight="1" x14ac:dyDescent="0.25"/>
    <row r="40" spans="1:12" customFormat="1" ht="13.35" customHeight="1" x14ac:dyDescent="0.25">
      <c r="A40" s="688" t="s">
        <v>2</v>
      </c>
      <c r="B40" s="25" t="s">
        <v>41</v>
      </c>
      <c r="C40" s="25"/>
      <c r="D40" s="25"/>
      <c r="E40" s="25"/>
      <c r="F40" s="26"/>
    </row>
    <row r="41" spans="1:12" customFormat="1" ht="13.35" customHeight="1" x14ac:dyDescent="0.25">
      <c r="A41" s="687" t="s">
        <v>2</v>
      </c>
      <c r="B41" s="17" t="s">
        <v>42</v>
      </c>
      <c r="C41" s="17"/>
      <c r="D41" s="17"/>
      <c r="E41" s="17"/>
      <c r="F41" s="23"/>
    </row>
    <row r="42" spans="1:12" customFormat="1" ht="13.35" customHeight="1" x14ac:dyDescent="0.25">
      <c r="A42" s="686"/>
      <c r="B42" s="20"/>
      <c r="C42" s="20"/>
      <c r="D42" s="20"/>
      <c r="E42" s="20"/>
      <c r="F42" s="27"/>
    </row>
    <row r="43" spans="1:12" customFormat="1" ht="13.35" customHeight="1" x14ac:dyDescent="0.25">
      <c r="A43" s="28"/>
      <c r="B43" s="25"/>
      <c r="C43" s="25"/>
      <c r="D43" s="29" t="s">
        <v>43</v>
      </c>
      <c r="E43" s="32" t="e">
        <f>J2</f>
        <v>#REF!</v>
      </c>
      <c r="F43" s="26" t="s">
        <v>5</v>
      </c>
    </row>
    <row r="44" spans="1:12" customFormat="1" ht="13.35" customHeight="1" x14ac:dyDescent="0.25">
      <c r="A44" s="21"/>
      <c r="B44" s="17"/>
      <c r="C44" s="17"/>
      <c r="D44" s="30" t="s">
        <v>44</v>
      </c>
      <c r="E44" s="33" t="e">
        <f>F36/E43</f>
        <v>#REF!</v>
      </c>
      <c r="F44" s="23" t="s">
        <v>45</v>
      </c>
    </row>
    <row r="45" spans="1:12" customFormat="1" ht="14.25" x14ac:dyDescent="0.25">
      <c r="A45" s="22"/>
      <c r="B45" s="20"/>
      <c r="C45" s="20"/>
      <c r="D45" s="31"/>
      <c r="E45" s="34" t="e">
        <f>ROUND(E44/10.764,2)</f>
        <v>#REF!</v>
      </c>
      <c r="F45" s="27" t="s">
        <v>46</v>
      </c>
    </row>
    <row r="46" spans="1:12" customFormat="1" ht="14.25" x14ac:dyDescent="0.25"/>
    <row r="47" spans="1:12" customFormat="1" ht="14.25" x14ac:dyDescent="0.25"/>
    <row r="48" spans="1:12" customFormat="1" ht="14.25" x14ac:dyDescent="0.25"/>
    <row r="49" customFormat="1" ht="14.25" x14ac:dyDescent="0.25"/>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F7A7-04DE-4D7F-AE0F-4FFDE2EAD90E}">
  <sheetPr>
    <tabColor rgb="FF92D050"/>
    <pageSetUpPr fitToPage="1"/>
  </sheetPr>
  <dimension ref="B2:M18"/>
  <sheetViews>
    <sheetView view="pageBreakPreview" topLeftCell="B3" zoomScale="70" zoomScaleNormal="50" zoomScaleSheetLayoutView="70" workbookViewId="0">
      <selection activeCell="B5" sqref="B5"/>
    </sheetView>
  </sheetViews>
  <sheetFormatPr defaultColWidth="9.140625" defaultRowHeight="14.25" x14ac:dyDescent="0.25"/>
  <cols>
    <col min="1" max="1" width="9.140625" style="605"/>
    <col min="2" max="2" width="32.42578125" style="605" customWidth="1"/>
    <col min="3" max="3" width="48.42578125" style="605" customWidth="1"/>
    <col min="4" max="4" width="37.85546875" style="605" customWidth="1"/>
    <col min="5" max="5" width="22.5703125" style="605" customWidth="1"/>
    <col min="6" max="6" width="51.42578125" style="605" bestFit="1" customWidth="1"/>
    <col min="7" max="7" width="17.140625" style="605" customWidth="1"/>
    <col min="8" max="8" width="12.42578125" style="605" customWidth="1"/>
    <col min="9" max="9" width="15.42578125" style="605" bestFit="1" customWidth="1"/>
    <col min="10" max="10" width="6.85546875" style="605" bestFit="1" customWidth="1"/>
    <col min="11" max="11" width="4.140625" style="605" bestFit="1" customWidth="1"/>
    <col min="12" max="12" width="12.85546875" style="605" bestFit="1" customWidth="1"/>
    <col min="13" max="13" width="34.5703125" style="605" bestFit="1" customWidth="1"/>
    <col min="14" max="16384" width="9.140625" style="605"/>
  </cols>
  <sheetData>
    <row r="2" spans="2:13" x14ac:dyDescent="0.25">
      <c r="B2" s="1022" t="s">
        <v>2495</v>
      </c>
      <c r="C2" s="1022"/>
      <c r="D2" s="1022"/>
      <c r="E2" s="1022"/>
    </row>
    <row r="3" spans="2:13" x14ac:dyDescent="0.25">
      <c r="B3" s="1022"/>
      <c r="C3" s="1022"/>
      <c r="D3" s="1022"/>
      <c r="E3" s="1022"/>
    </row>
    <row r="4" spans="2:13" x14ac:dyDescent="0.25">
      <c r="B4" s="604"/>
      <c r="C4" s="604"/>
      <c r="D4" s="604"/>
      <c r="E4" s="604"/>
    </row>
    <row r="5" spans="2:13" x14ac:dyDescent="0.25">
      <c r="B5" s="606" t="s">
        <v>2496</v>
      </c>
      <c r="C5" s="1023" t="s">
        <v>2497</v>
      </c>
      <c r="D5" s="1023"/>
      <c r="E5" s="606" t="s">
        <v>2498</v>
      </c>
    </row>
    <row r="6" spans="2:13" ht="60" customHeight="1" x14ac:dyDescent="0.25">
      <c r="B6" s="622" t="s">
        <v>2499</v>
      </c>
      <c r="C6" s="1024" t="s">
        <v>2500</v>
      </c>
      <c r="D6" s="1024"/>
      <c r="E6" s="607"/>
    </row>
    <row r="7" spans="2:13" ht="60" customHeight="1" x14ac:dyDescent="0.25">
      <c r="B7" s="622" t="s">
        <v>2501</v>
      </c>
      <c r="C7" s="1025" t="s">
        <v>2502</v>
      </c>
      <c r="D7" s="1025"/>
      <c r="E7" s="608"/>
    </row>
    <row r="8" spans="2:13" ht="60" customHeight="1" x14ac:dyDescent="0.25">
      <c r="B8" s="622" t="s">
        <v>2503</v>
      </c>
      <c r="C8" s="1025" t="s">
        <v>2504</v>
      </c>
      <c r="D8" s="1025"/>
      <c r="E8" s="609"/>
    </row>
    <row r="9" spans="2:13" ht="60" customHeight="1" x14ac:dyDescent="0.25">
      <c r="B9" s="622" t="s">
        <v>2505</v>
      </c>
      <c r="C9" s="1025" t="s">
        <v>2506</v>
      </c>
      <c r="D9" s="1025"/>
      <c r="E9" s="610"/>
    </row>
    <row r="10" spans="2:13" ht="60" customHeight="1" x14ac:dyDescent="0.25"/>
    <row r="12" spans="2:13" ht="15" thickBot="1" x14ac:dyDescent="0.3"/>
    <row r="13" spans="2:13" ht="28.5" x14ac:dyDescent="0.25">
      <c r="F13" s="611" t="s">
        <v>2507</v>
      </c>
      <c r="G13" s="612">
        <v>2814</v>
      </c>
      <c r="H13" s="613"/>
      <c r="I13" s="614"/>
      <c r="J13" s="614"/>
      <c r="K13" s="614"/>
      <c r="L13" s="614"/>
      <c r="M13" s="613"/>
    </row>
    <row r="14" spans="2:13" ht="28.5" x14ac:dyDescent="0.25">
      <c r="F14" s="615" t="s">
        <v>2508</v>
      </c>
      <c r="G14" s="616">
        <v>3208</v>
      </c>
      <c r="H14" s="613"/>
      <c r="I14" s="614"/>
      <c r="J14" s="614"/>
      <c r="K14" s="614"/>
      <c r="L14" s="614"/>
      <c r="M14" s="613"/>
    </row>
    <row r="15" spans="2:13" ht="28.5" x14ac:dyDescent="0.25">
      <c r="F15" s="615" t="s">
        <v>2509</v>
      </c>
      <c r="G15" s="617" t="e">
        <f>#REF!</f>
        <v>#REF!</v>
      </c>
      <c r="H15" s="613"/>
      <c r="I15" s="618">
        <v>3207474</v>
      </c>
      <c r="J15" s="614">
        <v>1301</v>
      </c>
      <c r="K15" s="614" t="s">
        <v>66</v>
      </c>
      <c r="L15" s="619">
        <f>I15/J15</f>
        <v>2465.3912375096079</v>
      </c>
      <c r="M15" s="613"/>
    </row>
    <row r="16" spans="2:13" ht="28.5" x14ac:dyDescent="0.25">
      <c r="F16" s="615" t="s">
        <v>2510</v>
      </c>
      <c r="G16" s="617" t="e">
        <f>#REF!</f>
        <v>#REF!</v>
      </c>
      <c r="H16" s="613"/>
      <c r="I16" s="618">
        <v>2820709</v>
      </c>
      <c r="J16" s="614">
        <v>1301</v>
      </c>
      <c r="K16" s="614" t="s">
        <v>66</v>
      </c>
      <c r="L16" s="620">
        <f>I16/J16</f>
        <v>2168.1083781706379</v>
      </c>
      <c r="M16" s="1021" t="s">
        <v>2511</v>
      </c>
    </row>
    <row r="17" spans="9:13" x14ac:dyDescent="0.25">
      <c r="I17" s="613"/>
      <c r="J17" s="613"/>
      <c r="K17" s="613"/>
      <c r="L17" s="621"/>
      <c r="M17" s="1021"/>
    </row>
    <row r="18" spans="9:13" x14ac:dyDescent="0.25">
      <c r="I18" s="613"/>
      <c r="J18" s="613"/>
      <c r="K18" s="613"/>
      <c r="L18" s="621"/>
      <c r="M18" s="1021"/>
    </row>
  </sheetData>
  <mergeCells count="7">
    <mergeCell ref="M16:M18"/>
    <mergeCell ref="B2:E3"/>
    <mergeCell ref="C5:D5"/>
    <mergeCell ref="C6:D6"/>
    <mergeCell ref="C7:D7"/>
    <mergeCell ref="C8:D8"/>
    <mergeCell ref="C9:D9"/>
  </mergeCells>
  <phoneticPr fontId="30" type="noConversion"/>
  <pageMargins left="0.70866141732283472" right="0.70866141732283472" top="0.74803149606299213" bottom="0.74803149606299213" header="0.31496062992125984" footer="0.31496062992125984"/>
  <pageSetup paperSize="9" scale="6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96D57-BA80-42A8-96DF-5E902A986967}">
  <sheetPr>
    <tabColor rgb="FF92D050"/>
    <pageSetUpPr fitToPage="1"/>
  </sheetPr>
  <dimension ref="A1:BD85"/>
  <sheetViews>
    <sheetView showGridLines="0" view="pageBreakPreview" zoomScale="50" zoomScaleNormal="90" zoomScaleSheetLayoutView="50" zoomScalePageLayoutView="60" workbookViewId="0">
      <pane xSplit="16" ySplit="5" topLeftCell="W33" activePane="bottomRight" state="frozen"/>
      <selection pane="topRight" activeCell="S65" sqref="S65"/>
      <selection pane="bottomLeft" activeCell="S65" sqref="S65"/>
      <selection pane="bottomRight" activeCell="Y41" sqref="Y41"/>
    </sheetView>
  </sheetViews>
  <sheetFormatPr defaultColWidth="9.140625" defaultRowHeight="12.75" x14ac:dyDescent="0.25"/>
  <cols>
    <col min="1" max="4" width="14.140625" style="122" customWidth="1"/>
    <col min="5" max="7" width="14.140625" style="123" customWidth="1"/>
    <col min="8" max="16" width="14.140625" style="122" customWidth="1"/>
    <col min="17" max="17" width="1.140625" style="122" customWidth="1"/>
    <col min="18" max="18" width="27" style="122" customWidth="1"/>
    <col min="19" max="19" width="22.85546875" style="122" customWidth="1"/>
    <col min="20" max="24" width="14.140625" style="122" customWidth="1"/>
    <col min="25" max="25" width="29.85546875" style="122" bestFit="1" customWidth="1"/>
    <col min="26" max="38" width="14.140625" style="122" customWidth="1"/>
    <col min="39" max="39" width="23.85546875" style="122" bestFit="1" customWidth="1"/>
    <col min="40" max="16384" width="9.140625" style="122"/>
  </cols>
  <sheetData>
    <row r="1" spans="1:56" s="114" customFormat="1" ht="6" customHeight="1" x14ac:dyDescent="0.25"/>
    <row r="2" spans="1:56" s="114" customFormat="1" ht="18" customHeight="1" x14ac:dyDescent="0.25">
      <c r="A2" s="98" t="str">
        <f>[49]Cover!B29</f>
        <v>PROJECT NAME:</v>
      </c>
      <c r="B2" s="96"/>
      <c r="C2" s="99" t="str">
        <f>[49]Cover!E29</f>
        <v>Littlemore House &amp; Littlemore Brook</v>
      </c>
      <c r="D2" s="96"/>
      <c r="E2" s="96"/>
      <c r="F2" s="98" t="str">
        <f>[49]Cover!B28</f>
        <v>REPORT:</v>
      </c>
      <c r="G2" s="96"/>
      <c r="H2" s="96" t="str">
        <f>[49]Cover!E28</f>
        <v>Stage 3 Cost Plan (interim)</v>
      </c>
      <c r="I2" s="96"/>
      <c r="J2" s="96"/>
      <c r="K2" s="98" t="str">
        <f>[49]Cover!B34</f>
        <v>VERSION:</v>
      </c>
      <c r="L2" s="96"/>
      <c r="M2" s="100">
        <f>[49]Cover!E34</f>
        <v>3.03</v>
      </c>
      <c r="N2" s="96"/>
    </row>
    <row r="3" spans="1:56" s="114" customFormat="1" ht="18" customHeight="1" x14ac:dyDescent="0.25">
      <c r="A3" s="98" t="str">
        <f>[49]Cover!B31</f>
        <v>PROJECT NUMBER:</v>
      </c>
      <c r="B3" s="96"/>
      <c r="C3" s="99">
        <f>[49]Cover!E31</f>
        <v>5017240</v>
      </c>
      <c r="D3" s="96"/>
      <c r="E3" s="96"/>
      <c r="F3" s="98" t="str">
        <f>[49]Cover!B33</f>
        <v>REPORT DATE:</v>
      </c>
      <c r="G3" s="96"/>
      <c r="H3" s="970">
        <f>[49]Cover!E33</f>
        <v>44894</v>
      </c>
      <c r="I3" s="970"/>
      <c r="J3" s="96"/>
      <c r="K3" s="101" t="str">
        <f>[49]Cover!B32</f>
        <v>CURRENT STAGE :</v>
      </c>
      <c r="L3" s="96"/>
      <c r="M3" s="99" t="str">
        <f>[49]Cover!E32</f>
        <v>RIBA Stage 3 (interim)</v>
      </c>
      <c r="N3" s="97"/>
    </row>
    <row r="4" spans="1:56" s="114" customFormat="1" ht="6" customHeight="1" x14ac:dyDescent="0.25">
      <c r="A4" s="115"/>
      <c r="B4" s="115"/>
      <c r="C4" s="115"/>
      <c r="D4" s="115"/>
      <c r="E4" s="115"/>
      <c r="F4" s="115"/>
      <c r="G4" s="115"/>
      <c r="H4" s="115"/>
      <c r="I4" s="115"/>
      <c r="J4" s="115"/>
      <c r="K4" s="115"/>
      <c r="L4" s="115"/>
      <c r="M4" s="115"/>
      <c r="N4" s="115"/>
      <c r="O4" s="115"/>
      <c r="P4" s="115"/>
      <c r="Q4" s="115"/>
      <c r="R4" s="115"/>
      <c r="S4" s="115"/>
      <c r="T4" s="115"/>
    </row>
    <row r="5" spans="1:56" s="116" customFormat="1" ht="9" customHeight="1" x14ac:dyDescent="0.25">
      <c r="E5" s="117"/>
      <c r="F5" s="117"/>
      <c r="G5" s="117"/>
    </row>
    <row r="6" spans="1:56" s="116" customFormat="1" ht="29.25" customHeight="1" x14ac:dyDescent="0.25">
      <c r="A6" s="118">
        <f>'[49]7.00 Costed Risk Register'!A6+1</f>
        <v>8</v>
      </c>
      <c r="B6" s="116" t="s">
        <v>2512</v>
      </c>
      <c r="E6" s="117"/>
      <c r="F6" s="117"/>
      <c r="G6" s="117"/>
    </row>
    <row r="7" spans="1:56" s="116" customFormat="1" ht="7.5" customHeight="1" x14ac:dyDescent="0.25">
      <c r="A7" s="118"/>
      <c r="E7" s="117"/>
      <c r="F7" s="117"/>
      <c r="G7" s="117"/>
    </row>
    <row r="8" spans="1:56" s="120" customFormat="1" ht="18.75" customHeight="1" x14ac:dyDescent="0.25">
      <c r="A8" s="119">
        <f>A6+0.01</f>
        <v>8.01</v>
      </c>
      <c r="B8" s="120" t="s">
        <v>2513</v>
      </c>
      <c r="E8" s="121"/>
      <c r="F8" s="121"/>
      <c r="G8" s="121"/>
    </row>
    <row r="9" spans="1:56" s="102" customFormat="1" ht="19.5" customHeight="1" x14ac:dyDescent="0.25">
      <c r="B9" s="96"/>
      <c r="C9" s="96"/>
      <c r="D9" s="96"/>
      <c r="E9" s="96"/>
      <c r="F9" s="96"/>
      <c r="G9" s="96"/>
      <c r="H9" s="96"/>
      <c r="I9" s="96"/>
      <c r="J9" s="96"/>
      <c r="K9" s="96"/>
      <c r="L9" s="104"/>
      <c r="M9" s="110"/>
      <c r="N9" s="109"/>
      <c r="O9" s="104"/>
      <c r="P9" s="110"/>
      <c r="Q9" s="109"/>
      <c r="R9" s="104"/>
      <c r="S9" s="104"/>
      <c r="T9" s="104"/>
      <c r="U9" s="110"/>
      <c r="AE9" s="106"/>
      <c r="AF9" s="106"/>
      <c r="AG9" s="105"/>
      <c r="AH9" s="105"/>
      <c r="AI9" s="105"/>
      <c r="AJ9" s="105"/>
      <c r="AK9" s="105"/>
      <c r="AL9" s="105"/>
      <c r="AM9" s="105"/>
      <c r="AN9" s="105"/>
      <c r="AU9" s="96"/>
      <c r="AV9" s="107"/>
      <c r="AW9" s="108"/>
      <c r="AX9" s="108"/>
      <c r="AY9" s="96"/>
      <c r="AZ9" s="96"/>
      <c r="BA9" s="107"/>
      <c r="BB9" s="108"/>
      <c r="BC9" s="108"/>
      <c r="BD9" s="96"/>
    </row>
    <row r="10" spans="1:56" s="102" customFormat="1" ht="19.5" customHeight="1" x14ac:dyDescent="0.25">
      <c r="B10" s="96"/>
      <c r="C10" s="96"/>
      <c r="D10" s="96"/>
      <c r="E10" s="96"/>
      <c r="F10" s="96"/>
      <c r="G10" s="96"/>
      <c r="H10" s="96"/>
      <c r="I10" s="96"/>
      <c r="J10" s="96"/>
      <c r="K10" s="96"/>
      <c r="L10" s="104"/>
      <c r="M10" s="110"/>
      <c r="N10" s="109"/>
      <c r="O10" s="104"/>
      <c r="P10" s="110"/>
      <c r="Q10" s="109"/>
      <c r="R10" s="104"/>
      <c r="S10" s="104"/>
      <c r="T10" s="104"/>
      <c r="U10" s="110"/>
      <c r="AE10" s="106"/>
      <c r="AF10" s="106"/>
      <c r="AG10" s="105"/>
      <c r="AH10" s="105"/>
      <c r="AI10" s="105"/>
      <c r="AJ10" s="105"/>
      <c r="AK10" s="105"/>
      <c r="AL10" s="105"/>
      <c r="AM10" s="105"/>
      <c r="AN10" s="105"/>
      <c r="AU10" s="96"/>
      <c r="AV10" s="107"/>
      <c r="AW10" s="108"/>
      <c r="AX10" s="108"/>
      <c r="AY10" s="96"/>
      <c r="AZ10" s="96"/>
      <c r="BA10" s="107"/>
      <c r="BB10" s="108"/>
      <c r="BC10" s="108"/>
      <c r="BD10" s="96"/>
    </row>
    <row r="11" spans="1:56" s="102" customFormat="1" ht="19.5" customHeight="1" x14ac:dyDescent="0.25">
      <c r="B11" s="96"/>
      <c r="C11" s="96"/>
      <c r="D11" s="96"/>
      <c r="E11" s="96"/>
      <c r="F11" s="96"/>
      <c r="G11" s="96"/>
      <c r="H11" s="96"/>
      <c r="I11" s="96"/>
      <c r="J11" s="96"/>
      <c r="K11" s="96"/>
      <c r="L11" s="104"/>
      <c r="M11" s="110"/>
      <c r="N11" s="109"/>
      <c r="O11" s="104"/>
      <c r="P11" s="110"/>
      <c r="Q11" s="109"/>
      <c r="R11" s="104"/>
      <c r="S11" s="104"/>
      <c r="T11" s="104"/>
      <c r="U11" s="110"/>
      <c r="AE11" s="106"/>
      <c r="AF11" s="106"/>
      <c r="AG11" s="105"/>
      <c r="AH11" s="105"/>
      <c r="AI11" s="105"/>
      <c r="AJ11" s="105"/>
      <c r="AK11" s="105"/>
      <c r="AL11" s="105"/>
      <c r="AM11" s="105"/>
      <c r="AN11" s="105"/>
      <c r="AU11" s="96"/>
      <c r="AV11" s="107"/>
      <c r="AW11" s="108"/>
      <c r="AX11" s="108"/>
      <c r="AY11" s="96"/>
      <c r="AZ11" s="96"/>
      <c r="BA11" s="107"/>
      <c r="BB11" s="108"/>
      <c r="BC11" s="108"/>
      <c r="BD11" s="96"/>
    </row>
    <row r="12" spans="1:56" s="102" customFormat="1" ht="19.5" customHeight="1" x14ac:dyDescent="0.25">
      <c r="B12" s="96"/>
      <c r="C12" s="96"/>
      <c r="D12" s="96"/>
      <c r="E12" s="96"/>
      <c r="F12" s="96"/>
      <c r="G12" s="96"/>
      <c r="H12" s="96"/>
      <c r="I12" s="96"/>
      <c r="J12" s="96"/>
      <c r="K12" s="96"/>
      <c r="L12" s="104"/>
      <c r="M12" s="110"/>
      <c r="N12" s="109"/>
      <c r="O12" s="104"/>
      <c r="P12" s="110"/>
      <c r="Q12" s="109"/>
      <c r="R12" s="104"/>
      <c r="S12" s="104"/>
      <c r="T12" s="104"/>
      <c r="U12" s="110"/>
      <c r="AE12" s="106"/>
      <c r="AF12" s="106"/>
      <c r="AG12" s="105"/>
      <c r="AH12" s="105"/>
      <c r="AI12" s="105"/>
      <c r="AJ12" s="105"/>
      <c r="AK12" s="105"/>
      <c r="AL12" s="105"/>
      <c r="AM12" s="105"/>
      <c r="AN12" s="105"/>
      <c r="AU12" s="96"/>
      <c r="AV12" s="107"/>
      <c r="AW12" s="108"/>
      <c r="AX12" s="108"/>
      <c r="AY12" s="96"/>
      <c r="AZ12" s="96"/>
      <c r="BA12" s="107"/>
      <c r="BB12" s="108"/>
      <c r="BC12" s="108"/>
      <c r="BD12" s="96"/>
    </row>
    <row r="13" spans="1:56" s="102" customFormat="1" ht="19.5" customHeight="1" x14ac:dyDescent="0.25">
      <c r="B13" s="96"/>
      <c r="C13" s="96"/>
      <c r="D13" s="96"/>
      <c r="E13" s="96"/>
      <c r="F13" s="96"/>
      <c r="G13" s="96"/>
      <c r="H13" s="96"/>
      <c r="I13" s="96"/>
      <c r="J13" s="96"/>
      <c r="K13" s="96"/>
      <c r="L13" s="104"/>
      <c r="M13" s="110"/>
      <c r="N13" s="109"/>
      <c r="O13" s="104"/>
      <c r="P13" s="110"/>
      <c r="Q13" s="109"/>
      <c r="R13" s="104"/>
      <c r="S13" s="104"/>
      <c r="T13" s="104"/>
      <c r="U13" s="110"/>
      <c r="AE13" s="106"/>
      <c r="AF13" s="106"/>
      <c r="AG13" s="105"/>
      <c r="AH13" s="105"/>
      <c r="AI13" s="105"/>
      <c r="AJ13" s="105"/>
      <c r="AK13" s="105"/>
      <c r="AL13" s="105"/>
      <c r="AM13" s="105"/>
      <c r="AN13" s="105"/>
      <c r="AU13" s="96"/>
      <c r="AV13" s="107"/>
      <c r="AW13" s="108"/>
      <c r="AX13" s="108"/>
      <c r="AY13" s="96"/>
      <c r="AZ13" s="96"/>
      <c r="BA13" s="107"/>
      <c r="BB13" s="108"/>
      <c r="BC13" s="108"/>
      <c r="BD13" s="96"/>
    </row>
    <row r="14" spans="1:56" s="102" customFormat="1" ht="19.5" customHeight="1" x14ac:dyDescent="0.25">
      <c r="B14" s="96"/>
      <c r="C14" s="96"/>
      <c r="D14" s="96"/>
      <c r="E14" s="96"/>
      <c r="F14" s="96"/>
      <c r="G14" s="96"/>
      <c r="H14" s="96"/>
      <c r="I14" s="96"/>
      <c r="J14" s="96"/>
      <c r="K14" s="96"/>
      <c r="L14" s="104"/>
      <c r="M14" s="110"/>
      <c r="N14" s="109"/>
      <c r="O14" s="104"/>
      <c r="P14" s="110"/>
      <c r="Q14" s="109"/>
      <c r="R14" s="104"/>
      <c r="S14" s="104"/>
      <c r="T14" s="104"/>
      <c r="U14" s="110"/>
      <c r="AE14" s="106"/>
      <c r="AF14" s="106"/>
      <c r="AG14" s="105"/>
      <c r="AH14" s="105"/>
      <c r="AI14" s="105"/>
      <c r="AJ14" s="105"/>
      <c r="AK14" s="105"/>
      <c r="AL14" s="105"/>
      <c r="AM14" s="105"/>
      <c r="AN14" s="105"/>
      <c r="AU14" s="96"/>
      <c r="AV14" s="107"/>
      <c r="AW14" s="108"/>
      <c r="AX14" s="108"/>
      <c r="AY14" s="96"/>
      <c r="AZ14" s="96"/>
      <c r="BA14" s="107"/>
      <c r="BB14" s="108"/>
      <c r="BC14" s="108"/>
      <c r="BD14" s="96"/>
    </row>
    <row r="15" spans="1:56" s="102" customFormat="1" ht="19.5" customHeight="1" x14ac:dyDescent="0.25">
      <c r="B15" s="96"/>
      <c r="C15" s="96"/>
      <c r="D15" s="96"/>
      <c r="E15" s="96"/>
      <c r="F15" s="96"/>
      <c r="G15" s="96"/>
      <c r="H15" s="96"/>
      <c r="I15" s="96"/>
      <c r="J15" s="96"/>
      <c r="K15" s="96"/>
      <c r="L15" s="104"/>
      <c r="M15" s="110"/>
      <c r="N15" s="109"/>
      <c r="O15" s="104"/>
      <c r="P15" s="110"/>
      <c r="Q15" s="109"/>
      <c r="R15" s="104"/>
      <c r="S15" s="104"/>
      <c r="T15" s="104"/>
      <c r="U15" s="110"/>
      <c r="AE15" s="106"/>
      <c r="AF15" s="106"/>
      <c r="AG15" s="105"/>
      <c r="AH15" s="105"/>
      <c r="AI15" s="105"/>
      <c r="AJ15" s="105"/>
      <c r="AK15" s="105"/>
      <c r="AL15" s="105"/>
      <c r="AM15" s="105"/>
      <c r="AN15" s="105"/>
      <c r="AU15" s="96"/>
      <c r="AV15" s="107"/>
      <c r="AW15" s="108"/>
      <c r="AX15" s="108"/>
      <c r="AY15" s="96"/>
      <c r="AZ15" s="96"/>
      <c r="BA15" s="107"/>
      <c r="BB15" s="108"/>
      <c r="BC15" s="108"/>
      <c r="BD15" s="96"/>
    </row>
    <row r="16" spans="1:56" s="102" customFormat="1" ht="19.5" customHeight="1" x14ac:dyDescent="0.25">
      <c r="B16" s="96"/>
      <c r="C16" s="96"/>
      <c r="D16" s="96"/>
      <c r="E16" s="96"/>
      <c r="F16" s="96"/>
      <c r="G16" s="96"/>
      <c r="H16" s="96"/>
      <c r="I16" s="96"/>
      <c r="J16" s="96"/>
      <c r="K16" s="96"/>
      <c r="L16" s="104"/>
      <c r="M16" s="110"/>
      <c r="N16" s="109"/>
      <c r="O16" s="104"/>
      <c r="P16" s="110"/>
      <c r="Q16" s="109"/>
      <c r="R16" s="104"/>
      <c r="S16" s="104"/>
      <c r="T16" s="104"/>
      <c r="U16" s="110"/>
      <c r="AE16" s="106"/>
      <c r="AF16" s="106"/>
      <c r="AG16" s="105"/>
      <c r="AH16" s="105"/>
      <c r="AI16" s="105"/>
      <c r="AJ16" s="105"/>
      <c r="AK16" s="105"/>
      <c r="AL16" s="105"/>
      <c r="AM16" s="105"/>
      <c r="AN16" s="105"/>
      <c r="AU16" s="96"/>
      <c r="AV16" s="107"/>
      <c r="AW16" s="108"/>
      <c r="AX16" s="108"/>
      <c r="AY16" s="96"/>
      <c r="AZ16" s="96"/>
      <c r="BA16" s="107"/>
      <c r="BB16" s="108"/>
      <c r="BC16" s="108"/>
      <c r="BD16" s="96"/>
    </row>
    <row r="17" spans="2:34" s="102" customFormat="1" ht="19.5" customHeight="1" x14ac:dyDescent="0.25">
      <c r="B17" s="96"/>
      <c r="C17" s="96"/>
      <c r="D17" s="96"/>
      <c r="E17" s="96"/>
      <c r="F17" s="96"/>
      <c r="G17" s="96"/>
      <c r="H17" s="96"/>
      <c r="I17" s="96"/>
      <c r="J17" s="96"/>
      <c r="K17" s="96"/>
      <c r="L17" s="104"/>
      <c r="M17" s="110"/>
      <c r="N17" s="109"/>
      <c r="O17" s="104"/>
      <c r="P17" s="110"/>
      <c r="Q17" s="109"/>
      <c r="R17" s="104"/>
      <c r="S17" s="104"/>
      <c r="T17" s="104"/>
      <c r="U17" s="110"/>
      <c r="AE17" s="106"/>
      <c r="AF17" s="106"/>
      <c r="AG17" s="105"/>
      <c r="AH17" s="105"/>
    </row>
    <row r="18" spans="2:34" s="102" customFormat="1" ht="19.5" customHeight="1" x14ac:dyDescent="0.25">
      <c r="B18" s="96"/>
      <c r="C18" s="96"/>
      <c r="D18" s="96"/>
      <c r="E18" s="96"/>
      <c r="F18" s="96"/>
      <c r="G18" s="96"/>
      <c r="H18" s="96"/>
      <c r="I18" s="96"/>
      <c r="J18" s="96"/>
      <c r="K18" s="96"/>
      <c r="L18" s="104"/>
      <c r="M18" s="110"/>
      <c r="N18" s="109"/>
      <c r="O18" s="104"/>
      <c r="P18" s="110"/>
      <c r="Q18" s="109"/>
      <c r="R18" s="104"/>
      <c r="S18" s="104"/>
      <c r="T18" s="104"/>
      <c r="U18" s="110"/>
      <c r="AE18" s="106"/>
      <c r="AF18" s="106"/>
      <c r="AG18" s="105"/>
      <c r="AH18" s="105"/>
    </row>
    <row r="19" spans="2:34" s="102" customFormat="1" ht="19.5" customHeight="1" x14ac:dyDescent="0.25">
      <c r="B19" s="96"/>
      <c r="C19" s="96"/>
      <c r="D19" s="96"/>
      <c r="E19" s="96"/>
      <c r="F19" s="96"/>
      <c r="G19" s="96"/>
      <c r="H19" s="96"/>
      <c r="I19" s="96"/>
      <c r="J19" s="96"/>
      <c r="K19" s="96"/>
      <c r="L19" s="104"/>
      <c r="M19" s="110"/>
      <c r="N19" s="109"/>
      <c r="O19" s="104"/>
      <c r="P19" s="110"/>
      <c r="Q19" s="109"/>
      <c r="R19" s="104"/>
      <c r="S19" s="104"/>
      <c r="T19" s="104"/>
      <c r="U19" s="110"/>
      <c r="AE19" s="106"/>
      <c r="AF19" s="106"/>
      <c r="AG19" s="105"/>
      <c r="AH19" s="105"/>
    </row>
    <row r="20" spans="2:34" s="102" customFormat="1" ht="19.5" customHeight="1" x14ac:dyDescent="0.25">
      <c r="B20" s="96"/>
      <c r="C20" s="96"/>
      <c r="D20" s="96"/>
      <c r="E20" s="96"/>
      <c r="F20" s="96"/>
      <c r="G20" s="96"/>
      <c r="H20" s="96"/>
      <c r="I20" s="96"/>
      <c r="J20" s="96"/>
      <c r="K20" s="96"/>
      <c r="L20" s="104"/>
      <c r="M20" s="110"/>
      <c r="N20" s="109"/>
      <c r="O20" s="104"/>
      <c r="P20" s="110"/>
      <c r="Q20" s="109"/>
      <c r="R20" s="104"/>
      <c r="S20" s="104"/>
      <c r="T20" s="104"/>
      <c r="U20" s="110"/>
      <c r="AE20" s="106"/>
      <c r="AF20" s="106"/>
      <c r="AG20" s="105"/>
      <c r="AH20" s="105"/>
    </row>
    <row r="21" spans="2:34" s="102" customFormat="1" ht="19.5" customHeight="1" x14ac:dyDescent="0.25">
      <c r="B21" s="96"/>
      <c r="C21" s="96"/>
      <c r="D21" s="96"/>
      <c r="E21" s="96"/>
      <c r="F21" s="96"/>
      <c r="G21" s="96"/>
      <c r="H21" s="96"/>
      <c r="I21" s="96"/>
      <c r="J21" s="96"/>
      <c r="K21" s="96"/>
      <c r="L21" s="104"/>
      <c r="M21" s="110"/>
      <c r="N21" s="109"/>
      <c r="O21" s="104"/>
      <c r="P21" s="110"/>
      <c r="Q21" s="109"/>
      <c r="R21" s="104"/>
      <c r="S21" s="104"/>
      <c r="T21" s="104"/>
      <c r="U21" s="110"/>
      <c r="AE21" s="106"/>
      <c r="AF21" s="106"/>
      <c r="AG21" s="105"/>
      <c r="AH21" s="105"/>
    </row>
    <row r="22" spans="2:34" s="102" customFormat="1" ht="19.5" customHeight="1" x14ac:dyDescent="0.25">
      <c r="B22" s="96"/>
      <c r="C22" s="96"/>
      <c r="D22" s="96"/>
      <c r="E22" s="96"/>
      <c r="F22" s="96"/>
      <c r="G22" s="96"/>
      <c r="H22" s="96"/>
      <c r="I22" s="96"/>
      <c r="J22" s="96"/>
      <c r="K22" s="96"/>
      <c r="L22" s="104"/>
      <c r="M22" s="110"/>
      <c r="N22" s="109"/>
      <c r="O22" s="104"/>
      <c r="P22" s="110"/>
      <c r="Q22" s="109"/>
      <c r="R22" s="104"/>
      <c r="S22" s="104"/>
      <c r="T22" s="104"/>
      <c r="U22" s="110"/>
      <c r="AE22" s="106"/>
      <c r="AF22" s="106"/>
      <c r="AG22" s="105"/>
      <c r="AH22" s="105"/>
    </row>
    <row r="23" spans="2:34" s="102" customFormat="1" ht="19.5" customHeight="1" x14ac:dyDescent="0.25">
      <c r="B23" s="96"/>
      <c r="C23" s="96"/>
      <c r="D23" s="96"/>
      <c r="E23" s="96"/>
      <c r="F23" s="96"/>
      <c r="G23" s="96"/>
      <c r="H23" s="96"/>
      <c r="I23" s="96"/>
      <c r="J23" s="96"/>
      <c r="K23" s="96"/>
      <c r="L23" s="104"/>
      <c r="M23" s="110"/>
      <c r="N23" s="109"/>
      <c r="O23" s="104"/>
      <c r="P23" s="110"/>
      <c r="Q23" s="109"/>
      <c r="R23" s="104"/>
      <c r="S23" s="104"/>
      <c r="T23" s="104"/>
      <c r="U23" s="110"/>
      <c r="AE23" s="106"/>
      <c r="AF23" s="106"/>
      <c r="AG23" s="105"/>
      <c r="AH23" s="105"/>
    </row>
    <row r="24" spans="2:34" s="102" customFormat="1" ht="19.5" customHeight="1" x14ac:dyDescent="0.25">
      <c r="B24" s="96"/>
      <c r="C24" s="96"/>
      <c r="D24" s="96"/>
      <c r="E24" s="96"/>
      <c r="F24" s="96"/>
      <c r="G24" s="96"/>
      <c r="H24" s="96"/>
      <c r="I24" s="96"/>
      <c r="J24" s="96"/>
      <c r="K24" s="96"/>
      <c r="L24" s="104"/>
      <c r="M24" s="110"/>
      <c r="N24" s="109"/>
      <c r="O24" s="104"/>
      <c r="P24" s="110"/>
      <c r="Q24" s="109"/>
      <c r="R24" s="104"/>
      <c r="S24" s="104"/>
      <c r="T24" s="104"/>
      <c r="U24" s="110"/>
      <c r="AC24" s="96"/>
      <c r="AD24" s="107"/>
      <c r="AE24" s="108"/>
      <c r="AF24" s="108"/>
      <c r="AG24" s="96"/>
      <c r="AH24" s="107"/>
    </row>
    <row r="25" spans="2:34" s="102" customFormat="1" ht="19.5" customHeight="1" x14ac:dyDescent="0.25">
      <c r="B25" s="96"/>
      <c r="C25" s="96"/>
      <c r="D25" s="96"/>
      <c r="E25" s="96"/>
      <c r="F25" s="96"/>
      <c r="G25" s="96"/>
      <c r="H25" s="96"/>
      <c r="I25" s="96"/>
      <c r="J25" s="96"/>
      <c r="K25" s="96"/>
      <c r="L25" s="104"/>
      <c r="M25" s="110"/>
      <c r="N25" s="109"/>
      <c r="O25" s="104"/>
      <c r="P25" s="110"/>
      <c r="Q25" s="109"/>
      <c r="R25" s="104"/>
      <c r="S25" s="104"/>
      <c r="T25" s="104"/>
      <c r="U25" s="110"/>
      <c r="AC25" s="96"/>
      <c r="AD25" s="107"/>
      <c r="AE25" s="108"/>
      <c r="AF25" s="108"/>
      <c r="AG25" s="96"/>
      <c r="AH25" s="107"/>
    </row>
    <row r="26" spans="2:34" s="102" customFormat="1" ht="19.5" customHeight="1" x14ac:dyDescent="0.25">
      <c r="B26" s="96"/>
      <c r="C26" s="96"/>
      <c r="D26" s="96"/>
      <c r="E26" s="96"/>
      <c r="F26" s="96"/>
      <c r="G26" s="96"/>
      <c r="H26" s="96"/>
      <c r="I26" s="96"/>
      <c r="J26" s="96"/>
      <c r="K26" s="96"/>
      <c r="L26" s="104"/>
      <c r="M26" s="110"/>
      <c r="N26" s="109"/>
      <c r="O26" s="104"/>
      <c r="P26" s="110"/>
      <c r="Q26" s="109"/>
      <c r="R26" s="104"/>
      <c r="S26" s="104"/>
      <c r="T26" s="104"/>
      <c r="U26" s="110"/>
      <c r="AC26" s="96"/>
      <c r="AD26" s="107"/>
      <c r="AE26" s="108"/>
      <c r="AF26" s="108"/>
      <c r="AG26" s="103" t="e">
        <f>#REF!</f>
        <v>#REF!</v>
      </c>
      <c r="AH26" s="107" t="s">
        <v>66</v>
      </c>
    </row>
    <row r="27" spans="2:34" s="102" customFormat="1" ht="19.5" customHeight="1" x14ac:dyDescent="0.3">
      <c r="B27" s="96"/>
      <c r="C27" s="96"/>
      <c r="D27" s="96"/>
      <c r="E27" s="96"/>
      <c r="F27" s="96"/>
      <c r="G27" s="96"/>
      <c r="H27" s="96"/>
      <c r="I27" s="96"/>
      <c r="J27" s="96"/>
      <c r="K27" s="96"/>
      <c r="L27" s="104"/>
      <c r="M27" s="110"/>
      <c r="N27" s="109"/>
      <c r="O27" s="104"/>
      <c r="P27" s="110"/>
      <c r="Q27" s="109"/>
      <c r="R27" s="104"/>
      <c r="S27" s="104"/>
      <c r="T27" s="104"/>
      <c r="U27" s="110"/>
      <c r="Y27" s="594"/>
      <c r="Z27" s="595" t="s">
        <v>49</v>
      </c>
      <c r="AA27" s="594"/>
      <c r="AB27" s="594"/>
      <c r="AC27" s="596"/>
      <c r="AD27" s="597"/>
      <c r="AE27" s="594"/>
      <c r="AF27" s="596"/>
      <c r="AG27" s="103" t="e">
        <f>AG26/10.7639</f>
        <v>#REF!</v>
      </c>
      <c r="AH27" s="107" t="s">
        <v>2514</v>
      </c>
    </row>
    <row r="28" spans="2:34" s="102" customFormat="1" ht="19.5" customHeight="1" x14ac:dyDescent="0.3">
      <c r="B28" s="96"/>
      <c r="C28" s="96"/>
      <c r="D28" s="96"/>
      <c r="E28" s="96"/>
      <c r="F28" s="96"/>
      <c r="G28" s="96"/>
      <c r="H28" s="96"/>
      <c r="I28" s="96"/>
      <c r="J28" s="96"/>
      <c r="K28" s="96"/>
      <c r="L28" s="104"/>
      <c r="M28" s="110"/>
      <c r="N28" s="109"/>
      <c r="O28" s="104"/>
      <c r="P28" s="110"/>
      <c r="Q28" s="109"/>
      <c r="R28" s="104"/>
      <c r="S28" s="104"/>
      <c r="T28" s="104"/>
      <c r="U28" s="110"/>
      <c r="Y28" s="594"/>
      <c r="Z28" s="596" t="str">
        <f>[49]Benchmarking!E5</f>
        <v>Humanities</v>
      </c>
      <c r="AA28" s="594" t="s">
        <v>2515</v>
      </c>
      <c r="AB28" s="594" t="s">
        <v>2516</v>
      </c>
      <c r="AC28" s="596" t="s">
        <v>2517</v>
      </c>
      <c r="AD28" s="597" t="s">
        <v>2518</v>
      </c>
      <c r="AE28" s="594" t="s">
        <v>2519</v>
      </c>
      <c r="AF28" s="596" t="s">
        <v>2520</v>
      </c>
      <c r="AG28" s="594"/>
      <c r="AH28" s="107"/>
    </row>
    <row r="29" spans="2:34" s="102" customFormat="1" ht="19.5" customHeight="1" x14ac:dyDescent="0.3">
      <c r="B29" s="96"/>
      <c r="C29" s="96"/>
      <c r="D29" s="96"/>
      <c r="E29" s="96"/>
      <c r="F29" s="96"/>
      <c r="G29" s="96"/>
      <c r="H29" s="96"/>
      <c r="I29" s="96"/>
      <c r="J29" s="96"/>
      <c r="K29" s="96"/>
      <c r="L29" s="104"/>
      <c r="M29" s="110"/>
      <c r="N29" s="109"/>
      <c r="O29" s="104"/>
      <c r="P29" s="110"/>
      <c r="Q29" s="109"/>
      <c r="R29" s="104"/>
      <c r="S29" s="104"/>
      <c r="T29" s="104"/>
      <c r="U29" s="110"/>
      <c r="Y29" s="594"/>
      <c r="Z29" s="596" t="s">
        <v>2521</v>
      </c>
      <c r="AA29" s="596" t="s">
        <v>2522</v>
      </c>
      <c r="AB29" s="596" t="s">
        <v>2523</v>
      </c>
      <c r="AC29" s="596" t="s">
        <v>2524</v>
      </c>
      <c r="AD29" s="596" t="s">
        <v>2525</v>
      </c>
      <c r="AE29" s="596" t="s">
        <v>2526</v>
      </c>
      <c r="AF29" s="596" t="s">
        <v>2527</v>
      </c>
      <c r="AG29" s="623" t="e">
        <f>AG31</f>
        <v>#REF!</v>
      </c>
      <c r="AH29" s="107"/>
    </row>
    <row r="30" spans="2:34" s="102" customFormat="1" ht="19.5" customHeight="1" x14ac:dyDescent="0.3">
      <c r="B30" s="96"/>
      <c r="C30" s="96"/>
      <c r="D30" s="96"/>
      <c r="E30" s="96"/>
      <c r="F30" s="96"/>
      <c r="G30" s="96"/>
      <c r="H30" s="96"/>
      <c r="I30" s="96"/>
      <c r="J30" s="96"/>
      <c r="K30" s="96"/>
      <c r="L30" s="104"/>
      <c r="M30" s="110"/>
      <c r="N30" s="109"/>
      <c r="O30" s="104"/>
      <c r="P30" s="110"/>
      <c r="Q30" s="109"/>
      <c r="R30" s="104"/>
      <c r="S30" s="104"/>
      <c r="T30" s="104"/>
      <c r="U30" s="110"/>
      <c r="Y30" s="594"/>
      <c r="Z30" s="596"/>
      <c r="AA30" s="594"/>
      <c r="AB30" s="594"/>
      <c r="AC30" s="596"/>
      <c r="AD30" s="597"/>
      <c r="AE30" s="594"/>
      <c r="AF30" s="596"/>
      <c r="AG30" s="594"/>
      <c r="AH30" s="107"/>
    </row>
    <row r="31" spans="2:34" s="102" customFormat="1" ht="19.5" customHeight="1" x14ac:dyDescent="0.3">
      <c r="B31" s="96"/>
      <c r="C31" s="96"/>
      <c r="D31" s="96"/>
      <c r="E31" s="96"/>
      <c r="F31" s="96"/>
      <c r="G31" s="96"/>
      <c r="H31" s="96"/>
      <c r="I31" s="96"/>
      <c r="J31" s="96"/>
      <c r="K31" s="96"/>
      <c r="L31" s="104"/>
      <c r="M31" s="110"/>
      <c r="N31" s="109"/>
      <c r="O31" s="104"/>
      <c r="P31" s="110"/>
      <c r="Q31" s="109"/>
      <c r="R31" s="104"/>
      <c r="S31" s="104"/>
      <c r="T31" s="104"/>
      <c r="U31" s="110"/>
      <c r="Y31" s="594"/>
      <c r="Z31" s="596" t="s">
        <v>2521</v>
      </c>
      <c r="AA31" s="596" t="s">
        <v>2522</v>
      </c>
      <c r="AB31" s="596" t="s">
        <v>2523</v>
      </c>
      <c r="AC31" s="596" t="s">
        <v>2524</v>
      </c>
      <c r="AD31" s="596" t="s">
        <v>2525</v>
      </c>
      <c r="AE31" s="596" t="s">
        <v>2526</v>
      </c>
      <c r="AF31" s="596" t="s">
        <v>2527</v>
      </c>
      <c r="AG31" s="623" t="e">
        <f>#REF!</f>
        <v>#REF!</v>
      </c>
      <c r="AH31" s="107"/>
    </row>
    <row r="32" spans="2:34" s="102" customFormat="1" ht="19.5" customHeight="1" x14ac:dyDescent="0.3">
      <c r="B32" s="96"/>
      <c r="C32" s="96"/>
      <c r="D32" s="96"/>
      <c r="E32" s="96"/>
      <c r="F32" s="96"/>
      <c r="G32" s="96"/>
      <c r="H32" s="96"/>
      <c r="I32" s="96"/>
      <c r="J32" s="96"/>
      <c r="K32" s="96"/>
      <c r="L32" s="104"/>
      <c r="M32" s="110"/>
      <c r="N32" s="109"/>
      <c r="O32" s="104"/>
      <c r="P32" s="110"/>
      <c r="Q32" s="109"/>
      <c r="R32" s="104"/>
      <c r="S32" s="104"/>
      <c r="T32" s="104"/>
      <c r="U32" s="110"/>
      <c r="Y32" s="594" t="s">
        <v>2528</v>
      </c>
      <c r="Z32" s="598">
        <v>649.5519905549653</v>
      </c>
      <c r="AA32" s="599">
        <v>619.23052434836006</v>
      </c>
      <c r="AB32" s="599">
        <v>500.19566270731229</v>
      </c>
      <c r="AC32" s="598">
        <v>333.2732782663681</v>
      </c>
      <c r="AD32" s="600">
        <v>729.35882318396682</v>
      </c>
      <c r="AE32" s="599">
        <v>622.94503824829758</v>
      </c>
      <c r="AF32" s="598">
        <v>520.24151523527746</v>
      </c>
      <c r="AG32" s="598" t="e">
        <f>#REF!</f>
        <v>#REF!</v>
      </c>
      <c r="AH32" s="601" t="s">
        <v>2528</v>
      </c>
    </row>
    <row r="33" spans="2:34" s="102" customFormat="1" ht="19.5" customHeight="1" x14ac:dyDescent="0.3">
      <c r="B33" s="96"/>
      <c r="C33" s="96"/>
      <c r="D33" s="96"/>
      <c r="E33" s="96"/>
      <c r="F33" s="96"/>
      <c r="G33" s="96"/>
      <c r="H33" s="96"/>
      <c r="I33" s="96"/>
      <c r="J33" s="96"/>
      <c r="K33" s="96"/>
      <c r="L33" s="104"/>
      <c r="M33" s="110"/>
      <c r="N33" s="109"/>
      <c r="P33" s="110"/>
      <c r="Q33" s="109"/>
      <c r="R33" s="104"/>
      <c r="S33" s="602">
        <v>45139</v>
      </c>
      <c r="T33" s="104"/>
      <c r="U33" s="110"/>
      <c r="Y33" s="594" t="s">
        <v>2529</v>
      </c>
      <c r="Z33" s="598">
        <f>SUM(Z34:Z41)</f>
        <v>1930.1879422568545</v>
      </c>
      <c r="AA33" s="598">
        <f t="shared" ref="AA33:AG33" si="0">SUM(AA34:AA41)</f>
        <v>1157.8920522301617</v>
      </c>
      <c r="AB33" s="598">
        <f t="shared" si="0"/>
        <v>2528.7520909607874</v>
      </c>
      <c r="AC33" s="598">
        <f t="shared" si="0"/>
        <v>1284.9545373733422</v>
      </c>
      <c r="AD33" s="598">
        <f t="shared" si="0"/>
        <v>1750.4284948749423</v>
      </c>
      <c r="AE33" s="598">
        <f t="shared" si="0"/>
        <v>1313.9035390441877</v>
      </c>
      <c r="AF33" s="598">
        <f t="shared" si="0"/>
        <v>1782.031195220025</v>
      </c>
      <c r="AG33" s="598" t="e">
        <f t="shared" si="0"/>
        <v>#REF!</v>
      </c>
      <c r="AH33" s="601" t="s">
        <v>2529</v>
      </c>
    </row>
    <row r="34" spans="2:34" s="102" customFormat="1" ht="19.5" customHeight="1" x14ac:dyDescent="0.3">
      <c r="B34" s="96"/>
      <c r="C34" s="96"/>
      <c r="D34" s="96"/>
      <c r="E34" s="96"/>
      <c r="F34" s="96"/>
      <c r="G34" s="96"/>
      <c r="H34" s="96"/>
      <c r="I34" s="96"/>
      <c r="J34" s="96"/>
      <c r="K34" s="96"/>
      <c r="L34" s="104"/>
      <c r="M34" s="110"/>
      <c r="N34" s="109"/>
      <c r="P34" s="110"/>
      <c r="Q34" s="109"/>
      <c r="R34" s="104"/>
      <c r="S34" s="104"/>
      <c r="T34" s="104"/>
      <c r="U34" s="110"/>
      <c r="Y34" s="594" t="s">
        <v>2047</v>
      </c>
      <c r="Z34" s="598">
        <v>185.72252417820573</v>
      </c>
      <c r="AA34" s="599">
        <v>143.7051801582964</v>
      </c>
      <c r="AB34" s="599">
        <v>508.56432140415444</v>
      </c>
      <c r="AC34" s="598">
        <v>113.59203924437696</v>
      </c>
      <c r="AD34" s="600">
        <v>207.32206491800702</v>
      </c>
      <c r="AE34" s="599">
        <v>255.5904968495791</v>
      </c>
      <c r="AF34" s="598">
        <v>295.38321785483276</v>
      </c>
      <c r="AG34" s="598" t="e">
        <f>#REF!</f>
        <v>#REF!</v>
      </c>
      <c r="AH34" s="601" t="s">
        <v>2047</v>
      </c>
    </row>
    <row r="35" spans="2:34" s="102" customFormat="1" ht="19.5" customHeight="1" x14ac:dyDescent="0.3">
      <c r="B35" s="96"/>
      <c r="C35" s="96"/>
      <c r="D35" s="96"/>
      <c r="E35" s="96"/>
      <c r="F35" s="96"/>
      <c r="G35" s="96"/>
      <c r="H35" s="96"/>
      <c r="I35" s="96"/>
      <c r="J35" s="96"/>
      <c r="K35" s="96"/>
      <c r="L35" s="104"/>
      <c r="M35" s="110"/>
      <c r="N35" s="109"/>
      <c r="P35" s="110"/>
      <c r="Q35" s="109"/>
      <c r="R35" s="104"/>
      <c r="S35" s="104">
        <v>7</v>
      </c>
      <c r="T35" s="104"/>
      <c r="U35" s="110"/>
      <c r="Y35" s="594" t="s">
        <v>2061</v>
      </c>
      <c r="Z35" s="598">
        <v>345.14162326411895</v>
      </c>
      <c r="AA35" s="599">
        <v>155.7320323902575</v>
      </c>
      <c r="AB35" s="599">
        <v>406.27167208708448</v>
      </c>
      <c r="AC35" s="598">
        <v>210.12563088230351</v>
      </c>
      <c r="AD35" s="600">
        <v>242.26748913347774</v>
      </c>
      <c r="AE35" s="599">
        <v>227.80404345563753</v>
      </c>
      <c r="AF35" s="598">
        <v>265.85507496373128</v>
      </c>
      <c r="AG35" s="598" t="e">
        <f>#REF!</f>
        <v>#REF!</v>
      </c>
      <c r="AH35" s="601" t="s">
        <v>2061</v>
      </c>
    </row>
    <row r="36" spans="2:34" s="102" customFormat="1" ht="19.5" customHeight="1" x14ac:dyDescent="0.3">
      <c r="B36" s="96"/>
      <c r="C36" s="96"/>
      <c r="D36" s="96"/>
      <c r="E36" s="96"/>
      <c r="F36" s="96"/>
      <c r="G36" s="96"/>
      <c r="H36" s="96"/>
      <c r="I36" s="96"/>
      <c r="J36" s="96"/>
      <c r="K36" s="96"/>
      <c r="L36" s="104"/>
      <c r="M36" s="110"/>
      <c r="N36" s="109"/>
      <c r="P36" s="110"/>
      <c r="Q36" s="109"/>
      <c r="R36" s="104"/>
      <c r="S36" s="104">
        <v>130</v>
      </c>
      <c r="T36" s="104"/>
      <c r="U36" s="110"/>
      <c r="Y36" s="594" t="s">
        <v>2072</v>
      </c>
      <c r="Z36" s="598">
        <v>218.93751245339595</v>
      </c>
      <c r="AA36" s="599">
        <v>62.819047695840617</v>
      </c>
      <c r="AB36" s="599">
        <v>193.59091499634735</v>
      </c>
      <c r="AC36" s="598">
        <v>134.33335535299167</v>
      </c>
      <c r="AD36" s="600">
        <v>71.377535001479984</v>
      </c>
      <c r="AE36" s="599">
        <v>105.77946991304154</v>
      </c>
      <c r="AF36" s="598">
        <v>87.670138899551858</v>
      </c>
      <c r="AG36" s="598" t="e">
        <f>#REF!</f>
        <v>#REF!</v>
      </c>
      <c r="AH36" s="601" t="s">
        <v>2072</v>
      </c>
    </row>
    <row r="37" spans="2:34" s="102" customFormat="1" ht="19.5" customHeight="1" x14ac:dyDescent="0.3">
      <c r="B37" s="96"/>
      <c r="C37" s="96"/>
      <c r="D37" s="96"/>
      <c r="E37" s="96"/>
      <c r="F37" s="96"/>
      <c r="G37" s="96"/>
      <c r="H37" s="96"/>
      <c r="I37" s="96"/>
      <c r="J37" s="96"/>
      <c r="K37" s="96"/>
      <c r="L37" s="104"/>
      <c r="M37" s="110"/>
      <c r="N37" s="109"/>
      <c r="P37" s="110"/>
      <c r="Q37" s="109"/>
      <c r="R37" s="104"/>
      <c r="S37" s="104">
        <f>S36*S35</f>
        <v>910</v>
      </c>
      <c r="T37" s="104"/>
      <c r="U37" s="110"/>
      <c r="Y37" s="594" t="s">
        <v>2530</v>
      </c>
      <c r="Z37" s="598">
        <v>73.236741346131751</v>
      </c>
      <c r="AA37" s="599">
        <v>45.17847411995708</v>
      </c>
      <c r="AB37" s="599">
        <v>132.35297249750278</v>
      </c>
      <c r="AC37" s="598">
        <v>41.160204851554411</v>
      </c>
      <c r="AD37" s="600">
        <v>33.394035254728458</v>
      </c>
      <c r="AE37" s="599">
        <v>89.091529886124746</v>
      </c>
      <c r="AF37" s="598">
        <v>78.696425822251911</v>
      </c>
      <c r="AG37" s="598" t="e">
        <f>#REF!</f>
        <v>#REF!</v>
      </c>
      <c r="AH37" s="601" t="s">
        <v>2530</v>
      </c>
    </row>
    <row r="38" spans="2:34" s="102" customFormat="1" ht="19.5" customHeight="1" x14ac:dyDescent="0.3">
      <c r="B38" s="96"/>
      <c r="C38" s="96"/>
      <c r="D38" s="96"/>
      <c r="E38" s="96"/>
      <c r="F38" s="96"/>
      <c r="G38" s="96"/>
      <c r="H38" s="96"/>
      <c r="I38" s="96"/>
      <c r="J38" s="96"/>
      <c r="K38" s="96"/>
      <c r="L38" s="104"/>
      <c r="M38" s="110"/>
      <c r="N38" s="109"/>
      <c r="P38" s="110"/>
      <c r="Q38" s="109"/>
      <c r="R38" s="104"/>
      <c r="S38" s="602">
        <f>S33+S37</f>
        <v>46049</v>
      </c>
      <c r="T38" s="104"/>
      <c r="U38" s="110"/>
      <c r="Y38" s="594" t="s">
        <v>2086</v>
      </c>
      <c r="Z38" s="598">
        <v>665.89806599134226</v>
      </c>
      <c r="AA38" s="599">
        <v>393.12646356461516</v>
      </c>
      <c r="AB38" s="599">
        <v>886.96245748326476</v>
      </c>
      <c r="AC38" s="598">
        <v>652.16113945240545</v>
      </c>
      <c r="AD38" s="600">
        <v>1054.5324114643281</v>
      </c>
      <c r="AE38" s="599">
        <v>422.06776772953401</v>
      </c>
      <c r="AF38" s="598">
        <v>604.82754263715117</v>
      </c>
      <c r="AG38" s="598" t="e">
        <f>#REF!</f>
        <v>#REF!</v>
      </c>
      <c r="AH38" s="601" t="s">
        <v>2086</v>
      </c>
    </row>
    <row r="39" spans="2:34" s="102" customFormat="1" ht="19.5" customHeight="1" x14ac:dyDescent="0.3">
      <c r="B39" s="96"/>
      <c r="C39" s="96"/>
      <c r="D39" s="96"/>
      <c r="E39" s="96"/>
      <c r="F39" s="96"/>
      <c r="G39" s="96"/>
      <c r="H39" s="96"/>
      <c r="I39" s="96"/>
      <c r="J39" s="96"/>
      <c r="K39" s="96"/>
      <c r="L39" s="104"/>
      <c r="M39" s="110"/>
      <c r="N39" s="109"/>
      <c r="O39" s="104"/>
      <c r="P39" s="110"/>
      <c r="Q39" s="109"/>
      <c r="R39" s="104"/>
      <c r="S39" s="104"/>
      <c r="T39" s="104"/>
      <c r="U39" s="110"/>
      <c r="Y39" s="594" t="s">
        <v>2531</v>
      </c>
      <c r="Z39" s="598">
        <v>0</v>
      </c>
      <c r="AA39" s="599">
        <v>0</v>
      </c>
      <c r="AB39" s="599">
        <v>0</v>
      </c>
      <c r="AC39" s="598">
        <v>0</v>
      </c>
      <c r="AD39" s="600">
        <v>0</v>
      </c>
      <c r="AE39" s="599">
        <v>0</v>
      </c>
      <c r="AF39" s="598">
        <v>24.293156301977454</v>
      </c>
      <c r="AG39" s="598" t="e">
        <f>#REF!</f>
        <v>#REF!</v>
      </c>
      <c r="AH39" s="601" t="s">
        <v>2531</v>
      </c>
    </row>
    <row r="40" spans="2:34" s="102" customFormat="1" ht="19.5" customHeight="1" x14ac:dyDescent="0.3">
      <c r="B40" s="96"/>
      <c r="C40" s="96"/>
      <c r="D40" s="96"/>
      <c r="E40" s="96"/>
      <c r="F40" s="96"/>
      <c r="G40" s="96"/>
      <c r="H40" s="96"/>
      <c r="I40" s="96"/>
      <c r="J40" s="96"/>
      <c r="K40" s="96"/>
      <c r="L40" s="104"/>
      <c r="M40" s="110"/>
      <c r="N40" s="109"/>
      <c r="O40" s="104"/>
      <c r="P40" s="110"/>
      <c r="Q40" s="109"/>
      <c r="R40" s="104"/>
      <c r="S40" s="104"/>
      <c r="T40" s="104"/>
      <c r="U40" s="110"/>
      <c r="Y40" s="594" t="s">
        <v>2532</v>
      </c>
      <c r="Z40" s="598">
        <v>338.56777679981849</v>
      </c>
      <c r="AA40" s="599">
        <v>283.23065345055994</v>
      </c>
      <c r="AB40" s="599">
        <v>312.11596499411104</v>
      </c>
      <c r="AC40" s="598">
        <v>86.774695594133661</v>
      </c>
      <c r="AD40" s="600">
        <v>115.76466413207778</v>
      </c>
      <c r="AE40" s="599">
        <v>132.08833409560461</v>
      </c>
      <c r="AF40" s="598">
        <v>337.71624866706708</v>
      </c>
      <c r="AG40" s="598" t="e">
        <f>#REF!</f>
        <v>#REF!</v>
      </c>
      <c r="AH40" s="601" t="s">
        <v>2532</v>
      </c>
    </row>
    <row r="41" spans="2:34" s="102" customFormat="1" ht="19.5" customHeight="1" x14ac:dyDescent="0.3">
      <c r="B41" s="96"/>
      <c r="C41" s="96"/>
      <c r="D41" s="96"/>
      <c r="E41" s="96"/>
      <c r="F41" s="96"/>
      <c r="G41" s="96"/>
      <c r="H41" s="96"/>
      <c r="I41" s="96"/>
      <c r="J41" s="96"/>
      <c r="K41" s="96"/>
      <c r="L41" s="104"/>
      <c r="M41" s="110"/>
      <c r="N41" s="109"/>
      <c r="O41" s="104"/>
      <c r="P41" s="110"/>
      <c r="Q41" s="109"/>
      <c r="R41" s="104"/>
      <c r="S41" s="104"/>
      <c r="T41" s="104"/>
      <c r="U41" s="110"/>
      <c r="Y41" s="594" t="s">
        <v>2098</v>
      </c>
      <c r="Z41" s="598">
        <v>102.68369822384152</v>
      </c>
      <c r="AA41" s="599">
        <v>74.100200850635062</v>
      </c>
      <c r="AB41" s="599">
        <v>88.893787498322752</v>
      </c>
      <c r="AC41" s="598">
        <v>46.807471995576719</v>
      </c>
      <c r="AD41" s="600">
        <v>25.770294970843324</v>
      </c>
      <c r="AE41" s="599">
        <v>81.481897114666367</v>
      </c>
      <c r="AF41" s="598">
        <v>87.589390073461459</v>
      </c>
      <c r="AG41" s="598" t="e">
        <f>#REF!</f>
        <v>#REF!</v>
      </c>
      <c r="AH41" s="601" t="s">
        <v>2098</v>
      </c>
    </row>
    <row r="42" spans="2:34" s="102" customFormat="1" ht="19.5" customHeight="1" x14ac:dyDescent="0.25">
      <c r="B42" s="96"/>
      <c r="C42" s="96"/>
      <c r="D42" s="96"/>
      <c r="E42" s="96"/>
      <c r="F42" s="96"/>
      <c r="G42" s="96"/>
      <c r="H42" s="96"/>
      <c r="I42" s="96"/>
      <c r="J42" s="96"/>
      <c r="K42" s="96"/>
      <c r="L42" s="104"/>
      <c r="M42" s="110"/>
      <c r="N42" s="109"/>
      <c r="O42" s="104"/>
      <c r="P42" s="110"/>
      <c r="Q42" s="109"/>
      <c r="R42" s="104"/>
      <c r="S42" s="104"/>
      <c r="T42" s="104"/>
      <c r="U42" s="110"/>
      <c r="AC42" s="96"/>
      <c r="AD42" s="107"/>
      <c r="AE42" s="108"/>
      <c r="AF42" s="108"/>
      <c r="AG42" s="96"/>
      <c r="AH42" s="107"/>
    </row>
    <row r="43" spans="2:34" s="102" customFormat="1" ht="19.5" customHeight="1" x14ac:dyDescent="0.25">
      <c r="B43" s="96" t="s">
        <v>2533</v>
      </c>
      <c r="C43" s="96"/>
      <c r="D43" s="96"/>
      <c r="E43" s="96"/>
      <c r="F43" s="96"/>
      <c r="G43" s="96"/>
      <c r="H43" s="96"/>
      <c r="I43" s="96"/>
      <c r="J43" s="96"/>
      <c r="K43" s="96"/>
      <c r="L43" s="104"/>
      <c r="M43" s="110"/>
      <c r="N43" s="109"/>
      <c r="O43" s="104"/>
      <c r="P43" s="110"/>
      <c r="Q43" s="109"/>
      <c r="R43" s="104"/>
      <c r="S43" s="104"/>
      <c r="T43" s="104"/>
      <c r="U43" s="110"/>
      <c r="AC43" s="96"/>
      <c r="AD43" s="107"/>
      <c r="AE43" s="108"/>
      <c r="AF43" s="108"/>
      <c r="AG43" s="96"/>
      <c r="AH43" s="107"/>
    </row>
    <row r="44" spans="2:34" s="102" customFormat="1" ht="19.5" customHeight="1" x14ac:dyDescent="0.25">
      <c r="B44" s="96"/>
      <c r="C44" s="96"/>
      <c r="D44" s="96"/>
      <c r="E44" s="96"/>
      <c r="F44" s="96"/>
      <c r="G44" s="96"/>
      <c r="H44" s="96"/>
      <c r="I44" s="96"/>
      <c r="J44" s="96"/>
      <c r="K44" s="96"/>
      <c r="L44" s="104"/>
      <c r="M44" s="110"/>
      <c r="N44" s="109"/>
      <c r="O44" s="104"/>
      <c r="P44" s="110"/>
      <c r="Q44" s="109"/>
      <c r="R44" s="104"/>
      <c r="S44" s="104"/>
      <c r="T44" s="104"/>
      <c r="U44" s="110"/>
      <c r="AC44" s="96"/>
      <c r="AD44" s="107"/>
      <c r="AE44" s="108"/>
      <c r="AF44" s="108"/>
      <c r="AG44" s="111">
        <f>'[49]10.00  L2 Element Summary'!K424</f>
        <v>60551534.660655499</v>
      </c>
      <c r="AH44" s="107"/>
    </row>
    <row r="45" spans="2:34" s="102" customFormat="1" ht="19.5" customHeight="1" x14ac:dyDescent="0.25">
      <c r="B45" s="96"/>
      <c r="C45" s="96"/>
      <c r="D45" s="96"/>
      <c r="E45" s="96"/>
      <c r="F45" s="96"/>
      <c r="G45" s="96"/>
      <c r="H45" s="96"/>
      <c r="I45" s="96"/>
      <c r="J45" s="96"/>
      <c r="K45" s="96"/>
      <c r="L45" s="104"/>
      <c r="M45" s="110"/>
      <c r="N45" s="109"/>
      <c r="O45" s="104"/>
      <c r="P45" s="110"/>
      <c r="Q45" s="109"/>
      <c r="R45" s="104"/>
      <c r="S45" s="104"/>
      <c r="T45" s="104"/>
      <c r="U45" s="110"/>
      <c r="AC45" s="96"/>
      <c r="AD45" s="107"/>
      <c r="AE45" s="108"/>
      <c r="AF45" s="108"/>
      <c r="AG45" s="96" t="e">
        <f>AG44/AG27</f>
        <v>#REF!</v>
      </c>
      <c r="AH45" s="107"/>
    </row>
    <row r="46" spans="2:34" s="102" customFormat="1" ht="19.5" customHeight="1" x14ac:dyDescent="0.25">
      <c r="B46" s="96"/>
      <c r="C46" s="96"/>
      <c r="D46" s="96"/>
      <c r="E46" s="96"/>
      <c r="F46" s="96"/>
      <c r="G46" s="96"/>
      <c r="H46" s="96"/>
      <c r="I46" s="96"/>
      <c r="J46" s="96"/>
      <c r="K46" s="96"/>
      <c r="L46" s="104"/>
      <c r="M46" s="110"/>
      <c r="N46" s="109"/>
      <c r="O46" s="104"/>
      <c r="P46" s="110"/>
      <c r="Q46" s="109"/>
      <c r="R46" s="104"/>
      <c r="S46" s="104"/>
      <c r="T46" s="104"/>
      <c r="U46" s="110"/>
      <c r="AC46" s="96"/>
      <c r="AD46" s="107"/>
      <c r="AE46" s="108"/>
      <c r="AF46" s="108"/>
      <c r="AG46" s="96"/>
      <c r="AH46" s="107"/>
    </row>
    <row r="47" spans="2:34" s="102" customFormat="1" ht="19.5" customHeight="1" x14ac:dyDescent="0.25">
      <c r="D47" s="96"/>
      <c r="E47" s="96"/>
      <c r="F47" s="96"/>
      <c r="G47" s="96"/>
      <c r="H47" s="96"/>
      <c r="I47" s="96"/>
      <c r="J47" s="96"/>
      <c r="K47" s="96"/>
      <c r="L47" s="104"/>
      <c r="M47" s="110"/>
      <c r="N47" s="109"/>
      <c r="O47" s="104"/>
      <c r="P47" s="110"/>
      <c r="Q47" s="109"/>
      <c r="R47" s="104"/>
      <c r="S47" s="104"/>
      <c r="T47" s="104"/>
      <c r="U47" s="110"/>
      <c r="AC47" s="96"/>
      <c r="AD47" s="107"/>
      <c r="AE47" s="108"/>
      <c r="AF47" s="108"/>
      <c r="AG47" s="96"/>
      <c r="AH47" s="107"/>
    </row>
    <row r="48" spans="2:34" s="102" customFormat="1" ht="19.5" customHeight="1" x14ac:dyDescent="0.25">
      <c r="D48" s="96"/>
      <c r="E48" s="96"/>
      <c r="F48" s="96"/>
      <c r="G48" s="96"/>
      <c r="H48" s="96"/>
      <c r="I48" s="96"/>
      <c r="J48" s="96"/>
      <c r="K48" s="96"/>
      <c r="L48" s="104"/>
      <c r="M48" s="110"/>
      <c r="N48" s="109"/>
      <c r="O48" s="104"/>
      <c r="P48" s="110"/>
      <c r="Q48" s="109"/>
      <c r="R48" s="104"/>
      <c r="S48" s="104"/>
      <c r="T48" s="104"/>
      <c r="U48" s="110"/>
      <c r="AE48" s="106"/>
      <c r="AF48" s="106"/>
      <c r="AG48" s="105"/>
      <c r="AH48" s="105"/>
    </row>
    <row r="49" spans="4:17" s="102" customFormat="1" ht="19.5" customHeight="1" x14ac:dyDescent="0.25">
      <c r="D49" s="96"/>
      <c r="E49" s="96"/>
      <c r="F49" s="96"/>
      <c r="G49" s="96"/>
      <c r="H49" s="96"/>
      <c r="I49" s="96"/>
      <c r="J49" s="96"/>
      <c r="K49" s="96"/>
      <c r="L49" s="104"/>
      <c r="M49" s="110"/>
      <c r="N49" s="109"/>
      <c r="O49" s="104"/>
      <c r="P49" s="110"/>
      <c r="Q49" s="109"/>
    </row>
    <row r="50" spans="4:17" s="102" customFormat="1" ht="19.5" customHeight="1" x14ac:dyDescent="0.25">
      <c r="D50" s="96"/>
      <c r="E50" s="96"/>
      <c r="F50" s="96"/>
      <c r="G50" s="96"/>
      <c r="H50" s="96"/>
      <c r="I50" s="96"/>
      <c r="J50" s="96"/>
      <c r="K50" s="96"/>
      <c r="L50" s="104"/>
      <c r="M50" s="110"/>
      <c r="N50" s="109"/>
      <c r="O50" s="104"/>
      <c r="P50" s="110"/>
      <c r="Q50" s="109"/>
    </row>
    <row r="51" spans="4:17" s="102" customFormat="1" ht="19.5" customHeight="1" x14ac:dyDescent="0.25">
      <c r="D51" s="96"/>
      <c r="E51" s="96"/>
      <c r="F51" s="96"/>
      <c r="G51" s="96"/>
      <c r="H51" s="96"/>
      <c r="I51" s="96"/>
      <c r="J51" s="96"/>
      <c r="K51" s="96"/>
      <c r="L51" s="104"/>
      <c r="M51" s="110"/>
      <c r="N51" s="109"/>
      <c r="O51" s="104"/>
      <c r="P51" s="110"/>
      <c r="Q51" s="109"/>
    </row>
    <row r="52" spans="4:17" s="102" customFormat="1" ht="19.5" customHeight="1" x14ac:dyDescent="0.25">
      <c r="D52" s="96"/>
      <c r="E52" s="96"/>
      <c r="F52" s="96"/>
      <c r="G52" s="96"/>
      <c r="H52" s="96"/>
      <c r="I52" s="96"/>
      <c r="J52" s="96"/>
      <c r="K52" s="96"/>
      <c r="L52" s="104"/>
      <c r="M52" s="110"/>
      <c r="N52" s="109"/>
      <c r="O52" s="104"/>
      <c r="P52" s="110"/>
      <c r="Q52" s="109"/>
    </row>
    <row r="53" spans="4:17" s="102" customFormat="1" ht="19.5" customHeight="1" x14ac:dyDescent="0.25">
      <c r="D53" s="96"/>
      <c r="E53" s="96"/>
      <c r="F53" s="96"/>
      <c r="G53" s="96"/>
      <c r="H53" s="96"/>
      <c r="I53" s="96"/>
      <c r="J53" s="96"/>
      <c r="K53" s="96"/>
      <c r="L53" s="104"/>
      <c r="M53" s="110"/>
      <c r="N53" s="109"/>
      <c r="O53" s="104"/>
      <c r="P53" s="110"/>
      <c r="Q53" s="109"/>
    </row>
    <row r="54" spans="4:17" s="102" customFormat="1" ht="19.5" customHeight="1" x14ac:dyDescent="0.25">
      <c r="D54" s="96"/>
      <c r="E54" s="96"/>
      <c r="F54" s="96"/>
      <c r="G54" s="96"/>
      <c r="H54" s="96"/>
      <c r="I54" s="96"/>
      <c r="J54" s="96"/>
      <c r="K54" s="96"/>
      <c r="L54" s="104"/>
      <c r="M54" s="110"/>
      <c r="N54" s="109"/>
      <c r="O54" s="104"/>
      <c r="P54" s="110"/>
      <c r="Q54" s="109"/>
    </row>
    <row r="55" spans="4:17" s="102" customFormat="1" ht="19.5" customHeight="1" x14ac:dyDescent="0.25">
      <c r="D55" s="96"/>
      <c r="E55" s="96"/>
      <c r="F55" s="96"/>
      <c r="G55" s="96"/>
      <c r="H55" s="96"/>
      <c r="I55" s="96"/>
      <c r="J55" s="96"/>
      <c r="K55" s="96"/>
      <c r="L55" s="104"/>
      <c r="M55" s="110"/>
      <c r="N55" s="109"/>
      <c r="O55" s="104"/>
      <c r="P55" s="110"/>
      <c r="Q55" s="109"/>
    </row>
    <row r="56" spans="4:17" s="102" customFormat="1" ht="19.5" customHeight="1" x14ac:dyDescent="0.25">
      <c r="D56" s="96"/>
      <c r="E56" s="96"/>
      <c r="F56" s="96"/>
      <c r="G56" s="96"/>
      <c r="H56" s="96"/>
      <c r="I56" s="96"/>
      <c r="J56" s="96"/>
      <c r="K56" s="96"/>
      <c r="L56" s="104"/>
      <c r="M56" s="110"/>
      <c r="N56" s="109"/>
      <c r="O56" s="104"/>
      <c r="P56" s="110"/>
      <c r="Q56" s="109"/>
    </row>
    <row r="57" spans="4:17" s="102" customFormat="1" ht="19.5" customHeight="1" x14ac:dyDescent="0.25">
      <c r="D57" s="96"/>
      <c r="E57" s="96"/>
      <c r="F57" s="96"/>
      <c r="G57" s="96"/>
      <c r="H57" s="96"/>
      <c r="I57" s="96"/>
      <c r="J57" s="96"/>
      <c r="K57" s="96"/>
      <c r="L57" s="104"/>
      <c r="M57" s="110"/>
      <c r="N57" s="109"/>
      <c r="O57" s="104"/>
      <c r="P57" s="110"/>
      <c r="Q57" s="109"/>
    </row>
    <row r="58" spans="4:17" s="102" customFormat="1" ht="19.5" customHeight="1" x14ac:dyDescent="0.25">
      <c r="D58" s="96"/>
      <c r="E58" s="96"/>
      <c r="F58" s="96"/>
      <c r="G58" s="96"/>
      <c r="H58" s="96"/>
      <c r="I58" s="96"/>
      <c r="J58" s="96"/>
      <c r="K58" s="96"/>
      <c r="L58" s="104"/>
      <c r="M58" s="110"/>
      <c r="N58" s="109"/>
      <c r="O58" s="104"/>
      <c r="P58" s="110"/>
      <c r="Q58" s="109"/>
    </row>
    <row r="59" spans="4:17" s="102" customFormat="1" ht="19.5" customHeight="1" x14ac:dyDescent="0.25">
      <c r="D59" s="96"/>
      <c r="E59" s="96"/>
      <c r="F59" s="96"/>
      <c r="G59" s="96"/>
      <c r="H59" s="96"/>
      <c r="I59" s="96"/>
      <c r="J59" s="96"/>
      <c r="K59" s="96"/>
      <c r="L59" s="104"/>
      <c r="M59" s="110"/>
      <c r="N59" s="109"/>
      <c r="O59" s="104"/>
      <c r="P59" s="110"/>
      <c r="Q59" s="109"/>
    </row>
    <row r="60" spans="4:17" s="102" customFormat="1" ht="19.5" customHeight="1" x14ac:dyDescent="0.25">
      <c r="D60" s="96"/>
      <c r="E60" s="96"/>
      <c r="F60" s="96"/>
      <c r="G60" s="96"/>
      <c r="H60" s="96"/>
      <c r="I60" s="96"/>
      <c r="J60" s="96"/>
      <c r="K60" s="96"/>
      <c r="L60" s="104"/>
      <c r="M60" s="110"/>
      <c r="N60" s="109"/>
      <c r="O60" s="104"/>
      <c r="P60" s="110"/>
      <c r="Q60" s="109"/>
    </row>
    <row r="61" spans="4:17" s="102" customFormat="1" ht="19.5" customHeight="1" x14ac:dyDescent="0.25">
      <c r="D61" s="96"/>
      <c r="E61" s="96"/>
      <c r="F61" s="96"/>
      <c r="G61" s="96"/>
      <c r="H61" s="96"/>
      <c r="I61" s="96"/>
      <c r="J61" s="96"/>
      <c r="K61" s="96"/>
      <c r="L61" s="104"/>
      <c r="M61" s="110"/>
      <c r="N61" s="109"/>
      <c r="O61" s="104"/>
      <c r="P61" s="110"/>
      <c r="Q61" s="109"/>
    </row>
    <row r="62" spans="4:17" s="102" customFormat="1" ht="19.5" customHeight="1" x14ac:dyDescent="0.25">
      <c r="D62" s="96"/>
      <c r="E62" s="96"/>
      <c r="F62" s="96"/>
      <c r="G62" s="96"/>
      <c r="H62" s="96"/>
      <c r="I62" s="96"/>
      <c r="J62" s="96"/>
      <c r="K62" s="96"/>
      <c r="L62" s="104"/>
      <c r="M62" s="110"/>
      <c r="N62" s="109"/>
      <c r="O62" s="104"/>
      <c r="P62" s="110"/>
      <c r="Q62" s="109"/>
    </row>
    <row r="63" spans="4:17" s="102" customFormat="1" ht="19.5" customHeight="1" x14ac:dyDescent="0.25">
      <c r="D63" s="96"/>
      <c r="E63" s="96"/>
      <c r="F63" s="96"/>
      <c r="G63" s="96"/>
      <c r="H63" s="96"/>
      <c r="I63" s="96"/>
      <c r="J63" s="96"/>
      <c r="K63" s="96"/>
      <c r="L63" s="104"/>
      <c r="M63" s="110"/>
      <c r="N63" s="109"/>
      <c r="O63" s="104"/>
      <c r="P63" s="110"/>
      <c r="Q63" s="109"/>
    </row>
    <row r="64" spans="4:17" s="102" customFormat="1" ht="19.5" customHeight="1" x14ac:dyDescent="0.25">
      <c r="D64" s="96"/>
      <c r="E64" s="96"/>
      <c r="F64" s="96"/>
      <c r="G64" s="96"/>
      <c r="H64" s="96"/>
      <c r="I64" s="96"/>
      <c r="J64" s="96"/>
      <c r="K64" s="96"/>
      <c r="L64" s="104"/>
      <c r="M64" s="110"/>
      <c r="N64" s="109"/>
      <c r="O64" s="104"/>
      <c r="P64" s="110"/>
      <c r="Q64" s="109"/>
    </row>
    <row r="65" spans="4:17" s="102" customFormat="1" ht="19.5" customHeight="1" x14ac:dyDescent="0.25">
      <c r="D65" s="96"/>
      <c r="E65" s="96"/>
      <c r="F65" s="96"/>
      <c r="G65" s="96"/>
      <c r="H65" s="96"/>
      <c r="I65" s="96"/>
      <c r="J65" s="96"/>
      <c r="K65" s="96"/>
      <c r="L65" s="104"/>
      <c r="M65" s="110"/>
      <c r="N65" s="109"/>
      <c r="O65" s="104"/>
      <c r="P65" s="110"/>
      <c r="Q65" s="109"/>
    </row>
    <row r="66" spans="4:17" s="102" customFormat="1" ht="19.5" customHeight="1" x14ac:dyDescent="0.25">
      <c r="D66" s="96"/>
      <c r="E66" s="96"/>
      <c r="F66" s="96"/>
      <c r="G66" s="96"/>
      <c r="H66" s="96"/>
      <c r="I66" s="96"/>
      <c r="J66" s="96"/>
      <c r="K66" s="96"/>
      <c r="L66" s="104"/>
      <c r="M66" s="110"/>
      <c r="N66" s="109"/>
      <c r="O66" s="104"/>
      <c r="P66" s="110"/>
      <c r="Q66" s="109"/>
    </row>
    <row r="67" spans="4:17" s="102" customFormat="1" ht="19.5" customHeight="1" x14ac:dyDescent="0.25">
      <c r="D67" s="96"/>
      <c r="E67" s="96"/>
      <c r="F67" s="96"/>
      <c r="G67" s="96"/>
      <c r="H67" s="96"/>
      <c r="I67" s="96"/>
      <c r="J67" s="96"/>
      <c r="K67" s="96"/>
      <c r="L67" s="104"/>
      <c r="M67" s="110"/>
      <c r="N67" s="109"/>
      <c r="O67" s="104"/>
      <c r="P67" s="110"/>
      <c r="Q67" s="109"/>
    </row>
    <row r="68" spans="4:17" s="102" customFormat="1" ht="19.5" customHeight="1" x14ac:dyDescent="0.25">
      <c r="D68" s="96"/>
      <c r="E68" s="96"/>
      <c r="F68" s="96"/>
      <c r="G68" s="96"/>
      <c r="H68" s="96"/>
      <c r="I68" s="96"/>
      <c r="J68" s="96"/>
      <c r="K68" s="96"/>
      <c r="L68" s="104"/>
      <c r="M68" s="110"/>
      <c r="N68" s="109"/>
      <c r="O68" s="104"/>
      <c r="P68" s="110"/>
      <c r="Q68" s="109"/>
    </row>
    <row r="69" spans="4:17" s="102" customFormat="1" ht="19.5" customHeight="1" x14ac:dyDescent="0.25">
      <c r="D69" s="96"/>
      <c r="E69" s="96"/>
      <c r="F69" s="96"/>
      <c r="G69" s="96"/>
      <c r="H69" s="96"/>
      <c r="I69" s="96"/>
      <c r="J69" s="96"/>
      <c r="K69" s="96"/>
      <c r="L69" s="104"/>
      <c r="M69" s="110"/>
      <c r="N69" s="109"/>
      <c r="O69" s="104"/>
      <c r="P69" s="110"/>
      <c r="Q69" s="109"/>
    </row>
    <row r="70" spans="4:17" s="102" customFormat="1" ht="19.5" customHeight="1" x14ac:dyDescent="0.25">
      <c r="D70" s="96"/>
      <c r="E70" s="96"/>
      <c r="F70" s="96"/>
      <c r="G70" s="96"/>
      <c r="H70" s="96"/>
      <c r="I70" s="96"/>
      <c r="J70" s="96"/>
      <c r="K70" s="96"/>
      <c r="L70" s="104"/>
      <c r="M70" s="110"/>
      <c r="N70" s="109"/>
      <c r="O70" s="104"/>
      <c r="P70" s="110"/>
      <c r="Q70" s="109"/>
    </row>
    <row r="71" spans="4:17" s="102" customFormat="1" ht="19.5" customHeight="1" x14ac:dyDescent="0.25">
      <c r="D71" s="96"/>
      <c r="E71" s="96"/>
      <c r="F71" s="96"/>
      <c r="G71" s="96"/>
      <c r="H71" s="96"/>
      <c r="I71" s="96"/>
      <c r="J71" s="96"/>
      <c r="K71" s="96"/>
      <c r="L71" s="104"/>
      <c r="M71" s="110"/>
      <c r="N71" s="109"/>
      <c r="O71" s="104"/>
      <c r="P71" s="110"/>
      <c r="Q71" s="109"/>
    </row>
    <row r="72" spans="4:17" s="102" customFormat="1" ht="19.5" customHeight="1" x14ac:dyDescent="0.25">
      <c r="D72" s="96"/>
      <c r="E72" s="96"/>
      <c r="F72" s="96"/>
      <c r="G72" s="96"/>
      <c r="H72" s="96"/>
      <c r="I72" s="96"/>
      <c r="J72" s="96"/>
      <c r="K72" s="96"/>
      <c r="L72" s="104"/>
      <c r="M72" s="110"/>
      <c r="N72" s="109"/>
      <c r="O72" s="104"/>
      <c r="P72" s="110"/>
      <c r="Q72" s="109"/>
    </row>
    <row r="73" spans="4:17" s="102" customFormat="1" ht="19.5" customHeight="1" x14ac:dyDescent="0.25">
      <c r="D73" s="96"/>
      <c r="E73" s="96"/>
      <c r="F73" s="96"/>
      <c r="G73" s="96"/>
      <c r="H73" s="96"/>
      <c r="I73" s="96"/>
      <c r="J73" s="96"/>
      <c r="K73" s="96"/>
      <c r="L73" s="104"/>
      <c r="M73" s="110"/>
      <c r="N73" s="109"/>
      <c r="O73" s="104"/>
      <c r="P73" s="110"/>
      <c r="Q73" s="109"/>
    </row>
    <row r="74" spans="4:17" s="102" customFormat="1" ht="19.5" customHeight="1" x14ac:dyDescent="0.25">
      <c r="D74" s="96"/>
      <c r="E74" s="96"/>
      <c r="F74" s="96"/>
      <c r="G74" s="96"/>
      <c r="H74" s="96"/>
      <c r="I74" s="96"/>
      <c r="J74" s="96"/>
      <c r="K74" s="96"/>
      <c r="L74" s="104"/>
      <c r="M74" s="110"/>
      <c r="N74" s="109"/>
      <c r="O74" s="104"/>
      <c r="P74" s="110"/>
      <c r="Q74" s="109"/>
    </row>
    <row r="75" spans="4:17" s="102" customFormat="1" ht="19.5" customHeight="1" x14ac:dyDescent="0.25">
      <c r="D75" s="96"/>
      <c r="E75" s="96"/>
      <c r="F75" s="96"/>
      <c r="G75" s="96"/>
      <c r="H75" s="96"/>
      <c r="I75" s="96"/>
      <c r="J75" s="96"/>
      <c r="K75" s="96"/>
      <c r="L75" s="104"/>
      <c r="M75" s="110"/>
      <c r="N75" s="109"/>
      <c r="O75" s="104"/>
      <c r="P75" s="110"/>
      <c r="Q75" s="109"/>
    </row>
    <row r="76" spans="4:17" s="102" customFormat="1" ht="19.5" customHeight="1" x14ac:dyDescent="0.25">
      <c r="D76" s="96"/>
      <c r="E76" s="96"/>
      <c r="F76" s="96"/>
      <c r="G76" s="96"/>
      <c r="H76" s="96"/>
      <c r="I76" s="96"/>
      <c r="J76" s="96"/>
      <c r="K76" s="96"/>
      <c r="L76" s="104"/>
      <c r="M76" s="110"/>
      <c r="N76" s="109"/>
      <c r="O76" s="104"/>
      <c r="P76" s="110"/>
      <c r="Q76" s="109"/>
    </row>
    <row r="77" spans="4:17" s="102" customFormat="1" ht="19.5" customHeight="1" x14ac:dyDescent="0.25">
      <c r="D77" s="96"/>
      <c r="E77" s="96"/>
      <c r="F77" s="96"/>
      <c r="G77" s="96"/>
      <c r="H77" s="96"/>
      <c r="I77" s="96"/>
      <c r="J77" s="96"/>
      <c r="K77" s="96"/>
      <c r="L77" s="104"/>
      <c r="M77" s="110"/>
      <c r="N77" s="109"/>
      <c r="O77" s="104"/>
      <c r="P77" s="110"/>
      <c r="Q77" s="109"/>
    </row>
    <row r="78" spans="4:17" s="102" customFormat="1" ht="19.5" customHeight="1" x14ac:dyDescent="0.25">
      <c r="D78" s="96"/>
      <c r="E78" s="96"/>
      <c r="F78" s="96"/>
      <c r="G78" s="96"/>
      <c r="H78" s="96"/>
      <c r="I78" s="96"/>
      <c r="J78" s="96"/>
      <c r="K78" s="96"/>
      <c r="L78" s="104"/>
      <c r="M78" s="110"/>
      <c r="N78" s="109"/>
      <c r="O78" s="104"/>
      <c r="P78" s="110"/>
      <c r="Q78" s="109"/>
    </row>
    <row r="79" spans="4:17" s="102" customFormat="1" ht="19.5" customHeight="1" x14ac:dyDescent="0.25">
      <c r="D79" s="96"/>
      <c r="E79" s="96"/>
      <c r="F79" s="96"/>
      <c r="G79" s="96"/>
      <c r="H79" s="96"/>
      <c r="I79" s="96"/>
      <c r="J79" s="96"/>
      <c r="K79" s="96"/>
      <c r="L79" s="104"/>
      <c r="M79" s="110"/>
      <c r="N79" s="109"/>
      <c r="O79" s="104"/>
      <c r="P79" s="110"/>
      <c r="Q79" s="109"/>
    </row>
    <row r="80" spans="4:17" s="102" customFormat="1" ht="19.5" customHeight="1" x14ac:dyDescent="0.25">
      <c r="D80" s="96"/>
      <c r="E80" s="96"/>
      <c r="F80" s="96"/>
      <c r="G80" s="96"/>
      <c r="H80" s="96"/>
      <c r="I80" s="96"/>
      <c r="J80" s="96"/>
      <c r="K80" s="96"/>
      <c r="L80" s="104"/>
      <c r="M80" s="110"/>
      <c r="N80" s="109"/>
      <c r="O80" s="104"/>
      <c r="P80" s="110"/>
      <c r="Q80" s="109"/>
    </row>
    <row r="81" spans="4:17" s="102" customFormat="1" ht="19.5" customHeight="1" x14ac:dyDescent="0.25">
      <c r="D81" s="96"/>
      <c r="E81" s="96"/>
      <c r="F81" s="96"/>
      <c r="G81" s="96"/>
      <c r="H81" s="96"/>
      <c r="I81" s="96"/>
      <c r="J81" s="96"/>
      <c r="K81" s="96"/>
      <c r="L81" s="104"/>
      <c r="M81" s="110"/>
      <c r="N81" s="109"/>
      <c r="O81" s="104"/>
      <c r="P81" s="110"/>
      <c r="Q81" s="109"/>
    </row>
    <row r="82" spans="4:17" s="102" customFormat="1" ht="19.5" customHeight="1" x14ac:dyDescent="0.25">
      <c r="D82" s="96"/>
      <c r="E82" s="96"/>
      <c r="F82" s="96"/>
      <c r="G82" s="96"/>
      <c r="H82" s="96"/>
      <c r="I82" s="96"/>
      <c r="J82" s="96"/>
      <c r="K82" s="96"/>
      <c r="L82" s="104"/>
      <c r="M82" s="110"/>
      <c r="N82" s="109"/>
      <c r="O82" s="104"/>
      <c r="P82" s="110"/>
      <c r="Q82" s="109"/>
    </row>
    <row r="83" spans="4:17" s="102" customFormat="1" ht="19.5" customHeight="1" x14ac:dyDescent="0.25">
      <c r="D83" s="96"/>
      <c r="E83" s="96"/>
      <c r="F83" s="96"/>
      <c r="G83" s="96"/>
      <c r="H83" s="96"/>
      <c r="I83" s="96"/>
      <c r="J83" s="96"/>
      <c r="K83" s="96"/>
      <c r="L83" s="104"/>
      <c r="M83" s="110"/>
      <c r="N83" s="109"/>
      <c r="O83" s="104"/>
      <c r="P83" s="110"/>
      <c r="Q83" s="109"/>
    </row>
    <row r="84" spans="4:17" s="102" customFormat="1" ht="19.5" customHeight="1" x14ac:dyDescent="0.25">
      <c r="D84" s="96"/>
      <c r="E84" s="96"/>
      <c r="F84" s="96"/>
      <c r="G84" s="96"/>
      <c r="H84" s="96"/>
      <c r="I84" s="96"/>
      <c r="J84" s="96"/>
      <c r="K84" s="96"/>
      <c r="L84" s="104"/>
      <c r="M84" s="110"/>
      <c r="N84" s="109"/>
      <c r="O84" s="104"/>
      <c r="P84" s="110"/>
      <c r="Q84" s="109"/>
    </row>
    <row r="85" spans="4:17" s="102" customFormat="1" ht="19.5" customHeight="1" x14ac:dyDescent="0.25">
      <c r="D85" s="96"/>
      <c r="E85" s="96"/>
      <c r="F85" s="96"/>
      <c r="G85" s="96"/>
      <c r="H85" s="96"/>
      <c r="I85" s="96"/>
      <c r="J85" s="96"/>
      <c r="K85" s="96"/>
      <c r="L85" s="104"/>
      <c r="M85" s="110"/>
      <c r="N85" s="109"/>
      <c r="O85" s="104"/>
      <c r="P85" s="110"/>
      <c r="Q85" s="109"/>
    </row>
  </sheetData>
  <mergeCells count="1">
    <mergeCell ref="H3:I3"/>
  </mergeCells>
  <pageMargins left="0.19685039370078741" right="0.19685039370078741" top="0.39370078740157483" bottom="0.39370078740157483" header="0.19685039370078741" footer="0"/>
  <pageSetup paperSize="9" scale="63" fitToHeight="100" orientation="landscape" r:id="rId1"/>
  <headerFooter scaleWithDoc="0">
    <oddHeader>&amp;C&amp;8&amp;K003CA2OFFICIAL</oddHeader>
    <oddFooter>&amp;C&amp;8&amp;K003CA2OFFICIAL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AF25-8C2A-428F-B1F5-A9CBE067A1DC}">
  <dimension ref="A1:M67"/>
  <sheetViews>
    <sheetView showGridLines="0" view="pageBreakPreview" topLeftCell="A4" zoomScaleNormal="100" zoomScaleSheetLayoutView="100" zoomScalePageLayoutView="57" workbookViewId="0">
      <selection activeCell="C54" sqref="C54"/>
    </sheetView>
  </sheetViews>
  <sheetFormatPr defaultColWidth="9.140625" defaultRowHeight="12.75" x14ac:dyDescent="0.25"/>
  <cols>
    <col min="1" max="1" width="7.7109375" style="881" customWidth="1"/>
    <col min="2" max="2" width="3.7109375" style="881" customWidth="1"/>
    <col min="3" max="3" width="10.7109375" style="881" customWidth="1"/>
    <col min="4" max="4" width="37.42578125" style="881" customWidth="1"/>
    <col min="5" max="5" width="7.7109375" style="881" customWidth="1"/>
    <col min="6" max="6" width="10.85546875" style="882" customWidth="1"/>
    <col min="7" max="7" width="13.85546875" style="881" customWidth="1"/>
    <col min="8" max="8" width="1.7109375" style="881" customWidth="1"/>
    <col min="9" max="9" width="7.7109375" style="881" customWidth="1"/>
    <col min="10" max="10" width="1.7109375" style="881" customWidth="1"/>
    <col min="11" max="11" width="6.7109375" style="881" customWidth="1"/>
    <col min="12" max="12" width="1.7109375" style="881" customWidth="1"/>
    <col min="13" max="13" width="13.7109375" style="881" customWidth="1"/>
    <col min="14" max="15" width="1.7109375" style="881" customWidth="1"/>
    <col min="16" max="16384" width="9.140625" style="881"/>
  </cols>
  <sheetData>
    <row r="1" spans="1:9" s="903" customFormat="1" ht="21" customHeight="1" x14ac:dyDescent="0.25">
      <c r="A1" s="945" t="s">
        <v>2980</v>
      </c>
      <c r="B1" s="4"/>
      <c r="C1" s="4"/>
      <c r="D1" s="4"/>
      <c r="E1" s="4"/>
      <c r="F1" s="4"/>
      <c r="G1" s="4"/>
      <c r="H1" s="4"/>
    </row>
    <row r="2" spans="1:9" s="903" customFormat="1" ht="21" customHeight="1" x14ac:dyDescent="0.25">
      <c r="A2" s="904" t="s">
        <v>2981</v>
      </c>
      <c r="B2" s="6"/>
      <c r="C2" s="6"/>
      <c r="D2" s="6"/>
      <c r="E2" s="6"/>
      <c r="F2" s="6"/>
      <c r="G2" s="6"/>
      <c r="H2" s="6"/>
    </row>
    <row r="3" spans="1:9" s="903" customFormat="1" ht="21" customHeight="1" x14ac:dyDescent="0.25">
      <c r="A3" s="904"/>
      <c r="B3" s="6"/>
      <c r="C3" s="6"/>
      <c r="D3" s="6"/>
      <c r="E3" s="6"/>
      <c r="F3" s="6"/>
      <c r="G3" s="6"/>
      <c r="H3" s="6"/>
    </row>
    <row r="4" spans="1:9" s="903" customFormat="1" ht="21" customHeight="1" x14ac:dyDescent="0.25">
      <c r="A4" s="945" t="s">
        <v>2689</v>
      </c>
      <c r="B4" s="4"/>
      <c r="C4" s="4"/>
      <c r="D4" s="4"/>
      <c r="E4" s="4"/>
      <c r="F4" s="4"/>
      <c r="G4" s="4"/>
      <c r="H4" s="4"/>
    </row>
    <row r="5" spans="1:9" s="902" customFormat="1" ht="21" customHeight="1" x14ac:dyDescent="0.25">
      <c r="A5" s="6"/>
      <c r="B5" s="6"/>
      <c r="C5" s="6"/>
      <c r="D5" s="6"/>
      <c r="E5" s="6"/>
      <c r="F5" s="6"/>
      <c r="G5" s="6"/>
      <c r="H5" s="6"/>
    </row>
    <row r="6" spans="1:9" s="899" customFormat="1" ht="28.5" customHeight="1" x14ac:dyDescent="0.25">
      <c r="A6" s="900" t="s">
        <v>2688</v>
      </c>
      <c r="B6" s="901" t="s">
        <v>2494</v>
      </c>
      <c r="C6" s="900"/>
      <c r="D6" s="900"/>
      <c r="E6" s="900"/>
      <c r="F6" s="900"/>
      <c r="G6" s="900" t="s">
        <v>28</v>
      </c>
      <c r="H6" s="6"/>
      <c r="I6" s="6"/>
    </row>
    <row r="7" spans="1:9" s="737" customFormat="1" ht="14.25" customHeight="1" x14ac:dyDescent="0.25">
      <c r="A7" s="887"/>
      <c r="D7" s="886"/>
      <c r="E7" s="886"/>
      <c r="F7" s="886"/>
      <c r="G7" s="885"/>
    </row>
    <row r="8" spans="1:9" s="737" customFormat="1" ht="14.25" customHeight="1" x14ac:dyDescent="0.25">
      <c r="A8" s="898">
        <v>1</v>
      </c>
      <c r="B8" s="897" t="s">
        <v>2687</v>
      </c>
      <c r="C8" s="897"/>
      <c r="D8" s="886"/>
      <c r="E8" s="886"/>
      <c r="F8" s="886"/>
      <c r="G8" s="885"/>
    </row>
    <row r="9" spans="1:9" s="737" customFormat="1" ht="9" customHeight="1" x14ac:dyDescent="0.25">
      <c r="A9" s="887"/>
      <c r="D9" s="886"/>
      <c r="E9" s="886"/>
      <c r="F9" s="886"/>
      <c r="G9" s="885"/>
    </row>
    <row r="10" spans="1:9" s="737" customFormat="1" ht="14.25" customHeight="1" x14ac:dyDescent="0.25">
      <c r="A10" s="887"/>
      <c r="C10" s="737" t="s">
        <v>2686</v>
      </c>
      <c r="D10" s="886"/>
      <c r="E10" s="886"/>
      <c r="F10" s="886"/>
      <c r="G10" s="885">
        <f>'1.1 Preliminaries'!I284</f>
        <v>0</v>
      </c>
    </row>
    <row r="11" spans="1:9" s="737" customFormat="1" ht="9" customHeight="1" x14ac:dyDescent="0.25">
      <c r="A11" s="887"/>
      <c r="D11" s="886"/>
      <c r="E11" s="886"/>
      <c r="F11" s="886"/>
      <c r="G11" s="885"/>
    </row>
    <row r="12" spans="1:9" s="737" customFormat="1" ht="14.25" customHeight="1" x14ac:dyDescent="0.25">
      <c r="A12" s="887"/>
      <c r="C12" s="774" t="s">
        <v>2869</v>
      </c>
      <c r="D12" s="886"/>
      <c r="E12" s="886"/>
      <c r="F12" s="886"/>
      <c r="G12" s="885">
        <f>'1.2 Design and Construction'!H146</f>
        <v>0</v>
      </c>
    </row>
    <row r="13" spans="1:9" s="737" customFormat="1" ht="9" customHeight="1" x14ac:dyDescent="0.25">
      <c r="A13" s="887"/>
      <c r="D13" s="886"/>
      <c r="E13" s="886"/>
      <c r="F13" s="886"/>
      <c r="G13" s="885"/>
    </row>
    <row r="14" spans="1:9" s="737" customFormat="1" ht="14.25" customHeight="1" x14ac:dyDescent="0.25">
      <c r="A14" s="887"/>
      <c r="C14" s="774"/>
      <c r="D14" s="886"/>
      <c r="E14" s="886"/>
      <c r="F14" s="886"/>
      <c r="G14" s="885">
        <v>0</v>
      </c>
    </row>
    <row r="15" spans="1:9" s="737" customFormat="1" ht="14.25" hidden="1" customHeight="1" x14ac:dyDescent="0.25">
      <c r="A15" s="887"/>
      <c r="D15" s="886"/>
      <c r="E15" s="886"/>
      <c r="F15" s="886"/>
      <c r="G15" s="885"/>
    </row>
    <row r="16" spans="1:9" s="737" customFormat="1" ht="14.25" customHeight="1" x14ac:dyDescent="0.25">
      <c r="A16" s="887"/>
      <c r="D16" s="886"/>
      <c r="E16" s="886"/>
      <c r="F16" s="886"/>
      <c r="G16" s="885"/>
    </row>
    <row r="17" spans="1:13" s="737" customFormat="1" ht="14.25" customHeight="1" x14ac:dyDescent="0.25">
      <c r="A17" s="898">
        <v>2</v>
      </c>
      <c r="B17" s="897" t="s">
        <v>2685</v>
      </c>
      <c r="D17" s="886"/>
      <c r="E17" s="886"/>
      <c r="F17" s="886"/>
      <c r="G17" s="885"/>
    </row>
    <row r="18" spans="1:13" s="737" customFormat="1" ht="14.25" hidden="1" customHeight="1" x14ac:dyDescent="0.25">
      <c r="A18" s="887"/>
      <c r="D18" s="886"/>
      <c r="E18" s="886"/>
      <c r="F18" s="886"/>
      <c r="G18" s="885"/>
    </row>
    <row r="19" spans="1:13" s="737" customFormat="1" ht="14.25" customHeight="1" x14ac:dyDescent="0.25">
      <c r="A19" s="887"/>
      <c r="C19" s="737" t="s">
        <v>2684</v>
      </c>
      <c r="D19" s="886"/>
      <c r="E19" s="886"/>
      <c r="F19" s="886"/>
      <c r="G19" s="885"/>
      <c r="H19" s="888"/>
      <c r="I19" s="888"/>
      <c r="J19" s="888"/>
      <c r="K19" s="888"/>
      <c r="L19" s="888"/>
      <c r="M19" s="888"/>
    </row>
    <row r="20" spans="1:13" s="737" customFormat="1" ht="14.25" customHeight="1" x14ac:dyDescent="0.25">
      <c r="A20" s="887"/>
      <c r="C20" s="737" t="s">
        <v>2683</v>
      </c>
      <c r="D20" s="886"/>
      <c r="E20" s="886"/>
      <c r="F20" s="886"/>
      <c r="G20" s="885"/>
      <c r="H20" s="888"/>
      <c r="I20" s="973" t="s">
        <v>2682</v>
      </c>
      <c r="J20" s="890"/>
      <c r="K20" s="973" t="s">
        <v>2681</v>
      </c>
      <c r="L20" s="890"/>
      <c r="M20" s="975" t="s">
        <v>2883</v>
      </c>
    </row>
    <row r="21" spans="1:13" s="737" customFormat="1" ht="14.25" customHeight="1" x14ac:dyDescent="0.25">
      <c r="A21" s="887"/>
      <c r="C21" s="737" t="s">
        <v>2680</v>
      </c>
      <c r="D21" s="886"/>
      <c r="E21" s="886"/>
      <c r="F21" s="886"/>
      <c r="G21" s="885"/>
      <c r="H21" s="888"/>
      <c r="I21" s="974"/>
      <c r="J21" s="890"/>
      <c r="K21" s="974"/>
      <c r="L21" s="890"/>
      <c r="M21" s="976"/>
    </row>
    <row r="22" spans="1:13" s="737" customFormat="1" ht="14.25" customHeight="1" x14ac:dyDescent="0.25">
      <c r="A22" s="887"/>
      <c r="C22" s="737" t="s">
        <v>2679</v>
      </c>
      <c r="D22" s="886"/>
      <c r="E22" s="886"/>
      <c r="F22" s="886"/>
      <c r="G22" s="885"/>
      <c r="H22" s="888"/>
      <c r="I22" s="896"/>
      <c r="J22" s="890"/>
      <c r="K22" s="895"/>
      <c r="L22" s="890"/>
      <c r="M22" s="895"/>
    </row>
    <row r="23" spans="1:13" s="737" customFormat="1" ht="14.25" customHeight="1" x14ac:dyDescent="0.25">
      <c r="A23" s="887"/>
      <c r="D23" s="886"/>
      <c r="F23" s="955">
        <f>I23</f>
        <v>0</v>
      </c>
      <c r="G23" s="885">
        <f>ROUND(M23*F23,2)</f>
        <v>0</v>
      </c>
      <c r="H23" s="888"/>
      <c r="I23" s="894">
        <v>0</v>
      </c>
      <c r="J23" s="890"/>
      <c r="K23" s="893">
        <v>10.1</v>
      </c>
      <c r="L23" s="890"/>
      <c r="M23" s="892">
        <f>SUM(G8:G16)-SUM(G14:G16)</f>
        <v>0</v>
      </c>
    </row>
    <row r="24" spans="1:13" s="737" customFormat="1" ht="9" customHeight="1" x14ac:dyDescent="0.25">
      <c r="A24" s="887"/>
      <c r="D24" s="886"/>
      <c r="E24" s="886"/>
      <c r="F24" s="886"/>
      <c r="G24" s="885"/>
      <c r="H24" s="888"/>
      <c r="I24" s="891"/>
      <c r="J24" s="890"/>
      <c r="K24" s="889"/>
      <c r="L24" s="890"/>
      <c r="M24" s="889"/>
    </row>
    <row r="25" spans="1:13" s="737" customFormat="1" ht="14.25" hidden="1" customHeight="1" x14ac:dyDescent="0.25">
      <c r="A25" s="887"/>
      <c r="D25" s="886"/>
      <c r="E25" s="886"/>
      <c r="F25" s="886"/>
      <c r="G25" s="885"/>
      <c r="H25" s="888"/>
      <c r="I25" s="888"/>
      <c r="J25" s="888"/>
      <c r="K25" s="888"/>
      <c r="L25" s="888"/>
      <c r="M25" s="888"/>
    </row>
    <row r="26" spans="1:13" s="737" customFormat="1" ht="14.25" customHeight="1" x14ac:dyDescent="0.25">
      <c r="A26" s="887"/>
      <c r="C26" s="774" t="s">
        <v>2922</v>
      </c>
      <c r="D26" s="886"/>
      <c r="E26" s="886"/>
      <c r="F26" s="886"/>
      <c r="G26" s="885"/>
      <c r="H26" s="888"/>
      <c r="I26" s="888"/>
      <c r="J26" s="888"/>
      <c r="K26" s="888"/>
      <c r="L26" s="888"/>
      <c r="M26" s="888"/>
    </row>
    <row r="27" spans="1:13" s="737" customFormat="1" ht="14.25" customHeight="1" x14ac:dyDescent="0.25">
      <c r="A27" s="887"/>
      <c r="C27" s="774" t="s">
        <v>2923</v>
      </c>
      <c r="D27" s="886"/>
      <c r="E27" s="886"/>
      <c r="F27" s="886"/>
      <c r="G27" s="885"/>
      <c r="H27" s="888"/>
      <c r="I27" s="888"/>
      <c r="J27" s="888"/>
      <c r="K27" s="888"/>
      <c r="L27" s="888"/>
      <c r="M27" s="888"/>
    </row>
    <row r="28" spans="1:13" s="737" customFormat="1" ht="9" customHeight="1" x14ac:dyDescent="0.25">
      <c r="A28" s="887"/>
      <c r="C28" s="774"/>
      <c r="D28" s="886"/>
      <c r="E28" s="886"/>
      <c r="F28" s="886"/>
      <c r="G28" s="885"/>
      <c r="H28" s="888"/>
      <c r="I28" s="888"/>
      <c r="J28" s="888"/>
      <c r="K28" s="888"/>
      <c r="L28" s="888"/>
      <c r="M28" s="888"/>
    </row>
    <row r="29" spans="1:13" s="737" customFormat="1" ht="14.25" customHeight="1" x14ac:dyDescent="0.25">
      <c r="A29" s="887"/>
      <c r="C29" s="774" t="s">
        <v>2924</v>
      </c>
      <c r="D29" s="886"/>
      <c r="E29" s="886"/>
      <c r="F29" s="886"/>
      <c r="G29" s="885"/>
      <c r="H29" s="888"/>
      <c r="I29" s="888"/>
      <c r="J29" s="888"/>
      <c r="K29" s="888"/>
      <c r="L29" s="888"/>
      <c r="M29" s="888"/>
    </row>
    <row r="30" spans="1:13" s="737" customFormat="1" ht="14.25" customHeight="1" x14ac:dyDescent="0.25">
      <c r="A30" s="887"/>
      <c r="C30" s="774" t="s">
        <v>2925</v>
      </c>
      <c r="D30" s="886"/>
      <c r="E30" s="886"/>
      <c r="F30" s="886"/>
      <c r="G30" s="885"/>
      <c r="H30" s="888"/>
      <c r="I30" s="888"/>
      <c r="J30" s="888"/>
      <c r="K30" s="888"/>
      <c r="L30" s="888"/>
      <c r="M30" s="888"/>
    </row>
    <row r="31" spans="1:13" s="737" customFormat="1" ht="9" customHeight="1" x14ac:dyDescent="0.25">
      <c r="A31" s="887"/>
      <c r="D31" s="886"/>
      <c r="E31" s="886"/>
      <c r="F31" s="886"/>
      <c r="G31" s="885"/>
      <c r="H31" s="888"/>
      <c r="I31" s="888"/>
      <c r="J31" s="888"/>
      <c r="K31" s="888"/>
      <c r="L31" s="888"/>
      <c r="M31" s="888"/>
    </row>
    <row r="32" spans="1:13" s="737" customFormat="1" ht="14.25" customHeight="1" x14ac:dyDescent="0.25">
      <c r="A32" s="887"/>
      <c r="C32" s="897"/>
      <c r="D32" s="897" t="s">
        <v>2931</v>
      </c>
      <c r="E32" s="946" t="s">
        <v>2990</v>
      </c>
      <c r="F32" s="886"/>
      <c r="G32" s="885"/>
      <c r="H32" s="888"/>
      <c r="I32" s="888"/>
      <c r="J32" s="888"/>
      <c r="K32" s="888"/>
      <c r="L32" s="888"/>
      <c r="M32" s="888"/>
    </row>
    <row r="33" spans="1:13" s="737" customFormat="1" ht="14.25" customHeight="1" x14ac:dyDescent="0.25">
      <c r="A33" s="887"/>
      <c r="C33" s="774"/>
      <c r="D33" s="774" t="s">
        <v>2932</v>
      </c>
      <c r="E33" s="953"/>
      <c r="F33" s="886"/>
      <c r="G33" s="885"/>
      <c r="H33" s="888"/>
      <c r="I33" s="888"/>
      <c r="J33" s="888"/>
      <c r="K33" s="888"/>
      <c r="L33" s="888"/>
      <c r="M33" s="888"/>
    </row>
    <row r="34" spans="1:13" s="737" customFormat="1" ht="14.25" customHeight="1" x14ac:dyDescent="0.25">
      <c r="A34" s="887"/>
      <c r="C34" s="774"/>
      <c r="D34" s="774" t="s">
        <v>2933</v>
      </c>
      <c r="E34" s="954"/>
      <c r="F34" s="886"/>
      <c r="G34" s="885"/>
      <c r="H34" s="888"/>
      <c r="I34" s="888"/>
      <c r="J34" s="888"/>
      <c r="K34" s="888"/>
      <c r="L34" s="888"/>
      <c r="M34" s="888"/>
    </row>
    <row r="35" spans="1:13" s="737" customFormat="1" ht="14.25" customHeight="1" x14ac:dyDescent="0.25">
      <c r="A35" s="887"/>
      <c r="C35" s="774"/>
      <c r="D35" s="774" t="s">
        <v>2934</v>
      </c>
      <c r="E35" s="954"/>
      <c r="F35" s="886"/>
      <c r="G35" s="885"/>
      <c r="H35" s="888"/>
      <c r="I35" s="888"/>
      <c r="J35" s="888"/>
      <c r="K35" s="888"/>
      <c r="L35" s="888"/>
      <c r="M35" s="888"/>
    </row>
    <row r="36" spans="1:13" s="737" customFormat="1" ht="14.25" customHeight="1" x14ac:dyDescent="0.25">
      <c r="A36" s="887"/>
      <c r="C36" s="774"/>
      <c r="D36" s="774" t="s">
        <v>2935</v>
      </c>
      <c r="E36" s="954"/>
      <c r="F36" s="886"/>
      <c r="G36" s="885"/>
      <c r="H36" s="888"/>
      <c r="I36" s="888"/>
      <c r="J36" s="888"/>
      <c r="K36" s="888"/>
      <c r="L36" s="888"/>
      <c r="M36" s="888"/>
    </row>
    <row r="37" spans="1:13" s="737" customFormat="1" ht="14.25" customHeight="1" x14ac:dyDescent="0.25">
      <c r="A37" s="887"/>
      <c r="C37" s="774"/>
      <c r="D37" s="774" t="s">
        <v>2936</v>
      </c>
      <c r="E37" s="954"/>
      <c r="F37" s="886"/>
      <c r="G37" s="885"/>
      <c r="H37" s="888"/>
      <c r="I37" s="888"/>
      <c r="J37" s="888"/>
      <c r="K37" s="888"/>
      <c r="L37" s="888"/>
      <c r="M37" s="888"/>
    </row>
    <row r="38" spans="1:13" s="737" customFormat="1" ht="14.25" customHeight="1" x14ac:dyDescent="0.25">
      <c r="A38" s="887"/>
      <c r="C38" s="774"/>
      <c r="D38" s="774" t="s">
        <v>2937</v>
      </c>
      <c r="E38" s="954"/>
      <c r="F38" s="886"/>
      <c r="G38" s="885"/>
      <c r="H38" s="888"/>
      <c r="I38" s="888"/>
      <c r="J38" s="888"/>
      <c r="K38" s="888"/>
      <c r="L38" s="888"/>
      <c r="M38" s="888"/>
    </row>
    <row r="39" spans="1:13" s="737" customFormat="1" ht="14.25" customHeight="1" x14ac:dyDescent="0.25">
      <c r="A39" s="887"/>
      <c r="C39" s="774"/>
      <c r="D39" s="774" t="s">
        <v>2939</v>
      </c>
      <c r="E39" s="954"/>
      <c r="F39" s="886"/>
      <c r="G39" s="885"/>
      <c r="H39" s="888"/>
      <c r="I39" s="888"/>
      <c r="J39" s="888"/>
      <c r="K39" s="888"/>
      <c r="L39" s="888"/>
      <c r="M39" s="888"/>
    </row>
    <row r="40" spans="1:13" s="737" customFormat="1" ht="14.25" customHeight="1" x14ac:dyDescent="0.25">
      <c r="A40" s="887"/>
      <c r="C40" s="774"/>
      <c r="D40" s="774" t="s">
        <v>2940</v>
      </c>
      <c r="E40" s="953"/>
      <c r="F40" s="886"/>
      <c r="G40" s="885"/>
      <c r="H40" s="888"/>
      <c r="I40" s="888"/>
      <c r="J40" s="888"/>
      <c r="K40" s="888"/>
      <c r="L40" s="888"/>
      <c r="M40" s="888"/>
    </row>
    <row r="41" spans="1:13" s="737" customFormat="1" ht="14.25" customHeight="1" x14ac:dyDescent="0.25">
      <c r="A41" s="887"/>
      <c r="C41" s="774"/>
      <c r="D41" s="774"/>
      <c r="E41" s="886"/>
      <c r="F41" s="886"/>
      <c r="G41" s="885"/>
      <c r="H41" s="888"/>
      <c r="I41" s="888"/>
      <c r="J41" s="888"/>
      <c r="K41" s="888"/>
      <c r="L41" s="888"/>
      <c r="M41" s="888"/>
    </row>
    <row r="42" spans="1:13" s="737" customFormat="1" ht="14.25" customHeight="1" x14ac:dyDescent="0.25">
      <c r="A42" s="887"/>
      <c r="C42" s="774"/>
      <c r="D42" s="774" t="s">
        <v>2938</v>
      </c>
      <c r="E42" s="886"/>
      <c r="F42" s="886"/>
      <c r="G42" s="885"/>
      <c r="H42" s="888"/>
      <c r="I42" s="888"/>
      <c r="J42" s="888"/>
      <c r="K42" s="888"/>
      <c r="L42" s="888"/>
      <c r="M42" s="888"/>
    </row>
    <row r="43" spans="1:13" s="737" customFormat="1" ht="14.25" hidden="1" customHeight="1" x14ac:dyDescent="0.25">
      <c r="A43" s="887"/>
      <c r="C43" s="774"/>
      <c r="D43" s="886"/>
      <c r="E43" s="886"/>
      <c r="F43" s="886"/>
      <c r="G43" s="885"/>
      <c r="H43" s="888"/>
      <c r="I43" s="888"/>
      <c r="J43" s="888"/>
      <c r="K43" s="888"/>
      <c r="L43" s="888"/>
      <c r="M43" s="888"/>
    </row>
    <row r="44" spans="1:13" s="737" customFormat="1" ht="28.5" customHeight="1" x14ac:dyDescent="0.25">
      <c r="A44" s="898">
        <v>3</v>
      </c>
      <c r="B44" s="977" t="s">
        <v>2877</v>
      </c>
      <c r="C44" s="978"/>
      <c r="D44" s="978"/>
      <c r="E44" s="978"/>
      <c r="F44" s="979"/>
      <c r="G44" s="885"/>
    </row>
    <row r="45" spans="1:13" s="737" customFormat="1" ht="14.25" hidden="1" customHeight="1" x14ac:dyDescent="0.25">
      <c r="A45" s="887"/>
      <c r="D45" s="886"/>
      <c r="E45" s="886"/>
      <c r="F45" s="886"/>
      <c r="G45" s="885"/>
    </row>
    <row r="46" spans="1:13" s="737" customFormat="1" ht="14.25" customHeight="1" x14ac:dyDescent="0.25">
      <c r="A46" s="887"/>
      <c r="C46" s="774" t="s">
        <v>2878</v>
      </c>
      <c r="D46" s="886"/>
      <c r="E46" s="886"/>
      <c r="F46" s="886"/>
      <c r="G46" s="885"/>
    </row>
    <row r="47" spans="1:13" s="737" customFormat="1" ht="14.25" customHeight="1" x14ac:dyDescent="0.25">
      <c r="A47" s="887"/>
      <c r="C47" s="774" t="s">
        <v>2879</v>
      </c>
      <c r="D47" s="886"/>
      <c r="E47" s="886"/>
      <c r="F47" s="886"/>
      <c r="G47" s="885"/>
    </row>
    <row r="48" spans="1:13" s="737" customFormat="1" ht="9" customHeight="1" x14ac:dyDescent="0.25">
      <c r="A48" s="887"/>
      <c r="D48" s="886"/>
      <c r="E48" s="886"/>
      <c r="F48" s="886"/>
      <c r="G48" s="885"/>
    </row>
    <row r="49" spans="1:7" s="737" customFormat="1" ht="14.25" customHeight="1" x14ac:dyDescent="0.25">
      <c r="A49" s="887"/>
      <c r="B49" s="774" t="s">
        <v>64</v>
      </c>
      <c r="C49" s="774" t="s">
        <v>3001</v>
      </c>
      <c r="D49" s="886"/>
      <c r="E49" s="886"/>
      <c r="F49" s="886"/>
      <c r="G49" s="885"/>
    </row>
    <row r="50" spans="1:7" s="737" customFormat="1" ht="14.25" customHeight="1" x14ac:dyDescent="0.25">
      <c r="A50" s="887"/>
      <c r="C50" s="774" t="s">
        <v>2880</v>
      </c>
      <c r="D50" s="886"/>
      <c r="E50" s="886"/>
      <c r="F50" s="886"/>
      <c r="G50" s="885"/>
    </row>
    <row r="51" spans="1:7" s="737" customFormat="1" ht="14.25" customHeight="1" x14ac:dyDescent="0.25">
      <c r="A51" s="887"/>
      <c r="C51" s="774" t="s">
        <v>2881</v>
      </c>
      <c r="D51" s="886"/>
      <c r="E51" s="886"/>
      <c r="F51" s="886"/>
      <c r="G51" s="885"/>
    </row>
    <row r="52" spans="1:7" s="737" customFormat="1" ht="14.25" customHeight="1" x14ac:dyDescent="0.25">
      <c r="A52" s="887"/>
      <c r="D52" s="886"/>
      <c r="E52" s="943" t="s">
        <v>28</v>
      </c>
      <c r="F52" s="955"/>
      <c r="G52" s="885"/>
    </row>
    <row r="53" spans="1:7" s="737" customFormat="1" ht="9" customHeight="1" x14ac:dyDescent="0.25">
      <c r="A53" s="887"/>
      <c r="D53" s="886"/>
      <c r="E53" s="886"/>
      <c r="F53" s="886"/>
      <c r="G53" s="885"/>
    </row>
    <row r="54" spans="1:7" s="737" customFormat="1" ht="14.25" customHeight="1" x14ac:dyDescent="0.25">
      <c r="A54" s="887"/>
      <c r="B54" s="774" t="s">
        <v>64</v>
      </c>
      <c r="C54" s="774" t="s">
        <v>3002</v>
      </c>
      <c r="D54" s="886"/>
      <c r="E54" s="886"/>
      <c r="F54" s="886"/>
      <c r="G54" s="885"/>
    </row>
    <row r="55" spans="1:7" s="737" customFormat="1" ht="14.25" customHeight="1" x14ac:dyDescent="0.25">
      <c r="A55" s="887"/>
      <c r="C55" s="774" t="s">
        <v>2959</v>
      </c>
      <c r="D55" s="886"/>
      <c r="E55" s="886"/>
      <c r="F55" s="886"/>
      <c r="G55" s="885"/>
    </row>
    <row r="56" spans="1:7" s="737" customFormat="1" ht="14.25" customHeight="1" x14ac:dyDescent="0.25">
      <c r="A56" s="887"/>
      <c r="C56" s="774" t="s">
        <v>2882</v>
      </c>
      <c r="D56" s="886"/>
      <c r="E56" s="886"/>
      <c r="F56" s="886"/>
      <c r="G56" s="885"/>
    </row>
    <row r="57" spans="1:7" s="737" customFormat="1" ht="14.25" customHeight="1" x14ac:dyDescent="0.25">
      <c r="A57" s="887"/>
      <c r="D57" s="886"/>
      <c r="E57" s="943" t="s">
        <v>28</v>
      </c>
      <c r="F57" s="955"/>
      <c r="G57" s="885"/>
    </row>
    <row r="58" spans="1:7" s="737" customFormat="1" ht="9" customHeight="1" x14ac:dyDescent="0.25">
      <c r="A58" s="887"/>
      <c r="D58" s="886"/>
      <c r="E58" s="886"/>
      <c r="F58" s="886"/>
      <c r="G58" s="885"/>
    </row>
    <row r="59" spans="1:7" s="737" customFormat="1" ht="14.25" hidden="1" customHeight="1" x14ac:dyDescent="0.25">
      <c r="A59" s="887"/>
      <c r="C59" s="737" t="s">
        <v>2678</v>
      </c>
      <c r="D59" s="953"/>
      <c r="E59" s="886"/>
      <c r="F59" s="886"/>
      <c r="G59" s="885"/>
    </row>
    <row r="60" spans="1:7" s="737" customFormat="1" ht="14.25" hidden="1" customHeight="1" x14ac:dyDescent="0.25">
      <c r="A60" s="887"/>
      <c r="D60" s="886"/>
      <c r="E60" s="886"/>
      <c r="F60" s="886"/>
      <c r="G60" s="885"/>
    </row>
    <row r="61" spans="1:7" s="737" customFormat="1" ht="14.25" hidden="1" customHeight="1" x14ac:dyDescent="0.25">
      <c r="A61" s="887"/>
      <c r="C61" s="737" t="s">
        <v>2677</v>
      </c>
      <c r="D61" s="953"/>
      <c r="E61" s="886"/>
      <c r="F61" s="886"/>
      <c r="G61" s="885"/>
    </row>
    <row r="62" spans="1:7" s="737" customFormat="1" ht="14.25" hidden="1" customHeight="1" x14ac:dyDescent="0.25">
      <c r="A62" s="887"/>
      <c r="D62" s="954"/>
      <c r="E62" s="886"/>
      <c r="F62" s="886"/>
      <c r="G62" s="885"/>
    </row>
    <row r="63" spans="1:7" s="737" customFormat="1" ht="14.25" hidden="1" customHeight="1" x14ac:dyDescent="0.25">
      <c r="A63" s="887"/>
      <c r="D63" s="954"/>
      <c r="E63" s="886"/>
      <c r="F63" s="886"/>
      <c r="G63" s="885"/>
    </row>
    <row r="64" spans="1:7" s="737" customFormat="1" ht="14.25" hidden="1" customHeight="1" x14ac:dyDescent="0.25">
      <c r="A64" s="887"/>
      <c r="D64" s="954"/>
      <c r="E64" s="886"/>
      <c r="F64" s="886"/>
      <c r="G64" s="885"/>
    </row>
    <row r="65" spans="1:7" s="737" customFormat="1" ht="14.25" hidden="1" customHeight="1" x14ac:dyDescent="0.25">
      <c r="A65" s="887"/>
      <c r="C65" s="737" t="s">
        <v>2676</v>
      </c>
      <c r="D65" s="954"/>
      <c r="E65" s="953"/>
      <c r="F65" s="886"/>
      <c r="G65" s="885"/>
    </row>
    <row r="66" spans="1:7" s="737" customFormat="1" ht="14.25" hidden="1" customHeight="1" x14ac:dyDescent="0.25">
      <c r="A66" s="887"/>
      <c r="D66" s="886"/>
      <c r="E66" s="886"/>
      <c r="F66" s="886"/>
      <c r="G66" s="885"/>
    </row>
    <row r="67" spans="1:7" s="737" customFormat="1" ht="28.5" customHeight="1" x14ac:dyDescent="0.25">
      <c r="A67" s="883"/>
      <c r="B67" s="883"/>
      <c r="C67" s="883"/>
      <c r="D67" s="883"/>
      <c r="E67" s="883"/>
      <c r="F67" s="884" t="s">
        <v>2675</v>
      </c>
      <c r="G67" s="883">
        <f>SUM(G7:G66)</f>
        <v>0</v>
      </c>
    </row>
  </sheetData>
  <mergeCells count="4">
    <mergeCell ref="I20:I21"/>
    <mergeCell ref="K20:K21"/>
    <mergeCell ref="M20:M21"/>
    <mergeCell ref="B44:F44"/>
  </mergeCells>
  <pageMargins left="0.59055118110236227" right="0.59055118110236227" top="0.43307086614173229" bottom="0.43307086614173229" header="0.31496062992125984" footer="0.19685039370078741"/>
  <pageSetup paperSize="9" orientation="portrait" useFirstPageNumber="1" r:id="rId1"/>
  <headerFooter>
    <oddHeader>&amp;R&amp;G</oddHeader>
    <oddFooter>&amp;L&amp;6
&amp;D&amp;C&amp;9&amp;K03+000&amp;F
3/&amp;P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B7F18-DAFC-4476-AF74-9BDE569EEF35}">
  <sheetPr>
    <pageSetUpPr fitToPage="1"/>
  </sheetPr>
  <dimension ref="A1:S284"/>
  <sheetViews>
    <sheetView showGridLines="0" view="pageBreakPreview" topLeftCell="A60" zoomScaleNormal="100" zoomScaleSheetLayoutView="100" zoomScalePageLayoutView="115" workbookViewId="0">
      <selection activeCell="I21" sqref="I21"/>
    </sheetView>
  </sheetViews>
  <sheetFormatPr defaultColWidth="9.140625" defaultRowHeight="14.25" x14ac:dyDescent="0.25"/>
  <cols>
    <col min="1" max="1" width="7.7109375" style="881" customWidth="1"/>
    <col min="2" max="2" width="4.7109375" style="881" customWidth="1"/>
    <col min="3" max="3" width="3.7109375" style="881" customWidth="1"/>
    <col min="4" max="4" width="23.85546875" style="881" customWidth="1"/>
    <col min="5" max="5" width="8.7109375" style="881" customWidth="1"/>
    <col min="6" max="6" width="4.7109375" style="881" customWidth="1"/>
    <col min="7" max="7" width="8.7109375" style="881" customWidth="1"/>
    <col min="8" max="8" width="14.7109375" style="907" customWidth="1"/>
    <col min="9" max="9" width="19.42578125" style="907" customWidth="1"/>
    <col min="10" max="10" width="1.7109375" style="907" customWidth="1"/>
    <col min="11" max="12" width="9.140625" style="906"/>
    <col min="13" max="13" width="9.140625" style="906" customWidth="1"/>
    <col min="14" max="14" width="1.7109375" style="906" customWidth="1"/>
    <col min="15" max="15" width="6.85546875" style="906" customWidth="1"/>
    <col min="16" max="16" width="9.28515625" style="906" customWidth="1"/>
    <col min="17" max="17" width="8.42578125" style="906" customWidth="1"/>
    <col min="18" max="18" width="9.140625" style="906"/>
    <col min="19" max="19" width="1.85546875" style="905" customWidth="1"/>
    <col min="20" max="16384" width="9.140625" style="881"/>
  </cols>
  <sheetData>
    <row r="1" spans="1:19" s="903" customFormat="1" ht="21" customHeight="1" x14ac:dyDescent="0.25">
      <c r="A1" s="945" t="str">
        <f>'General Summary '!A1</f>
        <v>Boat House 6, Royal Marines Experience Museum</v>
      </c>
      <c r="B1" s="4"/>
      <c r="C1" s="4"/>
      <c r="D1" s="4"/>
      <c r="E1" s="4"/>
      <c r="F1" s="4"/>
      <c r="G1" s="4"/>
      <c r="H1" s="907"/>
      <c r="I1" s="907"/>
      <c r="J1" s="909"/>
      <c r="K1" s="908" t="s">
        <v>2865</v>
      </c>
      <c r="L1" s="908"/>
      <c r="M1" s="908"/>
      <c r="N1" s="908"/>
      <c r="O1" s="908"/>
      <c r="P1" s="908"/>
      <c r="Q1" s="908"/>
      <c r="R1" s="908"/>
      <c r="S1" s="888"/>
    </row>
    <row r="2" spans="1:19" s="903" customFormat="1" ht="21" customHeight="1" x14ac:dyDescent="0.25">
      <c r="A2" s="904" t="str">
        <f>'General Summary '!A2</f>
        <v>Pricing Document and Form of Tender</v>
      </c>
      <c r="B2" s="6"/>
      <c r="C2" s="6"/>
      <c r="D2" s="6"/>
      <c r="E2" s="6"/>
      <c r="F2" s="6"/>
      <c r="G2" s="6"/>
      <c r="H2" s="907"/>
      <c r="I2" s="907"/>
      <c r="J2" s="909"/>
      <c r="K2" s="908"/>
      <c r="L2" s="908"/>
      <c r="M2" s="908"/>
      <c r="N2" s="908"/>
      <c r="O2" s="908"/>
      <c r="P2" s="908"/>
      <c r="Q2" s="908"/>
      <c r="R2" s="908"/>
      <c r="S2" s="888"/>
    </row>
    <row r="3" spans="1:19" s="903" customFormat="1" ht="21" customHeight="1" x14ac:dyDescent="0.25">
      <c r="A3" s="904"/>
      <c r="B3" s="6"/>
      <c r="C3" s="6"/>
      <c r="D3" s="6"/>
      <c r="E3" s="6"/>
      <c r="F3" s="6"/>
      <c r="G3" s="6"/>
      <c r="H3" s="907"/>
      <c r="I3" s="907"/>
      <c r="J3" s="909"/>
      <c r="K3" s="908"/>
      <c r="L3" s="908"/>
      <c r="M3" s="908"/>
      <c r="N3" s="908"/>
      <c r="O3" s="908"/>
      <c r="P3" s="908"/>
      <c r="Q3" s="908"/>
      <c r="R3" s="908"/>
      <c r="S3" s="888"/>
    </row>
    <row r="4" spans="1:19" s="903" customFormat="1" ht="21" customHeight="1" x14ac:dyDescent="0.25">
      <c r="A4" s="945" t="s">
        <v>2864</v>
      </c>
      <c r="B4" s="4"/>
      <c r="C4" s="4"/>
      <c r="D4" s="4"/>
      <c r="E4" s="4"/>
      <c r="F4" s="4"/>
      <c r="G4" s="4"/>
      <c r="H4" s="907"/>
      <c r="I4" s="907"/>
      <c r="J4" s="909"/>
      <c r="K4" s="908"/>
      <c r="L4" s="908"/>
      <c r="M4" s="908"/>
      <c r="N4" s="908"/>
      <c r="O4" s="908"/>
      <c r="P4" s="908"/>
      <c r="Q4" s="908"/>
      <c r="R4" s="908"/>
      <c r="S4" s="888"/>
    </row>
    <row r="5" spans="1:19" s="902" customFormat="1" ht="21" customHeight="1" x14ac:dyDescent="0.25">
      <c r="A5" s="904"/>
      <c r="B5" s="904" t="s">
        <v>2863</v>
      </c>
      <c r="C5" s="904"/>
      <c r="D5" s="6"/>
      <c r="E5" s="6"/>
      <c r="F5" s="6"/>
      <c r="G5" s="6"/>
      <c r="H5" s="907"/>
      <c r="I5" s="907"/>
      <c r="J5" s="909"/>
      <c r="K5" s="980" t="s">
        <v>2862</v>
      </c>
      <c r="L5" s="981"/>
      <c r="M5" s="982"/>
      <c r="N5" s="908"/>
      <c r="O5" s="908"/>
      <c r="P5" s="983" t="s">
        <v>2867</v>
      </c>
      <c r="Q5" s="983" t="s">
        <v>2868</v>
      </c>
      <c r="R5" s="983" t="s">
        <v>2866</v>
      </c>
      <c r="S5" s="888"/>
    </row>
    <row r="6" spans="1:19" s="899" customFormat="1" ht="28.5" customHeight="1" x14ac:dyDescent="0.25">
      <c r="A6" s="900" t="s">
        <v>2688</v>
      </c>
      <c r="B6" s="931" t="s">
        <v>2494</v>
      </c>
      <c r="C6" s="900"/>
      <c r="D6" s="900"/>
      <c r="E6" s="900"/>
      <c r="F6" s="900"/>
      <c r="G6" s="900"/>
      <c r="H6" s="930" t="s">
        <v>2861</v>
      </c>
      <c r="I6" s="930" t="s">
        <v>2860</v>
      </c>
      <c r="J6" s="909"/>
      <c r="K6" s="929" t="s">
        <v>2859</v>
      </c>
      <c r="L6" s="928" t="s">
        <v>2858</v>
      </c>
      <c r="M6" s="927" t="s">
        <v>2857</v>
      </c>
      <c r="N6" s="908"/>
      <c r="O6" s="908"/>
      <c r="P6" s="984"/>
      <c r="Q6" s="984"/>
      <c r="R6" s="984"/>
      <c r="S6" s="888"/>
    </row>
    <row r="7" spans="1:19" s="737" customFormat="1" ht="14.25" customHeight="1" x14ac:dyDescent="0.25">
      <c r="A7" s="887"/>
      <c r="D7" s="886"/>
      <c r="E7" s="886"/>
      <c r="F7" s="886"/>
      <c r="G7" s="886"/>
      <c r="H7" s="919"/>
      <c r="I7" s="885"/>
      <c r="J7" s="909"/>
      <c r="K7" s="918"/>
      <c r="L7" s="916"/>
      <c r="M7" s="917"/>
      <c r="N7" s="908"/>
      <c r="O7" s="908"/>
      <c r="P7" s="926"/>
      <c r="Q7" s="926"/>
      <c r="R7" s="926"/>
      <c r="S7" s="888"/>
    </row>
    <row r="8" spans="1:19" s="737" customFormat="1" ht="14.25" customHeight="1" x14ac:dyDescent="0.25">
      <c r="A8" s="925">
        <v>1</v>
      </c>
      <c r="B8" s="897" t="s">
        <v>2870</v>
      </c>
      <c r="D8" s="886"/>
      <c r="E8" s="886"/>
      <c r="F8" s="886"/>
      <c r="G8" s="886"/>
      <c r="H8" s="919"/>
      <c r="I8" s="885"/>
      <c r="J8" s="909"/>
      <c r="K8" s="918"/>
      <c r="L8" s="916"/>
      <c r="M8" s="917"/>
      <c r="N8" s="908"/>
      <c r="O8" s="908"/>
      <c r="P8" s="916"/>
      <c r="Q8" s="916"/>
      <c r="R8" s="916"/>
      <c r="S8" s="888"/>
    </row>
    <row r="9" spans="1:19" s="737" customFormat="1" ht="14.25" customHeight="1" x14ac:dyDescent="0.25">
      <c r="A9" s="887"/>
      <c r="D9" s="886"/>
      <c r="E9" s="886"/>
      <c r="F9" s="886"/>
      <c r="G9" s="886"/>
      <c r="H9" s="919"/>
      <c r="I9" s="885"/>
      <c r="J9" s="909"/>
      <c r="K9" s="918"/>
      <c r="L9" s="916"/>
      <c r="M9" s="917"/>
      <c r="N9" s="908"/>
      <c r="O9" s="908"/>
      <c r="P9" s="916"/>
      <c r="Q9" s="916"/>
      <c r="R9" s="916"/>
      <c r="S9" s="888"/>
    </row>
    <row r="10" spans="1:19" s="737" customFormat="1" ht="14.25" customHeight="1" x14ac:dyDescent="0.25">
      <c r="A10" s="887" t="s">
        <v>2</v>
      </c>
      <c r="B10" s="737" t="s">
        <v>2856</v>
      </c>
      <c r="D10" s="886"/>
      <c r="E10" s="886"/>
      <c r="F10" s="886"/>
      <c r="G10" s="886"/>
      <c r="H10" s="919"/>
      <c r="I10" s="885"/>
      <c r="J10" s="909"/>
      <c r="K10" s="918"/>
      <c r="L10" s="916"/>
      <c r="M10" s="917"/>
      <c r="N10" s="908"/>
      <c r="O10" s="908"/>
      <c r="P10" s="916"/>
      <c r="Q10" s="916"/>
      <c r="R10" s="916"/>
      <c r="S10" s="888"/>
    </row>
    <row r="11" spans="1:19" s="737" customFormat="1" ht="14.25" customHeight="1" x14ac:dyDescent="0.25">
      <c r="A11" s="887"/>
      <c r="B11" s="737" t="s">
        <v>2855</v>
      </c>
      <c r="D11" s="886"/>
      <c r="E11" s="886"/>
      <c r="F11" s="886"/>
      <c r="G11" s="886"/>
      <c r="H11" s="919"/>
      <c r="I11" s="885"/>
      <c r="J11" s="909"/>
      <c r="K11" s="918"/>
      <c r="L11" s="916"/>
      <c r="M11" s="917"/>
      <c r="N11" s="908"/>
      <c r="O11" s="908"/>
      <c r="P11" s="916"/>
      <c r="Q11" s="916"/>
      <c r="R11" s="916"/>
      <c r="S11" s="888"/>
    </row>
    <row r="12" spans="1:19" s="737" customFormat="1" ht="14.25" customHeight="1" x14ac:dyDescent="0.25">
      <c r="A12" s="887"/>
      <c r="B12" s="737" t="s">
        <v>2854</v>
      </c>
      <c r="D12" s="886"/>
      <c r="E12" s="886"/>
      <c r="F12" s="886"/>
      <c r="G12" s="886"/>
      <c r="H12" s="919"/>
      <c r="I12" s="885"/>
      <c r="J12" s="909"/>
      <c r="K12" s="918"/>
      <c r="L12" s="916"/>
      <c r="M12" s="917"/>
      <c r="N12" s="908"/>
      <c r="O12" s="908"/>
      <c r="P12" s="916"/>
      <c r="Q12" s="916"/>
      <c r="R12" s="916"/>
      <c r="S12" s="888"/>
    </row>
    <row r="13" spans="1:19" s="737" customFormat="1" ht="14.25" customHeight="1" x14ac:dyDescent="0.25">
      <c r="A13" s="887"/>
      <c r="B13" s="737" t="s">
        <v>2853</v>
      </c>
      <c r="D13" s="886"/>
      <c r="E13" s="886"/>
      <c r="F13" s="886"/>
      <c r="G13" s="886"/>
      <c r="H13" s="919"/>
      <c r="I13" s="885"/>
      <c r="J13" s="909"/>
      <c r="K13" s="918"/>
      <c r="L13" s="916"/>
      <c r="M13" s="917"/>
      <c r="N13" s="908"/>
      <c r="O13" s="908"/>
      <c r="P13" s="916"/>
      <c r="Q13" s="916"/>
      <c r="R13" s="916"/>
      <c r="S13" s="888"/>
    </row>
    <row r="14" spans="1:19" s="737" customFormat="1" ht="14.25" customHeight="1" x14ac:dyDescent="0.25">
      <c r="A14" s="887"/>
      <c r="B14" s="774" t="s">
        <v>2889</v>
      </c>
      <c r="D14" s="886"/>
      <c r="E14" s="886"/>
      <c r="F14" s="886"/>
      <c r="G14" s="886"/>
      <c r="H14" s="919"/>
      <c r="I14" s="885"/>
      <c r="J14" s="909"/>
      <c r="K14" s="918"/>
      <c r="L14" s="916"/>
      <c r="M14" s="917"/>
      <c r="N14" s="908"/>
      <c r="O14" s="908"/>
      <c r="P14" s="916"/>
      <c r="Q14" s="916"/>
      <c r="R14" s="916"/>
      <c r="S14" s="888"/>
    </row>
    <row r="15" spans="1:19" s="737" customFormat="1" ht="14.25" customHeight="1" x14ac:dyDescent="0.25">
      <c r="A15" s="887"/>
      <c r="D15" s="886"/>
      <c r="E15" s="886"/>
      <c r="F15" s="886"/>
      <c r="G15" s="886"/>
      <c r="H15" s="919"/>
      <c r="I15" s="885"/>
      <c r="J15" s="909"/>
      <c r="K15" s="918"/>
      <c r="L15" s="916"/>
      <c r="M15" s="917"/>
      <c r="N15" s="908"/>
      <c r="O15" s="908"/>
      <c r="P15" s="916"/>
      <c r="Q15" s="916"/>
      <c r="R15" s="916"/>
      <c r="S15" s="888"/>
    </row>
    <row r="16" spans="1:19" s="737" customFormat="1" ht="14.25" customHeight="1" x14ac:dyDescent="0.25">
      <c r="A16" s="887" t="s">
        <v>2</v>
      </c>
      <c r="B16" s="737" t="s">
        <v>2852</v>
      </c>
      <c r="D16" s="886"/>
      <c r="E16" s="886"/>
      <c r="F16" s="886"/>
      <c r="G16" s="886"/>
      <c r="H16" s="919"/>
      <c r="I16" s="885"/>
      <c r="J16" s="909"/>
      <c r="K16" s="918"/>
      <c r="L16" s="916"/>
      <c r="M16" s="917"/>
      <c r="N16" s="908"/>
      <c r="O16" s="908"/>
      <c r="P16" s="916"/>
      <c r="Q16" s="916"/>
      <c r="R16" s="916"/>
      <c r="S16" s="888"/>
    </row>
    <row r="17" spans="1:18" s="737" customFormat="1" ht="14.25" customHeight="1" x14ac:dyDescent="0.25">
      <c r="A17" s="887"/>
      <c r="B17" s="737" t="s">
        <v>2851</v>
      </c>
      <c r="D17" s="886"/>
      <c r="E17" s="886"/>
      <c r="F17" s="886"/>
      <c r="G17" s="886"/>
      <c r="H17" s="919"/>
      <c r="I17" s="885"/>
      <c r="K17" s="918"/>
      <c r="L17" s="916"/>
      <c r="M17" s="917"/>
      <c r="P17" s="916"/>
      <c r="Q17" s="916"/>
      <c r="R17" s="916"/>
    </row>
    <row r="18" spans="1:18" s="737" customFormat="1" ht="14.25" customHeight="1" x14ac:dyDescent="0.25">
      <c r="A18" s="887"/>
      <c r="B18" s="737" t="s">
        <v>2850</v>
      </c>
      <c r="D18" s="886"/>
      <c r="E18" s="886"/>
      <c r="F18" s="886"/>
      <c r="G18" s="886"/>
      <c r="H18" s="919"/>
      <c r="I18" s="885"/>
      <c r="K18" s="918"/>
      <c r="L18" s="916"/>
      <c r="M18" s="917"/>
      <c r="P18" s="916"/>
      <c r="Q18" s="916"/>
      <c r="R18" s="916"/>
    </row>
    <row r="19" spans="1:18" s="737" customFormat="1" ht="14.25" customHeight="1" x14ac:dyDescent="0.25">
      <c r="A19" s="887"/>
      <c r="B19" s="737" t="s">
        <v>2849</v>
      </c>
      <c r="D19" s="886"/>
      <c r="E19" s="886"/>
      <c r="F19" s="886"/>
      <c r="G19" s="886"/>
      <c r="H19" s="919"/>
      <c r="I19" s="885"/>
      <c r="K19" s="918"/>
      <c r="L19" s="916"/>
      <c r="M19" s="917"/>
      <c r="P19" s="916"/>
      <c r="Q19" s="916"/>
      <c r="R19" s="916"/>
    </row>
    <row r="20" spans="1:18" s="737" customFormat="1" ht="14.25" customHeight="1" x14ac:dyDescent="0.25">
      <c r="A20" s="887"/>
      <c r="D20" s="886"/>
      <c r="E20" s="886"/>
      <c r="F20" s="886"/>
      <c r="G20" s="886"/>
      <c r="H20" s="919"/>
      <c r="I20" s="885"/>
      <c r="K20" s="918"/>
      <c r="L20" s="916"/>
      <c r="M20" s="917"/>
      <c r="P20" s="916"/>
      <c r="Q20" s="916"/>
      <c r="R20" s="916"/>
    </row>
    <row r="21" spans="1:18" s="737" customFormat="1" ht="14.25" customHeight="1" x14ac:dyDescent="0.25">
      <c r="A21" s="887" t="s">
        <v>2</v>
      </c>
      <c r="B21" s="774" t="s">
        <v>2871</v>
      </c>
      <c r="D21" s="886"/>
      <c r="E21" s="886"/>
      <c r="F21" s="886"/>
      <c r="G21" s="886"/>
      <c r="H21" s="919"/>
      <c r="I21" s="885"/>
      <c r="K21" s="918"/>
      <c r="L21" s="916"/>
      <c r="M21" s="917"/>
      <c r="P21" s="916"/>
      <c r="Q21" s="916"/>
      <c r="R21" s="916"/>
    </row>
    <row r="22" spans="1:18" s="737" customFormat="1" ht="14.25" customHeight="1" x14ac:dyDescent="0.25">
      <c r="A22" s="887"/>
      <c r="B22" s="774" t="s">
        <v>2872</v>
      </c>
      <c r="D22" s="886"/>
      <c r="E22" s="886"/>
      <c r="F22" s="886"/>
      <c r="G22" s="886"/>
      <c r="H22" s="919"/>
      <c r="I22" s="885"/>
      <c r="K22" s="918"/>
      <c r="L22" s="916"/>
      <c r="M22" s="917"/>
      <c r="P22" s="916"/>
      <c r="Q22" s="916"/>
      <c r="R22" s="916"/>
    </row>
    <row r="23" spans="1:18" s="737" customFormat="1" ht="14.25" customHeight="1" x14ac:dyDescent="0.25">
      <c r="A23" s="887"/>
      <c r="B23" s="774" t="s">
        <v>2960</v>
      </c>
      <c r="D23" s="886"/>
      <c r="E23" s="886"/>
      <c r="F23" s="886"/>
      <c r="G23" s="886"/>
      <c r="H23" s="919"/>
      <c r="I23" s="885"/>
      <c r="K23" s="918"/>
      <c r="L23" s="916"/>
      <c r="M23" s="917"/>
      <c r="P23" s="916"/>
      <c r="Q23" s="916"/>
      <c r="R23" s="916"/>
    </row>
    <row r="24" spans="1:18" s="737" customFormat="1" ht="14.25" customHeight="1" x14ac:dyDescent="0.25">
      <c r="A24" s="887"/>
      <c r="B24" s="774" t="s">
        <v>2873</v>
      </c>
      <c r="D24" s="886"/>
      <c r="E24" s="886"/>
      <c r="F24" s="886"/>
      <c r="G24" s="886"/>
      <c r="H24" s="919"/>
      <c r="I24" s="885"/>
      <c r="K24" s="918"/>
      <c r="L24" s="916"/>
      <c r="M24" s="917"/>
      <c r="P24" s="916"/>
      <c r="Q24" s="916"/>
      <c r="R24" s="916"/>
    </row>
    <row r="25" spans="1:18" s="737" customFormat="1" ht="14.25" customHeight="1" x14ac:dyDescent="0.25">
      <c r="A25" s="887"/>
      <c r="B25" s="774" t="s">
        <v>2875</v>
      </c>
      <c r="D25" s="886"/>
      <c r="E25" s="886"/>
      <c r="F25" s="886"/>
      <c r="G25" s="886"/>
      <c r="H25" s="919"/>
      <c r="I25" s="885"/>
      <c r="K25" s="918"/>
      <c r="L25" s="916"/>
      <c r="M25" s="917"/>
      <c r="P25" s="916"/>
      <c r="Q25" s="916"/>
      <c r="R25" s="916"/>
    </row>
    <row r="26" spans="1:18" s="737" customFormat="1" ht="14.25" customHeight="1" x14ac:dyDescent="0.25">
      <c r="A26" s="887"/>
      <c r="B26" s="774" t="s">
        <v>2887</v>
      </c>
      <c r="D26" s="886"/>
      <c r="E26" s="886"/>
      <c r="F26" s="886"/>
      <c r="G26" s="886"/>
      <c r="H26" s="919"/>
      <c r="I26" s="885"/>
      <c r="K26" s="918"/>
      <c r="L26" s="916"/>
      <c r="M26" s="917"/>
      <c r="P26" s="916"/>
      <c r="Q26" s="916"/>
      <c r="R26" s="916"/>
    </row>
    <row r="27" spans="1:18" s="737" customFormat="1" ht="14.25" customHeight="1" x14ac:dyDescent="0.25">
      <c r="A27" s="887"/>
      <c r="B27" s="774" t="s">
        <v>2876</v>
      </c>
      <c r="D27" s="886"/>
      <c r="E27" s="886"/>
      <c r="F27" s="886"/>
      <c r="G27" s="886"/>
      <c r="H27" s="919"/>
      <c r="I27" s="885"/>
      <c r="K27" s="918"/>
      <c r="L27" s="916"/>
      <c r="M27" s="917"/>
      <c r="P27" s="916"/>
      <c r="Q27" s="916"/>
      <c r="R27" s="916"/>
    </row>
    <row r="28" spans="1:18" s="737" customFormat="1" ht="14.25" customHeight="1" x14ac:dyDescent="0.25">
      <c r="A28" s="887"/>
      <c r="B28" s="774"/>
      <c r="D28" s="886"/>
      <c r="E28" s="886"/>
      <c r="F28" s="886"/>
      <c r="G28" s="886"/>
      <c r="H28" s="919"/>
      <c r="I28" s="885"/>
      <c r="K28" s="918"/>
      <c r="L28" s="916"/>
      <c r="M28" s="917"/>
      <c r="P28" s="916"/>
      <c r="Q28" s="916"/>
      <c r="R28" s="916"/>
    </row>
    <row r="29" spans="1:18" s="737" customFormat="1" ht="14.25" customHeight="1" x14ac:dyDescent="0.25">
      <c r="A29" s="887" t="s">
        <v>2</v>
      </c>
      <c r="B29" s="774" t="s">
        <v>2874</v>
      </c>
      <c r="D29" s="886"/>
      <c r="E29" s="886"/>
      <c r="F29" s="886"/>
      <c r="G29" s="886"/>
      <c r="H29" s="919"/>
      <c r="I29" s="885"/>
      <c r="K29" s="918"/>
      <c r="L29" s="916"/>
      <c r="M29" s="917"/>
      <c r="P29" s="916"/>
      <c r="Q29" s="916"/>
      <c r="R29" s="916"/>
    </row>
    <row r="30" spans="1:18" s="737" customFormat="1" ht="14.25" customHeight="1" x14ac:dyDescent="0.25">
      <c r="A30" s="887"/>
      <c r="B30" s="774" t="s">
        <v>2961</v>
      </c>
      <c r="D30" s="886"/>
      <c r="E30" s="886"/>
      <c r="F30" s="886"/>
      <c r="G30" s="886"/>
      <c r="H30" s="919"/>
      <c r="I30" s="885"/>
      <c r="K30" s="918"/>
      <c r="L30" s="916"/>
      <c r="M30" s="917"/>
      <c r="P30" s="916"/>
      <c r="Q30" s="916"/>
      <c r="R30" s="916"/>
    </row>
    <row r="31" spans="1:18" s="737" customFormat="1" ht="14.25" customHeight="1" x14ac:dyDescent="0.25">
      <c r="A31" s="887"/>
      <c r="B31" s="774" t="s">
        <v>2888</v>
      </c>
      <c r="D31" s="886"/>
      <c r="E31" s="886"/>
      <c r="F31" s="886"/>
      <c r="G31" s="886"/>
      <c r="H31" s="919"/>
      <c r="I31" s="885"/>
      <c r="K31" s="918"/>
      <c r="L31" s="916"/>
      <c r="M31" s="917"/>
      <c r="P31" s="916"/>
      <c r="Q31" s="916"/>
      <c r="R31" s="916"/>
    </row>
    <row r="32" spans="1:18" s="737" customFormat="1" ht="14.25" customHeight="1" x14ac:dyDescent="0.25">
      <c r="A32" s="887"/>
      <c r="B32" s="774"/>
      <c r="D32" s="886"/>
      <c r="E32" s="886"/>
      <c r="F32" s="886"/>
      <c r="G32" s="886"/>
      <c r="H32" s="919"/>
      <c r="I32" s="885"/>
      <c r="K32" s="918"/>
      <c r="L32" s="916"/>
      <c r="M32" s="917"/>
      <c r="P32" s="916"/>
      <c r="Q32" s="916"/>
      <c r="R32" s="916"/>
    </row>
    <row r="33" spans="1:18" s="737" customFormat="1" ht="14.25" customHeight="1" x14ac:dyDescent="0.25">
      <c r="A33" s="887"/>
      <c r="B33" s="774"/>
      <c r="D33" s="886"/>
      <c r="E33" s="886"/>
      <c r="F33" s="886"/>
      <c r="G33" s="886"/>
      <c r="H33" s="919"/>
      <c r="I33" s="885"/>
      <c r="K33" s="918"/>
      <c r="L33" s="916"/>
      <c r="M33" s="917"/>
      <c r="P33" s="916"/>
      <c r="Q33" s="916"/>
      <c r="R33" s="916"/>
    </row>
    <row r="34" spans="1:18" s="737" customFormat="1" ht="14.25" customHeight="1" x14ac:dyDescent="0.25">
      <c r="A34" s="925">
        <v>1.1000000000000001</v>
      </c>
      <c r="B34" s="897" t="s">
        <v>228</v>
      </c>
      <c r="D34" s="886"/>
      <c r="E34" s="886"/>
      <c r="F34" s="886"/>
      <c r="G34" s="886"/>
      <c r="H34" s="919"/>
      <c r="I34" s="885"/>
      <c r="K34" s="918"/>
      <c r="L34" s="916"/>
      <c r="M34" s="917"/>
      <c r="P34" s="916"/>
      <c r="Q34" s="916"/>
      <c r="R34" s="916"/>
    </row>
    <row r="35" spans="1:18" s="737" customFormat="1" ht="14.25" customHeight="1" x14ac:dyDescent="0.25">
      <c r="A35" s="887"/>
      <c r="D35" s="886"/>
      <c r="E35" s="886"/>
      <c r="F35" s="886"/>
      <c r="G35" s="886"/>
      <c r="H35" s="919"/>
      <c r="I35" s="885"/>
      <c r="K35" s="918"/>
      <c r="L35" s="916"/>
      <c r="M35" s="917"/>
      <c r="P35" s="916"/>
      <c r="Q35" s="916"/>
      <c r="R35" s="916"/>
    </row>
    <row r="36" spans="1:18" s="737" customFormat="1" ht="14.25" customHeight="1" x14ac:dyDescent="0.25">
      <c r="A36" s="887" t="s">
        <v>2848</v>
      </c>
      <c r="B36" s="737" t="s">
        <v>2814</v>
      </c>
      <c r="D36" s="886"/>
      <c r="E36" s="886"/>
      <c r="F36" s="886"/>
      <c r="G36" s="886"/>
      <c r="H36" s="919"/>
      <c r="I36" s="885"/>
      <c r="K36" s="918"/>
      <c r="L36" s="916"/>
      <c r="M36" s="917"/>
      <c r="P36" s="916"/>
      <c r="Q36" s="916"/>
      <c r="R36" s="916"/>
    </row>
    <row r="37" spans="1:18" s="737" customFormat="1" ht="14.25" customHeight="1" x14ac:dyDescent="0.25">
      <c r="A37" s="887"/>
      <c r="B37" s="737">
        <v>1</v>
      </c>
      <c r="C37" s="737" t="s">
        <v>2814</v>
      </c>
      <c r="D37" s="886"/>
      <c r="E37" s="886"/>
      <c r="F37" s="886"/>
      <c r="G37" s="886"/>
      <c r="H37" s="919"/>
      <c r="I37" s="885"/>
      <c r="K37" s="918"/>
      <c r="L37" s="916"/>
      <c r="M37" s="917"/>
      <c r="P37" s="916"/>
      <c r="Q37" s="916"/>
      <c r="R37" s="916"/>
    </row>
    <row r="38" spans="1:18" s="737" customFormat="1" ht="14.25" customHeight="1" x14ac:dyDescent="0.25">
      <c r="A38" s="887"/>
      <c r="B38" s="737">
        <v>2</v>
      </c>
      <c r="C38" s="737" t="s">
        <v>2813</v>
      </c>
      <c r="D38" s="886"/>
      <c r="E38" s="886"/>
      <c r="F38" s="886"/>
      <c r="G38" s="886"/>
      <c r="H38" s="919">
        <f t="shared" ref="H38:H43" si="0">SUM(K38:M38)</f>
        <v>0</v>
      </c>
      <c r="I38" s="885">
        <f t="shared" ref="I38:I43" si="1">R38</f>
        <v>0</v>
      </c>
      <c r="K38" s="918"/>
      <c r="L38" s="916"/>
      <c r="M38" s="917"/>
      <c r="P38" s="916"/>
      <c r="Q38" s="916"/>
      <c r="R38" s="916">
        <f>P38*Q38</f>
        <v>0</v>
      </c>
    </row>
    <row r="39" spans="1:18" s="737" customFormat="1" ht="14.25" customHeight="1" x14ac:dyDescent="0.25">
      <c r="A39" s="887"/>
      <c r="B39" s="737">
        <v>3</v>
      </c>
      <c r="C39" s="737" t="s">
        <v>2812</v>
      </c>
      <c r="D39" s="886"/>
      <c r="E39" s="886"/>
      <c r="F39" s="886"/>
      <c r="G39" s="886"/>
      <c r="H39" s="919">
        <f t="shared" si="0"/>
        <v>0</v>
      </c>
      <c r="I39" s="885">
        <f t="shared" si="1"/>
        <v>0</v>
      </c>
      <c r="K39" s="918"/>
      <c r="L39" s="916"/>
      <c r="M39" s="917"/>
      <c r="P39" s="916"/>
      <c r="Q39" s="916"/>
      <c r="R39" s="916">
        <f t="shared" ref="R39:R43" si="2">P39*Q39</f>
        <v>0</v>
      </c>
    </row>
    <row r="40" spans="1:18" s="737" customFormat="1" ht="14.25" customHeight="1" x14ac:dyDescent="0.25">
      <c r="A40" s="887"/>
      <c r="B40" s="737">
        <v>4</v>
      </c>
      <c r="C40" s="737" t="s">
        <v>2811</v>
      </c>
      <c r="D40" s="886"/>
      <c r="E40" s="886"/>
      <c r="F40" s="886"/>
      <c r="G40" s="886"/>
      <c r="H40" s="919">
        <f t="shared" si="0"/>
        <v>0</v>
      </c>
      <c r="I40" s="885">
        <f t="shared" si="1"/>
        <v>0</v>
      </c>
      <c r="K40" s="918"/>
      <c r="L40" s="916"/>
      <c r="M40" s="917"/>
      <c r="P40" s="916"/>
      <c r="Q40" s="916"/>
      <c r="R40" s="916">
        <f t="shared" si="2"/>
        <v>0</v>
      </c>
    </row>
    <row r="41" spans="1:18" s="737" customFormat="1" ht="14.25" customHeight="1" x14ac:dyDescent="0.25">
      <c r="A41" s="887"/>
      <c r="B41" s="737">
        <v>5</v>
      </c>
      <c r="C41" s="737" t="s">
        <v>2810</v>
      </c>
      <c r="D41" s="886"/>
      <c r="E41" s="886"/>
      <c r="F41" s="886"/>
      <c r="G41" s="886"/>
      <c r="H41" s="919">
        <f t="shared" si="0"/>
        <v>0</v>
      </c>
      <c r="I41" s="885">
        <f t="shared" si="1"/>
        <v>0</v>
      </c>
      <c r="K41" s="918"/>
      <c r="L41" s="916"/>
      <c r="M41" s="917"/>
      <c r="P41" s="916"/>
      <c r="Q41" s="916"/>
      <c r="R41" s="916">
        <f t="shared" si="2"/>
        <v>0</v>
      </c>
    </row>
    <row r="42" spans="1:18" s="737" customFormat="1" ht="14.25" customHeight="1" x14ac:dyDescent="0.25">
      <c r="A42" s="887"/>
      <c r="B42" s="737">
        <v>6</v>
      </c>
      <c r="C42" s="737" t="s">
        <v>2809</v>
      </c>
      <c r="D42" s="886"/>
      <c r="E42" s="886"/>
      <c r="F42" s="886"/>
      <c r="G42" s="886"/>
      <c r="H42" s="919">
        <f t="shared" si="0"/>
        <v>0</v>
      </c>
      <c r="I42" s="885">
        <f t="shared" si="1"/>
        <v>0</v>
      </c>
      <c r="K42" s="918"/>
      <c r="L42" s="916"/>
      <c r="M42" s="917"/>
      <c r="P42" s="916"/>
      <c r="Q42" s="916"/>
      <c r="R42" s="916">
        <f t="shared" si="2"/>
        <v>0</v>
      </c>
    </row>
    <row r="43" spans="1:18" s="737" customFormat="1" ht="14.25" customHeight="1" x14ac:dyDescent="0.25">
      <c r="A43" s="887"/>
      <c r="B43" s="737">
        <v>7</v>
      </c>
      <c r="C43" s="737" t="s">
        <v>1324</v>
      </c>
      <c r="D43" s="886"/>
      <c r="E43" s="886"/>
      <c r="F43" s="886"/>
      <c r="G43" s="886"/>
      <c r="H43" s="919">
        <f t="shared" si="0"/>
        <v>0</v>
      </c>
      <c r="I43" s="885">
        <f t="shared" si="1"/>
        <v>0</v>
      </c>
      <c r="K43" s="918"/>
      <c r="L43" s="916"/>
      <c r="M43" s="917"/>
      <c r="P43" s="916"/>
      <c r="Q43" s="916"/>
      <c r="R43" s="916">
        <f t="shared" si="2"/>
        <v>0</v>
      </c>
    </row>
    <row r="44" spans="1:18" s="737" customFormat="1" ht="14.25" customHeight="1" x14ac:dyDescent="0.25">
      <c r="A44" s="887"/>
      <c r="D44" s="886"/>
      <c r="E44" s="886"/>
      <c r="F44" s="886"/>
      <c r="G44" s="886"/>
      <c r="H44" s="919"/>
      <c r="I44" s="885"/>
      <c r="K44" s="918"/>
      <c r="L44" s="916"/>
      <c r="M44" s="917"/>
      <c r="P44" s="916"/>
      <c r="Q44" s="916"/>
      <c r="R44" s="916"/>
    </row>
    <row r="45" spans="1:18" s="737" customFormat="1" ht="14.25" customHeight="1" x14ac:dyDescent="0.25">
      <c r="A45" s="887" t="s">
        <v>2847</v>
      </c>
      <c r="B45" s="737" t="s">
        <v>2765</v>
      </c>
      <c r="D45" s="886"/>
      <c r="E45" s="886"/>
      <c r="F45" s="886"/>
      <c r="G45" s="886"/>
      <c r="H45" s="919"/>
      <c r="I45" s="885"/>
      <c r="K45" s="918"/>
      <c r="L45" s="916"/>
      <c r="M45" s="917"/>
      <c r="P45" s="916"/>
      <c r="Q45" s="916"/>
      <c r="R45" s="916"/>
    </row>
    <row r="46" spans="1:18" s="737" customFormat="1" ht="14.25" customHeight="1" x14ac:dyDescent="0.25">
      <c r="A46" s="887"/>
      <c r="B46" s="737">
        <v>1</v>
      </c>
      <c r="C46" s="737" t="s">
        <v>2846</v>
      </c>
      <c r="D46" s="886"/>
      <c r="E46" s="886"/>
      <c r="F46" s="886"/>
      <c r="G46" s="886"/>
      <c r="H46" s="919">
        <f>SUM(K46:M46)</f>
        <v>0</v>
      </c>
      <c r="I46" s="885">
        <f>R46</f>
        <v>0</v>
      </c>
      <c r="K46" s="918"/>
      <c r="L46" s="916"/>
      <c r="M46" s="917"/>
      <c r="P46" s="916"/>
      <c r="Q46" s="916"/>
      <c r="R46" s="916">
        <f t="shared" ref="R46:R47" si="3">P46*Q46</f>
        <v>0</v>
      </c>
    </row>
    <row r="47" spans="1:18" s="737" customFormat="1" ht="14.25" customHeight="1" x14ac:dyDescent="0.25">
      <c r="A47" s="887"/>
      <c r="B47" s="737">
        <v>2</v>
      </c>
      <c r="C47" s="737" t="s">
        <v>2845</v>
      </c>
      <c r="D47" s="886"/>
      <c r="E47" s="886"/>
      <c r="F47" s="886"/>
      <c r="G47" s="886"/>
      <c r="H47" s="919">
        <f>SUM(K47:M47)</f>
        <v>0</v>
      </c>
      <c r="I47" s="885">
        <f>R47</f>
        <v>0</v>
      </c>
      <c r="K47" s="918"/>
      <c r="L47" s="916"/>
      <c r="M47" s="917"/>
      <c r="P47" s="916"/>
      <c r="Q47" s="916"/>
      <c r="R47" s="916">
        <f t="shared" si="3"/>
        <v>0</v>
      </c>
    </row>
    <row r="48" spans="1:18" s="737" customFormat="1" ht="14.25" customHeight="1" x14ac:dyDescent="0.25">
      <c r="A48" s="887"/>
      <c r="D48" s="886"/>
      <c r="E48" s="886"/>
      <c r="F48" s="886"/>
      <c r="G48" s="886"/>
      <c r="H48" s="919"/>
      <c r="I48" s="885"/>
      <c r="K48" s="918"/>
      <c r="L48" s="916"/>
      <c r="M48" s="917"/>
      <c r="P48" s="916"/>
      <c r="Q48" s="916"/>
      <c r="R48" s="916"/>
    </row>
    <row r="49" spans="1:18" s="737" customFormat="1" ht="14.25" customHeight="1" x14ac:dyDescent="0.25">
      <c r="A49" s="925">
        <v>1.2</v>
      </c>
      <c r="B49" s="924" t="s">
        <v>2870</v>
      </c>
      <c r="D49" s="886"/>
      <c r="E49" s="886"/>
      <c r="F49" s="886"/>
      <c r="G49" s="886"/>
      <c r="H49" s="919"/>
      <c r="I49" s="885"/>
      <c r="K49" s="918"/>
      <c r="L49" s="916"/>
      <c r="M49" s="917"/>
      <c r="P49" s="916"/>
      <c r="Q49" s="916"/>
      <c r="R49" s="916"/>
    </row>
    <row r="50" spans="1:18" s="737" customFormat="1" ht="14.25" customHeight="1" x14ac:dyDescent="0.25">
      <c r="A50" s="887"/>
      <c r="D50" s="886"/>
      <c r="E50" s="886"/>
      <c r="F50" s="886"/>
      <c r="G50" s="886"/>
      <c r="H50" s="919"/>
      <c r="I50" s="885"/>
      <c r="K50" s="918"/>
      <c r="L50" s="916"/>
      <c r="M50" s="917"/>
      <c r="P50" s="916"/>
      <c r="Q50" s="916"/>
      <c r="R50" s="916"/>
    </row>
    <row r="51" spans="1:18" s="737" customFormat="1" ht="14.25" customHeight="1" x14ac:dyDescent="0.25">
      <c r="A51" s="887" t="s">
        <v>2833</v>
      </c>
      <c r="B51" s="737" t="s">
        <v>2832</v>
      </c>
      <c r="D51" s="886"/>
      <c r="E51" s="886"/>
      <c r="F51" s="886"/>
      <c r="G51" s="886"/>
      <c r="H51" s="919"/>
      <c r="I51" s="885"/>
      <c r="K51" s="918"/>
      <c r="L51" s="916"/>
      <c r="M51" s="917"/>
      <c r="P51" s="916"/>
      <c r="Q51" s="916"/>
      <c r="R51" s="916"/>
    </row>
    <row r="52" spans="1:18" s="737" customFormat="1" ht="14.25" customHeight="1" x14ac:dyDescent="0.25">
      <c r="A52" s="887"/>
      <c r="D52" s="886"/>
      <c r="E52" s="886"/>
      <c r="F52" s="886"/>
      <c r="G52" s="886"/>
      <c r="H52" s="919"/>
      <c r="I52" s="885"/>
      <c r="K52" s="918"/>
      <c r="L52" s="916"/>
      <c r="M52" s="917"/>
      <c r="P52" s="916"/>
      <c r="Q52" s="916"/>
      <c r="R52" s="916"/>
    </row>
    <row r="53" spans="1:18" s="737" customFormat="1" ht="14.25" customHeight="1" x14ac:dyDescent="0.25">
      <c r="A53" s="887" t="s">
        <v>2844</v>
      </c>
      <c r="B53" s="737" t="s">
        <v>2843</v>
      </c>
      <c r="D53" s="886"/>
      <c r="E53" s="886"/>
      <c r="F53" s="886"/>
      <c r="G53" s="886"/>
      <c r="H53" s="919"/>
      <c r="I53" s="885"/>
      <c r="K53" s="918"/>
      <c r="L53" s="916"/>
      <c r="M53" s="917"/>
      <c r="P53" s="916"/>
      <c r="Q53" s="916"/>
      <c r="R53" s="916"/>
    </row>
    <row r="54" spans="1:18" s="737" customFormat="1" ht="14.25" customHeight="1" x14ac:dyDescent="0.25">
      <c r="A54" s="887"/>
      <c r="B54" s="737">
        <v>1</v>
      </c>
      <c r="C54" s="737" t="s">
        <v>2842</v>
      </c>
      <c r="D54" s="886"/>
      <c r="E54" s="886"/>
      <c r="F54" s="886"/>
      <c r="G54" s="886"/>
      <c r="H54" s="919">
        <f t="shared" ref="H54:H62" si="4">SUM(K54:M54)</f>
        <v>0</v>
      </c>
      <c r="I54" s="885">
        <f t="shared" ref="I54:I62" si="5">R54</f>
        <v>0</v>
      </c>
      <c r="K54" s="918"/>
      <c r="L54" s="916"/>
      <c r="M54" s="917"/>
      <c r="P54" s="916"/>
      <c r="Q54" s="916"/>
      <c r="R54" s="916">
        <f t="shared" ref="R54:R62" si="6">P54*Q54</f>
        <v>0</v>
      </c>
    </row>
    <row r="55" spans="1:18" s="737" customFormat="1" ht="14.25" customHeight="1" x14ac:dyDescent="0.25">
      <c r="A55" s="887"/>
      <c r="B55" s="737">
        <v>2</v>
      </c>
      <c r="C55" s="737" t="s">
        <v>2841</v>
      </c>
      <c r="D55" s="886"/>
      <c r="E55" s="886"/>
      <c r="F55" s="886"/>
      <c r="G55" s="886"/>
      <c r="H55" s="919">
        <f t="shared" si="4"/>
        <v>0</v>
      </c>
      <c r="I55" s="885">
        <f t="shared" si="5"/>
        <v>0</v>
      </c>
      <c r="K55" s="918"/>
      <c r="L55" s="916"/>
      <c r="M55" s="917"/>
      <c r="P55" s="916"/>
      <c r="Q55" s="916"/>
      <c r="R55" s="916">
        <f t="shared" si="6"/>
        <v>0</v>
      </c>
    </row>
    <row r="56" spans="1:18" s="737" customFormat="1" ht="14.25" customHeight="1" x14ac:dyDescent="0.25">
      <c r="A56" s="887"/>
      <c r="B56" s="737">
        <v>3</v>
      </c>
      <c r="C56" s="737" t="s">
        <v>2840</v>
      </c>
      <c r="D56" s="886"/>
      <c r="E56" s="886"/>
      <c r="F56" s="886"/>
      <c r="G56" s="886"/>
      <c r="H56" s="919">
        <f t="shared" si="4"/>
        <v>0</v>
      </c>
      <c r="I56" s="885">
        <f t="shared" si="5"/>
        <v>0</v>
      </c>
      <c r="K56" s="918"/>
      <c r="L56" s="916"/>
      <c r="M56" s="917"/>
      <c r="P56" s="916"/>
      <c r="Q56" s="916"/>
      <c r="R56" s="916">
        <f t="shared" si="6"/>
        <v>0</v>
      </c>
    </row>
    <row r="57" spans="1:18" s="737" customFormat="1" ht="14.25" customHeight="1" x14ac:dyDescent="0.25">
      <c r="A57" s="887"/>
      <c r="B57" s="737">
        <v>4</v>
      </c>
      <c r="C57" s="737" t="s">
        <v>2839</v>
      </c>
      <c r="D57" s="886"/>
      <c r="E57" s="886"/>
      <c r="F57" s="886"/>
      <c r="G57" s="886"/>
      <c r="H57" s="919">
        <f t="shared" si="4"/>
        <v>0</v>
      </c>
      <c r="I57" s="885">
        <f t="shared" si="5"/>
        <v>0</v>
      </c>
      <c r="K57" s="918"/>
      <c r="L57" s="916"/>
      <c r="M57" s="917"/>
      <c r="P57" s="916"/>
      <c r="Q57" s="916"/>
      <c r="R57" s="916">
        <f t="shared" si="6"/>
        <v>0</v>
      </c>
    </row>
    <row r="58" spans="1:18" s="737" customFormat="1" ht="14.25" customHeight="1" x14ac:dyDescent="0.25">
      <c r="A58" s="887"/>
      <c r="B58" s="737">
        <v>5</v>
      </c>
      <c r="C58" s="737" t="s">
        <v>2838</v>
      </c>
      <c r="D58" s="886"/>
      <c r="E58" s="886"/>
      <c r="F58" s="886"/>
      <c r="G58" s="886"/>
      <c r="H58" s="919">
        <f t="shared" si="4"/>
        <v>0</v>
      </c>
      <c r="I58" s="885">
        <f t="shared" si="5"/>
        <v>0</v>
      </c>
      <c r="K58" s="918"/>
      <c r="L58" s="916"/>
      <c r="M58" s="917"/>
      <c r="P58" s="916"/>
      <c r="Q58" s="916"/>
      <c r="R58" s="916">
        <f t="shared" si="6"/>
        <v>0</v>
      </c>
    </row>
    <row r="59" spans="1:18" s="737" customFormat="1" ht="14.25" customHeight="1" x14ac:dyDescent="0.25">
      <c r="A59" s="887"/>
      <c r="B59" s="737">
        <v>6</v>
      </c>
      <c r="C59" s="737" t="s">
        <v>2837</v>
      </c>
      <c r="D59" s="886"/>
      <c r="E59" s="886"/>
      <c r="F59" s="886"/>
      <c r="G59" s="886"/>
      <c r="H59" s="919">
        <f t="shared" si="4"/>
        <v>0</v>
      </c>
      <c r="I59" s="885">
        <f t="shared" si="5"/>
        <v>0</v>
      </c>
      <c r="K59" s="918"/>
      <c r="L59" s="916"/>
      <c r="M59" s="917"/>
      <c r="P59" s="916"/>
      <c r="Q59" s="916"/>
      <c r="R59" s="916">
        <f t="shared" si="6"/>
        <v>0</v>
      </c>
    </row>
    <row r="60" spans="1:18" s="737" customFormat="1" ht="14.25" customHeight="1" x14ac:dyDescent="0.25">
      <c r="A60" s="887"/>
      <c r="B60" s="737">
        <v>7</v>
      </c>
      <c r="C60" s="737" t="s">
        <v>2836</v>
      </c>
      <c r="D60" s="886"/>
      <c r="E60" s="886"/>
      <c r="F60" s="886"/>
      <c r="G60" s="886"/>
      <c r="H60" s="919">
        <f t="shared" si="4"/>
        <v>0</v>
      </c>
      <c r="I60" s="885">
        <f t="shared" si="5"/>
        <v>0</v>
      </c>
      <c r="K60" s="918"/>
      <c r="L60" s="916"/>
      <c r="M60" s="917"/>
      <c r="P60" s="916"/>
      <c r="Q60" s="916"/>
      <c r="R60" s="916">
        <f t="shared" si="6"/>
        <v>0</v>
      </c>
    </row>
    <row r="61" spans="1:18" s="737" customFormat="1" ht="14.25" customHeight="1" x14ac:dyDescent="0.25">
      <c r="A61" s="887"/>
      <c r="B61" s="737">
        <v>8</v>
      </c>
      <c r="C61" s="737" t="s">
        <v>2835</v>
      </c>
      <c r="D61" s="886"/>
      <c r="E61" s="886"/>
      <c r="F61" s="886"/>
      <c r="G61" s="886"/>
      <c r="H61" s="919">
        <f t="shared" si="4"/>
        <v>0</v>
      </c>
      <c r="I61" s="885">
        <f t="shared" si="5"/>
        <v>0</v>
      </c>
      <c r="K61" s="918"/>
      <c r="L61" s="916"/>
      <c r="M61" s="917"/>
      <c r="P61" s="916"/>
      <c r="Q61" s="916"/>
      <c r="R61" s="916">
        <f t="shared" si="6"/>
        <v>0</v>
      </c>
    </row>
    <row r="62" spans="1:18" s="737" customFormat="1" ht="14.25" customHeight="1" x14ac:dyDescent="0.25">
      <c r="A62" s="887"/>
      <c r="B62" s="737">
        <v>9</v>
      </c>
      <c r="C62" s="737" t="s">
        <v>2834</v>
      </c>
      <c r="D62" s="886"/>
      <c r="E62" s="886"/>
      <c r="F62" s="886"/>
      <c r="G62" s="886"/>
      <c r="H62" s="919">
        <f t="shared" si="4"/>
        <v>0</v>
      </c>
      <c r="I62" s="885">
        <f t="shared" si="5"/>
        <v>0</v>
      </c>
      <c r="K62" s="918"/>
      <c r="L62" s="916"/>
      <c r="M62" s="917"/>
      <c r="P62" s="916"/>
      <c r="Q62" s="916"/>
      <c r="R62" s="916">
        <f t="shared" si="6"/>
        <v>0</v>
      </c>
    </row>
    <row r="63" spans="1:18" s="737" customFormat="1" ht="14.25" customHeight="1" x14ac:dyDescent="0.25">
      <c r="A63" s="887"/>
      <c r="D63" s="886"/>
      <c r="E63" s="886"/>
      <c r="F63" s="886"/>
      <c r="G63" s="886"/>
      <c r="H63" s="919"/>
      <c r="I63" s="885"/>
      <c r="K63" s="918"/>
      <c r="L63" s="916"/>
      <c r="M63" s="917"/>
      <c r="P63" s="916"/>
      <c r="Q63" s="916"/>
      <c r="R63" s="916"/>
    </row>
    <row r="64" spans="1:18" s="737" customFormat="1" ht="14.25" customHeight="1" x14ac:dyDescent="0.25">
      <c r="A64" s="887"/>
      <c r="D64" s="886"/>
      <c r="E64" s="886"/>
      <c r="F64" s="886"/>
      <c r="G64" s="886"/>
      <c r="H64" s="919"/>
      <c r="I64" s="885"/>
      <c r="K64" s="918"/>
      <c r="L64" s="916"/>
      <c r="M64" s="917"/>
      <c r="P64" s="916"/>
      <c r="Q64" s="916"/>
      <c r="R64" s="916"/>
    </row>
    <row r="65" spans="1:18" s="737" customFormat="1" ht="14.25" customHeight="1" x14ac:dyDescent="0.25">
      <c r="A65" s="887"/>
      <c r="D65" s="886"/>
      <c r="E65" s="886"/>
      <c r="F65" s="886"/>
      <c r="G65" s="886"/>
      <c r="H65" s="919"/>
      <c r="I65" s="885"/>
      <c r="K65" s="918"/>
      <c r="L65" s="916"/>
      <c r="M65" s="917"/>
      <c r="P65" s="916"/>
      <c r="Q65" s="916"/>
      <c r="R65" s="916"/>
    </row>
    <row r="66" spans="1:18" s="737" customFormat="1" ht="14.25" customHeight="1" x14ac:dyDescent="0.25">
      <c r="A66" s="887"/>
      <c r="D66" s="886"/>
      <c r="E66" s="886"/>
      <c r="F66" s="886"/>
      <c r="G66" s="886"/>
      <c r="H66" s="919"/>
      <c r="I66" s="885"/>
      <c r="K66" s="918"/>
      <c r="L66" s="916"/>
      <c r="M66" s="917"/>
      <c r="P66" s="916"/>
      <c r="Q66" s="916"/>
      <c r="R66" s="916"/>
    </row>
    <row r="67" spans="1:18" s="737" customFormat="1" ht="28.5" customHeight="1" x14ac:dyDescent="0.25">
      <c r="A67" s="969" t="s">
        <v>2996</v>
      </c>
      <c r="B67" s="923"/>
      <c r="C67" s="923"/>
      <c r="D67" s="923"/>
      <c r="E67" s="923"/>
      <c r="F67" s="923"/>
      <c r="G67" s="922" t="s">
        <v>2693</v>
      </c>
      <c r="H67" s="921">
        <f>SUM(H7:H66)</f>
        <v>0</v>
      </c>
      <c r="I67" s="920">
        <f>SUM(I7:I66)</f>
        <v>0</v>
      </c>
      <c r="K67" s="918"/>
      <c r="L67" s="916"/>
      <c r="M67" s="917"/>
      <c r="P67" s="916"/>
      <c r="Q67" s="916"/>
      <c r="R67" s="916"/>
    </row>
    <row r="68" spans="1:18" s="737" customFormat="1" x14ac:dyDescent="0.25">
      <c r="A68" s="887"/>
      <c r="D68" s="886"/>
      <c r="E68" s="886"/>
      <c r="F68" s="886"/>
      <c r="G68" s="886"/>
      <c r="H68" s="919"/>
      <c r="I68" s="885"/>
      <c r="K68" s="918"/>
      <c r="L68" s="916"/>
      <c r="M68" s="917"/>
      <c r="P68" s="916"/>
      <c r="Q68" s="916"/>
      <c r="R68" s="916"/>
    </row>
    <row r="69" spans="1:18" s="737" customFormat="1" x14ac:dyDescent="0.25">
      <c r="A69" s="925">
        <v>1.2</v>
      </c>
      <c r="B69" s="924" t="s">
        <v>2870</v>
      </c>
      <c r="C69" s="924"/>
      <c r="D69" s="886"/>
      <c r="E69" s="886"/>
      <c r="F69" s="886"/>
      <c r="G69" s="886"/>
      <c r="H69" s="919"/>
      <c r="I69" s="885"/>
      <c r="K69" s="918"/>
      <c r="L69" s="916"/>
      <c r="M69" s="917"/>
      <c r="P69" s="916"/>
      <c r="Q69" s="916"/>
      <c r="R69" s="916"/>
    </row>
    <row r="70" spans="1:18" s="737" customFormat="1" x14ac:dyDescent="0.25">
      <c r="A70" s="887"/>
      <c r="D70" s="886"/>
      <c r="E70" s="886"/>
      <c r="F70" s="886"/>
      <c r="G70" s="886"/>
      <c r="H70" s="919"/>
      <c r="I70" s="885"/>
      <c r="K70" s="918"/>
      <c r="L70" s="916"/>
      <c r="M70" s="917"/>
      <c r="P70" s="916"/>
      <c r="Q70" s="916"/>
      <c r="R70" s="916"/>
    </row>
    <row r="71" spans="1:18" s="737" customFormat="1" x14ac:dyDescent="0.25">
      <c r="A71" s="887" t="s">
        <v>2833</v>
      </c>
      <c r="B71" s="737" t="s">
        <v>2832</v>
      </c>
      <c r="D71" s="886"/>
      <c r="E71" s="886"/>
      <c r="F71" s="886"/>
      <c r="G71" s="886"/>
      <c r="H71" s="919"/>
      <c r="I71" s="885"/>
      <c r="K71" s="918"/>
      <c r="L71" s="916"/>
      <c r="M71" s="917"/>
      <c r="P71" s="916"/>
      <c r="Q71" s="916"/>
      <c r="R71" s="916"/>
    </row>
    <row r="72" spans="1:18" s="737" customFormat="1" x14ac:dyDescent="0.25">
      <c r="A72" s="887"/>
      <c r="D72" s="886"/>
      <c r="E72" s="886"/>
      <c r="F72" s="886"/>
      <c r="G72" s="886"/>
      <c r="H72" s="919"/>
      <c r="I72" s="885"/>
      <c r="K72" s="918"/>
      <c r="L72" s="916"/>
      <c r="M72" s="917"/>
      <c r="P72" s="916"/>
      <c r="Q72" s="916"/>
      <c r="R72" s="916"/>
    </row>
    <row r="73" spans="1:18" s="737" customFormat="1" x14ac:dyDescent="0.25">
      <c r="A73" s="887" t="s">
        <v>2831</v>
      </c>
      <c r="B73" s="737" t="s">
        <v>2830</v>
      </c>
      <c r="D73" s="886"/>
      <c r="E73" s="886"/>
      <c r="F73" s="886"/>
      <c r="G73" s="886"/>
      <c r="H73" s="919"/>
      <c r="I73" s="885"/>
      <c r="K73" s="918"/>
      <c r="L73" s="916"/>
      <c r="M73" s="917"/>
      <c r="P73" s="916"/>
      <c r="Q73" s="916"/>
      <c r="R73" s="916"/>
    </row>
    <row r="74" spans="1:18" s="737" customFormat="1" x14ac:dyDescent="0.25">
      <c r="A74" s="887"/>
      <c r="B74" s="737">
        <v>1</v>
      </c>
      <c r="C74" s="737" t="s">
        <v>2829</v>
      </c>
      <c r="D74" s="886"/>
      <c r="E74" s="886"/>
      <c r="F74" s="886"/>
      <c r="G74" s="886"/>
      <c r="H74" s="919">
        <f>SUM(K74:M74)</f>
        <v>0</v>
      </c>
      <c r="I74" s="885">
        <f>R74</f>
        <v>0</v>
      </c>
      <c r="K74" s="918"/>
      <c r="L74" s="916"/>
      <c r="M74" s="917"/>
      <c r="P74" s="916"/>
      <c r="Q74" s="916"/>
      <c r="R74" s="916">
        <f t="shared" ref="R74:R78" si="7">P74*Q74</f>
        <v>0</v>
      </c>
    </row>
    <row r="75" spans="1:18" s="737" customFormat="1" x14ac:dyDescent="0.25">
      <c r="A75" s="887"/>
      <c r="B75" s="737">
        <v>2</v>
      </c>
      <c r="C75" s="737" t="s">
        <v>2828</v>
      </c>
      <c r="D75" s="886"/>
      <c r="E75" s="886"/>
      <c r="F75" s="886"/>
      <c r="G75" s="886"/>
      <c r="H75" s="919">
        <f>SUM(K75:M75)</f>
        <v>0</v>
      </c>
      <c r="I75" s="885">
        <f>R75</f>
        <v>0</v>
      </c>
      <c r="K75" s="918"/>
      <c r="L75" s="916"/>
      <c r="M75" s="917"/>
      <c r="P75" s="916"/>
      <c r="Q75" s="916"/>
      <c r="R75" s="916">
        <f t="shared" si="7"/>
        <v>0</v>
      </c>
    </row>
    <row r="76" spans="1:18" s="737" customFormat="1" x14ac:dyDescent="0.25">
      <c r="A76" s="887"/>
      <c r="B76" s="737">
        <v>3</v>
      </c>
      <c r="C76" s="774" t="s">
        <v>2962</v>
      </c>
      <c r="D76" s="886"/>
      <c r="E76" s="886"/>
      <c r="F76" s="886"/>
      <c r="G76" s="886"/>
      <c r="H76" s="919">
        <f>SUM(K76:M76)</f>
        <v>0</v>
      </c>
      <c r="I76" s="885">
        <f>R76</f>
        <v>0</v>
      </c>
      <c r="K76" s="918"/>
      <c r="L76" s="916"/>
      <c r="M76" s="917"/>
      <c r="P76" s="916"/>
      <c r="Q76" s="916"/>
      <c r="R76" s="916">
        <f t="shared" si="7"/>
        <v>0</v>
      </c>
    </row>
    <row r="77" spans="1:18" s="737" customFormat="1" x14ac:dyDescent="0.25">
      <c r="A77" s="887"/>
      <c r="B77" s="737">
        <v>4</v>
      </c>
      <c r="C77" s="737" t="s">
        <v>2827</v>
      </c>
      <c r="D77" s="886"/>
      <c r="E77" s="886"/>
      <c r="F77" s="886"/>
      <c r="G77" s="886"/>
      <c r="H77" s="919">
        <f>SUM(K77:M77)</f>
        <v>0</v>
      </c>
      <c r="I77" s="885">
        <f>R77</f>
        <v>0</v>
      </c>
      <c r="K77" s="918"/>
      <c r="L77" s="916"/>
      <c r="M77" s="917"/>
      <c r="P77" s="916"/>
      <c r="Q77" s="916"/>
      <c r="R77" s="916">
        <f t="shared" si="7"/>
        <v>0</v>
      </c>
    </row>
    <row r="78" spans="1:18" s="737" customFormat="1" x14ac:dyDescent="0.25">
      <c r="A78" s="887"/>
      <c r="B78" s="737">
        <v>5</v>
      </c>
      <c r="C78" s="737" t="s">
        <v>2826</v>
      </c>
      <c r="D78" s="886"/>
      <c r="E78" s="886"/>
      <c r="F78" s="886"/>
      <c r="G78" s="886"/>
      <c r="H78" s="919">
        <f>SUM(K78:M78)</f>
        <v>0</v>
      </c>
      <c r="I78" s="885">
        <f>R78</f>
        <v>0</v>
      </c>
      <c r="K78" s="918"/>
      <c r="L78" s="916"/>
      <c r="M78" s="917"/>
      <c r="P78" s="916"/>
      <c r="Q78" s="916"/>
      <c r="R78" s="916">
        <f t="shared" si="7"/>
        <v>0</v>
      </c>
    </row>
    <row r="79" spans="1:18" s="737" customFormat="1" x14ac:dyDescent="0.25">
      <c r="A79" s="887"/>
      <c r="D79" s="886"/>
      <c r="E79" s="886"/>
      <c r="F79" s="886"/>
      <c r="G79" s="886"/>
      <c r="H79" s="919"/>
      <c r="I79" s="885"/>
      <c r="K79" s="918"/>
      <c r="L79" s="916"/>
      <c r="M79" s="917"/>
      <c r="P79" s="916"/>
      <c r="Q79" s="916"/>
      <c r="R79" s="916"/>
    </row>
    <row r="80" spans="1:18" s="737" customFormat="1" x14ac:dyDescent="0.25">
      <c r="A80" s="887" t="s">
        <v>2825</v>
      </c>
      <c r="B80" s="737" t="s">
        <v>2824</v>
      </c>
      <c r="D80" s="886"/>
      <c r="E80" s="886"/>
      <c r="F80" s="886"/>
      <c r="G80" s="886"/>
      <c r="H80" s="919"/>
      <c r="I80" s="885"/>
      <c r="K80" s="918"/>
      <c r="L80" s="916"/>
      <c r="M80" s="917"/>
      <c r="P80" s="916"/>
      <c r="Q80" s="916"/>
      <c r="R80" s="916"/>
    </row>
    <row r="81" spans="1:18" s="737" customFormat="1" x14ac:dyDescent="0.25">
      <c r="A81" s="887"/>
      <c r="B81" s="737">
        <v>1</v>
      </c>
      <c r="C81" s="737" t="s">
        <v>2823</v>
      </c>
      <c r="D81" s="886"/>
      <c r="E81" s="886"/>
      <c r="F81" s="886"/>
      <c r="G81" s="886"/>
      <c r="H81" s="919">
        <f t="shared" ref="H81:H86" si="8">SUM(K81:M81)</f>
        <v>0</v>
      </c>
      <c r="I81" s="885">
        <f t="shared" ref="I81:I86" si="9">R81</f>
        <v>0</v>
      </c>
      <c r="K81" s="918"/>
      <c r="L81" s="916"/>
      <c r="M81" s="917"/>
      <c r="P81" s="916"/>
      <c r="Q81" s="916"/>
      <c r="R81" s="916">
        <f t="shared" ref="R81:R86" si="10">P81*Q81</f>
        <v>0</v>
      </c>
    </row>
    <row r="82" spans="1:18" s="737" customFormat="1" x14ac:dyDescent="0.25">
      <c r="A82" s="887"/>
      <c r="B82" s="737">
        <v>2</v>
      </c>
      <c r="C82" s="737" t="s">
        <v>2822</v>
      </c>
      <c r="D82" s="886"/>
      <c r="E82" s="886"/>
      <c r="F82" s="886"/>
      <c r="G82" s="886"/>
      <c r="H82" s="919">
        <f t="shared" si="8"/>
        <v>0</v>
      </c>
      <c r="I82" s="885">
        <f t="shared" si="9"/>
        <v>0</v>
      </c>
      <c r="K82" s="918"/>
      <c r="L82" s="916"/>
      <c r="M82" s="917"/>
      <c r="P82" s="916"/>
      <c r="Q82" s="916"/>
      <c r="R82" s="916">
        <f t="shared" si="10"/>
        <v>0</v>
      </c>
    </row>
    <row r="83" spans="1:18" s="737" customFormat="1" x14ac:dyDescent="0.25">
      <c r="A83" s="887"/>
      <c r="B83" s="737">
        <v>3</v>
      </c>
      <c r="C83" s="737" t="s">
        <v>2821</v>
      </c>
      <c r="D83" s="886"/>
      <c r="E83" s="886"/>
      <c r="F83" s="886"/>
      <c r="G83" s="886"/>
      <c r="H83" s="919">
        <f t="shared" si="8"/>
        <v>0</v>
      </c>
      <c r="I83" s="885">
        <f t="shared" si="9"/>
        <v>0</v>
      </c>
      <c r="K83" s="918"/>
      <c r="L83" s="916"/>
      <c r="M83" s="917"/>
      <c r="P83" s="916"/>
      <c r="Q83" s="916"/>
      <c r="R83" s="916">
        <f t="shared" si="10"/>
        <v>0</v>
      </c>
    </row>
    <row r="84" spans="1:18" s="737" customFormat="1" x14ac:dyDescent="0.25">
      <c r="A84" s="887"/>
      <c r="B84" s="737">
        <v>4</v>
      </c>
      <c r="C84" s="737" t="s">
        <v>2820</v>
      </c>
      <c r="D84" s="886"/>
      <c r="E84" s="886"/>
      <c r="F84" s="886"/>
      <c r="G84" s="886"/>
      <c r="H84" s="919">
        <f t="shared" si="8"/>
        <v>0</v>
      </c>
      <c r="I84" s="885">
        <f t="shared" si="9"/>
        <v>0</v>
      </c>
      <c r="K84" s="918"/>
      <c r="L84" s="916"/>
      <c r="M84" s="917"/>
      <c r="P84" s="916"/>
      <c r="Q84" s="916"/>
      <c r="R84" s="916">
        <f t="shared" si="10"/>
        <v>0</v>
      </c>
    </row>
    <row r="85" spans="1:18" s="737" customFormat="1" x14ac:dyDescent="0.25">
      <c r="A85" s="887"/>
      <c r="B85" s="737">
        <v>5</v>
      </c>
      <c r="C85" s="737" t="s">
        <v>2819</v>
      </c>
      <c r="D85" s="886"/>
      <c r="E85" s="886"/>
      <c r="F85" s="886"/>
      <c r="G85" s="886"/>
      <c r="H85" s="919">
        <f t="shared" si="8"/>
        <v>0</v>
      </c>
      <c r="I85" s="885">
        <f t="shared" si="9"/>
        <v>0</v>
      </c>
      <c r="K85" s="918"/>
      <c r="L85" s="916"/>
      <c r="M85" s="917"/>
      <c r="P85" s="916"/>
      <c r="Q85" s="916"/>
      <c r="R85" s="916">
        <f t="shared" si="10"/>
        <v>0</v>
      </c>
    </row>
    <row r="86" spans="1:18" s="737" customFormat="1" x14ac:dyDescent="0.25">
      <c r="A86" s="887"/>
      <c r="B86" s="737">
        <v>6</v>
      </c>
      <c r="C86" s="737" t="s">
        <v>2818</v>
      </c>
      <c r="D86" s="886"/>
      <c r="E86" s="886"/>
      <c r="F86" s="886"/>
      <c r="G86" s="886"/>
      <c r="H86" s="919">
        <f t="shared" si="8"/>
        <v>0</v>
      </c>
      <c r="I86" s="885">
        <f t="shared" si="9"/>
        <v>0</v>
      </c>
      <c r="K86" s="918"/>
      <c r="L86" s="916"/>
      <c r="M86" s="917"/>
      <c r="P86" s="916"/>
      <c r="Q86" s="916"/>
      <c r="R86" s="916">
        <f t="shared" si="10"/>
        <v>0</v>
      </c>
    </row>
    <row r="87" spans="1:18" s="737" customFormat="1" x14ac:dyDescent="0.25">
      <c r="A87" s="887"/>
      <c r="D87" s="886"/>
      <c r="E87" s="886"/>
      <c r="F87" s="886"/>
      <c r="G87" s="886"/>
      <c r="H87" s="919"/>
      <c r="I87" s="885"/>
      <c r="K87" s="918"/>
      <c r="L87" s="916"/>
      <c r="M87" s="917"/>
      <c r="P87" s="916"/>
      <c r="Q87" s="916"/>
      <c r="R87" s="916"/>
    </row>
    <row r="88" spans="1:18" s="737" customFormat="1" x14ac:dyDescent="0.25">
      <c r="A88" s="887" t="s">
        <v>2817</v>
      </c>
      <c r="B88" s="737" t="s">
        <v>2816</v>
      </c>
      <c r="D88" s="886"/>
      <c r="E88" s="886"/>
      <c r="F88" s="886"/>
      <c r="G88" s="886"/>
      <c r="H88" s="919"/>
      <c r="I88" s="885"/>
      <c r="K88" s="918"/>
      <c r="L88" s="916"/>
      <c r="M88" s="917"/>
      <c r="P88" s="916"/>
      <c r="Q88" s="916"/>
      <c r="R88" s="916"/>
    </row>
    <row r="89" spans="1:18" s="737" customFormat="1" x14ac:dyDescent="0.25">
      <c r="A89" s="887"/>
      <c r="D89" s="886"/>
      <c r="E89" s="886"/>
      <c r="F89" s="886"/>
      <c r="G89" s="886"/>
      <c r="H89" s="919"/>
      <c r="I89" s="885"/>
      <c r="K89" s="918"/>
      <c r="L89" s="916"/>
      <c r="M89" s="917"/>
      <c r="P89" s="916"/>
      <c r="Q89" s="916"/>
      <c r="R89" s="916"/>
    </row>
    <row r="90" spans="1:18" s="737" customFormat="1" x14ac:dyDescent="0.25">
      <c r="A90" s="887" t="s">
        <v>2815</v>
      </c>
      <c r="B90" s="737" t="s">
        <v>2769</v>
      </c>
      <c r="D90" s="886"/>
      <c r="E90" s="886"/>
      <c r="F90" s="886"/>
      <c r="G90" s="886"/>
      <c r="H90" s="919"/>
      <c r="I90" s="885"/>
      <c r="K90" s="918"/>
      <c r="L90" s="916"/>
      <c r="M90" s="917"/>
      <c r="P90" s="916"/>
      <c r="Q90" s="916"/>
      <c r="R90" s="916"/>
    </row>
    <row r="91" spans="1:18" s="737" customFormat="1" x14ac:dyDescent="0.25">
      <c r="A91" s="887"/>
      <c r="B91" s="737">
        <v>1</v>
      </c>
      <c r="C91" s="737" t="s">
        <v>2814</v>
      </c>
      <c r="D91" s="886"/>
      <c r="E91" s="886"/>
      <c r="F91" s="886"/>
      <c r="G91" s="886"/>
      <c r="H91" s="919">
        <f t="shared" ref="H91:H97" si="11">SUM(K91:M91)</f>
        <v>0</v>
      </c>
      <c r="I91" s="885">
        <f t="shared" ref="I91:I97" si="12">R91</f>
        <v>0</v>
      </c>
      <c r="K91" s="918"/>
      <c r="L91" s="916"/>
      <c r="M91" s="917"/>
      <c r="P91" s="916"/>
      <c r="Q91" s="916"/>
      <c r="R91" s="916">
        <f t="shared" ref="R91:R97" si="13">P91*Q91</f>
        <v>0</v>
      </c>
    </row>
    <row r="92" spans="1:18" s="737" customFormat="1" x14ac:dyDescent="0.25">
      <c r="A92" s="887"/>
      <c r="B92" s="737">
        <v>2</v>
      </c>
      <c r="C92" s="737" t="s">
        <v>2813</v>
      </c>
      <c r="D92" s="886"/>
      <c r="E92" s="886"/>
      <c r="F92" s="886"/>
      <c r="G92" s="886"/>
      <c r="H92" s="919">
        <f t="shared" si="11"/>
        <v>0</v>
      </c>
      <c r="I92" s="885">
        <f t="shared" si="12"/>
        <v>0</v>
      </c>
      <c r="K92" s="918"/>
      <c r="L92" s="916"/>
      <c r="M92" s="917"/>
      <c r="P92" s="916"/>
      <c r="Q92" s="916"/>
      <c r="R92" s="916">
        <f t="shared" si="13"/>
        <v>0</v>
      </c>
    </row>
    <row r="93" spans="1:18" s="737" customFormat="1" x14ac:dyDescent="0.25">
      <c r="A93" s="887"/>
      <c r="B93" s="737">
        <v>3</v>
      </c>
      <c r="C93" s="737" t="s">
        <v>2812</v>
      </c>
      <c r="D93" s="886"/>
      <c r="E93" s="886"/>
      <c r="F93" s="886"/>
      <c r="G93" s="886"/>
      <c r="H93" s="919">
        <f t="shared" si="11"/>
        <v>0</v>
      </c>
      <c r="I93" s="885">
        <f t="shared" si="12"/>
        <v>0</v>
      </c>
      <c r="K93" s="918"/>
      <c r="L93" s="916"/>
      <c r="M93" s="917"/>
      <c r="P93" s="916"/>
      <c r="Q93" s="916"/>
      <c r="R93" s="916">
        <f t="shared" si="13"/>
        <v>0</v>
      </c>
    </row>
    <row r="94" spans="1:18" s="737" customFormat="1" x14ac:dyDescent="0.25">
      <c r="A94" s="887"/>
      <c r="B94" s="737">
        <v>4</v>
      </c>
      <c r="C94" s="737" t="s">
        <v>2811</v>
      </c>
      <c r="D94" s="886"/>
      <c r="E94" s="886"/>
      <c r="F94" s="886"/>
      <c r="G94" s="886"/>
      <c r="H94" s="919">
        <f t="shared" si="11"/>
        <v>0</v>
      </c>
      <c r="I94" s="885">
        <f t="shared" si="12"/>
        <v>0</v>
      </c>
      <c r="K94" s="918"/>
      <c r="L94" s="916"/>
      <c r="M94" s="917"/>
      <c r="P94" s="916"/>
      <c r="Q94" s="916"/>
      <c r="R94" s="916">
        <f t="shared" si="13"/>
        <v>0</v>
      </c>
    </row>
    <row r="95" spans="1:18" s="737" customFormat="1" x14ac:dyDescent="0.25">
      <c r="A95" s="887"/>
      <c r="B95" s="737">
        <v>5</v>
      </c>
      <c r="C95" s="737" t="s">
        <v>2810</v>
      </c>
      <c r="D95" s="886"/>
      <c r="E95" s="886"/>
      <c r="F95" s="886"/>
      <c r="G95" s="886"/>
      <c r="H95" s="919">
        <f t="shared" si="11"/>
        <v>0</v>
      </c>
      <c r="I95" s="885">
        <f t="shared" si="12"/>
        <v>0</v>
      </c>
      <c r="K95" s="918"/>
      <c r="L95" s="916"/>
      <c r="M95" s="917"/>
      <c r="P95" s="916"/>
      <c r="Q95" s="916"/>
      <c r="R95" s="916">
        <f t="shared" si="13"/>
        <v>0</v>
      </c>
    </row>
    <row r="96" spans="1:18" s="737" customFormat="1" x14ac:dyDescent="0.25">
      <c r="A96" s="887"/>
      <c r="B96" s="737">
        <v>6</v>
      </c>
      <c r="C96" s="737" t="s">
        <v>2809</v>
      </c>
      <c r="D96" s="886"/>
      <c r="E96" s="886"/>
      <c r="F96" s="886"/>
      <c r="G96" s="886"/>
      <c r="H96" s="919">
        <f t="shared" si="11"/>
        <v>0</v>
      </c>
      <c r="I96" s="885">
        <f t="shared" si="12"/>
        <v>0</v>
      </c>
      <c r="K96" s="918"/>
      <c r="L96" s="916"/>
      <c r="M96" s="917"/>
      <c r="P96" s="916"/>
      <c r="Q96" s="916"/>
      <c r="R96" s="916">
        <f t="shared" si="13"/>
        <v>0</v>
      </c>
    </row>
    <row r="97" spans="1:18" s="737" customFormat="1" x14ac:dyDescent="0.25">
      <c r="A97" s="887"/>
      <c r="B97" s="737">
        <v>7</v>
      </c>
      <c r="C97" s="737" t="s">
        <v>1324</v>
      </c>
      <c r="D97" s="886"/>
      <c r="E97" s="886"/>
      <c r="F97" s="886"/>
      <c r="G97" s="886"/>
      <c r="H97" s="919">
        <f t="shared" si="11"/>
        <v>0</v>
      </c>
      <c r="I97" s="885">
        <f t="shared" si="12"/>
        <v>0</v>
      </c>
      <c r="K97" s="918"/>
      <c r="L97" s="916"/>
      <c r="M97" s="917"/>
      <c r="P97" s="916"/>
      <c r="Q97" s="916"/>
      <c r="R97" s="916">
        <f t="shared" si="13"/>
        <v>0</v>
      </c>
    </row>
    <row r="98" spans="1:18" s="737" customFormat="1" x14ac:dyDescent="0.25">
      <c r="A98" s="887"/>
      <c r="D98" s="886"/>
      <c r="E98" s="886"/>
      <c r="F98" s="886"/>
      <c r="G98" s="886"/>
      <c r="H98" s="919"/>
      <c r="I98" s="885"/>
      <c r="K98" s="918"/>
      <c r="L98" s="916"/>
      <c r="M98" s="917"/>
      <c r="P98" s="916"/>
      <c r="Q98" s="916"/>
      <c r="R98" s="916"/>
    </row>
    <row r="99" spans="1:18" s="737" customFormat="1" x14ac:dyDescent="0.25">
      <c r="A99" s="887" t="s">
        <v>2808</v>
      </c>
      <c r="B99" s="737" t="s">
        <v>2807</v>
      </c>
      <c r="D99" s="886"/>
      <c r="E99" s="886"/>
      <c r="F99" s="886"/>
      <c r="G99" s="886"/>
      <c r="H99" s="919"/>
      <c r="I99" s="885"/>
      <c r="K99" s="918"/>
      <c r="L99" s="916"/>
      <c r="M99" s="917"/>
      <c r="P99" s="916"/>
      <c r="Q99" s="916"/>
      <c r="R99" s="916"/>
    </row>
    <row r="100" spans="1:18" s="737" customFormat="1" x14ac:dyDescent="0.25">
      <c r="A100" s="887"/>
      <c r="D100" s="886"/>
      <c r="E100" s="886"/>
      <c r="F100" s="886"/>
      <c r="G100" s="886"/>
      <c r="H100" s="919"/>
      <c r="I100" s="885"/>
      <c r="K100" s="918"/>
      <c r="L100" s="916"/>
      <c r="M100" s="917"/>
      <c r="P100" s="916"/>
      <c r="Q100" s="916"/>
      <c r="R100" s="916"/>
    </row>
    <row r="101" spans="1:18" s="737" customFormat="1" x14ac:dyDescent="0.25">
      <c r="A101" s="887" t="s">
        <v>2806</v>
      </c>
      <c r="B101" s="737" t="s">
        <v>2769</v>
      </c>
      <c r="D101" s="886"/>
      <c r="E101" s="886"/>
      <c r="F101" s="886"/>
      <c r="G101" s="886"/>
      <c r="H101" s="919"/>
      <c r="I101" s="885"/>
      <c r="K101" s="918"/>
      <c r="L101" s="916"/>
      <c r="M101" s="917"/>
      <c r="P101" s="916"/>
      <c r="Q101" s="916"/>
      <c r="R101" s="916"/>
    </row>
    <row r="102" spans="1:18" s="737" customFormat="1" x14ac:dyDescent="0.25">
      <c r="A102" s="887"/>
      <c r="B102" s="737">
        <v>1</v>
      </c>
      <c r="C102" s="737" t="s">
        <v>2805</v>
      </c>
      <c r="D102" s="886"/>
      <c r="E102" s="886"/>
      <c r="F102" s="886"/>
      <c r="G102" s="886"/>
      <c r="H102" s="919">
        <f>SUM(K102:M102)</f>
        <v>0</v>
      </c>
      <c r="I102" s="885">
        <f>R102</f>
        <v>0</v>
      </c>
      <c r="K102" s="918"/>
      <c r="L102" s="916"/>
      <c r="M102" s="917"/>
      <c r="P102" s="916"/>
      <c r="Q102" s="916"/>
      <c r="R102" s="916">
        <f t="shared" ref="R102:R106" si="14">P102*Q102</f>
        <v>0</v>
      </c>
    </row>
    <row r="103" spans="1:18" s="737" customFormat="1" x14ac:dyDescent="0.25">
      <c r="A103" s="887"/>
      <c r="B103" s="737">
        <v>2</v>
      </c>
      <c r="C103" s="737" t="s">
        <v>2804</v>
      </c>
      <c r="D103" s="886"/>
      <c r="E103" s="886"/>
      <c r="F103" s="886"/>
      <c r="G103" s="886"/>
      <c r="H103" s="919">
        <f>SUM(K103:M103)</f>
        <v>0</v>
      </c>
      <c r="I103" s="885">
        <f>R103</f>
        <v>0</v>
      </c>
      <c r="K103" s="918"/>
      <c r="L103" s="916"/>
      <c r="M103" s="917"/>
      <c r="P103" s="916"/>
      <c r="Q103" s="916"/>
      <c r="R103" s="916">
        <f t="shared" si="14"/>
        <v>0</v>
      </c>
    </row>
    <row r="104" spans="1:18" s="737" customFormat="1" x14ac:dyDescent="0.25">
      <c r="A104" s="887"/>
      <c r="B104" s="737">
        <v>3</v>
      </c>
      <c r="C104" s="737" t="s">
        <v>2803</v>
      </c>
      <c r="D104" s="886"/>
      <c r="E104" s="886"/>
      <c r="F104" s="886"/>
      <c r="G104" s="886"/>
      <c r="H104" s="919">
        <f>SUM(K104:M104)</f>
        <v>0</v>
      </c>
      <c r="I104" s="885">
        <f>R104</f>
        <v>0</v>
      </c>
      <c r="K104" s="918"/>
      <c r="L104" s="916"/>
      <c r="M104" s="917"/>
      <c r="P104" s="916"/>
      <c r="Q104" s="916"/>
      <c r="R104" s="916">
        <f t="shared" si="14"/>
        <v>0</v>
      </c>
    </row>
    <row r="105" spans="1:18" s="737" customFormat="1" x14ac:dyDescent="0.25">
      <c r="A105" s="887"/>
      <c r="B105" s="737">
        <v>4</v>
      </c>
      <c r="C105" s="737" t="s">
        <v>2802</v>
      </c>
      <c r="D105" s="886"/>
      <c r="E105" s="886"/>
      <c r="F105" s="886"/>
      <c r="G105" s="886"/>
      <c r="H105" s="919">
        <f>SUM(K105:M105)</f>
        <v>0</v>
      </c>
      <c r="I105" s="885">
        <f>R105</f>
        <v>0</v>
      </c>
      <c r="K105" s="918"/>
      <c r="L105" s="916"/>
      <c r="M105" s="917"/>
      <c r="P105" s="916"/>
      <c r="Q105" s="916"/>
      <c r="R105" s="916">
        <f t="shared" si="14"/>
        <v>0</v>
      </c>
    </row>
    <row r="106" spans="1:18" s="737" customFormat="1" x14ac:dyDescent="0.25">
      <c r="A106" s="887"/>
      <c r="B106" s="737">
        <v>5</v>
      </c>
      <c r="C106" s="737" t="s">
        <v>2801</v>
      </c>
      <c r="D106" s="886"/>
      <c r="E106" s="886"/>
      <c r="F106" s="886"/>
      <c r="G106" s="886"/>
      <c r="H106" s="919">
        <f>SUM(K106:M106)</f>
        <v>0</v>
      </c>
      <c r="I106" s="885">
        <f>R106</f>
        <v>0</v>
      </c>
      <c r="K106" s="918"/>
      <c r="L106" s="916"/>
      <c r="M106" s="917"/>
      <c r="P106" s="916"/>
      <c r="Q106" s="916"/>
      <c r="R106" s="916">
        <f t="shared" si="14"/>
        <v>0</v>
      </c>
    </row>
    <row r="107" spans="1:18" s="737" customFormat="1" x14ac:dyDescent="0.25">
      <c r="A107" s="887"/>
      <c r="D107" s="886"/>
      <c r="E107" s="886"/>
      <c r="F107" s="886"/>
      <c r="G107" s="886"/>
      <c r="H107" s="919"/>
      <c r="I107" s="885"/>
      <c r="K107" s="918"/>
      <c r="L107" s="916"/>
      <c r="M107" s="917"/>
      <c r="P107" s="916"/>
      <c r="Q107" s="916"/>
      <c r="R107" s="916"/>
    </row>
    <row r="108" spans="1:18" s="737" customFormat="1" x14ac:dyDescent="0.25">
      <c r="A108" s="887"/>
      <c r="D108" s="886"/>
      <c r="E108" s="886"/>
      <c r="F108" s="886"/>
      <c r="G108" s="886"/>
      <c r="H108" s="919"/>
      <c r="I108" s="885"/>
      <c r="K108" s="918"/>
      <c r="L108" s="916"/>
      <c r="M108" s="917"/>
      <c r="P108" s="916"/>
      <c r="Q108" s="916"/>
      <c r="R108" s="916"/>
    </row>
    <row r="109" spans="1:18" s="737" customFormat="1" x14ac:dyDescent="0.25">
      <c r="A109" s="887"/>
      <c r="D109" s="886"/>
      <c r="E109" s="886"/>
      <c r="F109" s="886"/>
      <c r="G109" s="886"/>
      <c r="H109" s="919"/>
      <c r="I109" s="885"/>
      <c r="K109" s="918"/>
      <c r="L109" s="916"/>
      <c r="M109" s="917"/>
      <c r="P109" s="916"/>
      <c r="Q109" s="916"/>
      <c r="R109" s="916"/>
    </row>
    <row r="110" spans="1:18" s="737" customFormat="1" x14ac:dyDescent="0.25">
      <c r="A110" s="887"/>
      <c r="D110" s="886"/>
      <c r="E110" s="886"/>
      <c r="F110" s="886"/>
      <c r="G110" s="886"/>
      <c r="H110" s="919"/>
      <c r="I110" s="885"/>
      <c r="K110" s="918"/>
      <c r="L110" s="916"/>
      <c r="M110" s="917"/>
      <c r="P110" s="916"/>
      <c r="Q110" s="916"/>
      <c r="R110" s="916"/>
    </row>
    <row r="111" spans="1:18" s="737" customFormat="1" x14ac:dyDescent="0.25">
      <c r="A111" s="887"/>
      <c r="D111" s="886"/>
      <c r="E111" s="886"/>
      <c r="F111" s="886"/>
      <c r="G111" s="886"/>
      <c r="H111" s="919"/>
      <c r="I111" s="885"/>
      <c r="K111" s="918"/>
      <c r="L111" s="916"/>
      <c r="M111" s="917"/>
      <c r="P111" s="916"/>
      <c r="Q111" s="916"/>
      <c r="R111" s="916"/>
    </row>
    <row r="112" spans="1:18" s="737" customFormat="1" x14ac:dyDescent="0.25">
      <c r="A112" s="887"/>
      <c r="D112" s="886"/>
      <c r="E112" s="886"/>
      <c r="F112" s="886"/>
      <c r="G112" s="886"/>
      <c r="H112" s="919"/>
      <c r="I112" s="885"/>
      <c r="K112" s="918"/>
      <c r="L112" s="916"/>
      <c r="M112" s="917"/>
      <c r="P112" s="916"/>
      <c r="Q112" s="916"/>
      <c r="R112" s="916"/>
    </row>
    <row r="113" spans="1:18" s="737" customFormat="1" x14ac:dyDescent="0.25">
      <c r="A113" s="887"/>
      <c r="D113" s="886"/>
      <c r="E113" s="886"/>
      <c r="F113" s="886"/>
      <c r="G113" s="886"/>
      <c r="H113" s="919"/>
      <c r="I113" s="885"/>
      <c r="K113" s="918"/>
      <c r="L113" s="916"/>
      <c r="M113" s="917"/>
      <c r="P113" s="916"/>
      <c r="Q113" s="916"/>
      <c r="R113" s="916"/>
    </row>
    <row r="114" spans="1:18" s="737" customFormat="1" x14ac:dyDescent="0.25">
      <c r="A114" s="887"/>
      <c r="D114" s="886"/>
      <c r="E114" s="886"/>
      <c r="F114" s="886"/>
      <c r="G114" s="886"/>
      <c r="H114" s="919"/>
      <c r="I114" s="885"/>
      <c r="K114" s="918"/>
      <c r="L114" s="916"/>
      <c r="M114" s="917"/>
      <c r="P114" s="916"/>
      <c r="Q114" s="916"/>
      <c r="R114" s="916"/>
    </row>
    <row r="115" spans="1:18" s="737" customFormat="1" x14ac:dyDescent="0.25">
      <c r="A115" s="887"/>
      <c r="D115" s="886"/>
      <c r="E115" s="886"/>
      <c r="F115" s="886"/>
      <c r="G115" s="886"/>
      <c r="H115" s="919"/>
      <c r="I115" s="885"/>
      <c r="K115" s="918"/>
      <c r="L115" s="916"/>
      <c r="M115" s="917"/>
      <c r="P115" s="916"/>
      <c r="Q115" s="916"/>
      <c r="R115" s="916"/>
    </row>
    <row r="116" spans="1:18" s="737" customFormat="1" x14ac:dyDescent="0.25">
      <c r="A116" s="887"/>
      <c r="D116" s="886"/>
      <c r="E116" s="886"/>
      <c r="F116" s="886"/>
      <c r="G116" s="886"/>
      <c r="H116" s="919"/>
      <c r="I116" s="885"/>
      <c r="K116" s="918"/>
      <c r="L116" s="916"/>
      <c r="M116" s="917"/>
      <c r="P116" s="916"/>
      <c r="Q116" s="916"/>
      <c r="R116" s="916"/>
    </row>
    <row r="117" spans="1:18" s="737" customFormat="1" x14ac:dyDescent="0.25">
      <c r="A117" s="887"/>
      <c r="D117" s="886"/>
      <c r="E117" s="886"/>
      <c r="F117" s="886"/>
      <c r="G117" s="886"/>
      <c r="H117" s="919"/>
      <c r="I117" s="885"/>
      <c r="K117" s="918"/>
      <c r="L117" s="916"/>
      <c r="M117" s="917"/>
      <c r="P117" s="916"/>
      <c r="Q117" s="916"/>
      <c r="R117" s="916"/>
    </row>
    <row r="118" spans="1:18" s="737" customFormat="1" x14ac:dyDescent="0.25">
      <c r="A118" s="887"/>
      <c r="D118" s="886"/>
      <c r="E118" s="886"/>
      <c r="F118" s="886"/>
      <c r="G118" s="886"/>
      <c r="H118" s="919"/>
      <c r="I118" s="885"/>
      <c r="K118" s="918"/>
      <c r="L118" s="916"/>
      <c r="M118" s="917"/>
      <c r="P118" s="916"/>
      <c r="Q118" s="916"/>
      <c r="R118" s="916"/>
    </row>
    <row r="119" spans="1:18" s="737" customFormat="1" ht="28.5" customHeight="1" x14ac:dyDescent="0.25">
      <c r="A119" s="969" t="s">
        <v>2997</v>
      </c>
      <c r="B119" s="923"/>
      <c r="C119" s="923"/>
      <c r="D119" s="923"/>
      <c r="E119" s="923"/>
      <c r="F119" s="923"/>
      <c r="G119" s="922" t="s">
        <v>2693</v>
      </c>
      <c r="H119" s="921">
        <f>SUM(H68:H118)</f>
        <v>0</v>
      </c>
      <c r="I119" s="920">
        <f>SUM(I68:I118)</f>
        <v>0</v>
      </c>
      <c r="K119" s="918"/>
      <c r="L119" s="916"/>
      <c r="M119" s="917"/>
      <c r="P119" s="916"/>
      <c r="Q119" s="916"/>
      <c r="R119" s="916"/>
    </row>
    <row r="120" spans="1:18" s="737" customFormat="1" ht="14.25" customHeight="1" x14ac:dyDescent="0.25">
      <c r="A120" s="887"/>
      <c r="D120" s="886"/>
      <c r="E120" s="886"/>
      <c r="F120" s="886"/>
      <c r="G120" s="886"/>
      <c r="H120" s="919"/>
      <c r="I120" s="885"/>
      <c r="K120" s="918"/>
      <c r="L120" s="916"/>
      <c r="M120" s="917"/>
      <c r="P120" s="916"/>
      <c r="Q120" s="916"/>
      <c r="R120" s="916"/>
    </row>
    <row r="121" spans="1:18" s="737" customFormat="1" ht="14.25" customHeight="1" x14ac:dyDescent="0.25">
      <c r="A121" s="925">
        <v>1.2</v>
      </c>
      <c r="B121" s="924" t="s">
        <v>2870</v>
      </c>
      <c r="C121" s="924"/>
      <c r="D121" s="886"/>
      <c r="E121" s="886"/>
      <c r="F121" s="886"/>
      <c r="G121" s="886"/>
      <c r="H121" s="919"/>
      <c r="I121" s="885"/>
      <c r="K121" s="918"/>
      <c r="L121" s="916"/>
      <c r="M121" s="917"/>
      <c r="P121" s="916"/>
      <c r="Q121" s="916"/>
      <c r="R121" s="916"/>
    </row>
    <row r="122" spans="1:18" s="737" customFormat="1" ht="14.25" customHeight="1" x14ac:dyDescent="0.25">
      <c r="A122" s="887"/>
      <c r="D122" s="886"/>
      <c r="E122" s="886"/>
      <c r="F122" s="886"/>
      <c r="G122" s="886"/>
      <c r="H122" s="919"/>
      <c r="I122" s="885"/>
      <c r="K122" s="918"/>
      <c r="L122" s="916"/>
      <c r="M122" s="917"/>
      <c r="P122" s="916"/>
      <c r="Q122" s="916"/>
      <c r="R122" s="916"/>
    </row>
    <row r="123" spans="1:18" s="737" customFormat="1" ht="14.25" customHeight="1" x14ac:dyDescent="0.25">
      <c r="A123" s="887" t="s">
        <v>2800</v>
      </c>
      <c r="B123" s="737" t="s">
        <v>2799</v>
      </c>
      <c r="D123" s="886"/>
      <c r="E123" s="886"/>
      <c r="F123" s="886"/>
      <c r="G123" s="886"/>
      <c r="H123" s="919"/>
      <c r="I123" s="885"/>
      <c r="K123" s="918"/>
      <c r="L123" s="916"/>
      <c r="M123" s="917"/>
      <c r="P123" s="916"/>
      <c r="Q123" s="916"/>
      <c r="R123" s="916"/>
    </row>
    <row r="124" spans="1:18" s="737" customFormat="1" ht="14.25" customHeight="1" x14ac:dyDescent="0.25">
      <c r="A124" s="887"/>
      <c r="D124" s="886"/>
      <c r="E124" s="886"/>
      <c r="F124" s="886"/>
      <c r="G124" s="886"/>
      <c r="H124" s="919"/>
      <c r="I124" s="885"/>
      <c r="K124" s="918"/>
      <c r="L124" s="916"/>
      <c r="M124" s="917"/>
      <c r="P124" s="916"/>
      <c r="Q124" s="916"/>
      <c r="R124" s="916"/>
    </row>
    <row r="125" spans="1:18" s="737" customFormat="1" ht="14.25" customHeight="1" x14ac:dyDescent="0.25">
      <c r="A125" s="887" t="s">
        <v>2798</v>
      </c>
      <c r="B125" s="737" t="s">
        <v>2769</v>
      </c>
      <c r="D125" s="886"/>
      <c r="E125" s="886"/>
      <c r="F125" s="886"/>
      <c r="G125" s="886"/>
      <c r="H125" s="919"/>
      <c r="I125" s="885"/>
      <c r="K125" s="918"/>
      <c r="L125" s="916"/>
      <c r="M125" s="917"/>
      <c r="P125" s="916"/>
      <c r="Q125" s="916"/>
      <c r="R125" s="916"/>
    </row>
    <row r="126" spans="1:18" s="737" customFormat="1" ht="14.25" customHeight="1" x14ac:dyDescent="0.25">
      <c r="A126" s="887"/>
      <c r="B126" s="737">
        <v>1</v>
      </c>
      <c r="C126" s="737" t="s">
        <v>2797</v>
      </c>
      <c r="D126" s="886"/>
      <c r="E126" s="886"/>
      <c r="F126" s="886"/>
      <c r="G126" s="886"/>
      <c r="H126" s="919">
        <f>SUM(K126:M126)</f>
        <v>0</v>
      </c>
      <c r="I126" s="885">
        <f>R126</f>
        <v>0</v>
      </c>
      <c r="K126" s="918"/>
      <c r="L126" s="916"/>
      <c r="M126" s="917"/>
      <c r="P126" s="916"/>
      <c r="Q126" s="916"/>
      <c r="R126" s="916">
        <f t="shared" ref="R126:R128" si="15">P126*Q126</f>
        <v>0</v>
      </c>
    </row>
    <row r="127" spans="1:18" s="737" customFormat="1" ht="14.25" customHeight="1" x14ac:dyDescent="0.25">
      <c r="A127" s="887"/>
      <c r="B127" s="737">
        <v>2</v>
      </c>
      <c r="C127" s="737" t="s">
        <v>2796</v>
      </c>
      <c r="D127" s="886"/>
      <c r="E127" s="886"/>
      <c r="F127" s="886"/>
      <c r="G127" s="886"/>
      <c r="H127" s="919">
        <f>SUM(K127:M127)</f>
        <v>0</v>
      </c>
      <c r="I127" s="885">
        <f>R127</f>
        <v>0</v>
      </c>
      <c r="K127" s="918"/>
      <c r="L127" s="916"/>
      <c r="M127" s="917"/>
      <c r="P127" s="916"/>
      <c r="Q127" s="916"/>
      <c r="R127" s="916">
        <f t="shared" si="15"/>
        <v>0</v>
      </c>
    </row>
    <row r="128" spans="1:18" s="737" customFormat="1" ht="14.25" customHeight="1" x14ac:dyDescent="0.25">
      <c r="A128" s="887"/>
      <c r="B128" s="737">
        <v>3</v>
      </c>
      <c r="C128" s="737" t="s">
        <v>2795</v>
      </c>
      <c r="D128" s="886"/>
      <c r="E128" s="886"/>
      <c r="F128" s="886"/>
      <c r="G128" s="886"/>
      <c r="H128" s="919">
        <f>SUM(K128:M128)</f>
        <v>0</v>
      </c>
      <c r="I128" s="885">
        <f>R128</f>
        <v>0</v>
      </c>
      <c r="K128" s="918"/>
      <c r="L128" s="916"/>
      <c r="M128" s="917"/>
      <c r="P128" s="916"/>
      <c r="Q128" s="916"/>
      <c r="R128" s="916">
        <f t="shared" si="15"/>
        <v>0</v>
      </c>
    </row>
    <row r="129" spans="1:18" s="737" customFormat="1" ht="14.25" customHeight="1" x14ac:dyDescent="0.25">
      <c r="A129" s="887"/>
      <c r="D129" s="886"/>
      <c r="E129" s="886"/>
      <c r="F129" s="886"/>
      <c r="G129" s="886"/>
      <c r="H129" s="919"/>
      <c r="I129" s="885"/>
      <c r="K129" s="918"/>
      <c r="L129" s="916"/>
      <c r="M129" s="917"/>
      <c r="P129" s="916"/>
      <c r="Q129" s="916"/>
      <c r="R129" s="916"/>
    </row>
    <row r="130" spans="1:18" s="737" customFormat="1" ht="14.25" customHeight="1" x14ac:dyDescent="0.25">
      <c r="A130" s="887" t="s">
        <v>2794</v>
      </c>
      <c r="B130" s="737" t="s">
        <v>2793</v>
      </c>
      <c r="D130" s="886"/>
      <c r="E130" s="886"/>
      <c r="F130" s="886"/>
      <c r="G130" s="886"/>
      <c r="H130" s="919"/>
      <c r="I130" s="885"/>
      <c r="K130" s="918"/>
      <c r="L130" s="916"/>
      <c r="M130" s="917"/>
      <c r="P130" s="916"/>
      <c r="Q130" s="916"/>
      <c r="R130" s="916"/>
    </row>
    <row r="131" spans="1:18" s="737" customFormat="1" ht="14.25" customHeight="1" x14ac:dyDescent="0.25">
      <c r="A131" s="887"/>
      <c r="D131" s="886"/>
      <c r="E131" s="886"/>
      <c r="F131" s="886"/>
      <c r="G131" s="886"/>
      <c r="H131" s="919"/>
      <c r="I131" s="885"/>
      <c r="K131" s="918"/>
      <c r="L131" s="916"/>
      <c r="M131" s="917"/>
      <c r="P131" s="916"/>
      <c r="Q131" s="916"/>
      <c r="R131" s="916"/>
    </row>
    <row r="132" spans="1:18" s="737" customFormat="1" ht="14.25" customHeight="1" x14ac:dyDescent="0.25">
      <c r="A132" s="887" t="s">
        <v>2792</v>
      </c>
      <c r="B132" s="737" t="s">
        <v>2769</v>
      </c>
      <c r="D132" s="886"/>
      <c r="E132" s="886"/>
      <c r="F132" s="886"/>
      <c r="G132" s="886"/>
      <c r="H132" s="919"/>
      <c r="I132" s="885"/>
      <c r="K132" s="918"/>
      <c r="L132" s="916"/>
      <c r="M132" s="917"/>
      <c r="P132" s="916"/>
      <c r="Q132" s="916"/>
      <c r="R132" s="916"/>
    </row>
    <row r="133" spans="1:18" s="737" customFormat="1" ht="14.25" customHeight="1" x14ac:dyDescent="0.25">
      <c r="A133" s="887"/>
      <c r="B133" s="737">
        <v>1</v>
      </c>
      <c r="C133" s="737" t="s">
        <v>2791</v>
      </c>
      <c r="D133" s="886"/>
      <c r="E133" s="886"/>
      <c r="F133" s="886"/>
      <c r="G133" s="886"/>
      <c r="H133" s="919">
        <f>SUM(K133:M133)</f>
        <v>0</v>
      </c>
      <c r="I133" s="885">
        <f>R133</f>
        <v>0</v>
      </c>
      <c r="K133" s="918"/>
      <c r="L133" s="916"/>
      <c r="M133" s="917"/>
      <c r="P133" s="916"/>
      <c r="Q133" s="916"/>
      <c r="R133" s="916">
        <f t="shared" ref="R133:R135" si="16">P133*Q133</f>
        <v>0</v>
      </c>
    </row>
    <row r="134" spans="1:18" s="737" customFormat="1" ht="14.25" customHeight="1" x14ac:dyDescent="0.25">
      <c r="A134" s="887"/>
      <c r="B134" s="737">
        <v>2</v>
      </c>
      <c r="C134" s="737" t="s">
        <v>2790</v>
      </c>
      <c r="D134" s="886"/>
      <c r="E134" s="886"/>
      <c r="F134" s="886"/>
      <c r="G134" s="886"/>
      <c r="H134" s="919">
        <f>SUM(K134:M134)</f>
        <v>0</v>
      </c>
      <c r="I134" s="885">
        <f>R134</f>
        <v>0</v>
      </c>
      <c r="K134" s="918"/>
      <c r="L134" s="916"/>
      <c r="M134" s="917"/>
      <c r="P134" s="916"/>
      <c r="Q134" s="916"/>
      <c r="R134" s="916">
        <f t="shared" si="16"/>
        <v>0</v>
      </c>
    </row>
    <row r="135" spans="1:18" s="737" customFormat="1" ht="14.25" customHeight="1" x14ac:dyDescent="0.25">
      <c r="A135" s="887"/>
      <c r="B135" s="737">
        <v>3</v>
      </c>
      <c r="C135" s="737" t="s">
        <v>2789</v>
      </c>
      <c r="D135" s="886"/>
      <c r="E135" s="886"/>
      <c r="F135" s="886"/>
      <c r="G135" s="886"/>
      <c r="H135" s="919">
        <f>SUM(K135:M135)</f>
        <v>0</v>
      </c>
      <c r="I135" s="885">
        <f>R135</f>
        <v>0</v>
      </c>
      <c r="K135" s="918"/>
      <c r="L135" s="916"/>
      <c r="M135" s="917"/>
      <c r="P135" s="916"/>
      <c r="Q135" s="916"/>
      <c r="R135" s="916">
        <f t="shared" si="16"/>
        <v>0</v>
      </c>
    </row>
    <row r="136" spans="1:18" s="737" customFormat="1" ht="14.25" customHeight="1" x14ac:dyDescent="0.25">
      <c r="A136" s="887"/>
      <c r="D136" s="886"/>
      <c r="E136" s="886"/>
      <c r="F136" s="886"/>
      <c r="G136" s="886"/>
      <c r="H136" s="919"/>
      <c r="I136" s="885"/>
      <c r="K136" s="918"/>
      <c r="L136" s="916"/>
      <c r="M136" s="917"/>
      <c r="P136" s="916"/>
      <c r="Q136" s="916"/>
      <c r="R136" s="916"/>
    </row>
    <row r="137" spans="1:18" s="737" customFormat="1" ht="14.25" customHeight="1" x14ac:dyDescent="0.25">
      <c r="A137" s="887" t="s">
        <v>2788</v>
      </c>
      <c r="B137" s="737" t="s">
        <v>2787</v>
      </c>
      <c r="D137" s="886"/>
      <c r="E137" s="886"/>
      <c r="F137" s="886"/>
      <c r="G137" s="886"/>
      <c r="H137" s="919"/>
      <c r="I137" s="885"/>
      <c r="K137" s="918"/>
      <c r="L137" s="916"/>
      <c r="M137" s="917"/>
      <c r="P137" s="916"/>
      <c r="Q137" s="916"/>
      <c r="R137" s="916"/>
    </row>
    <row r="138" spans="1:18" s="737" customFormat="1" ht="14.25" customHeight="1" x14ac:dyDescent="0.25">
      <c r="A138" s="887"/>
      <c r="D138" s="886"/>
      <c r="E138" s="886"/>
      <c r="F138" s="886"/>
      <c r="G138" s="886"/>
      <c r="H138" s="919"/>
      <c r="I138" s="885"/>
      <c r="K138" s="918"/>
      <c r="L138" s="916"/>
      <c r="M138" s="917"/>
      <c r="P138" s="916"/>
      <c r="Q138" s="916"/>
      <c r="R138" s="916"/>
    </row>
    <row r="139" spans="1:18" s="737" customFormat="1" ht="14.25" customHeight="1" x14ac:dyDescent="0.25">
      <c r="A139" s="887" t="s">
        <v>2786</v>
      </c>
      <c r="B139" s="737" t="s">
        <v>2769</v>
      </c>
      <c r="D139" s="886"/>
      <c r="E139" s="886"/>
      <c r="F139" s="886"/>
      <c r="G139" s="886"/>
      <c r="H139" s="919"/>
      <c r="I139" s="885"/>
      <c r="K139" s="918"/>
      <c r="L139" s="916"/>
      <c r="M139" s="917"/>
      <c r="P139" s="916"/>
      <c r="Q139" s="916"/>
      <c r="R139" s="916"/>
    </row>
    <row r="140" spans="1:18" s="737" customFormat="1" ht="14.25" customHeight="1" x14ac:dyDescent="0.25">
      <c r="A140" s="887"/>
      <c r="B140" s="737">
        <v>1</v>
      </c>
      <c r="C140" s="737" t="s">
        <v>2785</v>
      </c>
      <c r="D140" s="886"/>
      <c r="E140" s="886"/>
      <c r="F140" s="886"/>
      <c r="G140" s="886"/>
      <c r="H140" s="919">
        <f>SUM(K140:M140)</f>
        <v>0</v>
      </c>
      <c r="I140" s="885">
        <f>R140</f>
        <v>0</v>
      </c>
      <c r="K140" s="918"/>
      <c r="L140" s="916"/>
      <c r="M140" s="917"/>
      <c r="P140" s="916"/>
      <c r="Q140" s="916"/>
      <c r="R140" s="916">
        <f t="shared" ref="R140:R144" si="17">P140*Q140</f>
        <v>0</v>
      </c>
    </row>
    <row r="141" spans="1:18" s="737" customFormat="1" ht="14.25" customHeight="1" x14ac:dyDescent="0.25">
      <c r="A141" s="887"/>
      <c r="B141" s="737">
        <v>2</v>
      </c>
      <c r="C141" s="737" t="s">
        <v>2784</v>
      </c>
      <c r="D141" s="886"/>
      <c r="E141" s="886"/>
      <c r="F141" s="886"/>
      <c r="G141" s="886"/>
      <c r="H141" s="919">
        <f>SUM(K141:M141)</f>
        <v>0</v>
      </c>
      <c r="I141" s="885">
        <f>R141</f>
        <v>0</v>
      </c>
      <c r="K141" s="918"/>
      <c r="L141" s="916"/>
      <c r="M141" s="917"/>
      <c r="P141" s="916"/>
      <c r="Q141" s="916"/>
      <c r="R141" s="916">
        <f t="shared" si="17"/>
        <v>0</v>
      </c>
    </row>
    <row r="142" spans="1:18" s="737" customFormat="1" ht="14.25" customHeight="1" x14ac:dyDescent="0.25">
      <c r="A142" s="887"/>
      <c r="B142" s="737">
        <v>3</v>
      </c>
      <c r="C142" s="737" t="s">
        <v>2783</v>
      </c>
      <c r="D142" s="886"/>
      <c r="E142" s="886"/>
      <c r="F142" s="886"/>
      <c r="G142" s="886"/>
      <c r="H142" s="919">
        <f>SUM(K142:M142)</f>
        <v>0</v>
      </c>
      <c r="I142" s="885">
        <f>R142</f>
        <v>0</v>
      </c>
      <c r="K142" s="918"/>
      <c r="L142" s="916"/>
      <c r="M142" s="917"/>
      <c r="P142" s="916"/>
      <c r="Q142" s="916"/>
      <c r="R142" s="916">
        <f t="shared" si="17"/>
        <v>0</v>
      </c>
    </row>
    <row r="143" spans="1:18" s="737" customFormat="1" ht="14.25" customHeight="1" x14ac:dyDescent="0.25">
      <c r="A143" s="887"/>
      <c r="B143" s="737">
        <v>4</v>
      </c>
      <c r="C143" s="737" t="s">
        <v>2782</v>
      </c>
      <c r="D143" s="886"/>
      <c r="E143" s="886"/>
      <c r="F143" s="886"/>
      <c r="G143" s="886"/>
      <c r="H143" s="919">
        <f>SUM(K143:M143)</f>
        <v>0</v>
      </c>
      <c r="I143" s="885">
        <f>R143</f>
        <v>0</v>
      </c>
      <c r="K143" s="918"/>
      <c r="L143" s="916"/>
      <c r="M143" s="917"/>
      <c r="P143" s="916"/>
      <c r="Q143" s="916"/>
      <c r="R143" s="916">
        <f t="shared" si="17"/>
        <v>0</v>
      </c>
    </row>
    <row r="144" spans="1:18" s="737" customFormat="1" ht="14.25" customHeight="1" x14ac:dyDescent="0.25">
      <c r="A144" s="887"/>
      <c r="B144" s="737">
        <v>5</v>
      </c>
      <c r="C144" s="737" t="s">
        <v>2781</v>
      </c>
      <c r="D144" s="886"/>
      <c r="E144" s="886"/>
      <c r="F144" s="886"/>
      <c r="G144" s="886"/>
      <c r="H144" s="919">
        <f>SUM(K144:M144)</f>
        <v>0</v>
      </c>
      <c r="I144" s="885">
        <f>R144</f>
        <v>0</v>
      </c>
      <c r="K144" s="918"/>
      <c r="L144" s="916"/>
      <c r="M144" s="917"/>
      <c r="P144" s="916"/>
      <c r="Q144" s="916"/>
      <c r="R144" s="916">
        <f t="shared" si="17"/>
        <v>0</v>
      </c>
    </row>
    <row r="145" spans="1:18" s="737" customFormat="1" ht="14.25" customHeight="1" x14ac:dyDescent="0.25">
      <c r="A145" s="887"/>
      <c r="D145" s="886"/>
      <c r="E145" s="886"/>
      <c r="F145" s="886"/>
      <c r="G145" s="886"/>
      <c r="H145" s="919"/>
      <c r="I145" s="885"/>
      <c r="K145" s="918"/>
      <c r="L145" s="916"/>
      <c r="M145" s="917"/>
      <c r="P145" s="916"/>
      <c r="Q145" s="916"/>
      <c r="R145" s="916"/>
    </row>
    <row r="146" spans="1:18" s="737" customFormat="1" ht="14.25" customHeight="1" x14ac:dyDescent="0.25">
      <c r="A146" s="887" t="s">
        <v>2780</v>
      </c>
      <c r="B146" s="737" t="s">
        <v>2779</v>
      </c>
      <c r="D146" s="886"/>
      <c r="E146" s="886"/>
      <c r="F146" s="886"/>
      <c r="G146" s="886"/>
      <c r="H146" s="919"/>
      <c r="I146" s="885"/>
      <c r="K146" s="918"/>
      <c r="L146" s="916"/>
      <c r="M146" s="917"/>
      <c r="P146" s="916"/>
      <c r="Q146" s="916"/>
      <c r="R146" s="916"/>
    </row>
    <row r="147" spans="1:18" s="737" customFormat="1" ht="14.25" customHeight="1" x14ac:dyDescent="0.25">
      <c r="A147" s="887"/>
      <c r="D147" s="886"/>
      <c r="E147" s="886"/>
      <c r="F147" s="886"/>
      <c r="G147" s="886"/>
      <c r="H147" s="919"/>
      <c r="I147" s="885"/>
      <c r="K147" s="918"/>
      <c r="L147" s="916"/>
      <c r="M147" s="917"/>
      <c r="P147" s="916"/>
      <c r="Q147" s="916"/>
      <c r="R147" s="916"/>
    </row>
    <row r="148" spans="1:18" s="737" customFormat="1" ht="14.25" customHeight="1" x14ac:dyDescent="0.25">
      <c r="A148" s="887" t="s">
        <v>2778</v>
      </c>
      <c r="B148" s="737" t="s">
        <v>2769</v>
      </c>
      <c r="D148" s="886"/>
      <c r="E148" s="886"/>
      <c r="F148" s="886"/>
      <c r="G148" s="886"/>
      <c r="H148" s="919"/>
      <c r="I148" s="885"/>
      <c r="K148" s="918"/>
      <c r="L148" s="916"/>
      <c r="M148" s="917"/>
      <c r="P148" s="916"/>
      <c r="Q148" s="916"/>
      <c r="R148" s="916"/>
    </row>
    <row r="149" spans="1:18" s="737" customFormat="1" ht="14.25" customHeight="1" x14ac:dyDescent="0.25">
      <c r="A149" s="887"/>
      <c r="B149" s="737">
        <v>1</v>
      </c>
      <c r="C149" s="737" t="s">
        <v>191</v>
      </c>
      <c r="D149" s="886"/>
      <c r="E149" s="886"/>
      <c r="F149" s="886"/>
      <c r="G149" s="886"/>
      <c r="H149" s="919">
        <f t="shared" ref="H149:H155" si="18">SUM(K149:M149)</f>
        <v>0</v>
      </c>
      <c r="I149" s="885">
        <f t="shared" ref="I149:I155" si="19">R149</f>
        <v>0</v>
      </c>
      <c r="K149" s="918"/>
      <c r="L149" s="916"/>
      <c r="M149" s="917"/>
      <c r="P149" s="916"/>
      <c r="Q149" s="916"/>
      <c r="R149" s="916">
        <f t="shared" ref="R149:R155" si="20">P149*Q149</f>
        <v>0</v>
      </c>
    </row>
    <row r="150" spans="1:18" s="737" customFormat="1" ht="14.25" customHeight="1" x14ac:dyDescent="0.25">
      <c r="A150" s="887"/>
      <c r="B150" s="737">
        <v>2</v>
      </c>
      <c r="C150" s="737" t="s">
        <v>2777</v>
      </c>
      <c r="D150" s="886"/>
      <c r="E150" s="886"/>
      <c r="F150" s="886"/>
      <c r="G150" s="886"/>
      <c r="H150" s="919">
        <f t="shared" si="18"/>
        <v>0</v>
      </c>
      <c r="I150" s="885">
        <f t="shared" si="19"/>
        <v>0</v>
      </c>
      <c r="K150" s="918"/>
      <c r="L150" s="916"/>
      <c r="M150" s="917"/>
      <c r="P150" s="916"/>
      <c r="Q150" s="916"/>
      <c r="R150" s="916">
        <f t="shared" si="20"/>
        <v>0</v>
      </c>
    </row>
    <row r="151" spans="1:18" s="737" customFormat="1" ht="14.25" customHeight="1" x14ac:dyDescent="0.25">
      <c r="A151" s="887"/>
      <c r="B151" s="737">
        <v>3</v>
      </c>
      <c r="C151" s="737" t="s">
        <v>2776</v>
      </c>
      <c r="D151" s="886"/>
      <c r="E151" s="886"/>
      <c r="F151" s="886"/>
      <c r="G151" s="886"/>
      <c r="H151" s="919">
        <f t="shared" si="18"/>
        <v>0</v>
      </c>
      <c r="I151" s="885">
        <f t="shared" si="19"/>
        <v>0</v>
      </c>
      <c r="K151" s="918"/>
      <c r="L151" s="916"/>
      <c r="M151" s="917"/>
      <c r="P151" s="916"/>
      <c r="Q151" s="916"/>
      <c r="R151" s="916">
        <f t="shared" si="20"/>
        <v>0</v>
      </c>
    </row>
    <row r="152" spans="1:18" s="737" customFormat="1" ht="14.25" customHeight="1" x14ac:dyDescent="0.25">
      <c r="A152" s="887"/>
      <c r="B152" s="737">
        <v>4</v>
      </c>
      <c r="C152" s="737" t="s">
        <v>2775</v>
      </c>
      <c r="D152" s="886"/>
      <c r="E152" s="886"/>
      <c r="F152" s="886"/>
      <c r="G152" s="886"/>
      <c r="H152" s="919">
        <f t="shared" si="18"/>
        <v>0</v>
      </c>
      <c r="I152" s="885">
        <f t="shared" si="19"/>
        <v>0</v>
      </c>
      <c r="K152" s="918"/>
      <c r="L152" s="916"/>
      <c r="M152" s="917"/>
      <c r="P152" s="916"/>
      <c r="Q152" s="916"/>
      <c r="R152" s="916">
        <f t="shared" si="20"/>
        <v>0</v>
      </c>
    </row>
    <row r="153" spans="1:18" s="737" customFormat="1" ht="14.25" customHeight="1" x14ac:dyDescent="0.25">
      <c r="A153" s="887"/>
      <c r="B153" s="737">
        <v>5</v>
      </c>
      <c r="C153" s="737" t="s">
        <v>2774</v>
      </c>
      <c r="D153" s="886"/>
      <c r="E153" s="886"/>
      <c r="F153" s="886"/>
      <c r="G153" s="886"/>
      <c r="H153" s="919">
        <f t="shared" si="18"/>
        <v>0</v>
      </c>
      <c r="I153" s="885">
        <f t="shared" si="19"/>
        <v>0</v>
      </c>
      <c r="K153" s="918"/>
      <c r="L153" s="916"/>
      <c r="M153" s="917"/>
      <c r="P153" s="916"/>
      <c r="Q153" s="916"/>
      <c r="R153" s="916">
        <f t="shared" si="20"/>
        <v>0</v>
      </c>
    </row>
    <row r="154" spans="1:18" s="737" customFormat="1" ht="14.25" customHeight="1" x14ac:dyDescent="0.25">
      <c r="A154" s="887"/>
      <c r="B154" s="737">
        <v>6</v>
      </c>
      <c r="C154" s="737" t="s">
        <v>2773</v>
      </c>
      <c r="D154" s="886"/>
      <c r="E154" s="886"/>
      <c r="F154" s="886"/>
      <c r="G154" s="886"/>
      <c r="H154" s="919">
        <f t="shared" si="18"/>
        <v>0</v>
      </c>
      <c r="I154" s="885">
        <f t="shared" si="19"/>
        <v>0</v>
      </c>
      <c r="K154" s="918"/>
      <c r="L154" s="916"/>
      <c r="M154" s="917"/>
      <c r="P154" s="916"/>
      <c r="Q154" s="916"/>
      <c r="R154" s="916">
        <f t="shared" si="20"/>
        <v>0</v>
      </c>
    </row>
    <row r="155" spans="1:18" s="737" customFormat="1" ht="14.25" customHeight="1" x14ac:dyDescent="0.25">
      <c r="A155" s="887"/>
      <c r="B155" s="737">
        <v>7</v>
      </c>
      <c r="C155" s="737" t="s">
        <v>2772</v>
      </c>
      <c r="D155" s="886"/>
      <c r="E155" s="886"/>
      <c r="F155" s="886"/>
      <c r="G155" s="886"/>
      <c r="H155" s="919">
        <f t="shared" si="18"/>
        <v>0</v>
      </c>
      <c r="I155" s="885">
        <f t="shared" si="19"/>
        <v>0</v>
      </c>
      <c r="K155" s="918"/>
      <c r="L155" s="916"/>
      <c r="M155" s="917"/>
      <c r="P155" s="916"/>
      <c r="Q155" s="916"/>
      <c r="R155" s="916">
        <f t="shared" si="20"/>
        <v>0</v>
      </c>
    </row>
    <row r="156" spans="1:18" s="737" customFormat="1" ht="14.25" customHeight="1" x14ac:dyDescent="0.25">
      <c r="A156" s="887"/>
      <c r="D156" s="886"/>
      <c r="E156" s="886"/>
      <c r="F156" s="886"/>
      <c r="G156" s="886"/>
      <c r="H156" s="919"/>
      <c r="I156" s="885"/>
      <c r="K156" s="918"/>
      <c r="L156" s="916"/>
      <c r="M156" s="917"/>
      <c r="P156" s="916"/>
      <c r="Q156" s="916"/>
      <c r="R156" s="916"/>
    </row>
    <row r="157" spans="1:18" s="737" customFormat="1" ht="14.25" customHeight="1" x14ac:dyDescent="0.25">
      <c r="A157" s="887" t="s">
        <v>2771</v>
      </c>
      <c r="B157" s="737" t="s">
        <v>2740</v>
      </c>
      <c r="D157" s="886"/>
      <c r="E157" s="886"/>
      <c r="F157" s="886"/>
      <c r="G157" s="886"/>
      <c r="H157" s="919"/>
      <c r="I157" s="885"/>
      <c r="K157" s="918"/>
      <c r="L157" s="916"/>
      <c r="M157" s="917"/>
      <c r="P157" s="916"/>
      <c r="Q157" s="916"/>
      <c r="R157" s="916"/>
    </row>
    <row r="158" spans="1:18" s="737" customFormat="1" ht="14.25" customHeight="1" x14ac:dyDescent="0.25">
      <c r="A158" s="887"/>
      <c r="D158" s="886"/>
      <c r="E158" s="886"/>
      <c r="F158" s="886"/>
      <c r="G158" s="886"/>
      <c r="H158" s="919"/>
      <c r="I158" s="885"/>
      <c r="K158" s="918"/>
      <c r="L158" s="916"/>
      <c r="M158" s="917"/>
      <c r="P158" s="916"/>
      <c r="Q158" s="916"/>
      <c r="R158" s="916"/>
    </row>
    <row r="159" spans="1:18" s="737" customFormat="1" ht="14.25" customHeight="1" x14ac:dyDescent="0.25">
      <c r="A159" s="887" t="s">
        <v>2770</v>
      </c>
      <c r="B159" s="737" t="s">
        <v>2769</v>
      </c>
      <c r="D159" s="886"/>
      <c r="E159" s="886"/>
      <c r="F159" s="886"/>
      <c r="G159" s="886"/>
      <c r="H159" s="919"/>
      <c r="I159" s="885"/>
      <c r="K159" s="918"/>
      <c r="L159" s="916"/>
      <c r="M159" s="917"/>
      <c r="P159" s="916"/>
      <c r="Q159" s="916"/>
      <c r="R159" s="916"/>
    </row>
    <row r="160" spans="1:18" s="737" customFormat="1" ht="14.25" customHeight="1" x14ac:dyDescent="0.25">
      <c r="A160" s="887"/>
      <c r="B160" s="737">
        <v>1</v>
      </c>
      <c r="C160" s="737" t="s">
        <v>2768</v>
      </c>
      <c r="D160" s="886"/>
      <c r="E160" s="886"/>
      <c r="F160" s="886"/>
      <c r="G160" s="886"/>
      <c r="H160" s="919">
        <f>SUM(K160:M160)</f>
        <v>0</v>
      </c>
      <c r="I160" s="885">
        <f>R160</f>
        <v>0</v>
      </c>
      <c r="K160" s="918"/>
      <c r="L160" s="916"/>
      <c r="M160" s="917"/>
      <c r="P160" s="916"/>
      <c r="Q160" s="916"/>
      <c r="R160" s="916">
        <f t="shared" ref="R160:R161" si="21">P160*Q160</f>
        <v>0</v>
      </c>
    </row>
    <row r="161" spans="1:18" s="737" customFormat="1" ht="14.25" customHeight="1" x14ac:dyDescent="0.25">
      <c r="A161" s="887"/>
      <c r="B161" s="737">
        <v>2</v>
      </c>
      <c r="C161" s="737" t="s">
        <v>2740</v>
      </c>
      <c r="D161" s="886"/>
      <c r="E161" s="886"/>
      <c r="F161" s="886"/>
      <c r="G161" s="886"/>
      <c r="H161" s="919">
        <f>SUM(K161:M161)</f>
        <v>0</v>
      </c>
      <c r="I161" s="885">
        <f>R161</f>
        <v>0</v>
      </c>
      <c r="K161" s="918"/>
      <c r="L161" s="916"/>
      <c r="M161" s="917"/>
      <c r="P161" s="916"/>
      <c r="Q161" s="916"/>
      <c r="R161" s="916">
        <f t="shared" si="21"/>
        <v>0</v>
      </c>
    </row>
    <row r="162" spans="1:18" s="737" customFormat="1" ht="14.25" customHeight="1" x14ac:dyDescent="0.25">
      <c r="A162" s="887"/>
      <c r="D162" s="886"/>
      <c r="E162" s="886"/>
      <c r="F162" s="886"/>
      <c r="G162" s="886"/>
      <c r="H162" s="919"/>
      <c r="I162" s="885"/>
      <c r="K162" s="918"/>
      <c r="L162" s="916"/>
      <c r="M162" s="917"/>
      <c r="P162" s="916"/>
      <c r="Q162" s="916"/>
      <c r="R162" s="916"/>
    </row>
    <row r="163" spans="1:18" s="737" customFormat="1" ht="14.25" customHeight="1" x14ac:dyDescent="0.25">
      <c r="A163" s="887"/>
      <c r="D163" s="886"/>
      <c r="E163" s="886"/>
      <c r="F163" s="886"/>
      <c r="G163" s="886"/>
      <c r="H163" s="919"/>
      <c r="I163" s="885"/>
      <c r="K163" s="918"/>
      <c r="L163" s="916"/>
      <c r="M163" s="917"/>
      <c r="P163" s="916"/>
      <c r="Q163" s="916"/>
      <c r="R163" s="916"/>
    </row>
    <row r="164" spans="1:18" s="737" customFormat="1" ht="14.25" customHeight="1" x14ac:dyDescent="0.25">
      <c r="A164" s="887"/>
      <c r="D164" s="886"/>
      <c r="E164" s="886"/>
      <c r="F164" s="886"/>
      <c r="G164" s="886"/>
      <c r="H164" s="919"/>
      <c r="I164" s="885"/>
      <c r="K164" s="918"/>
      <c r="L164" s="916"/>
      <c r="M164" s="917"/>
      <c r="P164" s="916"/>
      <c r="Q164" s="916"/>
      <c r="R164" s="916"/>
    </row>
    <row r="165" spans="1:18" s="737" customFormat="1" ht="14.25" customHeight="1" x14ac:dyDescent="0.25">
      <c r="A165" s="887"/>
      <c r="D165" s="886"/>
      <c r="E165" s="886"/>
      <c r="F165" s="886"/>
      <c r="G165" s="886"/>
      <c r="H165" s="919"/>
      <c r="I165" s="885"/>
      <c r="K165" s="918"/>
      <c r="L165" s="916"/>
      <c r="M165" s="917"/>
      <c r="P165" s="916"/>
      <c r="Q165" s="916"/>
      <c r="R165" s="916"/>
    </row>
    <row r="166" spans="1:18" s="737" customFormat="1" ht="14.25" customHeight="1" x14ac:dyDescent="0.25">
      <c r="A166" s="887"/>
      <c r="D166" s="886"/>
      <c r="E166" s="886"/>
      <c r="F166" s="886"/>
      <c r="G166" s="886"/>
      <c r="H166" s="919"/>
      <c r="I166" s="885"/>
      <c r="K166" s="918"/>
      <c r="L166" s="916"/>
      <c r="M166" s="917"/>
      <c r="P166" s="916"/>
      <c r="Q166" s="916"/>
      <c r="R166" s="916"/>
    </row>
    <row r="167" spans="1:18" s="737" customFormat="1" ht="28.5" customHeight="1" x14ac:dyDescent="0.25">
      <c r="A167" s="969" t="s">
        <v>2998</v>
      </c>
      <c r="B167" s="923"/>
      <c r="C167" s="923"/>
      <c r="D167" s="923"/>
      <c r="E167" s="923"/>
      <c r="F167" s="923"/>
      <c r="G167" s="922" t="s">
        <v>2693</v>
      </c>
      <c r="H167" s="921">
        <f>SUM(H122:H166)</f>
        <v>0</v>
      </c>
      <c r="I167" s="920">
        <f>SUM(I122:I166)</f>
        <v>0</v>
      </c>
      <c r="K167" s="918"/>
      <c r="L167" s="916"/>
      <c r="M167" s="917"/>
      <c r="P167" s="916"/>
      <c r="Q167" s="916"/>
      <c r="R167" s="916"/>
    </row>
    <row r="168" spans="1:18" s="737" customFormat="1" ht="14.25" customHeight="1" x14ac:dyDescent="0.25">
      <c r="A168" s="887"/>
      <c r="D168" s="886"/>
      <c r="E168" s="886"/>
      <c r="F168" s="886"/>
      <c r="G168" s="886"/>
      <c r="H168" s="919"/>
      <c r="I168" s="885"/>
      <c r="K168" s="918"/>
      <c r="L168" s="916"/>
      <c r="M168" s="917"/>
      <c r="P168" s="916"/>
      <c r="Q168" s="916"/>
      <c r="R168" s="916"/>
    </row>
    <row r="169" spans="1:18" s="737" customFormat="1" ht="14.25" customHeight="1" x14ac:dyDescent="0.25">
      <c r="A169" s="925">
        <v>1.2</v>
      </c>
      <c r="B169" s="924" t="s">
        <v>2870</v>
      </c>
      <c r="C169" s="924"/>
      <c r="D169" s="886"/>
      <c r="E169" s="886"/>
      <c r="F169" s="886"/>
      <c r="G169" s="886"/>
      <c r="H169" s="919"/>
      <c r="I169" s="885"/>
      <c r="K169" s="918"/>
      <c r="L169" s="916"/>
      <c r="M169" s="917"/>
      <c r="P169" s="916"/>
      <c r="Q169" s="916"/>
      <c r="R169" s="916"/>
    </row>
    <row r="170" spans="1:18" s="737" customFormat="1" ht="14.25" customHeight="1" x14ac:dyDescent="0.25">
      <c r="A170" s="887"/>
      <c r="D170" s="886"/>
      <c r="E170" s="886"/>
      <c r="F170" s="886"/>
      <c r="G170" s="886"/>
      <c r="H170" s="919"/>
      <c r="I170" s="885"/>
      <c r="K170" s="918"/>
      <c r="L170" s="916"/>
      <c r="M170" s="917"/>
      <c r="P170" s="916"/>
      <c r="Q170" s="916"/>
      <c r="R170" s="916"/>
    </row>
    <row r="171" spans="1:18" s="737" customFormat="1" ht="14.25" customHeight="1" x14ac:dyDescent="0.25">
      <c r="A171" s="887" t="s">
        <v>2767</v>
      </c>
      <c r="B171" s="737" t="s">
        <v>2765</v>
      </c>
      <c r="D171" s="886"/>
      <c r="E171" s="886"/>
      <c r="F171" s="886"/>
      <c r="G171" s="886"/>
      <c r="H171" s="919"/>
      <c r="I171" s="885"/>
      <c r="K171" s="918"/>
      <c r="L171" s="916"/>
      <c r="M171" s="917"/>
      <c r="P171" s="916"/>
      <c r="Q171" s="916"/>
      <c r="R171" s="916"/>
    </row>
    <row r="172" spans="1:18" s="737" customFormat="1" ht="14.25" customHeight="1" x14ac:dyDescent="0.25">
      <c r="A172" s="887"/>
      <c r="D172" s="886"/>
      <c r="E172" s="886"/>
      <c r="F172" s="886"/>
      <c r="G172" s="886"/>
      <c r="H172" s="919"/>
      <c r="I172" s="885"/>
      <c r="K172" s="918"/>
      <c r="L172" s="916"/>
      <c r="M172" s="917"/>
      <c r="P172" s="916"/>
      <c r="Q172" s="916"/>
      <c r="R172" s="916"/>
    </row>
    <row r="173" spans="1:18" s="737" customFormat="1" ht="14.25" customHeight="1" x14ac:dyDescent="0.25">
      <c r="A173" s="887" t="s">
        <v>2766</v>
      </c>
      <c r="B173" s="737" t="s">
        <v>2765</v>
      </c>
      <c r="D173" s="886"/>
      <c r="E173" s="886"/>
      <c r="F173" s="886"/>
      <c r="G173" s="886"/>
      <c r="H173" s="919"/>
      <c r="I173" s="885"/>
      <c r="K173" s="918"/>
      <c r="L173" s="916"/>
      <c r="M173" s="917"/>
      <c r="P173" s="916"/>
      <c r="Q173" s="916"/>
      <c r="R173" s="916"/>
    </row>
    <row r="174" spans="1:18" s="737" customFormat="1" ht="14.25" customHeight="1" x14ac:dyDescent="0.25">
      <c r="A174" s="887"/>
      <c r="B174" s="737">
        <v>1</v>
      </c>
      <c r="C174" s="737" t="s">
        <v>2764</v>
      </c>
      <c r="D174" s="886"/>
      <c r="E174" s="886"/>
      <c r="F174" s="886"/>
      <c r="G174" s="886"/>
      <c r="H174" s="919">
        <f>SUM(K174:M174)</f>
        <v>0</v>
      </c>
      <c r="I174" s="885">
        <f>R174</f>
        <v>0</v>
      </c>
      <c r="K174" s="918"/>
      <c r="L174" s="916"/>
      <c r="M174" s="917"/>
      <c r="P174" s="916"/>
      <c r="Q174" s="916"/>
      <c r="R174" s="916">
        <f t="shared" ref="R174:R175" si="22">P174*Q174</f>
        <v>0</v>
      </c>
    </row>
    <row r="175" spans="1:18" s="737" customFormat="1" ht="14.25" customHeight="1" x14ac:dyDescent="0.25">
      <c r="A175" s="887"/>
      <c r="B175" s="737">
        <v>2</v>
      </c>
      <c r="C175" s="737" t="s">
        <v>2763</v>
      </c>
      <c r="D175" s="886"/>
      <c r="E175" s="886"/>
      <c r="F175" s="886"/>
      <c r="G175" s="886"/>
      <c r="H175" s="919">
        <f>SUM(K175:M175)</f>
        <v>0</v>
      </c>
      <c r="I175" s="885">
        <f>R175</f>
        <v>0</v>
      </c>
      <c r="K175" s="918"/>
      <c r="L175" s="916"/>
      <c r="M175" s="917"/>
      <c r="P175" s="916"/>
      <c r="Q175" s="916"/>
      <c r="R175" s="916">
        <f t="shared" si="22"/>
        <v>0</v>
      </c>
    </row>
    <row r="176" spans="1:18" s="737" customFormat="1" ht="14.25" customHeight="1" x14ac:dyDescent="0.25">
      <c r="A176" s="887"/>
      <c r="D176" s="886"/>
      <c r="E176" s="886"/>
      <c r="F176" s="886"/>
      <c r="G176" s="886"/>
      <c r="H176" s="919"/>
      <c r="I176" s="885"/>
      <c r="K176" s="918"/>
      <c r="L176" s="916"/>
      <c r="M176" s="917"/>
      <c r="P176" s="916"/>
      <c r="Q176" s="916"/>
      <c r="R176" s="916"/>
    </row>
    <row r="177" spans="1:18" s="737" customFormat="1" ht="14.25" customHeight="1" x14ac:dyDescent="0.25">
      <c r="A177" s="887" t="s">
        <v>2762</v>
      </c>
      <c r="B177" s="737" t="s">
        <v>2761</v>
      </c>
      <c r="D177" s="886"/>
      <c r="E177" s="886"/>
      <c r="F177" s="886"/>
      <c r="G177" s="886"/>
      <c r="H177" s="919"/>
      <c r="I177" s="885"/>
      <c r="K177" s="918"/>
      <c r="L177" s="916"/>
      <c r="M177" s="917"/>
      <c r="P177" s="916"/>
      <c r="Q177" s="916"/>
      <c r="R177" s="916"/>
    </row>
    <row r="178" spans="1:18" s="737" customFormat="1" ht="14.25" customHeight="1" x14ac:dyDescent="0.25">
      <c r="A178" s="887"/>
      <c r="D178" s="886"/>
      <c r="E178" s="886"/>
      <c r="F178" s="886"/>
      <c r="G178" s="886"/>
      <c r="H178" s="919"/>
      <c r="I178" s="885"/>
      <c r="K178" s="918"/>
      <c r="L178" s="916"/>
      <c r="M178" s="917"/>
      <c r="P178" s="916"/>
      <c r="Q178" s="916"/>
      <c r="R178" s="916"/>
    </row>
    <row r="179" spans="1:18" s="737" customFormat="1" ht="14.25" customHeight="1" x14ac:dyDescent="0.25">
      <c r="A179" s="887" t="s">
        <v>2760</v>
      </c>
      <c r="B179" s="737" t="s">
        <v>2753</v>
      </c>
      <c r="D179" s="886"/>
      <c r="E179" s="886"/>
      <c r="F179" s="886"/>
      <c r="G179" s="886"/>
      <c r="H179" s="919"/>
      <c r="I179" s="885"/>
      <c r="K179" s="918"/>
      <c r="L179" s="916"/>
      <c r="M179" s="917"/>
      <c r="P179" s="916"/>
      <c r="Q179" s="916"/>
      <c r="R179" s="916"/>
    </row>
    <row r="180" spans="1:18" s="737" customFormat="1" ht="14.25" customHeight="1" x14ac:dyDescent="0.25">
      <c r="A180" s="887"/>
      <c r="B180" s="737">
        <v>1</v>
      </c>
      <c r="C180" s="737" t="s">
        <v>2759</v>
      </c>
      <c r="D180" s="886"/>
      <c r="E180" s="886"/>
      <c r="F180" s="886"/>
      <c r="G180" s="886"/>
      <c r="H180" s="919">
        <f>SUM(K180:M180)</f>
        <v>0</v>
      </c>
      <c r="I180" s="885">
        <f>R180</f>
        <v>0</v>
      </c>
      <c r="K180" s="918"/>
      <c r="L180" s="916"/>
      <c r="M180" s="917"/>
      <c r="P180" s="916"/>
      <c r="Q180" s="916"/>
      <c r="R180" s="916">
        <f t="shared" ref="R180:R182" si="23">P180*Q180</f>
        <v>0</v>
      </c>
    </row>
    <row r="181" spans="1:18" s="737" customFormat="1" ht="14.25" customHeight="1" x14ac:dyDescent="0.25">
      <c r="A181" s="887"/>
      <c r="B181" s="737">
        <v>2</v>
      </c>
      <c r="C181" s="737" t="s">
        <v>2758</v>
      </c>
      <c r="D181" s="886"/>
      <c r="E181" s="886"/>
      <c r="F181" s="886"/>
      <c r="G181" s="886"/>
      <c r="H181" s="919">
        <f>SUM(K181:M181)</f>
        <v>0</v>
      </c>
      <c r="I181" s="885">
        <f>R181</f>
        <v>0</v>
      </c>
      <c r="K181" s="918"/>
      <c r="L181" s="916"/>
      <c r="M181" s="917"/>
      <c r="P181" s="916"/>
      <c r="Q181" s="916"/>
      <c r="R181" s="916">
        <f t="shared" si="23"/>
        <v>0</v>
      </c>
    </row>
    <row r="182" spans="1:18" s="737" customFormat="1" ht="14.25" customHeight="1" x14ac:dyDescent="0.25">
      <c r="A182" s="887"/>
      <c r="B182" s="737">
        <v>3</v>
      </c>
      <c r="C182" s="737" t="s">
        <v>2757</v>
      </c>
      <c r="D182" s="886"/>
      <c r="E182" s="886"/>
      <c r="F182" s="886"/>
      <c r="G182" s="886"/>
      <c r="H182" s="919">
        <f>SUM(K182:M182)</f>
        <v>0</v>
      </c>
      <c r="I182" s="885">
        <f>R182</f>
        <v>0</v>
      </c>
      <c r="K182" s="918"/>
      <c r="L182" s="916"/>
      <c r="M182" s="917"/>
      <c r="P182" s="916"/>
      <c r="Q182" s="916"/>
      <c r="R182" s="916">
        <f t="shared" si="23"/>
        <v>0</v>
      </c>
    </row>
    <row r="183" spans="1:18" s="737" customFormat="1" ht="14.25" customHeight="1" x14ac:dyDescent="0.25">
      <c r="A183" s="887"/>
      <c r="D183" s="886"/>
      <c r="E183" s="886"/>
      <c r="F183" s="886"/>
      <c r="G183" s="886"/>
      <c r="H183" s="919"/>
      <c r="I183" s="885"/>
      <c r="K183" s="918"/>
      <c r="L183" s="916"/>
      <c r="M183" s="917"/>
      <c r="P183" s="916"/>
      <c r="Q183" s="916"/>
      <c r="R183" s="916"/>
    </row>
    <row r="184" spans="1:18" s="737" customFormat="1" ht="14.25" customHeight="1" x14ac:dyDescent="0.25">
      <c r="A184" s="887" t="s">
        <v>2756</v>
      </c>
      <c r="B184" s="737" t="s">
        <v>2755</v>
      </c>
      <c r="D184" s="886"/>
      <c r="E184" s="886"/>
      <c r="F184" s="886"/>
      <c r="G184" s="886"/>
      <c r="H184" s="919"/>
      <c r="I184" s="885"/>
      <c r="K184" s="918"/>
      <c r="L184" s="916"/>
      <c r="M184" s="917"/>
      <c r="P184" s="916"/>
      <c r="Q184" s="916"/>
      <c r="R184" s="916"/>
    </row>
    <row r="185" spans="1:18" s="737" customFormat="1" ht="14.25" customHeight="1" x14ac:dyDescent="0.25">
      <c r="A185" s="887"/>
      <c r="D185" s="886"/>
      <c r="E185" s="886"/>
      <c r="F185" s="886"/>
      <c r="G185" s="886"/>
      <c r="H185" s="919"/>
      <c r="I185" s="885"/>
      <c r="K185" s="918"/>
      <c r="L185" s="916"/>
      <c r="M185" s="917"/>
      <c r="P185" s="916"/>
      <c r="Q185" s="916"/>
      <c r="R185" s="916"/>
    </row>
    <row r="186" spans="1:18" s="737" customFormat="1" ht="14.25" customHeight="1" x14ac:dyDescent="0.25">
      <c r="A186" s="887" t="s">
        <v>2754</v>
      </c>
      <c r="B186" s="737" t="s">
        <v>2753</v>
      </c>
      <c r="D186" s="886"/>
      <c r="E186" s="886"/>
      <c r="F186" s="886"/>
      <c r="G186" s="886"/>
      <c r="H186" s="919"/>
      <c r="I186" s="885"/>
      <c r="K186" s="918"/>
      <c r="L186" s="916"/>
      <c r="M186" s="917"/>
      <c r="P186" s="916"/>
      <c r="Q186" s="916"/>
      <c r="R186" s="916"/>
    </row>
    <row r="187" spans="1:18" s="737" customFormat="1" ht="14.25" customHeight="1" x14ac:dyDescent="0.25">
      <c r="A187" s="887"/>
      <c r="B187" s="737">
        <v>1</v>
      </c>
      <c r="C187" s="737" t="s">
        <v>2752</v>
      </c>
      <c r="D187" s="886"/>
      <c r="E187" s="886"/>
      <c r="F187" s="886"/>
      <c r="G187" s="886"/>
      <c r="H187" s="919">
        <f>SUM(K187:M187)</f>
        <v>0</v>
      </c>
      <c r="I187" s="885">
        <f>R187</f>
        <v>0</v>
      </c>
      <c r="K187" s="918"/>
      <c r="L187" s="916"/>
      <c r="M187" s="917"/>
      <c r="P187" s="916"/>
      <c r="Q187" s="916"/>
      <c r="R187" s="916">
        <f t="shared" ref="R187:R189" si="24">P187*Q187</f>
        <v>0</v>
      </c>
    </row>
    <row r="188" spans="1:18" s="737" customFormat="1" ht="14.25" customHeight="1" x14ac:dyDescent="0.25">
      <c r="A188" s="887"/>
      <c r="B188" s="737">
        <v>2</v>
      </c>
      <c r="C188" s="774" t="s">
        <v>2963</v>
      </c>
      <c r="D188" s="886"/>
      <c r="E188" s="886"/>
      <c r="F188" s="886"/>
      <c r="G188" s="886"/>
      <c r="H188" s="919">
        <f>SUM(K188:M188)</f>
        <v>0</v>
      </c>
      <c r="I188" s="885">
        <f>R188</f>
        <v>0</v>
      </c>
      <c r="K188" s="918"/>
      <c r="L188" s="916"/>
      <c r="M188" s="917"/>
      <c r="P188" s="916"/>
      <c r="Q188" s="916"/>
      <c r="R188" s="916">
        <f t="shared" si="24"/>
        <v>0</v>
      </c>
    </row>
    <row r="189" spans="1:18" s="737" customFormat="1" ht="14.25" customHeight="1" x14ac:dyDescent="0.25">
      <c r="A189" s="887"/>
      <c r="B189" s="737">
        <v>3</v>
      </c>
      <c r="C189" s="737" t="s">
        <v>2751</v>
      </c>
      <c r="D189" s="886"/>
      <c r="E189" s="886"/>
      <c r="F189" s="886"/>
      <c r="G189" s="886"/>
      <c r="H189" s="919">
        <f>SUM(K189:M189)</f>
        <v>0</v>
      </c>
      <c r="I189" s="885">
        <f>R189</f>
        <v>0</v>
      </c>
      <c r="K189" s="918"/>
      <c r="L189" s="916"/>
      <c r="M189" s="917"/>
      <c r="P189" s="916"/>
      <c r="Q189" s="916"/>
      <c r="R189" s="916">
        <f t="shared" si="24"/>
        <v>0</v>
      </c>
    </row>
    <row r="190" spans="1:18" s="737" customFormat="1" ht="14.25" customHeight="1" x14ac:dyDescent="0.25">
      <c r="A190" s="887"/>
      <c r="D190" s="886"/>
      <c r="E190" s="886"/>
      <c r="F190" s="886"/>
      <c r="G190" s="886"/>
      <c r="H190" s="919"/>
      <c r="I190" s="885"/>
      <c r="K190" s="918"/>
      <c r="L190" s="916"/>
      <c r="M190" s="917"/>
      <c r="P190" s="916"/>
      <c r="Q190" s="916"/>
      <c r="R190" s="916"/>
    </row>
    <row r="191" spans="1:18" s="737" customFormat="1" ht="14.25" customHeight="1" x14ac:dyDescent="0.25">
      <c r="A191" s="887" t="s">
        <v>2750</v>
      </c>
      <c r="B191" s="737" t="s">
        <v>2749</v>
      </c>
      <c r="D191" s="886"/>
      <c r="E191" s="886"/>
      <c r="F191" s="886"/>
      <c r="G191" s="886"/>
      <c r="H191" s="919"/>
      <c r="I191" s="885"/>
      <c r="K191" s="918"/>
      <c r="L191" s="916"/>
      <c r="M191" s="917"/>
      <c r="P191" s="916"/>
      <c r="Q191" s="916"/>
      <c r="R191" s="916"/>
    </row>
    <row r="192" spans="1:18" s="737" customFormat="1" ht="14.25" customHeight="1" x14ac:dyDescent="0.25">
      <c r="A192" s="887"/>
      <c r="D192" s="886"/>
      <c r="E192" s="886"/>
      <c r="F192" s="886"/>
      <c r="G192" s="886"/>
      <c r="H192" s="919"/>
      <c r="I192" s="885"/>
      <c r="K192" s="918"/>
      <c r="L192" s="916"/>
      <c r="M192" s="917"/>
      <c r="P192" s="916"/>
      <c r="Q192" s="916"/>
      <c r="R192" s="916"/>
    </row>
    <row r="193" spans="1:18" s="737" customFormat="1" ht="14.25" customHeight="1" x14ac:dyDescent="0.25">
      <c r="A193" s="887" t="s">
        <v>2748</v>
      </c>
      <c r="B193" s="737" t="s">
        <v>2747</v>
      </c>
      <c r="D193" s="886"/>
      <c r="E193" s="886"/>
      <c r="F193" s="886"/>
      <c r="G193" s="886"/>
      <c r="H193" s="919"/>
      <c r="I193" s="885"/>
      <c r="K193" s="918"/>
      <c r="L193" s="916"/>
      <c r="M193" s="917"/>
      <c r="P193" s="916"/>
      <c r="Q193" s="916"/>
      <c r="R193" s="916"/>
    </row>
    <row r="194" spans="1:18" s="737" customFormat="1" ht="14.25" customHeight="1" x14ac:dyDescent="0.25">
      <c r="A194" s="887"/>
      <c r="B194" s="737">
        <v>1</v>
      </c>
      <c r="C194" s="737" t="s">
        <v>2746</v>
      </c>
      <c r="D194" s="886"/>
      <c r="E194" s="886"/>
      <c r="F194" s="886"/>
      <c r="G194" s="886"/>
      <c r="H194" s="919">
        <f>SUM(K194:M194)</f>
        <v>0</v>
      </c>
      <c r="I194" s="885">
        <f>R194</f>
        <v>0</v>
      </c>
      <c r="K194" s="918"/>
      <c r="L194" s="916"/>
      <c r="M194" s="917"/>
      <c r="P194" s="916"/>
      <c r="Q194" s="916"/>
      <c r="R194" s="916">
        <f t="shared" ref="R194:R196" si="25">P194*Q194</f>
        <v>0</v>
      </c>
    </row>
    <row r="195" spans="1:18" s="737" customFormat="1" ht="14.25" customHeight="1" x14ac:dyDescent="0.25">
      <c r="A195" s="887"/>
      <c r="B195" s="737">
        <v>2</v>
      </c>
      <c r="C195" s="737" t="s">
        <v>2745</v>
      </c>
      <c r="D195" s="886"/>
      <c r="E195" s="886"/>
      <c r="F195" s="886"/>
      <c r="G195" s="886"/>
      <c r="H195" s="919"/>
      <c r="I195" s="885"/>
      <c r="K195" s="918"/>
      <c r="L195" s="916"/>
      <c r="M195" s="917"/>
      <c r="P195" s="916"/>
      <c r="Q195" s="916"/>
      <c r="R195" s="916"/>
    </row>
    <row r="196" spans="1:18" s="737" customFormat="1" ht="14.25" customHeight="1" x14ac:dyDescent="0.25">
      <c r="A196" s="887"/>
      <c r="C196" s="737" t="s">
        <v>2744</v>
      </c>
      <c r="D196" s="886"/>
      <c r="E196" s="886"/>
      <c r="F196" s="886"/>
      <c r="G196" s="886"/>
      <c r="H196" s="919">
        <f>SUM(K196:M196)</f>
        <v>0</v>
      </c>
      <c r="I196" s="885">
        <f>R196</f>
        <v>0</v>
      </c>
      <c r="K196" s="918"/>
      <c r="L196" s="916"/>
      <c r="M196" s="917"/>
      <c r="P196" s="916"/>
      <c r="Q196" s="916"/>
      <c r="R196" s="916">
        <f t="shared" si="25"/>
        <v>0</v>
      </c>
    </row>
    <row r="197" spans="1:18" s="737" customFormat="1" ht="14.25" customHeight="1" x14ac:dyDescent="0.25">
      <c r="A197" s="887"/>
      <c r="D197" s="886"/>
      <c r="E197" s="886"/>
      <c r="F197" s="886"/>
      <c r="G197" s="886"/>
      <c r="H197" s="919"/>
      <c r="I197" s="885"/>
      <c r="K197" s="918"/>
      <c r="L197" s="916"/>
      <c r="M197" s="917"/>
      <c r="P197" s="916"/>
      <c r="Q197" s="916"/>
      <c r="R197" s="916"/>
    </row>
    <row r="198" spans="1:18" s="737" customFormat="1" ht="14.25" customHeight="1" x14ac:dyDescent="0.25">
      <c r="A198" s="887" t="s">
        <v>2743</v>
      </c>
      <c r="B198" s="737" t="s">
        <v>2742</v>
      </c>
      <c r="D198" s="886"/>
      <c r="E198" s="886"/>
      <c r="F198" s="886"/>
      <c r="G198" s="886"/>
      <c r="H198" s="919"/>
      <c r="I198" s="885"/>
      <c r="K198" s="918"/>
      <c r="L198" s="916"/>
      <c r="M198" s="917"/>
      <c r="P198" s="916"/>
      <c r="Q198" s="916"/>
      <c r="R198" s="916"/>
    </row>
    <row r="199" spans="1:18" s="737" customFormat="1" ht="14.25" customHeight="1" x14ac:dyDescent="0.25">
      <c r="A199" s="887"/>
      <c r="D199" s="886"/>
      <c r="E199" s="886"/>
      <c r="F199" s="886"/>
      <c r="G199" s="886"/>
      <c r="H199" s="919"/>
      <c r="I199" s="885"/>
      <c r="K199" s="918"/>
      <c r="L199" s="916"/>
      <c r="M199" s="917"/>
      <c r="P199" s="916"/>
      <c r="Q199" s="916"/>
      <c r="R199" s="916"/>
    </row>
    <row r="200" spans="1:18" s="737" customFormat="1" ht="14.25" customHeight="1" x14ac:dyDescent="0.25">
      <c r="A200" s="887" t="s">
        <v>2741</v>
      </c>
      <c r="B200" s="737" t="s">
        <v>2740</v>
      </c>
      <c r="D200" s="886"/>
      <c r="E200" s="886"/>
      <c r="F200" s="886"/>
      <c r="G200" s="886"/>
      <c r="H200" s="919"/>
      <c r="I200" s="885"/>
      <c r="K200" s="918"/>
      <c r="L200" s="916"/>
      <c r="M200" s="917"/>
      <c r="P200" s="916"/>
      <c r="Q200" s="916"/>
      <c r="R200" s="916"/>
    </row>
    <row r="201" spans="1:18" s="737" customFormat="1" ht="14.25" customHeight="1" x14ac:dyDescent="0.25">
      <c r="A201" s="887"/>
      <c r="B201" s="737">
        <v>1</v>
      </c>
      <c r="C201" s="737" t="s">
        <v>2739</v>
      </c>
      <c r="D201" s="886"/>
      <c r="E201" s="886"/>
      <c r="F201" s="886"/>
      <c r="G201" s="886"/>
      <c r="H201" s="919">
        <f>SUM(K201:M201)</f>
        <v>0</v>
      </c>
      <c r="I201" s="885">
        <f>R201</f>
        <v>0</v>
      </c>
      <c r="K201" s="918"/>
      <c r="L201" s="916"/>
      <c r="M201" s="917"/>
      <c r="P201" s="916"/>
      <c r="Q201" s="916"/>
      <c r="R201" s="916">
        <f t="shared" ref="R201" si="26">P201*Q201</f>
        <v>0</v>
      </c>
    </row>
    <row r="202" spans="1:18" s="737" customFormat="1" ht="14.25" customHeight="1" x14ac:dyDescent="0.25">
      <c r="A202" s="887"/>
      <c r="D202" s="886"/>
      <c r="E202" s="886"/>
      <c r="F202" s="886"/>
      <c r="G202" s="886"/>
      <c r="H202" s="919"/>
      <c r="I202" s="885"/>
      <c r="K202" s="918"/>
      <c r="L202" s="916"/>
      <c r="M202" s="917"/>
      <c r="P202" s="916"/>
      <c r="Q202" s="916"/>
      <c r="R202" s="916"/>
    </row>
    <row r="203" spans="1:18" s="737" customFormat="1" ht="14.25" customHeight="1" x14ac:dyDescent="0.25">
      <c r="A203" s="887" t="s">
        <v>2738</v>
      </c>
      <c r="B203" s="737" t="s">
        <v>2737</v>
      </c>
      <c r="D203" s="886"/>
      <c r="E203" s="886"/>
      <c r="F203" s="886"/>
      <c r="G203" s="886"/>
      <c r="H203" s="919"/>
      <c r="I203" s="885"/>
      <c r="K203" s="918"/>
      <c r="L203" s="916"/>
      <c r="M203" s="917"/>
      <c r="P203" s="916"/>
      <c r="Q203" s="916"/>
      <c r="R203" s="916"/>
    </row>
    <row r="204" spans="1:18" s="737" customFormat="1" ht="14.25" customHeight="1" x14ac:dyDescent="0.25">
      <c r="A204" s="887"/>
      <c r="B204" s="737">
        <v>1</v>
      </c>
      <c r="C204" s="737" t="s">
        <v>2736</v>
      </c>
      <c r="D204" s="886"/>
      <c r="E204" s="886"/>
      <c r="F204" s="886"/>
      <c r="G204" s="886"/>
      <c r="H204" s="919">
        <f>SUM(K204:M204)</f>
        <v>0</v>
      </c>
      <c r="I204" s="885">
        <f>R204</f>
        <v>0</v>
      </c>
      <c r="K204" s="918"/>
      <c r="L204" s="916"/>
      <c r="M204" s="917"/>
      <c r="P204" s="916"/>
      <c r="Q204" s="916"/>
      <c r="R204" s="916">
        <f t="shared" ref="R204:R207" si="27">P204*Q204</f>
        <v>0</v>
      </c>
    </row>
    <row r="205" spans="1:18" s="737" customFormat="1" ht="14.25" customHeight="1" x14ac:dyDescent="0.25">
      <c r="A205" s="887"/>
      <c r="B205" s="737">
        <v>2</v>
      </c>
      <c r="C205" s="737" t="s">
        <v>2735</v>
      </c>
      <c r="D205" s="886"/>
      <c r="E205" s="886"/>
      <c r="F205" s="886"/>
      <c r="G205" s="886"/>
      <c r="H205" s="919">
        <f>SUM(K205:M205)</f>
        <v>0</v>
      </c>
      <c r="I205" s="885">
        <f>R205</f>
        <v>0</v>
      </c>
      <c r="K205" s="918"/>
      <c r="L205" s="916"/>
      <c r="M205" s="917"/>
      <c r="P205" s="916"/>
      <c r="Q205" s="916"/>
      <c r="R205" s="916">
        <f t="shared" si="27"/>
        <v>0</v>
      </c>
    </row>
    <row r="206" spans="1:18" s="737" customFormat="1" ht="14.25" customHeight="1" x14ac:dyDescent="0.25">
      <c r="A206" s="887"/>
      <c r="B206" s="737">
        <v>3</v>
      </c>
      <c r="C206" s="737" t="s">
        <v>2734</v>
      </c>
      <c r="D206" s="886"/>
      <c r="E206" s="886"/>
      <c r="F206" s="886"/>
      <c r="G206" s="886"/>
      <c r="H206" s="919">
        <f>SUM(K206:M206)</f>
        <v>0</v>
      </c>
      <c r="I206" s="885">
        <f>R206</f>
        <v>0</v>
      </c>
      <c r="K206" s="918"/>
      <c r="L206" s="916"/>
      <c r="M206" s="917"/>
      <c r="P206" s="916"/>
      <c r="Q206" s="916"/>
      <c r="R206" s="916">
        <f t="shared" si="27"/>
        <v>0</v>
      </c>
    </row>
    <row r="207" spans="1:18" s="737" customFormat="1" ht="14.25" customHeight="1" x14ac:dyDescent="0.25">
      <c r="A207" s="887"/>
      <c r="B207" s="737">
        <v>4</v>
      </c>
      <c r="C207" s="737" t="s">
        <v>2733</v>
      </c>
      <c r="D207" s="886"/>
      <c r="E207" s="886"/>
      <c r="F207" s="886"/>
      <c r="G207" s="886"/>
      <c r="H207" s="919">
        <f>SUM(K207:M207)</f>
        <v>0</v>
      </c>
      <c r="I207" s="885">
        <f>R207</f>
        <v>0</v>
      </c>
      <c r="K207" s="918"/>
      <c r="L207" s="916"/>
      <c r="M207" s="917"/>
      <c r="P207" s="916"/>
      <c r="Q207" s="916"/>
      <c r="R207" s="916">
        <f t="shared" si="27"/>
        <v>0</v>
      </c>
    </row>
    <row r="208" spans="1:18" s="737" customFormat="1" ht="14.25" customHeight="1" x14ac:dyDescent="0.25">
      <c r="A208" s="887"/>
      <c r="D208" s="886"/>
      <c r="E208" s="886"/>
      <c r="F208" s="886"/>
      <c r="G208" s="886"/>
      <c r="H208" s="919"/>
      <c r="I208" s="885"/>
      <c r="K208" s="918"/>
      <c r="L208" s="916"/>
      <c r="M208" s="917"/>
      <c r="P208" s="916"/>
      <c r="Q208" s="916"/>
      <c r="R208" s="916"/>
    </row>
    <row r="209" spans="1:18" s="737" customFormat="1" ht="14.25" customHeight="1" x14ac:dyDescent="0.25">
      <c r="A209" s="887"/>
      <c r="D209" s="886"/>
      <c r="E209" s="886"/>
      <c r="F209" s="886"/>
      <c r="G209" s="886"/>
      <c r="H209" s="919"/>
      <c r="I209" s="885"/>
      <c r="K209" s="918"/>
      <c r="L209" s="916"/>
      <c r="M209" s="917"/>
      <c r="P209" s="916"/>
      <c r="Q209" s="916"/>
      <c r="R209" s="916"/>
    </row>
    <row r="210" spans="1:18" s="737" customFormat="1" ht="14.25" customHeight="1" x14ac:dyDescent="0.25">
      <c r="A210" s="887"/>
      <c r="D210" s="886"/>
      <c r="E210" s="886"/>
      <c r="F210" s="886"/>
      <c r="G210" s="886"/>
      <c r="H210" s="919"/>
      <c r="I210" s="885"/>
      <c r="K210" s="918"/>
      <c r="L210" s="916"/>
      <c r="M210" s="917"/>
      <c r="P210" s="916"/>
      <c r="Q210" s="916"/>
      <c r="R210" s="916"/>
    </row>
    <row r="211" spans="1:18" s="737" customFormat="1" ht="14.25" customHeight="1" x14ac:dyDescent="0.25">
      <c r="A211" s="887"/>
      <c r="D211" s="886"/>
      <c r="E211" s="886"/>
      <c r="F211" s="886"/>
      <c r="G211" s="886"/>
      <c r="H211" s="919"/>
      <c r="I211" s="885"/>
      <c r="K211" s="918"/>
      <c r="L211" s="916"/>
      <c r="M211" s="917"/>
      <c r="P211" s="916"/>
      <c r="Q211" s="916"/>
      <c r="R211" s="916"/>
    </row>
    <row r="212" spans="1:18" s="737" customFormat="1" ht="14.25" customHeight="1" x14ac:dyDescent="0.25">
      <c r="A212" s="887"/>
      <c r="D212" s="886"/>
      <c r="E212" s="886"/>
      <c r="F212" s="886"/>
      <c r="G212" s="886"/>
      <c r="H212" s="919"/>
      <c r="I212" s="885"/>
      <c r="K212" s="918"/>
      <c r="L212" s="916"/>
      <c r="M212" s="917"/>
      <c r="P212" s="916"/>
      <c r="Q212" s="916"/>
      <c r="R212" s="916"/>
    </row>
    <row r="213" spans="1:18" s="737" customFormat="1" ht="14.25" customHeight="1" x14ac:dyDescent="0.25">
      <c r="A213" s="887"/>
      <c r="D213" s="886"/>
      <c r="E213" s="886"/>
      <c r="F213" s="886"/>
      <c r="G213" s="886"/>
      <c r="H213" s="919"/>
      <c r="I213" s="885"/>
      <c r="K213" s="918"/>
      <c r="L213" s="916"/>
      <c r="M213" s="917"/>
      <c r="P213" s="916"/>
      <c r="Q213" s="916"/>
      <c r="R213" s="916"/>
    </row>
    <row r="214" spans="1:18" s="737" customFormat="1" ht="14.25" customHeight="1" x14ac:dyDescent="0.25">
      <c r="A214" s="887"/>
      <c r="D214" s="886"/>
      <c r="E214" s="886"/>
      <c r="F214" s="886"/>
      <c r="G214" s="886"/>
      <c r="H214" s="919"/>
      <c r="I214" s="885"/>
      <c r="K214" s="918"/>
      <c r="L214" s="916"/>
      <c r="M214" s="917"/>
      <c r="P214" s="916"/>
      <c r="Q214" s="916"/>
      <c r="R214" s="916"/>
    </row>
    <row r="215" spans="1:18" s="737" customFormat="1" ht="28.5" customHeight="1" x14ac:dyDescent="0.25">
      <c r="A215" s="969" t="s">
        <v>2999</v>
      </c>
      <c r="B215" s="923"/>
      <c r="C215" s="923"/>
      <c r="D215" s="923"/>
      <c r="E215" s="923"/>
      <c r="F215" s="923"/>
      <c r="G215" s="922" t="s">
        <v>2693</v>
      </c>
      <c r="H215" s="921">
        <f>SUM(H176:H214)</f>
        <v>0</v>
      </c>
      <c r="I215" s="920">
        <f>SUM(I176:I214)</f>
        <v>0</v>
      </c>
      <c r="K215" s="918"/>
      <c r="L215" s="916"/>
      <c r="M215" s="917"/>
      <c r="P215" s="916"/>
      <c r="Q215" s="916"/>
      <c r="R215" s="916"/>
    </row>
    <row r="216" spans="1:18" s="737" customFormat="1" ht="14.25" customHeight="1" x14ac:dyDescent="0.25">
      <c r="A216" s="887"/>
      <c r="D216" s="886"/>
      <c r="E216" s="886"/>
      <c r="F216" s="886"/>
      <c r="G216" s="886"/>
      <c r="H216" s="919"/>
      <c r="I216" s="885"/>
      <c r="K216" s="918"/>
      <c r="L216" s="916"/>
      <c r="M216" s="917"/>
      <c r="P216" s="916"/>
      <c r="Q216" s="916"/>
      <c r="R216" s="916"/>
    </row>
    <row r="217" spans="1:18" s="737" customFormat="1" ht="14.25" customHeight="1" x14ac:dyDescent="0.25">
      <c r="A217" s="925">
        <v>1.2</v>
      </c>
      <c r="B217" s="924" t="s">
        <v>2870</v>
      </c>
      <c r="C217" s="924"/>
      <c r="D217" s="886"/>
      <c r="E217" s="886"/>
      <c r="F217" s="886"/>
      <c r="G217" s="886"/>
      <c r="H217" s="919"/>
      <c r="I217" s="885"/>
      <c r="K217" s="918"/>
      <c r="L217" s="916"/>
      <c r="M217" s="917"/>
      <c r="P217" s="916"/>
      <c r="Q217" s="916"/>
      <c r="R217" s="916"/>
    </row>
    <row r="218" spans="1:18" s="737" customFormat="1" ht="14.25" customHeight="1" x14ac:dyDescent="0.25">
      <c r="A218" s="887"/>
      <c r="D218" s="886"/>
      <c r="E218" s="886"/>
      <c r="F218" s="886"/>
      <c r="G218" s="886"/>
      <c r="H218" s="919"/>
      <c r="I218" s="885"/>
      <c r="K218" s="918"/>
      <c r="L218" s="916"/>
      <c r="M218" s="917"/>
      <c r="P218" s="916"/>
      <c r="Q218" s="916"/>
      <c r="R218" s="916"/>
    </row>
    <row r="219" spans="1:18" s="737" customFormat="1" ht="14.25" customHeight="1" x14ac:dyDescent="0.25">
      <c r="A219" s="887" t="s">
        <v>2732</v>
      </c>
      <c r="B219" s="737" t="s">
        <v>2731</v>
      </c>
      <c r="D219" s="886"/>
      <c r="E219" s="886"/>
      <c r="F219" s="886"/>
      <c r="G219" s="886"/>
      <c r="H219" s="919"/>
      <c r="I219" s="885"/>
      <c r="K219" s="918"/>
      <c r="L219" s="916"/>
      <c r="M219" s="917"/>
      <c r="P219" s="916"/>
      <c r="Q219" s="916"/>
      <c r="R219" s="916"/>
    </row>
    <row r="220" spans="1:18" s="737" customFormat="1" ht="14.25" customHeight="1" x14ac:dyDescent="0.25">
      <c r="A220" s="887"/>
      <c r="D220" s="886"/>
      <c r="E220" s="886"/>
      <c r="F220" s="886"/>
      <c r="G220" s="886"/>
      <c r="H220" s="919"/>
      <c r="I220" s="885"/>
      <c r="K220" s="918"/>
      <c r="L220" s="916"/>
      <c r="M220" s="917"/>
      <c r="P220" s="916"/>
      <c r="Q220" s="916"/>
      <c r="R220" s="916"/>
    </row>
    <row r="221" spans="1:18" s="737" customFormat="1" ht="14.25" customHeight="1" x14ac:dyDescent="0.25">
      <c r="A221" s="887" t="s">
        <v>2730</v>
      </c>
      <c r="B221" s="737" t="s">
        <v>2729</v>
      </c>
      <c r="D221" s="886"/>
      <c r="E221" s="886"/>
      <c r="F221" s="886"/>
      <c r="G221" s="886"/>
      <c r="H221" s="919"/>
      <c r="I221" s="885"/>
      <c r="K221" s="918"/>
      <c r="L221" s="916"/>
      <c r="M221" s="917"/>
      <c r="P221" s="916"/>
      <c r="Q221" s="916"/>
      <c r="R221" s="916"/>
    </row>
    <row r="222" spans="1:18" s="737" customFormat="1" ht="14.25" customHeight="1" x14ac:dyDescent="0.25">
      <c r="A222" s="887"/>
      <c r="B222" s="737">
        <v>1</v>
      </c>
      <c r="C222" s="737" t="s">
        <v>2728</v>
      </c>
      <c r="D222" s="886"/>
      <c r="E222" s="886"/>
      <c r="F222" s="886"/>
      <c r="G222" s="886"/>
      <c r="H222" s="919">
        <f>SUM(K222:M222)</f>
        <v>0</v>
      </c>
      <c r="I222" s="885">
        <f>R222</f>
        <v>0</v>
      </c>
      <c r="K222" s="918"/>
      <c r="L222" s="916"/>
      <c r="M222" s="917"/>
      <c r="P222" s="916"/>
      <c r="Q222" s="916"/>
      <c r="R222" s="916">
        <f t="shared" ref="R222:R230" si="28">P222*Q222</f>
        <v>0</v>
      </c>
    </row>
    <row r="223" spans="1:18" s="737" customFormat="1" ht="14.25" customHeight="1" x14ac:dyDescent="0.25">
      <c r="A223" s="887"/>
      <c r="B223" s="737">
        <v>2</v>
      </c>
      <c r="C223" s="737" t="s">
        <v>2727</v>
      </c>
      <c r="D223" s="886"/>
      <c r="E223" s="886"/>
      <c r="F223" s="886"/>
      <c r="G223" s="886"/>
      <c r="H223" s="919">
        <f>SUM(K223:M223)</f>
        <v>0</v>
      </c>
      <c r="I223" s="885">
        <f>R223</f>
        <v>0</v>
      </c>
      <c r="K223" s="918"/>
      <c r="L223" s="916"/>
      <c r="M223" s="917"/>
      <c r="P223" s="916"/>
      <c r="Q223" s="916"/>
      <c r="R223" s="916">
        <f t="shared" si="28"/>
        <v>0</v>
      </c>
    </row>
    <row r="224" spans="1:18" s="737" customFormat="1" ht="14.25" customHeight="1" x14ac:dyDescent="0.25">
      <c r="A224" s="887"/>
      <c r="B224" s="737">
        <v>3</v>
      </c>
      <c r="C224" s="737" t="s">
        <v>2726</v>
      </c>
      <c r="D224" s="886"/>
      <c r="E224" s="886"/>
      <c r="F224" s="886"/>
      <c r="G224" s="886"/>
      <c r="H224" s="919">
        <f>SUM(K224:M224)</f>
        <v>0</v>
      </c>
      <c r="I224" s="885">
        <f>R224</f>
        <v>0</v>
      </c>
      <c r="K224" s="918"/>
      <c r="L224" s="916"/>
      <c r="M224" s="917"/>
      <c r="P224" s="916"/>
      <c r="Q224" s="916"/>
      <c r="R224" s="916">
        <f t="shared" si="28"/>
        <v>0</v>
      </c>
    </row>
    <row r="225" spans="1:18" s="737" customFormat="1" ht="14.25" customHeight="1" x14ac:dyDescent="0.25">
      <c r="A225" s="887"/>
      <c r="B225" s="737">
        <v>4</v>
      </c>
      <c r="C225" s="737" t="s">
        <v>2725</v>
      </c>
      <c r="D225" s="886"/>
      <c r="E225" s="886"/>
      <c r="F225" s="886"/>
      <c r="G225" s="886"/>
      <c r="H225" s="919">
        <f>SUM(K225:M225)</f>
        <v>0</v>
      </c>
      <c r="I225" s="885">
        <f>R225</f>
        <v>0</v>
      </c>
      <c r="K225" s="918"/>
      <c r="L225" s="916"/>
      <c r="M225" s="917"/>
      <c r="P225" s="916"/>
      <c r="Q225" s="916"/>
      <c r="R225" s="916">
        <f t="shared" si="28"/>
        <v>0</v>
      </c>
    </row>
    <row r="226" spans="1:18" s="737" customFormat="1" ht="14.25" customHeight="1" x14ac:dyDescent="0.25">
      <c r="A226" s="887"/>
      <c r="B226" s="737">
        <v>5</v>
      </c>
      <c r="C226" s="737" t="s">
        <v>2724</v>
      </c>
      <c r="D226" s="886"/>
      <c r="E226" s="886"/>
      <c r="F226" s="886"/>
      <c r="G226" s="886"/>
      <c r="H226" s="919">
        <f>SUM(K226:M226)</f>
        <v>0</v>
      </c>
      <c r="I226" s="885">
        <f>R226</f>
        <v>0</v>
      </c>
      <c r="K226" s="918"/>
      <c r="L226" s="916"/>
      <c r="M226" s="917"/>
      <c r="P226" s="916"/>
      <c r="Q226" s="916"/>
      <c r="R226" s="916">
        <f t="shared" si="28"/>
        <v>0</v>
      </c>
    </row>
    <row r="227" spans="1:18" s="737" customFormat="1" ht="14.25" customHeight="1" x14ac:dyDescent="0.25">
      <c r="A227" s="887"/>
      <c r="D227" s="886"/>
      <c r="E227" s="886"/>
      <c r="F227" s="886"/>
      <c r="G227" s="886"/>
      <c r="H227" s="919"/>
      <c r="I227" s="885"/>
      <c r="K227" s="918"/>
      <c r="L227" s="916"/>
      <c r="M227" s="917"/>
      <c r="P227" s="916"/>
      <c r="Q227" s="916"/>
      <c r="R227" s="916"/>
    </row>
    <row r="228" spans="1:18" s="737" customFormat="1" ht="14.25" customHeight="1" x14ac:dyDescent="0.25">
      <c r="A228" s="887" t="s">
        <v>2723</v>
      </c>
      <c r="B228" s="737" t="s">
        <v>2722</v>
      </c>
      <c r="D228" s="886"/>
      <c r="E228" s="886"/>
      <c r="F228" s="886"/>
      <c r="G228" s="886"/>
      <c r="H228" s="919"/>
      <c r="I228" s="885"/>
      <c r="K228" s="918"/>
      <c r="L228" s="916"/>
      <c r="M228" s="917"/>
      <c r="P228" s="916"/>
      <c r="Q228" s="916"/>
      <c r="R228" s="916"/>
    </row>
    <row r="229" spans="1:18" s="737" customFormat="1" ht="14.25" customHeight="1" x14ac:dyDescent="0.25">
      <c r="A229" s="887"/>
      <c r="B229" s="737">
        <v>1</v>
      </c>
      <c r="C229" s="737" t="s">
        <v>2721</v>
      </c>
      <c r="D229" s="886"/>
      <c r="E229" s="886"/>
      <c r="F229" s="886"/>
      <c r="G229" s="886"/>
      <c r="H229" s="919">
        <f>SUM(K229:M229)</f>
        <v>0</v>
      </c>
      <c r="I229" s="885">
        <f>R229</f>
        <v>0</v>
      </c>
      <c r="K229" s="918"/>
      <c r="L229" s="916"/>
      <c r="M229" s="917"/>
      <c r="P229" s="916"/>
      <c r="Q229" s="916"/>
      <c r="R229" s="916">
        <f t="shared" si="28"/>
        <v>0</v>
      </c>
    </row>
    <row r="230" spans="1:18" s="737" customFormat="1" ht="14.25" customHeight="1" x14ac:dyDescent="0.25">
      <c r="A230" s="887"/>
      <c r="B230" s="737">
        <v>2</v>
      </c>
      <c r="C230" s="737" t="s">
        <v>2720</v>
      </c>
      <c r="D230" s="886"/>
      <c r="E230" s="886"/>
      <c r="F230" s="886"/>
      <c r="G230" s="886"/>
      <c r="H230" s="919">
        <f>SUM(K230:M230)</f>
        <v>0</v>
      </c>
      <c r="I230" s="885">
        <f>R230</f>
        <v>0</v>
      </c>
      <c r="K230" s="918"/>
      <c r="L230" s="916"/>
      <c r="M230" s="917"/>
      <c r="P230" s="916"/>
      <c r="Q230" s="916"/>
      <c r="R230" s="916">
        <f t="shared" si="28"/>
        <v>0</v>
      </c>
    </row>
    <row r="231" spans="1:18" s="737" customFormat="1" ht="14.25" customHeight="1" x14ac:dyDescent="0.25">
      <c r="A231" s="887"/>
      <c r="D231" s="886"/>
      <c r="E231" s="886"/>
      <c r="F231" s="886"/>
      <c r="G231" s="886"/>
      <c r="H231" s="919"/>
      <c r="I231" s="885"/>
      <c r="K231" s="918"/>
      <c r="L231" s="916"/>
      <c r="M231" s="917"/>
      <c r="P231" s="916"/>
      <c r="Q231" s="916"/>
      <c r="R231" s="916"/>
    </row>
    <row r="232" spans="1:18" s="737" customFormat="1" ht="14.25" customHeight="1" x14ac:dyDescent="0.25">
      <c r="A232" s="887" t="s">
        <v>2719</v>
      </c>
      <c r="B232" s="737" t="s">
        <v>2718</v>
      </c>
      <c r="D232" s="886"/>
      <c r="E232" s="886"/>
      <c r="F232" s="886"/>
      <c r="G232" s="886"/>
      <c r="H232" s="919"/>
      <c r="I232" s="885"/>
      <c r="K232" s="918"/>
      <c r="L232" s="916"/>
      <c r="M232" s="917"/>
      <c r="P232" s="916"/>
      <c r="Q232" s="916"/>
      <c r="R232" s="916"/>
    </row>
    <row r="233" spans="1:18" s="737" customFormat="1" ht="14.25" customHeight="1" x14ac:dyDescent="0.25">
      <c r="A233" s="887"/>
      <c r="B233" s="737">
        <v>1</v>
      </c>
      <c r="C233" s="737" t="s">
        <v>2717</v>
      </c>
      <c r="D233" s="886"/>
      <c r="E233" s="886"/>
      <c r="F233" s="886"/>
      <c r="G233" s="886"/>
      <c r="H233" s="919">
        <f>SUM(K233:M233)</f>
        <v>0</v>
      </c>
      <c r="I233" s="885">
        <f>R233</f>
        <v>0</v>
      </c>
      <c r="K233" s="918"/>
      <c r="L233" s="916"/>
      <c r="M233" s="917"/>
      <c r="P233" s="916"/>
      <c r="Q233" s="916"/>
      <c r="R233" s="916">
        <f t="shared" ref="R233:R234" si="29">P233*Q233</f>
        <v>0</v>
      </c>
    </row>
    <row r="234" spans="1:18" s="737" customFormat="1" ht="14.25" customHeight="1" x14ac:dyDescent="0.25">
      <c r="A234" s="887"/>
      <c r="B234" s="737">
        <v>2</v>
      </c>
      <c r="C234" s="737" t="s">
        <v>2716</v>
      </c>
      <c r="D234" s="886"/>
      <c r="E234" s="886"/>
      <c r="F234" s="886"/>
      <c r="G234" s="886"/>
      <c r="H234" s="919">
        <f>SUM(K234:M234)</f>
        <v>0</v>
      </c>
      <c r="I234" s="885">
        <f>R234</f>
        <v>0</v>
      </c>
      <c r="K234" s="918"/>
      <c r="L234" s="916"/>
      <c r="M234" s="917"/>
      <c r="P234" s="916"/>
      <c r="Q234" s="916"/>
      <c r="R234" s="916">
        <f t="shared" si="29"/>
        <v>0</v>
      </c>
    </row>
    <row r="235" spans="1:18" s="737" customFormat="1" ht="14.25" customHeight="1" x14ac:dyDescent="0.25">
      <c r="A235" s="887"/>
      <c r="D235" s="886"/>
      <c r="E235" s="886"/>
      <c r="F235" s="886"/>
      <c r="G235" s="886"/>
      <c r="H235" s="919"/>
      <c r="I235" s="885"/>
      <c r="K235" s="918"/>
      <c r="L235" s="916"/>
      <c r="M235" s="917"/>
      <c r="P235" s="916"/>
      <c r="Q235" s="916"/>
      <c r="R235" s="916"/>
    </row>
    <row r="236" spans="1:18" s="737" customFormat="1" ht="14.25" customHeight="1" x14ac:dyDescent="0.25">
      <c r="A236" s="887" t="s">
        <v>2715</v>
      </c>
      <c r="B236" s="737" t="s">
        <v>2714</v>
      </c>
      <c r="D236" s="886"/>
      <c r="E236" s="886"/>
      <c r="F236" s="886"/>
      <c r="G236" s="886"/>
      <c r="H236" s="919"/>
      <c r="I236" s="885"/>
      <c r="K236" s="918"/>
      <c r="L236" s="916"/>
      <c r="M236" s="917"/>
      <c r="P236" s="916"/>
      <c r="Q236" s="916"/>
      <c r="R236" s="916"/>
    </row>
    <row r="237" spans="1:18" s="737" customFormat="1" ht="14.25" customHeight="1" x14ac:dyDescent="0.25">
      <c r="A237" s="887"/>
      <c r="B237" s="737">
        <v>1</v>
      </c>
      <c r="C237" s="737" t="s">
        <v>2713</v>
      </c>
      <c r="D237" s="886"/>
      <c r="E237" s="886"/>
      <c r="F237" s="886"/>
      <c r="G237" s="886"/>
      <c r="H237" s="919">
        <f t="shared" ref="H237:H242" si="30">SUM(K237:M237)</f>
        <v>0</v>
      </c>
      <c r="I237" s="885">
        <f t="shared" ref="I237:I242" si="31">R237</f>
        <v>0</v>
      </c>
      <c r="K237" s="918"/>
      <c r="L237" s="916"/>
      <c r="M237" s="917"/>
      <c r="P237" s="916"/>
      <c r="Q237" s="916"/>
      <c r="R237" s="916">
        <f t="shared" ref="R237:R242" si="32">P237*Q237</f>
        <v>0</v>
      </c>
    </row>
    <row r="238" spans="1:18" s="737" customFormat="1" ht="14.25" customHeight="1" x14ac:dyDescent="0.25">
      <c r="A238" s="887"/>
      <c r="B238" s="737">
        <v>2</v>
      </c>
      <c r="C238" s="737" t="s">
        <v>2712</v>
      </c>
      <c r="D238" s="886"/>
      <c r="E238" s="886"/>
      <c r="F238" s="886"/>
      <c r="G238" s="886"/>
      <c r="H238" s="919">
        <f t="shared" si="30"/>
        <v>0</v>
      </c>
      <c r="I238" s="885">
        <f t="shared" si="31"/>
        <v>0</v>
      </c>
      <c r="K238" s="918"/>
      <c r="L238" s="916"/>
      <c r="M238" s="917"/>
      <c r="P238" s="916"/>
      <c r="Q238" s="916"/>
      <c r="R238" s="916">
        <f t="shared" si="32"/>
        <v>0</v>
      </c>
    </row>
    <row r="239" spans="1:18" s="737" customFormat="1" ht="14.25" customHeight="1" x14ac:dyDescent="0.25">
      <c r="A239" s="887"/>
      <c r="B239" s="737">
        <v>3</v>
      </c>
      <c r="C239" s="737" t="s">
        <v>2711</v>
      </c>
      <c r="D239" s="886"/>
      <c r="E239" s="886"/>
      <c r="F239" s="886"/>
      <c r="G239" s="886"/>
      <c r="H239" s="919">
        <f t="shared" si="30"/>
        <v>0</v>
      </c>
      <c r="I239" s="885">
        <f t="shared" si="31"/>
        <v>0</v>
      </c>
      <c r="K239" s="918"/>
      <c r="L239" s="916"/>
      <c r="M239" s="917"/>
      <c r="P239" s="916"/>
      <c r="Q239" s="916"/>
      <c r="R239" s="916">
        <f t="shared" si="32"/>
        <v>0</v>
      </c>
    </row>
    <row r="240" spans="1:18" s="737" customFormat="1" ht="14.25" customHeight="1" x14ac:dyDescent="0.25">
      <c r="A240" s="887"/>
      <c r="B240" s="737">
        <v>4</v>
      </c>
      <c r="C240" s="737" t="s">
        <v>2710</v>
      </c>
      <c r="D240" s="886"/>
      <c r="E240" s="886"/>
      <c r="F240" s="886"/>
      <c r="G240" s="886"/>
      <c r="H240" s="919">
        <f t="shared" si="30"/>
        <v>0</v>
      </c>
      <c r="I240" s="885">
        <f t="shared" si="31"/>
        <v>0</v>
      </c>
      <c r="K240" s="918"/>
      <c r="L240" s="916"/>
      <c r="M240" s="917"/>
      <c r="P240" s="916"/>
      <c r="Q240" s="916"/>
      <c r="R240" s="916">
        <f t="shared" si="32"/>
        <v>0</v>
      </c>
    </row>
    <row r="241" spans="1:18" s="737" customFormat="1" ht="14.25" customHeight="1" x14ac:dyDescent="0.25">
      <c r="A241" s="887"/>
      <c r="B241" s="737">
        <v>5</v>
      </c>
      <c r="C241" s="737" t="s">
        <v>2709</v>
      </c>
      <c r="D241" s="886"/>
      <c r="E241" s="886"/>
      <c r="F241" s="886"/>
      <c r="G241" s="886"/>
      <c r="H241" s="919">
        <f t="shared" si="30"/>
        <v>0</v>
      </c>
      <c r="I241" s="885">
        <f t="shared" si="31"/>
        <v>0</v>
      </c>
      <c r="K241" s="918"/>
      <c r="L241" s="916"/>
      <c r="M241" s="917"/>
      <c r="P241" s="916"/>
      <c r="Q241" s="916"/>
      <c r="R241" s="916">
        <f t="shared" si="32"/>
        <v>0</v>
      </c>
    </row>
    <row r="242" spans="1:18" s="737" customFormat="1" ht="14.25" customHeight="1" x14ac:dyDescent="0.25">
      <c r="A242" s="887"/>
      <c r="B242" s="737">
        <v>6</v>
      </c>
      <c r="C242" s="737" t="s">
        <v>2708</v>
      </c>
      <c r="D242" s="886"/>
      <c r="E242" s="886"/>
      <c r="F242" s="886"/>
      <c r="G242" s="886"/>
      <c r="H242" s="919">
        <f t="shared" si="30"/>
        <v>0</v>
      </c>
      <c r="I242" s="885">
        <f t="shared" si="31"/>
        <v>0</v>
      </c>
      <c r="K242" s="918"/>
      <c r="L242" s="916"/>
      <c r="M242" s="917"/>
      <c r="P242" s="916"/>
      <c r="Q242" s="916"/>
      <c r="R242" s="916">
        <f t="shared" si="32"/>
        <v>0</v>
      </c>
    </row>
    <row r="243" spans="1:18" s="737" customFormat="1" ht="14.25" customHeight="1" x14ac:dyDescent="0.25">
      <c r="A243" s="887"/>
      <c r="D243" s="886"/>
      <c r="E243" s="886"/>
      <c r="F243" s="886"/>
      <c r="G243" s="886"/>
      <c r="H243" s="919"/>
      <c r="I243" s="885"/>
      <c r="K243" s="918"/>
      <c r="L243" s="916"/>
      <c r="M243" s="917"/>
      <c r="P243" s="916"/>
      <c r="Q243" s="916"/>
      <c r="R243" s="916"/>
    </row>
    <row r="244" spans="1:18" s="737" customFormat="1" ht="14.25" customHeight="1" x14ac:dyDescent="0.25">
      <c r="A244" s="887" t="s">
        <v>2707</v>
      </c>
      <c r="B244" s="737" t="s">
        <v>2706</v>
      </c>
      <c r="D244" s="886"/>
      <c r="E244" s="886"/>
      <c r="F244" s="886"/>
      <c r="G244" s="886"/>
      <c r="H244" s="919"/>
      <c r="I244" s="885"/>
      <c r="K244" s="918"/>
      <c r="L244" s="916"/>
      <c r="M244" s="917"/>
      <c r="P244" s="916"/>
      <c r="Q244" s="916"/>
      <c r="R244" s="916"/>
    </row>
    <row r="245" spans="1:18" s="737" customFormat="1" ht="14.25" customHeight="1" x14ac:dyDescent="0.25">
      <c r="A245" s="887"/>
      <c r="B245" s="737">
        <v>1</v>
      </c>
      <c r="C245" s="737" t="s">
        <v>2705</v>
      </c>
      <c r="D245" s="886"/>
      <c r="E245" s="886"/>
      <c r="F245" s="886"/>
      <c r="G245" s="886"/>
      <c r="H245" s="919">
        <f>SUM(K245:M245)</f>
        <v>0</v>
      </c>
      <c r="I245" s="885">
        <f>R245</f>
        <v>0</v>
      </c>
      <c r="K245" s="918"/>
      <c r="L245" s="916"/>
      <c r="M245" s="917"/>
      <c r="P245" s="916"/>
      <c r="Q245" s="916"/>
      <c r="R245" s="916">
        <f t="shared" ref="R245:R246" si="33">P245*Q245</f>
        <v>0</v>
      </c>
    </row>
    <row r="246" spans="1:18" s="737" customFormat="1" ht="14.25" customHeight="1" x14ac:dyDescent="0.25">
      <c r="A246" s="887"/>
      <c r="B246" s="737">
        <v>2</v>
      </c>
      <c r="C246" s="737" t="s">
        <v>2704</v>
      </c>
      <c r="D246" s="886"/>
      <c r="E246" s="886"/>
      <c r="F246" s="886"/>
      <c r="G246" s="886"/>
      <c r="H246" s="919">
        <f>SUM(K246:M246)</f>
        <v>0</v>
      </c>
      <c r="I246" s="885">
        <f>R246</f>
        <v>0</v>
      </c>
      <c r="K246" s="918"/>
      <c r="L246" s="916"/>
      <c r="M246" s="917"/>
      <c r="P246" s="916"/>
      <c r="Q246" s="916"/>
      <c r="R246" s="916">
        <f t="shared" si="33"/>
        <v>0</v>
      </c>
    </row>
    <row r="247" spans="1:18" s="737" customFormat="1" ht="14.25" customHeight="1" x14ac:dyDescent="0.25">
      <c r="A247" s="887"/>
      <c r="D247" s="886"/>
      <c r="E247" s="886"/>
      <c r="F247" s="886"/>
      <c r="G247" s="886"/>
      <c r="H247" s="919"/>
      <c r="I247" s="885"/>
      <c r="K247" s="918"/>
      <c r="L247" s="916"/>
      <c r="M247" s="917"/>
      <c r="P247" s="916"/>
      <c r="Q247" s="916"/>
      <c r="R247" s="916"/>
    </row>
    <row r="248" spans="1:18" s="737" customFormat="1" ht="14.25" customHeight="1" x14ac:dyDescent="0.25">
      <c r="A248" s="887" t="s">
        <v>2703</v>
      </c>
      <c r="B248" s="737" t="s">
        <v>2702</v>
      </c>
      <c r="D248" s="886"/>
      <c r="E248" s="886"/>
      <c r="F248" s="886"/>
      <c r="G248" s="886"/>
      <c r="H248" s="919"/>
      <c r="I248" s="885"/>
      <c r="K248" s="918"/>
      <c r="L248" s="916"/>
      <c r="M248" s="917"/>
      <c r="P248" s="916"/>
      <c r="Q248" s="916"/>
      <c r="R248" s="916"/>
    </row>
    <row r="249" spans="1:18" s="737" customFormat="1" ht="14.25" customHeight="1" x14ac:dyDescent="0.25">
      <c r="A249" s="887"/>
      <c r="B249" s="737">
        <v>1</v>
      </c>
      <c r="C249" s="737" t="s">
        <v>2701</v>
      </c>
      <c r="D249" s="886"/>
      <c r="E249" s="886"/>
      <c r="F249" s="886"/>
      <c r="G249" s="886"/>
      <c r="H249" s="919">
        <f>SUM(K249:M249)</f>
        <v>0</v>
      </c>
      <c r="I249" s="885">
        <f>R249</f>
        <v>0</v>
      </c>
      <c r="K249" s="918"/>
      <c r="L249" s="916"/>
      <c r="M249" s="917"/>
      <c r="P249" s="916"/>
      <c r="Q249" s="916"/>
      <c r="R249" s="916">
        <f t="shared" ref="R249:R250" si="34">P249*Q249</f>
        <v>0</v>
      </c>
    </row>
    <row r="250" spans="1:18" s="737" customFormat="1" ht="14.25" customHeight="1" x14ac:dyDescent="0.25">
      <c r="A250" s="887"/>
      <c r="B250" s="737">
        <v>2</v>
      </c>
      <c r="C250" s="737" t="s">
        <v>2700</v>
      </c>
      <c r="D250" s="886"/>
      <c r="E250" s="886"/>
      <c r="F250" s="886"/>
      <c r="G250" s="886"/>
      <c r="H250" s="919">
        <f>SUM(K250:M250)</f>
        <v>0</v>
      </c>
      <c r="I250" s="885">
        <f>R250</f>
        <v>0</v>
      </c>
      <c r="K250" s="918"/>
      <c r="L250" s="916"/>
      <c r="M250" s="917"/>
      <c r="P250" s="916"/>
      <c r="Q250" s="916"/>
      <c r="R250" s="916">
        <f t="shared" si="34"/>
        <v>0</v>
      </c>
    </row>
    <row r="251" spans="1:18" s="737" customFormat="1" ht="14.25" customHeight="1" x14ac:dyDescent="0.25">
      <c r="A251" s="887"/>
      <c r="D251" s="886"/>
      <c r="E251" s="886"/>
      <c r="F251" s="886"/>
      <c r="G251" s="886"/>
      <c r="H251" s="919"/>
      <c r="I251" s="885"/>
      <c r="K251" s="918"/>
      <c r="L251" s="916"/>
      <c r="M251" s="917"/>
      <c r="P251" s="916"/>
      <c r="Q251" s="916"/>
      <c r="R251" s="916"/>
    </row>
    <row r="252" spans="1:18" s="737" customFormat="1" ht="14.25" customHeight="1" x14ac:dyDescent="0.25">
      <c r="A252" s="887" t="s">
        <v>2699</v>
      </c>
      <c r="B252" s="737" t="s">
        <v>2698</v>
      </c>
      <c r="D252" s="886"/>
      <c r="E252" s="886"/>
      <c r="F252" s="886"/>
      <c r="G252" s="886"/>
      <c r="H252" s="919"/>
      <c r="I252" s="885"/>
      <c r="K252" s="918"/>
      <c r="L252" s="916"/>
      <c r="M252" s="917"/>
      <c r="P252" s="916"/>
      <c r="Q252" s="916"/>
      <c r="R252" s="916"/>
    </row>
    <row r="253" spans="1:18" s="737" customFormat="1" ht="14.25" customHeight="1" x14ac:dyDescent="0.25">
      <c r="A253" s="887"/>
      <c r="B253" s="737">
        <v>1</v>
      </c>
      <c r="C253" s="737" t="s">
        <v>2697</v>
      </c>
      <c r="D253" s="886"/>
      <c r="E253" s="886"/>
      <c r="F253" s="886"/>
      <c r="G253" s="886"/>
      <c r="H253" s="919">
        <f>SUM(K253:M253)</f>
        <v>0</v>
      </c>
      <c r="I253" s="885">
        <f>R253</f>
        <v>0</v>
      </c>
      <c r="K253" s="918"/>
      <c r="L253" s="916"/>
      <c r="M253" s="917"/>
      <c r="P253" s="916"/>
      <c r="Q253" s="916"/>
      <c r="R253" s="916">
        <f t="shared" ref="R253:R256" si="35">P253*Q253</f>
        <v>0</v>
      </c>
    </row>
    <row r="254" spans="1:18" s="737" customFormat="1" ht="14.25" customHeight="1" x14ac:dyDescent="0.25">
      <c r="A254" s="887"/>
      <c r="B254" s="737">
        <v>2</v>
      </c>
      <c r="C254" s="737" t="s">
        <v>2696</v>
      </c>
      <c r="D254" s="886"/>
      <c r="E254" s="886"/>
      <c r="F254" s="886"/>
      <c r="G254" s="886"/>
      <c r="H254" s="919">
        <f>SUM(K254:M254)</f>
        <v>0</v>
      </c>
      <c r="I254" s="885">
        <f>R254</f>
        <v>0</v>
      </c>
      <c r="K254" s="918"/>
      <c r="L254" s="916"/>
      <c r="M254" s="917"/>
      <c r="P254" s="916"/>
      <c r="Q254" s="916"/>
      <c r="R254" s="916">
        <f t="shared" si="35"/>
        <v>0</v>
      </c>
    </row>
    <row r="255" spans="1:18" s="737" customFormat="1" ht="14.25" customHeight="1" x14ac:dyDescent="0.25">
      <c r="A255" s="887"/>
      <c r="B255" s="737">
        <v>3</v>
      </c>
      <c r="C255" s="737" t="s">
        <v>2695</v>
      </c>
      <c r="D255" s="886"/>
      <c r="E255" s="886"/>
      <c r="F255" s="886"/>
      <c r="G255" s="886"/>
      <c r="H255" s="919">
        <f>SUM(K255:M255)</f>
        <v>0</v>
      </c>
      <c r="I255" s="885">
        <f>R255</f>
        <v>0</v>
      </c>
      <c r="K255" s="918"/>
      <c r="L255" s="916"/>
      <c r="M255" s="917"/>
      <c r="P255" s="916"/>
      <c r="Q255" s="916"/>
      <c r="R255" s="916">
        <f t="shared" si="35"/>
        <v>0</v>
      </c>
    </row>
    <row r="256" spans="1:18" s="737" customFormat="1" ht="14.25" customHeight="1" x14ac:dyDescent="0.25">
      <c r="A256" s="887"/>
      <c r="B256" s="737">
        <v>4</v>
      </c>
      <c r="C256" s="737" t="s">
        <v>2694</v>
      </c>
      <c r="D256" s="886"/>
      <c r="E256" s="886"/>
      <c r="F256" s="886"/>
      <c r="G256" s="886"/>
      <c r="H256" s="919">
        <f>SUM(K256:M256)</f>
        <v>0</v>
      </c>
      <c r="I256" s="885">
        <f>R256</f>
        <v>0</v>
      </c>
      <c r="K256" s="918"/>
      <c r="L256" s="916"/>
      <c r="M256" s="917"/>
      <c r="P256" s="916"/>
      <c r="Q256" s="916"/>
      <c r="R256" s="916">
        <f t="shared" si="35"/>
        <v>0</v>
      </c>
    </row>
    <row r="257" spans="1:18" s="737" customFormat="1" ht="14.25" customHeight="1" x14ac:dyDescent="0.25">
      <c r="A257" s="887"/>
      <c r="D257" s="886"/>
      <c r="E257" s="886"/>
      <c r="F257" s="886"/>
      <c r="G257" s="886"/>
      <c r="H257" s="919"/>
      <c r="I257" s="885"/>
      <c r="K257" s="918"/>
      <c r="L257" s="916"/>
      <c r="M257" s="917"/>
      <c r="P257" s="916"/>
      <c r="Q257" s="916"/>
      <c r="R257" s="916"/>
    </row>
    <row r="258" spans="1:18" s="737" customFormat="1" ht="14.25" customHeight="1" x14ac:dyDescent="0.25">
      <c r="A258" s="887"/>
      <c r="D258" s="886"/>
      <c r="E258" s="886"/>
      <c r="F258" s="886"/>
      <c r="G258" s="886"/>
      <c r="H258" s="919"/>
      <c r="I258" s="885"/>
      <c r="K258" s="918"/>
      <c r="L258" s="916"/>
      <c r="M258" s="917"/>
      <c r="P258" s="916"/>
      <c r="Q258" s="916"/>
      <c r="R258" s="916"/>
    </row>
    <row r="259" spans="1:18" s="737" customFormat="1" ht="14.25" customHeight="1" x14ac:dyDescent="0.25">
      <c r="A259" s="887"/>
      <c r="D259" s="886"/>
      <c r="E259" s="886"/>
      <c r="F259" s="886"/>
      <c r="G259" s="886"/>
      <c r="H259" s="919"/>
      <c r="I259" s="885"/>
      <c r="K259" s="918"/>
      <c r="L259" s="916"/>
      <c r="M259" s="917"/>
      <c r="P259" s="916"/>
      <c r="Q259" s="916"/>
      <c r="R259" s="916"/>
    </row>
    <row r="260" spans="1:18" s="737" customFormat="1" ht="14.25" customHeight="1" x14ac:dyDescent="0.25">
      <c r="A260" s="887"/>
      <c r="D260" s="886"/>
      <c r="E260" s="886"/>
      <c r="F260" s="886"/>
      <c r="G260" s="886"/>
      <c r="H260" s="919"/>
      <c r="I260" s="885"/>
      <c r="K260" s="918"/>
      <c r="L260" s="916"/>
      <c r="M260" s="917"/>
      <c r="P260" s="916"/>
      <c r="Q260" s="916"/>
      <c r="R260" s="916"/>
    </row>
    <row r="261" spans="1:18" s="737" customFormat="1" ht="14.25" customHeight="1" x14ac:dyDescent="0.25">
      <c r="A261" s="887"/>
      <c r="D261" s="886"/>
      <c r="E261" s="886"/>
      <c r="F261" s="886"/>
      <c r="G261" s="886"/>
      <c r="H261" s="919"/>
      <c r="I261" s="885"/>
      <c r="K261" s="918"/>
      <c r="L261" s="916"/>
      <c r="M261" s="917"/>
      <c r="P261" s="916"/>
      <c r="Q261" s="916"/>
      <c r="R261" s="916"/>
    </row>
    <row r="262" spans="1:18" s="737" customFormat="1" ht="14.25" customHeight="1" x14ac:dyDescent="0.25">
      <c r="A262" s="887"/>
      <c r="D262" s="886"/>
      <c r="E262" s="886"/>
      <c r="F262" s="886"/>
      <c r="G262" s="886"/>
      <c r="H262" s="919"/>
      <c r="I262" s="885"/>
      <c r="K262" s="918"/>
      <c r="L262" s="916"/>
      <c r="M262" s="917"/>
      <c r="P262" s="916"/>
      <c r="Q262" s="916"/>
      <c r="R262" s="916"/>
    </row>
    <row r="263" spans="1:18" s="737" customFormat="1" ht="28.5" customHeight="1" x14ac:dyDescent="0.25">
      <c r="A263" s="969" t="s">
        <v>3000</v>
      </c>
      <c r="B263" s="923"/>
      <c r="C263" s="923"/>
      <c r="D263" s="923"/>
      <c r="E263" s="923"/>
      <c r="F263" s="923"/>
      <c r="G263" s="922" t="s">
        <v>2693</v>
      </c>
      <c r="H263" s="921">
        <f>SUM(H217:H262)</f>
        <v>0</v>
      </c>
      <c r="I263" s="920">
        <f>SUM(I217:I262)</f>
        <v>0</v>
      </c>
      <c r="K263" s="918"/>
      <c r="L263" s="916"/>
      <c r="M263" s="917"/>
      <c r="P263" s="916"/>
      <c r="Q263" s="916"/>
      <c r="R263" s="916"/>
    </row>
    <row r="264" spans="1:18" s="737" customFormat="1" ht="14.25" customHeight="1" x14ac:dyDescent="0.25">
      <c r="A264" s="887"/>
      <c r="D264" s="886"/>
      <c r="E264" s="886"/>
      <c r="F264" s="886"/>
      <c r="G264" s="886"/>
      <c r="H264" s="919"/>
      <c r="I264" s="885"/>
      <c r="K264" s="918"/>
      <c r="L264" s="916"/>
      <c r="M264" s="917"/>
      <c r="P264" s="916"/>
      <c r="Q264" s="916"/>
      <c r="R264" s="916"/>
    </row>
    <row r="265" spans="1:18" s="737" customFormat="1" ht="14.25" customHeight="1" x14ac:dyDescent="0.25">
      <c r="A265" s="887"/>
      <c r="B265" s="897" t="s">
        <v>2692</v>
      </c>
      <c r="D265" s="886"/>
      <c r="E265" s="886"/>
      <c r="F265" s="886"/>
      <c r="G265" s="886"/>
      <c r="H265" s="919"/>
      <c r="I265" s="885"/>
      <c r="K265" s="918"/>
      <c r="L265" s="916"/>
      <c r="M265" s="917"/>
      <c r="P265" s="916"/>
      <c r="Q265" s="916"/>
      <c r="R265" s="916"/>
    </row>
    <row r="266" spans="1:18" s="737" customFormat="1" ht="14.25" customHeight="1" x14ac:dyDescent="0.25">
      <c r="A266" s="887"/>
      <c r="D266" s="886"/>
      <c r="E266" s="886"/>
      <c r="F266" s="886"/>
      <c r="G266" s="886"/>
      <c r="H266" s="919"/>
      <c r="I266" s="885"/>
      <c r="K266" s="918"/>
      <c r="L266" s="916"/>
      <c r="M266" s="917"/>
      <c r="P266" s="916"/>
      <c r="Q266" s="916"/>
      <c r="R266" s="916"/>
    </row>
    <row r="267" spans="1:18" s="737" customFormat="1" ht="14.25" customHeight="1" x14ac:dyDescent="0.25">
      <c r="A267" s="887"/>
      <c r="C267" s="774" t="str">
        <f>A67</f>
        <v>1.1/1</v>
      </c>
      <c r="D267" s="886"/>
      <c r="E267" s="886"/>
      <c r="F267" s="886"/>
      <c r="G267" s="886"/>
      <c r="H267" s="919">
        <f>H67</f>
        <v>0</v>
      </c>
      <c r="I267" s="885">
        <f>I67</f>
        <v>0</v>
      </c>
      <c r="K267" s="918"/>
      <c r="L267" s="916"/>
      <c r="M267" s="917"/>
      <c r="P267" s="916"/>
      <c r="Q267" s="916"/>
      <c r="R267" s="916"/>
    </row>
    <row r="268" spans="1:18" s="737" customFormat="1" ht="14.25" customHeight="1" x14ac:dyDescent="0.25">
      <c r="A268" s="887"/>
      <c r="D268" s="886"/>
      <c r="E268" s="886"/>
      <c r="F268" s="886"/>
      <c r="G268" s="886"/>
      <c r="H268" s="919"/>
      <c r="I268" s="885"/>
      <c r="K268" s="918"/>
      <c r="L268" s="916"/>
      <c r="M268" s="917"/>
      <c r="P268" s="916"/>
      <c r="Q268" s="916"/>
      <c r="R268" s="916"/>
    </row>
    <row r="269" spans="1:18" s="737" customFormat="1" ht="14.25" customHeight="1" x14ac:dyDescent="0.25">
      <c r="A269" s="887"/>
      <c r="C269" s="774" t="str">
        <f>A119</f>
        <v>1.1/2</v>
      </c>
      <c r="D269" s="886"/>
      <c r="E269" s="886"/>
      <c r="F269" s="886"/>
      <c r="G269" s="886"/>
      <c r="H269" s="919">
        <f>H119</f>
        <v>0</v>
      </c>
      <c r="I269" s="885">
        <f>I119</f>
        <v>0</v>
      </c>
      <c r="K269" s="918"/>
      <c r="L269" s="916"/>
      <c r="M269" s="917"/>
      <c r="P269" s="916"/>
      <c r="Q269" s="916"/>
      <c r="R269" s="916"/>
    </row>
    <row r="270" spans="1:18" s="737" customFormat="1" ht="14.25" customHeight="1" x14ac:dyDescent="0.25">
      <c r="A270" s="887"/>
      <c r="D270" s="886"/>
      <c r="E270" s="886"/>
      <c r="F270" s="886"/>
      <c r="G270" s="886"/>
      <c r="H270" s="919"/>
      <c r="I270" s="885"/>
      <c r="J270" s="909"/>
      <c r="K270" s="918"/>
      <c r="L270" s="916"/>
      <c r="M270" s="917"/>
      <c r="N270" s="908"/>
      <c r="O270" s="908"/>
      <c r="P270" s="916"/>
      <c r="Q270" s="916"/>
      <c r="R270" s="916"/>
    </row>
    <row r="271" spans="1:18" s="737" customFormat="1" ht="14.25" customHeight="1" x14ac:dyDescent="0.25">
      <c r="A271" s="887"/>
      <c r="C271" s="774" t="str">
        <f>A167</f>
        <v>1.1/3</v>
      </c>
      <c r="D271" s="886"/>
      <c r="E271" s="886"/>
      <c r="F271" s="886"/>
      <c r="G271" s="886"/>
      <c r="H271" s="919">
        <f>H167</f>
        <v>0</v>
      </c>
      <c r="I271" s="885">
        <f>I167</f>
        <v>0</v>
      </c>
      <c r="J271" s="909"/>
      <c r="K271" s="918"/>
      <c r="L271" s="916"/>
      <c r="M271" s="917"/>
      <c r="N271" s="908"/>
      <c r="O271" s="908"/>
      <c r="P271" s="916"/>
      <c r="Q271" s="916"/>
      <c r="R271" s="916"/>
    </row>
    <row r="272" spans="1:18" s="737" customFormat="1" ht="14.25" customHeight="1" x14ac:dyDescent="0.25">
      <c r="A272" s="887"/>
      <c r="D272" s="886"/>
      <c r="E272" s="886"/>
      <c r="F272" s="886"/>
      <c r="G272" s="886"/>
      <c r="H272" s="919"/>
      <c r="I272" s="885"/>
      <c r="J272" s="909"/>
      <c r="K272" s="918"/>
      <c r="L272" s="916"/>
      <c r="M272" s="917"/>
      <c r="N272" s="908"/>
      <c r="O272" s="908"/>
      <c r="P272" s="916"/>
      <c r="Q272" s="916"/>
      <c r="R272" s="916"/>
    </row>
    <row r="273" spans="1:18" s="737" customFormat="1" ht="14.25" customHeight="1" x14ac:dyDescent="0.25">
      <c r="A273" s="887"/>
      <c r="C273" s="774" t="str">
        <f>A215</f>
        <v>1.1/4</v>
      </c>
      <c r="D273" s="886"/>
      <c r="E273" s="886"/>
      <c r="F273" s="886"/>
      <c r="G273" s="886"/>
      <c r="H273" s="919">
        <f>H215</f>
        <v>0</v>
      </c>
      <c r="I273" s="885">
        <f>I215</f>
        <v>0</v>
      </c>
      <c r="J273" s="909"/>
      <c r="K273" s="918"/>
      <c r="L273" s="916"/>
      <c r="M273" s="917"/>
      <c r="N273" s="908"/>
      <c r="O273" s="908"/>
      <c r="P273" s="916"/>
      <c r="Q273" s="916"/>
      <c r="R273" s="916"/>
    </row>
    <row r="274" spans="1:18" s="737" customFormat="1" ht="14.25" customHeight="1" x14ac:dyDescent="0.25">
      <c r="A274" s="887"/>
      <c r="D274" s="886"/>
      <c r="E274" s="886"/>
      <c r="F274" s="886"/>
      <c r="G274" s="886"/>
      <c r="H274" s="919"/>
      <c r="I274" s="885"/>
      <c r="J274" s="909"/>
      <c r="K274" s="918"/>
      <c r="L274" s="916"/>
      <c r="M274" s="917"/>
      <c r="N274" s="908"/>
      <c r="O274" s="908"/>
      <c r="P274" s="916"/>
      <c r="Q274" s="916"/>
      <c r="R274" s="916"/>
    </row>
    <row r="275" spans="1:18" s="737" customFormat="1" ht="14.25" customHeight="1" x14ac:dyDescent="0.25">
      <c r="A275" s="887"/>
      <c r="C275" s="774" t="str">
        <f>A263</f>
        <v>1.1/5</v>
      </c>
      <c r="D275" s="886"/>
      <c r="E275" s="886"/>
      <c r="F275" s="886"/>
      <c r="G275" s="886"/>
      <c r="H275" s="919">
        <f>H263</f>
        <v>0</v>
      </c>
      <c r="I275" s="885">
        <f>I263</f>
        <v>0</v>
      </c>
      <c r="J275" s="909"/>
      <c r="K275" s="918"/>
      <c r="L275" s="916"/>
      <c r="M275" s="917"/>
      <c r="N275" s="908"/>
      <c r="O275" s="908"/>
      <c r="P275" s="916"/>
      <c r="Q275" s="916"/>
      <c r="R275" s="916"/>
    </row>
    <row r="276" spans="1:18" s="737" customFormat="1" ht="14.25" customHeight="1" x14ac:dyDescent="0.25">
      <c r="A276" s="887"/>
      <c r="D276" s="886"/>
      <c r="E276" s="886"/>
      <c r="F276" s="886"/>
      <c r="G276" s="886"/>
      <c r="H276" s="919"/>
      <c r="I276" s="885"/>
      <c r="J276" s="909"/>
      <c r="K276" s="918"/>
      <c r="L276" s="916"/>
      <c r="M276" s="917"/>
      <c r="N276" s="908"/>
      <c r="O276" s="908"/>
      <c r="P276" s="916"/>
      <c r="Q276" s="916"/>
      <c r="R276" s="916"/>
    </row>
    <row r="277" spans="1:18" s="737" customFormat="1" ht="14.25" customHeight="1" x14ac:dyDescent="0.25">
      <c r="A277" s="887"/>
      <c r="D277" s="886"/>
      <c r="E277" s="886"/>
      <c r="F277" s="886"/>
      <c r="G277" s="886"/>
      <c r="H277" s="919"/>
      <c r="I277" s="885"/>
      <c r="J277" s="909"/>
      <c r="K277" s="918"/>
      <c r="L277" s="916"/>
      <c r="M277" s="917"/>
      <c r="N277" s="908"/>
      <c r="O277" s="908"/>
      <c r="P277" s="916"/>
      <c r="Q277" s="916"/>
      <c r="R277" s="916"/>
    </row>
    <row r="278" spans="1:18" s="737" customFormat="1" ht="14.25" customHeight="1" x14ac:dyDescent="0.25">
      <c r="A278" s="887"/>
      <c r="D278" s="886"/>
      <c r="E278" s="886"/>
      <c r="F278" s="886"/>
      <c r="G278" s="886"/>
      <c r="H278" s="919"/>
      <c r="I278" s="885"/>
      <c r="J278" s="909"/>
      <c r="K278" s="918"/>
      <c r="L278" s="916"/>
      <c r="M278" s="917"/>
      <c r="N278" s="908"/>
      <c r="O278" s="908"/>
      <c r="P278" s="916"/>
      <c r="Q278" s="916"/>
      <c r="R278" s="916"/>
    </row>
    <row r="279" spans="1:18" s="737" customFormat="1" ht="14.25" customHeight="1" x14ac:dyDescent="0.25">
      <c r="A279" s="887"/>
      <c r="D279" s="886"/>
      <c r="E279" s="886"/>
      <c r="F279" s="886"/>
      <c r="G279" s="886"/>
      <c r="H279" s="919"/>
      <c r="I279" s="885"/>
      <c r="J279" s="909"/>
      <c r="K279" s="918"/>
      <c r="L279" s="916"/>
      <c r="M279" s="917"/>
      <c r="N279" s="908"/>
      <c r="O279" s="908"/>
      <c r="P279" s="916"/>
      <c r="Q279" s="916"/>
      <c r="R279" s="916"/>
    </row>
    <row r="280" spans="1:18" s="737" customFormat="1" ht="14.25" customHeight="1" x14ac:dyDescent="0.25">
      <c r="A280" s="887"/>
      <c r="D280" s="886"/>
      <c r="E280" s="886"/>
      <c r="F280" s="886"/>
      <c r="G280" s="886"/>
      <c r="H280" s="919"/>
      <c r="I280" s="885"/>
      <c r="J280" s="909"/>
      <c r="K280" s="918"/>
      <c r="L280" s="916"/>
      <c r="M280" s="917"/>
      <c r="N280" s="908"/>
      <c r="O280" s="908"/>
      <c r="P280" s="916"/>
      <c r="Q280" s="916"/>
      <c r="R280" s="916"/>
    </row>
    <row r="281" spans="1:18" s="737" customFormat="1" ht="14.25" customHeight="1" x14ac:dyDescent="0.25">
      <c r="A281" s="887"/>
      <c r="D281" s="886"/>
      <c r="E281" s="886"/>
      <c r="F281" s="886"/>
      <c r="G281" s="886"/>
      <c r="H281" s="919"/>
      <c r="I281" s="885"/>
      <c r="J281" s="909"/>
      <c r="K281" s="918"/>
      <c r="L281" s="916"/>
      <c r="M281" s="917"/>
      <c r="N281" s="908"/>
      <c r="O281" s="908"/>
      <c r="P281" s="942"/>
      <c r="Q281" s="942"/>
      <c r="R281" s="942"/>
    </row>
    <row r="282" spans="1:18" s="737" customFormat="1" ht="28.5" customHeight="1" thickBot="1" x14ac:dyDescent="0.3">
      <c r="A282" s="887"/>
      <c r="D282" s="886"/>
      <c r="E282" s="886"/>
      <c r="F282" s="886"/>
      <c r="G282" s="915" t="s">
        <v>28</v>
      </c>
      <c r="H282" s="914">
        <f>SUM(H265:H281)</f>
        <v>0</v>
      </c>
      <c r="I282" s="913">
        <f>SUM(I265:I281)</f>
        <v>0</v>
      </c>
      <c r="J282" s="909"/>
      <c r="K282" s="912">
        <f>SUM(K7:K281)</f>
        <v>0</v>
      </c>
      <c r="L282" s="912">
        <f>SUM(L7:L281)</f>
        <v>0</v>
      </c>
      <c r="M282" s="910">
        <f>SUM(M7:M281)</f>
        <v>0</v>
      </c>
      <c r="N282" s="908"/>
      <c r="O282" s="908"/>
      <c r="P282" s="908"/>
      <c r="Q282" s="908"/>
      <c r="R282" s="942">
        <f>SUM(R7:R281)</f>
        <v>0</v>
      </c>
    </row>
    <row r="283" spans="1:18" s="737" customFormat="1" ht="28.5" customHeight="1" thickTop="1" x14ac:dyDescent="0.25">
      <c r="A283" s="887"/>
      <c r="D283" s="886"/>
      <c r="E283" s="886"/>
      <c r="F283" s="886"/>
      <c r="G283" s="886"/>
      <c r="H283" s="911" t="s">
        <v>28</v>
      </c>
      <c r="I283" s="885">
        <f>H282</f>
        <v>0</v>
      </c>
      <c r="J283" s="909"/>
      <c r="K283" s="908"/>
      <c r="L283" s="908"/>
      <c r="M283" s="910">
        <f>K282+L282+M282</f>
        <v>0</v>
      </c>
      <c r="N283" s="908"/>
      <c r="O283" s="908"/>
      <c r="P283" s="908"/>
      <c r="Q283" s="908"/>
      <c r="R283" s="908"/>
    </row>
    <row r="284" spans="1:18" s="737" customFormat="1" ht="26.25" customHeight="1" x14ac:dyDescent="0.25">
      <c r="A284" s="883"/>
      <c r="B284" s="883"/>
      <c r="C284" s="883"/>
      <c r="D284" s="883"/>
      <c r="E284" s="883"/>
      <c r="F284" s="883"/>
      <c r="G284" s="883"/>
      <c r="H284" s="884" t="s">
        <v>2691</v>
      </c>
      <c r="I284" s="883">
        <f>I282+I283</f>
        <v>0</v>
      </c>
      <c r="J284" s="909"/>
      <c r="K284" s="908"/>
      <c r="L284" s="908" t="s">
        <v>2690</v>
      </c>
      <c r="M284" s="908" t="str">
        <f>+IF(H282=M283,"P","O")</f>
        <v>P</v>
      </c>
      <c r="N284" s="908"/>
      <c r="O284" s="908"/>
      <c r="P284" s="908"/>
      <c r="Q284" s="908"/>
      <c r="R284" s="908" t="str">
        <f>+IF(I282=R282,"P","O")</f>
        <v>P</v>
      </c>
    </row>
  </sheetData>
  <mergeCells count="4">
    <mergeCell ref="K5:M5"/>
    <mergeCell ref="R5:R6"/>
    <mergeCell ref="P5:P6"/>
    <mergeCell ref="Q5:Q6"/>
  </mergeCells>
  <pageMargins left="0.59055118110236227" right="0.59055118110236227" top="0.43307086614173229" bottom="0.43307086614173229" header="0.31496062992125984" footer="0.19685039370078741"/>
  <pageSetup paperSize="9" scale="95" fitToHeight="100" orientation="portrait" useFirstPageNumber="1" r:id="rId1"/>
  <headerFooter>
    <oddHeader>&amp;R&amp;G</oddHeader>
    <oddFooter>&amp;L&amp;6
&amp;D</oddFooter>
  </headerFooter>
  <rowBreaks count="5" manualBreakCount="5">
    <brk id="67" max="16383" man="1"/>
    <brk id="119" max="16383" man="1"/>
    <brk id="167" max="16383" man="1"/>
    <brk id="215" max="16383" man="1"/>
    <brk id="263"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A3BEC-BF60-4C87-B0EE-74E2BF817606}">
  <sheetPr>
    <pageSetUpPr fitToPage="1"/>
  </sheetPr>
  <dimension ref="A1:W146"/>
  <sheetViews>
    <sheetView showGridLines="0" tabSelected="1" view="pageBreakPreview" topLeftCell="A57" zoomScaleNormal="70" zoomScaleSheetLayoutView="100" zoomScalePageLayoutView="118" workbookViewId="0">
      <selection activeCell="C76" sqref="C76"/>
    </sheetView>
  </sheetViews>
  <sheetFormatPr defaultColWidth="9.140625" defaultRowHeight="14.25" x14ac:dyDescent="0.25"/>
  <cols>
    <col min="1" max="1" width="4.85546875" style="3" customWidth="1"/>
    <col min="2" max="2" width="9.42578125" style="3" customWidth="1"/>
    <col min="3" max="3" width="53.7109375" style="3" customWidth="1"/>
    <col min="4" max="5" width="6" style="3" customWidth="1"/>
    <col min="6" max="7" width="10.85546875" style="3" customWidth="1"/>
    <col min="8" max="8" width="10.85546875" style="63" customWidth="1"/>
    <col min="9" max="9" width="0.140625" style="3" customWidth="1"/>
    <col min="10" max="10" width="10.42578125" style="95" bestFit="1" customWidth="1"/>
    <col min="11" max="11" width="20.5703125" style="144" customWidth="1"/>
    <col min="12" max="12" width="23.28515625" style="144" customWidth="1"/>
    <col min="13" max="15" width="10.85546875" style="144" customWidth="1"/>
    <col min="16" max="16" width="14" style="630" customWidth="1"/>
    <col min="17" max="17" width="21.85546875" style="631" customWidth="1"/>
    <col min="18" max="18" width="27.7109375" style="91" customWidth="1"/>
    <col min="19" max="16384" width="9.140625" style="91"/>
  </cols>
  <sheetData>
    <row r="1" spans="1:23" s="4" customFormat="1" ht="21" customHeight="1" x14ac:dyDescent="0.25">
      <c r="A1" s="945" t="str">
        <f>'General Summary '!A1</f>
        <v>Boat House 6, Royal Marines Experience Museum</v>
      </c>
      <c r="H1" s="55"/>
      <c r="J1" s="88"/>
      <c r="K1" s="129"/>
      <c r="L1" s="129"/>
      <c r="M1" s="129"/>
      <c r="N1" s="129"/>
      <c r="O1" s="129"/>
      <c r="P1" s="130"/>
      <c r="Q1" s="88"/>
    </row>
    <row r="2" spans="1:23" s="6" customFormat="1" ht="21" customHeight="1" x14ac:dyDescent="0.25">
      <c r="A2" s="904" t="str">
        <f>'General Summary '!A2</f>
        <v>Pricing Document and Form of Tender</v>
      </c>
      <c r="B2" s="804"/>
      <c r="C2" s="804"/>
      <c r="F2" s="632"/>
      <c r="G2" s="633" t="s">
        <v>0</v>
      </c>
      <c r="H2" s="55"/>
      <c r="J2" s="89"/>
      <c r="K2" s="129"/>
      <c r="L2" s="129"/>
      <c r="M2" s="129"/>
      <c r="N2" s="129"/>
      <c r="O2" s="129"/>
      <c r="P2" s="129"/>
      <c r="Q2" s="89"/>
    </row>
    <row r="3" spans="1:23" s="4" customFormat="1" ht="21" customHeight="1" x14ac:dyDescent="0.25">
      <c r="F3" s="985" t="s">
        <v>47</v>
      </c>
      <c r="G3" s="985"/>
      <c r="H3" s="55"/>
      <c r="J3" s="88"/>
      <c r="K3" s="129"/>
      <c r="L3" s="129"/>
      <c r="M3" s="129"/>
      <c r="N3" s="129"/>
      <c r="O3" s="129"/>
      <c r="P3" s="130"/>
      <c r="Q3" s="88"/>
    </row>
    <row r="4" spans="1:23" s="4" customFormat="1" ht="21" customHeight="1" x14ac:dyDescent="0.25">
      <c r="A4" s="945" t="s">
        <v>2884</v>
      </c>
      <c r="B4" s="4" t="s">
        <v>2885</v>
      </c>
      <c r="G4" s="635" t="s">
        <v>49</v>
      </c>
      <c r="H4" s="55"/>
      <c r="J4" s="88"/>
      <c r="K4" s="129"/>
      <c r="L4" s="129"/>
      <c r="M4" s="129"/>
      <c r="N4" s="129"/>
      <c r="O4" s="129"/>
      <c r="P4" s="130"/>
      <c r="R4" s="88"/>
    </row>
    <row r="5" spans="1:23" s="6" customFormat="1" ht="21" customHeight="1" x14ac:dyDescent="0.25">
      <c r="A5" s="904"/>
      <c r="B5" s="904" t="s">
        <v>2863</v>
      </c>
      <c r="C5" s="904"/>
      <c r="H5" s="56" t="str">
        <f>[87]Setup!F17</f>
        <v>Pre-tender Estimate</v>
      </c>
      <c r="J5" s="89"/>
      <c r="K5" s="129"/>
      <c r="L5" s="129"/>
      <c r="M5" s="129"/>
      <c r="N5" s="129"/>
      <c r="O5" s="129"/>
      <c r="P5" s="130"/>
      <c r="Q5" s="88"/>
      <c r="R5" s="4"/>
      <c r="S5" s="4"/>
      <c r="T5" s="4"/>
      <c r="U5" s="4"/>
      <c r="V5" s="4"/>
      <c r="W5" s="4"/>
    </row>
    <row r="6" spans="1:23" s="3" customFormat="1" ht="29.1" customHeight="1" x14ac:dyDescent="0.25">
      <c r="A6" s="8" t="s">
        <v>4</v>
      </c>
      <c r="B6" s="11" t="s">
        <v>3</v>
      </c>
      <c r="C6" s="9"/>
      <c r="D6" s="11" t="s">
        <v>50</v>
      </c>
      <c r="E6" s="11" t="s">
        <v>2903</v>
      </c>
      <c r="F6" s="8" t="s">
        <v>51</v>
      </c>
      <c r="G6" s="24" t="s">
        <v>52</v>
      </c>
      <c r="H6" s="24" t="s">
        <v>53</v>
      </c>
      <c r="K6" s="129"/>
      <c r="L6" s="129"/>
      <c r="M6" s="129"/>
      <c r="N6" s="130"/>
      <c r="O6" s="129"/>
      <c r="P6" s="130"/>
      <c r="Q6" s="88"/>
      <c r="R6" s="4"/>
      <c r="S6" s="4"/>
      <c r="T6" s="4"/>
      <c r="U6" s="4"/>
      <c r="V6" s="4"/>
      <c r="W6" s="4"/>
    </row>
    <row r="7" spans="1:23" customFormat="1" ht="20.25" x14ac:dyDescent="0.25">
      <c r="A7" s="43"/>
      <c r="B7" s="44"/>
      <c r="C7" s="44"/>
      <c r="D7" s="45"/>
      <c r="E7" s="46"/>
      <c r="F7" s="47"/>
      <c r="G7" s="47"/>
      <c r="H7" s="57"/>
      <c r="J7" s="90"/>
      <c r="K7" s="129"/>
      <c r="L7" s="129"/>
      <c r="M7" s="144"/>
      <c r="N7" s="630"/>
      <c r="O7" s="129"/>
      <c r="P7" s="130"/>
      <c r="Q7" s="88"/>
      <c r="R7" s="4"/>
      <c r="S7" s="4"/>
      <c r="T7" s="4"/>
      <c r="U7" s="4"/>
      <c r="V7" s="4"/>
      <c r="W7" s="4"/>
    </row>
    <row r="8" spans="1:23" customFormat="1" ht="20.25" x14ac:dyDescent="0.25">
      <c r="A8" s="925">
        <v>1</v>
      </c>
      <c r="B8" s="897" t="s">
        <v>2886</v>
      </c>
      <c r="C8" s="737"/>
      <c r="D8" s="21"/>
      <c r="E8" s="23"/>
      <c r="F8" s="13"/>
      <c r="G8" s="13"/>
      <c r="H8" s="58"/>
      <c r="J8" s="90"/>
      <c r="K8" s="129"/>
      <c r="L8" s="129"/>
      <c r="M8" s="729"/>
      <c r="N8" s="129"/>
      <c r="O8" s="129"/>
      <c r="P8" s="649"/>
      <c r="Q8" s="648"/>
      <c r="R8" s="4"/>
      <c r="S8" s="4"/>
      <c r="T8" s="4"/>
      <c r="U8" s="4"/>
      <c r="V8" s="4"/>
      <c r="W8" s="4"/>
    </row>
    <row r="9" spans="1:23" customFormat="1" ht="20.25" x14ac:dyDescent="0.25">
      <c r="A9" s="887" t="s">
        <v>2</v>
      </c>
      <c r="B9" s="737" t="s">
        <v>2856</v>
      </c>
      <c r="D9" s="21"/>
      <c r="E9" s="23"/>
      <c r="F9" s="13"/>
      <c r="G9" s="13"/>
      <c r="H9" s="58"/>
      <c r="J9" s="90"/>
      <c r="K9" s="129"/>
      <c r="L9" s="129"/>
      <c r="M9" s="729"/>
      <c r="N9" s="129"/>
      <c r="O9" s="129"/>
      <c r="P9" s="649"/>
      <c r="Q9" s="648"/>
      <c r="R9" s="4"/>
      <c r="S9" s="4"/>
      <c r="T9" s="4"/>
      <c r="U9" s="4"/>
      <c r="V9" s="4"/>
      <c r="W9" s="4"/>
    </row>
    <row r="10" spans="1:23" customFormat="1" ht="20.25" x14ac:dyDescent="0.25">
      <c r="A10" s="887"/>
      <c r="B10" s="737" t="s">
        <v>2855</v>
      </c>
      <c r="D10" s="21"/>
      <c r="E10" s="23"/>
      <c r="F10" s="13"/>
      <c r="G10" s="13"/>
      <c r="H10" s="58"/>
      <c r="J10" s="90"/>
      <c r="K10" s="129"/>
      <c r="L10" s="129"/>
      <c r="M10" s="729"/>
      <c r="N10" s="129"/>
      <c r="O10" s="129"/>
      <c r="P10" s="649"/>
      <c r="Q10" s="648"/>
      <c r="R10" s="4"/>
      <c r="S10" s="4"/>
      <c r="T10" s="4"/>
      <c r="U10" s="4"/>
      <c r="V10" s="4"/>
      <c r="W10" s="4"/>
    </row>
    <row r="11" spans="1:23" customFormat="1" ht="20.25" x14ac:dyDescent="0.25">
      <c r="A11" s="887"/>
      <c r="B11" s="774" t="s">
        <v>2890</v>
      </c>
      <c r="D11" s="21"/>
      <c r="E11" s="23"/>
      <c r="F11" s="13"/>
      <c r="G11" s="13"/>
      <c r="H11" s="58"/>
      <c r="J11" s="90"/>
      <c r="K11" s="129"/>
      <c r="L11" s="129"/>
      <c r="M11" s="729"/>
      <c r="N11" s="129"/>
      <c r="O11" s="129"/>
      <c r="P11" s="649"/>
      <c r="Q11" s="648"/>
      <c r="R11" s="4"/>
      <c r="S11" s="4"/>
      <c r="T11" s="4"/>
      <c r="U11" s="4"/>
      <c r="V11" s="4"/>
      <c r="W11" s="4"/>
    </row>
    <row r="12" spans="1:23" customFormat="1" ht="20.25" x14ac:dyDescent="0.25">
      <c r="A12" s="887"/>
      <c r="B12" s="737" t="s">
        <v>2853</v>
      </c>
      <c r="D12" s="21"/>
      <c r="E12" s="23"/>
      <c r="F12" s="13"/>
      <c r="G12" s="13"/>
      <c r="H12" s="58"/>
      <c r="J12" s="90"/>
      <c r="K12" s="129"/>
      <c r="L12" s="129"/>
      <c r="M12" s="729"/>
      <c r="N12" s="129"/>
      <c r="O12" s="129"/>
      <c r="P12" s="649"/>
      <c r="Q12" s="648"/>
      <c r="R12" s="4"/>
      <c r="S12" s="4"/>
      <c r="T12" s="4"/>
      <c r="U12" s="4"/>
      <c r="V12" s="4"/>
      <c r="W12" s="4"/>
    </row>
    <row r="13" spans="1:23" customFormat="1" ht="20.25" x14ac:dyDescent="0.25">
      <c r="A13" s="887"/>
      <c r="B13" s="774" t="s">
        <v>2891</v>
      </c>
      <c r="D13" s="21"/>
      <c r="E13" s="23"/>
      <c r="F13" s="13"/>
      <c r="G13" s="13"/>
      <c r="H13" s="58"/>
      <c r="J13" s="90"/>
      <c r="K13" s="129"/>
      <c r="L13" s="129"/>
      <c r="M13" s="729"/>
      <c r="N13" s="129"/>
      <c r="O13" s="129"/>
      <c r="P13" s="649"/>
      <c r="Q13" s="648"/>
      <c r="R13" s="4"/>
      <c r="S13" s="4"/>
      <c r="T13" s="4"/>
      <c r="U13" s="4"/>
      <c r="V13" s="4"/>
      <c r="W13" s="4"/>
    </row>
    <row r="14" spans="1:23" customFormat="1" ht="24.95" customHeight="1" x14ac:dyDescent="0.25">
      <c r="A14" s="887"/>
      <c r="B14" s="737"/>
      <c r="D14" s="21"/>
      <c r="E14" s="23"/>
      <c r="F14" s="13"/>
      <c r="G14" s="13"/>
      <c r="H14" s="58"/>
      <c r="J14" s="90"/>
      <c r="K14" s="129"/>
      <c r="L14" s="129"/>
      <c r="M14" s="729"/>
      <c r="N14" s="129"/>
      <c r="O14" s="129"/>
      <c r="P14" s="649"/>
      <c r="Q14" s="648"/>
      <c r="R14" s="4"/>
      <c r="S14" s="4"/>
      <c r="T14" s="4"/>
      <c r="U14" s="4"/>
      <c r="V14" s="4"/>
      <c r="W14" s="4"/>
    </row>
    <row r="15" spans="1:23" customFormat="1" ht="20.25" x14ac:dyDescent="0.25">
      <c r="A15" s="887" t="s">
        <v>2</v>
      </c>
      <c r="B15" s="774" t="s">
        <v>2892</v>
      </c>
      <c r="D15" s="21"/>
      <c r="E15" s="23"/>
      <c r="F15" s="13"/>
      <c r="G15" s="13"/>
      <c r="H15" s="58"/>
      <c r="J15" s="90"/>
      <c r="K15" s="129"/>
      <c r="L15" s="129"/>
      <c r="M15" s="729"/>
      <c r="N15" s="129"/>
      <c r="O15" s="129"/>
      <c r="P15" s="649"/>
      <c r="Q15" s="648"/>
      <c r="R15" s="4"/>
      <c r="S15" s="4"/>
      <c r="T15" s="4"/>
      <c r="U15" s="4"/>
      <c r="V15" s="4"/>
      <c r="W15" s="4"/>
    </row>
    <row r="16" spans="1:23" customFormat="1" ht="20.25" x14ac:dyDescent="0.25">
      <c r="A16" s="887"/>
      <c r="B16" s="774" t="s">
        <v>2893</v>
      </c>
      <c r="D16" s="21"/>
      <c r="E16" s="23"/>
      <c r="F16" s="13"/>
      <c r="G16" s="13"/>
      <c r="H16" s="58"/>
      <c r="J16" s="90"/>
      <c r="K16" s="129"/>
      <c r="L16" s="129"/>
      <c r="M16" s="729"/>
      <c r="N16" s="129"/>
      <c r="O16" s="129"/>
      <c r="P16" s="649"/>
      <c r="Q16" s="648"/>
      <c r="R16" s="4"/>
      <c r="S16" s="4"/>
      <c r="T16" s="4"/>
      <c r="U16" s="4"/>
      <c r="V16" s="4"/>
      <c r="W16" s="4"/>
    </row>
    <row r="17" spans="1:23" customFormat="1" ht="20.25" x14ac:dyDescent="0.25">
      <c r="A17" s="887"/>
      <c r="B17" s="737"/>
      <c r="D17" s="21"/>
      <c r="E17" s="23"/>
      <c r="F17" s="13"/>
      <c r="G17" s="13"/>
      <c r="H17" s="58"/>
      <c r="J17" s="90"/>
      <c r="K17" s="129"/>
      <c r="L17" s="129"/>
      <c r="M17" s="729"/>
      <c r="N17" s="129"/>
      <c r="O17" s="129"/>
      <c r="P17" s="649"/>
      <c r="Q17" s="648"/>
      <c r="R17" s="4"/>
      <c r="S17" s="4"/>
      <c r="T17" s="4"/>
      <c r="U17" s="4"/>
      <c r="V17" s="4"/>
      <c r="W17" s="4"/>
    </row>
    <row r="18" spans="1:23" customFormat="1" ht="20.25" x14ac:dyDescent="0.25">
      <c r="A18" s="887" t="s">
        <v>2</v>
      </c>
      <c r="B18" s="774" t="s">
        <v>2894</v>
      </c>
      <c r="D18" s="21"/>
      <c r="E18" s="23"/>
      <c r="F18" s="13"/>
      <c r="G18" s="13"/>
      <c r="H18" s="58"/>
      <c r="J18" s="90"/>
      <c r="K18" s="129"/>
      <c r="L18" s="129"/>
      <c r="M18" s="729"/>
      <c r="N18" s="129"/>
      <c r="O18" s="129"/>
      <c r="P18" s="649"/>
      <c r="Q18" s="648"/>
      <c r="R18" s="4"/>
      <c r="S18" s="4"/>
      <c r="T18" s="4"/>
      <c r="U18" s="4"/>
      <c r="V18" s="4"/>
      <c r="W18" s="4"/>
    </row>
    <row r="19" spans="1:23" customFormat="1" ht="20.25" x14ac:dyDescent="0.25">
      <c r="A19" s="887"/>
      <c r="B19" s="774" t="s">
        <v>2964</v>
      </c>
      <c r="D19" s="21"/>
      <c r="E19" s="23"/>
      <c r="F19" s="13"/>
      <c r="G19" s="13"/>
      <c r="H19" s="58"/>
      <c r="J19" s="90"/>
      <c r="K19" s="129"/>
      <c r="L19" s="129"/>
      <c r="M19" s="729"/>
      <c r="N19" s="129"/>
      <c r="O19" s="129"/>
      <c r="P19" s="649"/>
      <c r="Q19" s="648"/>
      <c r="R19" s="4"/>
      <c r="S19" s="4"/>
      <c r="T19" s="4"/>
      <c r="U19" s="4"/>
      <c r="V19" s="4"/>
      <c r="W19" s="4"/>
    </row>
    <row r="20" spans="1:23" customFormat="1" ht="20.25" x14ac:dyDescent="0.25">
      <c r="A20" s="887"/>
      <c r="B20" s="774" t="s">
        <v>2895</v>
      </c>
      <c r="D20" s="21"/>
      <c r="E20" s="23"/>
      <c r="F20" s="13"/>
      <c r="G20" s="13"/>
      <c r="H20" s="58"/>
      <c r="J20" s="90"/>
      <c r="K20" s="129"/>
      <c r="L20" s="129"/>
      <c r="M20" s="729"/>
      <c r="N20" s="129"/>
      <c r="O20" s="129"/>
      <c r="P20" s="649"/>
      <c r="Q20" s="648"/>
      <c r="R20" s="4"/>
      <c r="S20" s="4"/>
      <c r="T20" s="4"/>
      <c r="U20" s="4"/>
      <c r="V20" s="4"/>
      <c r="W20" s="4"/>
    </row>
    <row r="21" spans="1:23" customFormat="1" ht="20.25" x14ac:dyDescent="0.25">
      <c r="A21" s="887"/>
      <c r="B21" s="774" t="s">
        <v>2965</v>
      </c>
      <c r="D21" s="21"/>
      <c r="E21" s="23"/>
      <c r="F21" s="13"/>
      <c r="G21" s="13"/>
      <c r="H21" s="58"/>
      <c r="J21" s="90"/>
      <c r="K21" s="129"/>
      <c r="L21" s="129"/>
      <c r="M21" s="729"/>
      <c r="N21" s="129"/>
      <c r="O21" s="129"/>
      <c r="P21" s="649"/>
      <c r="Q21" s="648"/>
      <c r="R21" s="4"/>
      <c r="S21" s="4"/>
      <c r="T21" s="4"/>
      <c r="U21" s="4"/>
      <c r="V21" s="4"/>
      <c r="W21" s="4"/>
    </row>
    <row r="22" spans="1:23" customFormat="1" ht="20.25" x14ac:dyDescent="0.25">
      <c r="A22" s="887"/>
      <c r="B22" s="774" t="s">
        <v>2896</v>
      </c>
      <c r="D22" s="21"/>
      <c r="E22" s="23"/>
      <c r="F22" s="13"/>
      <c r="G22" s="13"/>
      <c r="H22" s="58"/>
      <c r="J22" s="90"/>
      <c r="K22" s="129"/>
      <c r="L22" s="129"/>
      <c r="M22" s="729"/>
      <c r="N22" s="129"/>
      <c r="O22" s="129"/>
      <c r="P22" s="649"/>
      <c r="Q22" s="648"/>
      <c r="R22" s="4"/>
      <c r="S22" s="4"/>
      <c r="T22" s="4"/>
      <c r="U22" s="4"/>
      <c r="V22" s="4"/>
      <c r="W22" s="4"/>
    </row>
    <row r="23" spans="1:23" customFormat="1" ht="20.25" x14ac:dyDescent="0.25">
      <c r="A23" s="887"/>
      <c r="B23" s="774" t="s">
        <v>2897</v>
      </c>
      <c r="D23" s="21"/>
      <c r="E23" s="23"/>
      <c r="F23" s="13"/>
      <c r="G23" s="13"/>
      <c r="H23" s="58"/>
      <c r="J23" s="90"/>
      <c r="K23" s="129"/>
      <c r="L23" s="129"/>
      <c r="M23" s="729"/>
      <c r="N23" s="129"/>
      <c r="O23" s="129"/>
      <c r="P23" s="649"/>
      <c r="Q23" s="648"/>
      <c r="R23" s="4"/>
      <c r="S23" s="4"/>
      <c r="T23" s="4"/>
      <c r="U23" s="4"/>
      <c r="V23" s="4"/>
      <c r="W23" s="4"/>
    </row>
    <row r="24" spans="1:23" customFormat="1" ht="20.25" x14ac:dyDescent="0.25">
      <c r="A24" s="887"/>
      <c r="B24" s="774" t="s">
        <v>3003</v>
      </c>
      <c r="D24" s="21"/>
      <c r="E24" s="23"/>
      <c r="F24" s="13"/>
      <c r="G24" s="13"/>
      <c r="H24" s="58"/>
      <c r="J24" s="90"/>
      <c r="K24" s="129"/>
      <c r="L24" s="129"/>
      <c r="M24" s="729"/>
      <c r="N24" s="129"/>
      <c r="O24" s="129"/>
      <c r="P24" s="649"/>
      <c r="Q24" s="648"/>
      <c r="R24" s="4"/>
      <c r="S24" s="4"/>
      <c r="T24" s="4"/>
      <c r="U24" s="4"/>
      <c r="V24" s="4"/>
      <c r="W24" s="4"/>
    </row>
    <row r="25" spans="1:23" customFormat="1" ht="20.25" x14ac:dyDescent="0.25">
      <c r="A25" s="887"/>
      <c r="B25" s="774"/>
      <c r="D25" s="21"/>
      <c r="E25" s="23"/>
      <c r="F25" s="13"/>
      <c r="G25" s="13"/>
      <c r="H25" s="58"/>
      <c r="J25" s="90"/>
      <c r="K25" s="129"/>
      <c r="L25" s="129"/>
      <c r="M25" s="729"/>
      <c r="N25" s="129"/>
      <c r="O25" s="129"/>
      <c r="P25" s="649"/>
      <c r="Q25" s="648"/>
      <c r="R25" s="4"/>
      <c r="S25" s="4"/>
      <c r="T25" s="4"/>
      <c r="U25" s="4"/>
      <c r="V25" s="4"/>
      <c r="W25" s="4"/>
    </row>
    <row r="26" spans="1:23" customFormat="1" ht="24.95" customHeight="1" x14ac:dyDescent="0.25">
      <c r="A26" s="887"/>
      <c r="B26" s="737"/>
      <c r="D26" s="21"/>
      <c r="E26" s="23"/>
      <c r="F26" s="13"/>
      <c r="G26" s="13"/>
      <c r="H26" s="58"/>
      <c r="J26" s="90"/>
      <c r="K26" s="129"/>
      <c r="L26" s="129"/>
      <c r="M26" s="729"/>
      <c r="N26" s="129"/>
      <c r="O26" s="129"/>
      <c r="P26" s="649"/>
      <c r="Q26" s="648"/>
      <c r="R26" s="4"/>
      <c r="S26" s="4"/>
      <c r="T26" s="4"/>
      <c r="U26" s="4"/>
      <c r="V26" s="4"/>
      <c r="W26" s="4"/>
    </row>
    <row r="27" spans="1:23" customFormat="1" ht="20.25" x14ac:dyDescent="0.25">
      <c r="A27" s="887" t="s">
        <v>2</v>
      </c>
      <c r="B27" s="774" t="s">
        <v>2898</v>
      </c>
      <c r="D27" s="21"/>
      <c r="E27" s="23"/>
      <c r="F27" s="13"/>
      <c r="G27" s="13"/>
      <c r="H27" s="58"/>
      <c r="J27" s="90"/>
      <c r="K27" s="129"/>
      <c r="L27" s="129"/>
      <c r="M27" s="729"/>
      <c r="N27" s="129"/>
      <c r="O27" s="129"/>
      <c r="P27" s="649"/>
      <c r="Q27" s="648"/>
      <c r="R27" s="4"/>
      <c r="S27" s="4"/>
      <c r="T27" s="4"/>
      <c r="U27" s="4"/>
      <c r="V27" s="4"/>
      <c r="W27" s="4"/>
    </row>
    <row r="28" spans="1:23" customFormat="1" ht="20.25" x14ac:dyDescent="0.25">
      <c r="A28" s="887"/>
      <c r="B28" s="774" t="s">
        <v>3005</v>
      </c>
      <c r="D28" s="21"/>
      <c r="E28" s="23"/>
      <c r="F28" s="13"/>
      <c r="G28" s="13"/>
      <c r="H28" s="58"/>
      <c r="J28" s="90"/>
      <c r="K28" s="129"/>
      <c r="L28" s="129"/>
      <c r="M28" s="729"/>
      <c r="N28" s="129"/>
      <c r="O28" s="129"/>
      <c r="P28" s="649"/>
      <c r="Q28" s="648"/>
      <c r="R28" s="4"/>
      <c r="S28" s="4"/>
      <c r="T28" s="4"/>
      <c r="U28" s="4"/>
      <c r="V28" s="4"/>
      <c r="W28" s="4"/>
    </row>
    <row r="29" spans="1:23" customFormat="1" ht="20.25" x14ac:dyDescent="0.25">
      <c r="A29" s="887"/>
      <c r="B29" s="774" t="s">
        <v>3004</v>
      </c>
      <c r="D29" s="21"/>
      <c r="E29" s="23"/>
      <c r="F29" s="13"/>
      <c r="G29" s="13"/>
      <c r="H29" s="58"/>
      <c r="J29" s="90"/>
      <c r="K29" s="129"/>
      <c r="L29" s="129"/>
      <c r="M29" s="729"/>
      <c r="N29" s="129"/>
      <c r="O29" s="129"/>
      <c r="P29" s="649"/>
      <c r="Q29" s="648"/>
      <c r="R29" s="4"/>
      <c r="S29" s="4"/>
      <c r="T29" s="4"/>
      <c r="U29" s="4"/>
      <c r="V29" s="4"/>
      <c r="W29" s="4"/>
    </row>
    <row r="30" spans="1:23" customFormat="1" ht="20.25" x14ac:dyDescent="0.25">
      <c r="A30" s="887"/>
      <c r="B30" s="774" t="s">
        <v>2974</v>
      </c>
      <c r="D30" s="21"/>
      <c r="E30" s="23"/>
      <c r="F30" s="13"/>
      <c r="G30" s="13"/>
      <c r="H30" s="58"/>
      <c r="J30" s="90"/>
      <c r="K30" s="129"/>
      <c r="L30" s="129"/>
      <c r="M30" s="729"/>
      <c r="N30" s="129"/>
      <c r="O30" s="129"/>
      <c r="P30" s="649"/>
      <c r="Q30" s="648"/>
      <c r="R30" s="4"/>
      <c r="S30" s="4"/>
      <c r="T30" s="4"/>
      <c r="U30" s="4"/>
      <c r="V30" s="4"/>
      <c r="W30" s="4"/>
    </row>
    <row r="31" spans="1:23" customFormat="1" ht="20.25" x14ac:dyDescent="0.25">
      <c r="A31" s="887"/>
      <c r="B31" s="774" t="s">
        <v>2975</v>
      </c>
      <c r="D31" s="21"/>
      <c r="E31" s="23"/>
      <c r="F31" s="13"/>
      <c r="G31" s="13"/>
      <c r="H31" s="58"/>
      <c r="J31" s="90"/>
      <c r="K31" s="129"/>
      <c r="L31" s="129"/>
      <c r="M31" s="729"/>
      <c r="N31" s="129"/>
      <c r="O31" s="129"/>
      <c r="P31" s="649"/>
      <c r="Q31" s="648"/>
      <c r="R31" s="4"/>
      <c r="S31" s="4"/>
      <c r="T31" s="4"/>
      <c r="U31" s="4"/>
      <c r="V31" s="4"/>
      <c r="W31" s="4"/>
    </row>
    <row r="32" spans="1:23" customFormat="1" ht="20.25" x14ac:dyDescent="0.25">
      <c r="A32" s="887"/>
      <c r="B32" s="774" t="s">
        <v>2976</v>
      </c>
      <c r="D32" s="21"/>
      <c r="E32" s="23"/>
      <c r="F32" s="13"/>
      <c r="G32" s="13"/>
      <c r="H32" s="58"/>
      <c r="J32" s="90"/>
      <c r="K32" s="129"/>
      <c r="L32" s="129"/>
      <c r="M32" s="729"/>
      <c r="N32" s="129"/>
      <c r="O32" s="129"/>
      <c r="P32" s="649"/>
      <c r="Q32" s="648"/>
      <c r="R32" s="4"/>
      <c r="S32" s="4"/>
      <c r="T32" s="4"/>
      <c r="U32" s="4"/>
      <c r="V32" s="4"/>
      <c r="W32" s="4"/>
    </row>
    <row r="33" spans="1:23" customFormat="1" ht="20.25" x14ac:dyDescent="0.25">
      <c r="A33" s="887"/>
      <c r="B33" s="774" t="s">
        <v>2977</v>
      </c>
      <c r="D33" s="21"/>
      <c r="E33" s="23"/>
      <c r="F33" s="13"/>
      <c r="G33" s="13"/>
      <c r="H33" s="58"/>
      <c r="J33" s="90"/>
      <c r="K33" s="129"/>
      <c r="L33" s="129"/>
      <c r="M33" s="729"/>
      <c r="N33" s="129"/>
      <c r="O33" s="129"/>
      <c r="P33" s="649"/>
      <c r="Q33" s="648"/>
      <c r="R33" s="4"/>
      <c r="S33" s="4"/>
      <c r="T33" s="4"/>
      <c r="U33" s="4"/>
      <c r="V33" s="4"/>
      <c r="W33" s="4"/>
    </row>
    <row r="34" spans="1:23" customFormat="1" ht="24.95" customHeight="1" x14ac:dyDescent="0.25">
      <c r="A34" s="887"/>
      <c r="B34" s="774" t="s">
        <v>2978</v>
      </c>
      <c r="D34" s="21"/>
      <c r="E34" s="23"/>
      <c r="F34" s="13"/>
      <c r="G34" s="13"/>
      <c r="H34" s="58"/>
      <c r="J34" s="90"/>
      <c r="K34" s="129"/>
      <c r="L34" s="129"/>
      <c r="M34" s="729"/>
      <c r="N34" s="129"/>
      <c r="O34" s="129"/>
      <c r="P34" s="649"/>
      <c r="Q34" s="648"/>
      <c r="R34" s="4"/>
      <c r="S34" s="4"/>
      <c r="T34" s="4"/>
      <c r="U34" s="4"/>
      <c r="V34" s="4"/>
      <c r="W34" s="4"/>
    </row>
    <row r="35" spans="1:23" customFormat="1" ht="24.95" customHeight="1" x14ac:dyDescent="0.25">
      <c r="A35" s="887"/>
      <c r="B35" s="774" t="s">
        <v>2979</v>
      </c>
      <c r="D35" s="21"/>
      <c r="E35" s="23"/>
      <c r="F35" s="13"/>
      <c r="G35" s="13"/>
      <c r="H35" s="58"/>
      <c r="J35" s="90"/>
      <c r="K35" s="129"/>
      <c r="L35" s="129"/>
      <c r="M35" s="729"/>
      <c r="N35" s="129"/>
      <c r="O35" s="129"/>
      <c r="P35" s="649"/>
      <c r="Q35" s="648"/>
      <c r="R35" s="4"/>
      <c r="S35" s="4"/>
      <c r="T35" s="4"/>
      <c r="U35" s="4"/>
      <c r="V35" s="4"/>
      <c r="W35" s="4"/>
    </row>
    <row r="36" spans="1:23" customFormat="1" ht="24.95" customHeight="1" x14ac:dyDescent="0.25">
      <c r="A36" s="887"/>
      <c r="B36" s="774"/>
      <c r="D36" s="21"/>
      <c r="E36" s="23"/>
      <c r="F36" s="13"/>
      <c r="G36" s="13"/>
      <c r="H36" s="58"/>
      <c r="J36" s="90"/>
      <c r="K36" s="129"/>
      <c r="L36" s="129"/>
      <c r="M36" s="729"/>
      <c r="N36" s="129"/>
      <c r="O36" s="129"/>
      <c r="P36" s="649"/>
      <c r="Q36" s="648"/>
      <c r="R36" s="4"/>
      <c r="S36" s="4"/>
      <c r="T36" s="4"/>
      <c r="U36" s="4"/>
      <c r="V36" s="4"/>
      <c r="W36" s="4"/>
    </row>
    <row r="37" spans="1:23" customFormat="1" ht="20.25" x14ac:dyDescent="0.25">
      <c r="A37" s="887" t="s">
        <v>2</v>
      </c>
      <c r="B37" s="774" t="s">
        <v>2899</v>
      </c>
      <c r="D37" s="21"/>
      <c r="E37" s="23"/>
      <c r="F37" s="13"/>
      <c r="G37" s="13"/>
      <c r="H37" s="58"/>
      <c r="J37" s="90"/>
      <c r="K37" s="129"/>
      <c r="L37" s="129"/>
      <c r="M37" s="729"/>
      <c r="N37" s="129"/>
      <c r="O37" s="129"/>
      <c r="P37" s="649"/>
      <c r="Q37" s="648"/>
      <c r="R37" s="4"/>
      <c r="S37" s="4"/>
      <c r="T37" s="4"/>
      <c r="U37" s="4"/>
      <c r="V37" s="4"/>
      <c r="W37" s="4"/>
    </row>
    <row r="38" spans="1:23" customFormat="1" ht="20.25" x14ac:dyDescent="0.25">
      <c r="A38" s="887"/>
      <c r="B38" s="774" t="s">
        <v>2900</v>
      </c>
      <c r="D38" s="21"/>
      <c r="E38" s="23"/>
      <c r="F38" s="13"/>
      <c r="G38" s="13"/>
      <c r="H38" s="58"/>
      <c r="J38" s="90"/>
      <c r="K38" s="129"/>
      <c r="L38" s="129"/>
      <c r="M38" s="729"/>
      <c r="N38" s="129"/>
      <c r="O38" s="129"/>
      <c r="P38" s="649"/>
      <c r="Q38" s="648"/>
      <c r="R38" s="4"/>
      <c r="S38" s="4"/>
      <c r="T38" s="4"/>
      <c r="U38" s="4"/>
      <c r="V38" s="4"/>
      <c r="W38" s="4"/>
    </row>
    <row r="39" spans="1:23" customFormat="1" ht="20.25" x14ac:dyDescent="0.25">
      <c r="A39" s="887"/>
      <c r="B39" s="774" t="s">
        <v>2901</v>
      </c>
      <c r="D39" s="21"/>
      <c r="E39" s="23"/>
      <c r="F39" s="13"/>
      <c r="G39" s="13"/>
      <c r="H39" s="58"/>
      <c r="J39" s="90"/>
      <c r="K39" s="129"/>
      <c r="L39" s="129"/>
      <c r="M39" s="729"/>
      <c r="N39" s="129"/>
      <c r="O39" s="129"/>
      <c r="P39" s="649"/>
      <c r="Q39" s="648"/>
      <c r="R39" s="4"/>
      <c r="S39" s="4"/>
      <c r="T39" s="4"/>
      <c r="U39" s="4"/>
      <c r="V39" s="4"/>
      <c r="W39" s="4"/>
    </row>
    <row r="40" spans="1:23" customFormat="1" ht="20.25" x14ac:dyDescent="0.25">
      <c r="A40" s="887"/>
      <c r="B40" s="774"/>
      <c r="D40" s="21"/>
      <c r="E40" s="23"/>
      <c r="F40" s="13"/>
      <c r="G40" s="13"/>
      <c r="H40" s="58"/>
      <c r="J40" s="90"/>
      <c r="K40" s="129"/>
      <c r="L40" s="129"/>
      <c r="M40" s="729"/>
      <c r="N40" s="129"/>
      <c r="O40" s="129"/>
      <c r="P40" s="649"/>
      <c r="Q40" s="648"/>
      <c r="R40" s="4"/>
      <c r="S40" s="4"/>
      <c r="T40" s="4"/>
      <c r="U40" s="4"/>
      <c r="V40" s="4"/>
      <c r="W40" s="4"/>
    </row>
    <row r="41" spans="1:23" customFormat="1" ht="20.25" x14ac:dyDescent="0.25">
      <c r="A41" s="944">
        <v>1.1000000000000001</v>
      </c>
      <c r="B41" s="53" t="s">
        <v>2902</v>
      </c>
      <c r="C41" s="53"/>
      <c r="D41" s="21"/>
      <c r="E41" s="23"/>
      <c r="F41" s="13"/>
      <c r="G41" s="13"/>
      <c r="H41" s="58"/>
      <c r="J41" s="90"/>
      <c r="K41" s="129"/>
      <c r="L41" s="129"/>
      <c r="M41" s="729"/>
      <c r="N41" s="728"/>
      <c r="O41" s="129"/>
      <c r="P41" s="649"/>
      <c r="Q41" s="648"/>
      <c r="R41" s="4"/>
      <c r="S41" s="4"/>
      <c r="T41" s="4"/>
      <c r="U41" s="4"/>
      <c r="V41" s="4"/>
      <c r="W41" s="4"/>
    </row>
    <row r="42" spans="1:23" customFormat="1" ht="20.25" x14ac:dyDescent="0.25">
      <c r="A42" s="16"/>
      <c r="B42" s="40">
        <v>1</v>
      </c>
      <c r="C42" s="41" t="s">
        <v>2927</v>
      </c>
      <c r="D42" s="68"/>
      <c r="E42" s="69"/>
      <c r="F42" s="70"/>
      <c r="G42" s="13"/>
      <c r="H42" s="10"/>
      <c r="J42" s="90"/>
      <c r="K42" s="129"/>
      <c r="L42" s="129"/>
      <c r="M42" s="729"/>
      <c r="N42" s="728"/>
      <c r="O42" s="129"/>
      <c r="P42" s="649"/>
      <c r="Q42" s="648"/>
      <c r="R42" s="4"/>
      <c r="S42" s="4"/>
      <c r="T42" s="4"/>
      <c r="U42" s="4"/>
      <c r="V42" s="4"/>
      <c r="W42" s="4"/>
    </row>
    <row r="43" spans="1:23" customFormat="1" ht="20.25" x14ac:dyDescent="0.25">
      <c r="A43" s="16"/>
      <c r="B43" s="87" t="s">
        <v>64</v>
      </c>
      <c r="C43" s="74" t="s">
        <v>2910</v>
      </c>
      <c r="D43" s="68">
        <v>0</v>
      </c>
      <c r="E43" s="23" t="s">
        <v>57</v>
      </c>
      <c r="F43" s="70">
        <v>0</v>
      </c>
      <c r="G43" s="13">
        <f>D43*F43</f>
        <v>0</v>
      </c>
      <c r="H43" s="10"/>
      <c r="J43" s="90"/>
      <c r="K43" s="129"/>
      <c r="L43" s="130"/>
      <c r="M43" s="729"/>
      <c r="N43" s="129"/>
      <c r="O43" s="129"/>
      <c r="P43" s="649"/>
      <c r="Q43" s="648"/>
      <c r="R43" s="4"/>
      <c r="S43" s="4"/>
      <c r="T43" s="4"/>
      <c r="U43" s="4"/>
      <c r="V43" s="4"/>
      <c r="W43" s="4"/>
    </row>
    <row r="44" spans="1:23" customFormat="1" ht="16.5" customHeight="1" x14ac:dyDescent="0.25">
      <c r="A44" s="16"/>
      <c r="B44" s="87"/>
      <c r="C44" s="41"/>
      <c r="D44" s="21"/>
      <c r="E44" s="23"/>
      <c r="F44" s="13"/>
      <c r="G44" s="13"/>
      <c r="H44" s="10">
        <f>SUM(G43)</f>
        <v>0</v>
      </c>
      <c r="J44" s="90"/>
      <c r="K44" s="129"/>
      <c r="L44" s="130"/>
      <c r="M44" s="729"/>
      <c r="N44" s="129"/>
      <c r="O44" s="129"/>
      <c r="P44" s="649"/>
      <c r="Q44" s="648"/>
      <c r="R44" s="4"/>
      <c r="S44" s="4"/>
      <c r="T44" s="4"/>
      <c r="U44" s="4"/>
      <c r="V44" s="4"/>
      <c r="W44" s="4"/>
    </row>
    <row r="45" spans="1:23" customFormat="1" ht="16.5" customHeight="1" x14ac:dyDescent="0.25">
      <c r="A45" s="16"/>
      <c r="B45" s="40">
        <v>2</v>
      </c>
      <c r="C45" s="41" t="s">
        <v>2991</v>
      </c>
      <c r="D45" s="68"/>
      <c r="E45" s="69"/>
      <c r="F45" s="70"/>
      <c r="G45" s="13"/>
      <c r="H45" s="10"/>
      <c r="J45" s="90"/>
      <c r="K45" s="129"/>
      <c r="L45" s="130"/>
      <c r="M45" s="729"/>
      <c r="N45" s="129"/>
      <c r="O45" s="129"/>
      <c r="P45" s="649"/>
      <c r="Q45" s="648"/>
      <c r="R45" s="4"/>
      <c r="S45" s="4"/>
      <c r="T45" s="4"/>
      <c r="U45" s="4"/>
      <c r="V45" s="4"/>
      <c r="W45" s="4"/>
    </row>
    <row r="46" spans="1:23" customFormat="1" ht="16.5" customHeight="1" x14ac:dyDescent="0.25">
      <c r="A46" s="16"/>
      <c r="B46" s="87" t="s">
        <v>64</v>
      </c>
      <c r="C46" s="74" t="s">
        <v>2910</v>
      </c>
      <c r="D46" s="68">
        <v>0</v>
      </c>
      <c r="E46" s="23" t="s">
        <v>57</v>
      </c>
      <c r="F46" s="70">
        <v>0</v>
      </c>
      <c r="G46" s="13">
        <f>D46*F46</f>
        <v>0</v>
      </c>
      <c r="H46" s="10"/>
      <c r="J46" s="90"/>
      <c r="K46" s="129"/>
      <c r="L46" s="130"/>
      <c r="M46" s="729"/>
      <c r="N46" s="129"/>
      <c r="O46" s="129"/>
      <c r="P46" s="649"/>
      <c r="Q46" s="648"/>
      <c r="R46" s="4"/>
      <c r="S46" s="4"/>
      <c r="T46" s="4"/>
      <c r="U46" s="4"/>
      <c r="V46" s="4"/>
      <c r="W46" s="4"/>
    </row>
    <row r="47" spans="1:23" customFormat="1" ht="16.5" customHeight="1" x14ac:dyDescent="0.25">
      <c r="A47" s="16"/>
      <c r="B47" s="87"/>
      <c r="C47" s="41"/>
      <c r="D47" s="21"/>
      <c r="E47" s="23"/>
      <c r="F47" s="13"/>
      <c r="G47" s="13"/>
      <c r="H47" s="10">
        <f>SUM(G46)</f>
        <v>0</v>
      </c>
      <c r="J47" s="90"/>
      <c r="K47" s="129"/>
      <c r="L47" s="130"/>
      <c r="M47" s="729"/>
      <c r="N47" s="129"/>
      <c r="O47" s="129"/>
      <c r="P47" s="649"/>
      <c r="Q47" s="648"/>
      <c r="R47" s="4"/>
      <c r="S47" s="4"/>
      <c r="T47" s="4"/>
      <c r="U47" s="4"/>
      <c r="V47" s="4"/>
      <c r="W47" s="4"/>
    </row>
    <row r="48" spans="1:23" customFormat="1" ht="16.5" customHeight="1" x14ac:dyDescent="0.25">
      <c r="A48" s="16"/>
      <c r="B48" s="40">
        <v>3</v>
      </c>
      <c r="C48" s="41" t="s">
        <v>3006</v>
      </c>
      <c r="D48" s="68"/>
      <c r="E48" s="69"/>
      <c r="F48" s="70"/>
      <c r="G48" s="13"/>
      <c r="H48" s="10"/>
      <c r="J48" s="90"/>
      <c r="K48" s="129"/>
      <c r="L48" s="130"/>
      <c r="M48" s="729"/>
      <c r="N48" s="129"/>
      <c r="O48" s="129"/>
      <c r="P48" s="649"/>
      <c r="Q48" s="648"/>
      <c r="R48" s="4"/>
      <c r="S48" s="4"/>
      <c r="T48" s="4"/>
      <c r="U48" s="4"/>
      <c r="V48" s="4"/>
      <c r="W48" s="4"/>
    </row>
    <row r="49" spans="1:23" customFormat="1" ht="16.5" customHeight="1" x14ac:dyDescent="0.25">
      <c r="A49" s="16"/>
      <c r="B49" s="40"/>
      <c r="C49" s="41" t="s">
        <v>2992</v>
      </c>
      <c r="D49" s="68"/>
      <c r="E49" s="69"/>
      <c r="F49" s="70"/>
      <c r="G49" s="13"/>
      <c r="H49" s="10"/>
      <c r="J49" s="90"/>
      <c r="K49" s="129"/>
      <c r="L49" s="130"/>
      <c r="M49" s="729"/>
      <c r="N49" s="129"/>
      <c r="O49" s="129"/>
      <c r="P49" s="649"/>
      <c r="Q49" s="648"/>
      <c r="R49" s="4"/>
      <c r="S49" s="4"/>
      <c r="T49" s="4"/>
      <c r="U49" s="4"/>
      <c r="V49" s="4"/>
      <c r="W49" s="4"/>
    </row>
    <row r="50" spans="1:23" customFormat="1" ht="16.5" customHeight="1" x14ac:dyDescent="0.25">
      <c r="A50" s="16"/>
      <c r="B50" s="40"/>
      <c r="C50" s="41" t="s">
        <v>2993</v>
      </c>
      <c r="D50" s="68"/>
      <c r="E50" s="69"/>
      <c r="F50" s="70"/>
      <c r="G50" s="13"/>
      <c r="H50" s="10"/>
      <c r="J50" s="90"/>
      <c r="K50" s="129"/>
      <c r="L50" s="130"/>
      <c r="M50" s="729"/>
      <c r="N50" s="129"/>
      <c r="O50" s="129"/>
      <c r="P50" s="649"/>
      <c r="Q50" s="648"/>
      <c r="R50" s="4"/>
      <c r="S50" s="4"/>
      <c r="T50" s="4"/>
      <c r="U50" s="4"/>
      <c r="V50" s="4"/>
      <c r="W50" s="4"/>
    </row>
    <row r="51" spans="1:23" customFormat="1" ht="16.5" customHeight="1" x14ac:dyDescent="0.25">
      <c r="A51" s="16"/>
      <c r="B51" s="87" t="s">
        <v>64</v>
      </c>
      <c r="C51" s="74" t="s">
        <v>2910</v>
      </c>
      <c r="D51" s="68">
        <v>0</v>
      </c>
      <c r="E51" s="23" t="s">
        <v>57</v>
      </c>
      <c r="F51" s="70">
        <v>0</v>
      </c>
      <c r="G51" s="13">
        <f>D51*F51</f>
        <v>0</v>
      </c>
      <c r="H51" s="10"/>
      <c r="J51" s="90"/>
      <c r="K51" s="129"/>
      <c r="L51" s="130"/>
      <c r="M51" s="729"/>
      <c r="N51" s="129"/>
      <c r="O51" s="129"/>
      <c r="P51" s="649"/>
      <c r="Q51" s="648"/>
      <c r="R51" s="4"/>
      <c r="S51" s="4"/>
      <c r="T51" s="4"/>
      <c r="U51" s="4"/>
      <c r="V51" s="4"/>
      <c r="W51" s="4"/>
    </row>
    <row r="52" spans="1:23" customFormat="1" ht="16.5" customHeight="1" x14ac:dyDescent="0.25">
      <c r="A52" s="16"/>
      <c r="B52" s="87"/>
      <c r="C52" s="41"/>
      <c r="D52" s="21"/>
      <c r="E52" s="23"/>
      <c r="F52" s="13"/>
      <c r="G52" s="13"/>
      <c r="H52" s="10">
        <f>SUM(G51)</f>
        <v>0</v>
      </c>
      <c r="J52" s="90"/>
      <c r="K52" s="129"/>
      <c r="L52" s="130"/>
      <c r="M52" s="729"/>
      <c r="N52" s="129"/>
      <c r="O52" s="129"/>
      <c r="P52" s="649"/>
      <c r="Q52" s="648"/>
      <c r="R52" s="4"/>
      <c r="S52" s="4"/>
      <c r="T52" s="4"/>
      <c r="U52" s="4"/>
      <c r="V52" s="4"/>
      <c r="W52" s="4"/>
    </row>
    <row r="53" spans="1:23" customFormat="1" ht="20.25" x14ac:dyDescent="0.25">
      <c r="A53" s="16"/>
      <c r="B53" s="40">
        <v>4</v>
      </c>
      <c r="C53" s="41" t="s">
        <v>2926</v>
      </c>
      <c r="D53" s="68"/>
      <c r="E53" s="69"/>
      <c r="F53" s="70"/>
      <c r="G53" s="13"/>
      <c r="H53" s="58"/>
      <c r="J53" s="90"/>
      <c r="K53" s="129"/>
      <c r="L53" s="144"/>
      <c r="M53" s="729"/>
      <c r="N53" s="144"/>
      <c r="O53" s="129"/>
      <c r="P53" s="649"/>
      <c r="Q53" s="648"/>
      <c r="R53" s="4"/>
      <c r="S53" s="4"/>
      <c r="T53" s="4"/>
      <c r="U53" s="4"/>
      <c r="V53" s="4"/>
      <c r="W53" s="4"/>
    </row>
    <row r="54" spans="1:23" customFormat="1" ht="20.25" x14ac:dyDescent="0.25">
      <c r="A54" s="16"/>
      <c r="B54" s="40"/>
      <c r="C54" s="41" t="s">
        <v>3007</v>
      </c>
      <c r="D54" s="68"/>
      <c r="E54" s="69"/>
      <c r="F54" s="70"/>
      <c r="G54" s="13"/>
      <c r="H54" s="58"/>
      <c r="J54" s="90"/>
      <c r="K54" s="129"/>
      <c r="L54" s="144"/>
      <c r="M54" s="729"/>
      <c r="N54" s="144"/>
      <c r="O54" s="129"/>
      <c r="P54" s="649"/>
      <c r="Q54" s="648"/>
      <c r="R54" s="4"/>
      <c r="S54" s="4"/>
      <c r="T54" s="4"/>
      <c r="U54" s="4"/>
      <c r="V54" s="4"/>
      <c r="W54" s="4"/>
    </row>
    <row r="55" spans="1:23" customFormat="1" ht="20.25" x14ac:dyDescent="0.25">
      <c r="A55" s="16"/>
      <c r="B55" s="87" t="s">
        <v>64</v>
      </c>
      <c r="C55" s="74" t="s">
        <v>2910</v>
      </c>
      <c r="D55" s="68">
        <v>0</v>
      </c>
      <c r="E55" s="23" t="s">
        <v>57</v>
      </c>
      <c r="F55" s="70">
        <v>0</v>
      </c>
      <c r="G55" s="13">
        <f>D55*F55</f>
        <v>0</v>
      </c>
      <c r="H55" s="10"/>
      <c r="I55" s="3"/>
      <c r="J55" s="90"/>
      <c r="K55" s="129"/>
      <c r="L55" s="130"/>
      <c r="M55" s="729"/>
      <c r="N55" s="129"/>
      <c r="O55" s="129"/>
      <c r="P55" s="649"/>
      <c r="Q55" s="648"/>
      <c r="R55" s="4"/>
      <c r="S55" s="4"/>
      <c r="T55" s="4"/>
      <c r="U55" s="4"/>
      <c r="V55" s="4"/>
      <c r="W55" s="4"/>
    </row>
    <row r="56" spans="1:23" customFormat="1" ht="20.25" x14ac:dyDescent="0.25">
      <c r="A56" s="16"/>
      <c r="B56" s="87"/>
      <c r="C56" s="75"/>
      <c r="D56" s="68"/>
      <c r="E56" s="69"/>
      <c r="F56" s="70"/>
      <c r="G56" s="13"/>
      <c r="H56" s="10">
        <f>SUM(G55)</f>
        <v>0</v>
      </c>
      <c r="I56" s="3"/>
      <c r="J56" s="90"/>
      <c r="K56" s="129"/>
      <c r="L56" s="130"/>
      <c r="M56" s="129"/>
      <c r="N56" s="129"/>
      <c r="O56" s="129"/>
      <c r="P56" s="649"/>
      <c r="Q56" s="648"/>
      <c r="R56" s="4"/>
      <c r="S56" s="4"/>
      <c r="T56" s="4"/>
      <c r="U56" s="4"/>
      <c r="V56" s="4"/>
      <c r="W56" s="4"/>
    </row>
    <row r="57" spans="1:23" customFormat="1" ht="20.25" x14ac:dyDescent="0.25">
      <c r="A57" s="16"/>
      <c r="B57" s="40">
        <v>5</v>
      </c>
      <c r="C57" s="41" t="s">
        <v>2904</v>
      </c>
      <c r="D57" s="68"/>
      <c r="E57" s="69"/>
      <c r="F57" s="70"/>
      <c r="G57" s="13"/>
      <c r="H57" s="10"/>
      <c r="I57" s="3"/>
      <c r="J57" s="90"/>
      <c r="K57" s="129"/>
      <c r="L57" s="130"/>
      <c r="M57" s="729"/>
      <c r="N57" s="144"/>
      <c r="O57" s="129"/>
      <c r="P57" s="649"/>
      <c r="Q57" s="648"/>
      <c r="R57" s="4"/>
      <c r="S57" s="4"/>
      <c r="T57" s="4"/>
      <c r="U57" s="4"/>
      <c r="V57" s="4"/>
      <c r="W57" s="4"/>
    </row>
    <row r="58" spans="1:23" customFormat="1" ht="20.25" x14ac:dyDescent="0.25">
      <c r="A58" s="16"/>
      <c r="B58" s="40"/>
      <c r="C58" s="41" t="s">
        <v>2905</v>
      </c>
      <c r="D58" s="68"/>
      <c r="E58" s="69"/>
      <c r="F58" s="70"/>
      <c r="G58" s="13"/>
      <c r="H58" s="10"/>
      <c r="I58" s="3"/>
      <c r="J58" s="90"/>
      <c r="K58" s="129"/>
      <c r="L58" s="130"/>
      <c r="M58" s="729"/>
      <c r="N58" s="144"/>
      <c r="O58" s="129"/>
      <c r="P58" s="649"/>
      <c r="Q58" s="648"/>
      <c r="R58" s="4"/>
      <c r="S58" s="4"/>
      <c r="T58" s="4"/>
      <c r="U58" s="4"/>
      <c r="V58" s="4"/>
      <c r="W58" s="4"/>
    </row>
    <row r="59" spans="1:23" customFormat="1" ht="20.25" x14ac:dyDescent="0.25">
      <c r="A59" s="16"/>
      <c r="B59" s="40"/>
      <c r="C59" s="41" t="s">
        <v>2906</v>
      </c>
      <c r="D59" s="68"/>
      <c r="E59" s="69"/>
      <c r="F59" s="70"/>
      <c r="G59" s="13"/>
      <c r="H59" s="10"/>
      <c r="I59" s="3"/>
      <c r="J59" s="90"/>
      <c r="K59" s="129"/>
      <c r="L59" s="130"/>
      <c r="M59" s="729"/>
      <c r="N59" s="144"/>
      <c r="O59" s="129"/>
      <c r="P59" s="649"/>
      <c r="Q59" s="648"/>
      <c r="R59" s="4"/>
      <c r="S59" s="4"/>
      <c r="T59" s="4"/>
      <c r="U59" s="4"/>
      <c r="V59" s="4"/>
      <c r="W59" s="4"/>
    </row>
    <row r="60" spans="1:23" customFormat="1" ht="20.25" x14ac:dyDescent="0.25">
      <c r="A60" s="16"/>
      <c r="B60" s="40"/>
      <c r="C60" s="41" t="s">
        <v>2907</v>
      </c>
      <c r="D60" s="68"/>
      <c r="E60" s="69"/>
      <c r="F60" s="70"/>
      <c r="G60" s="13"/>
      <c r="H60" s="10"/>
      <c r="I60" s="3"/>
      <c r="J60" s="90"/>
      <c r="K60" s="129"/>
      <c r="L60" s="130"/>
      <c r="M60" s="729"/>
      <c r="N60" s="144"/>
      <c r="O60" s="129"/>
      <c r="P60" s="649"/>
      <c r="Q60" s="648"/>
      <c r="R60" s="4"/>
      <c r="S60" s="4"/>
      <c r="T60" s="4"/>
      <c r="U60" s="4"/>
      <c r="V60" s="4"/>
      <c r="W60" s="4"/>
    </row>
    <row r="61" spans="1:23" customFormat="1" ht="20.25" x14ac:dyDescent="0.25">
      <c r="A61" s="16"/>
      <c r="B61" s="40"/>
      <c r="C61" s="41" t="s">
        <v>2908</v>
      </c>
      <c r="D61" s="68"/>
      <c r="E61" s="69"/>
      <c r="F61" s="70"/>
      <c r="G61" s="13"/>
      <c r="H61" s="10"/>
      <c r="I61" s="3"/>
      <c r="J61" s="90"/>
      <c r="K61" s="129"/>
      <c r="L61" s="130"/>
      <c r="M61" s="729"/>
      <c r="N61" s="144"/>
      <c r="O61" s="129"/>
      <c r="P61" s="649"/>
      <c r="Q61" s="648"/>
      <c r="R61" s="4"/>
      <c r="S61" s="4"/>
      <c r="T61" s="4"/>
      <c r="U61" s="4"/>
      <c r="V61" s="4"/>
      <c r="W61" s="4"/>
    </row>
    <row r="62" spans="1:23" customFormat="1" x14ac:dyDescent="0.25">
      <c r="A62" s="16"/>
      <c r="B62" s="87" t="s">
        <v>64</v>
      </c>
      <c r="C62" s="74" t="s">
        <v>2909</v>
      </c>
      <c r="D62" s="68">
        <v>0</v>
      </c>
      <c r="E62" s="23" t="s">
        <v>57</v>
      </c>
      <c r="F62" s="70">
        <v>0</v>
      </c>
      <c r="G62" s="13">
        <f>D62*F62</f>
        <v>0</v>
      </c>
      <c r="H62" s="10"/>
      <c r="I62" s="3"/>
    </row>
    <row r="63" spans="1:23" customFormat="1" x14ac:dyDescent="0.25">
      <c r="A63" s="16"/>
      <c r="B63" s="87" t="s">
        <v>64</v>
      </c>
      <c r="C63" s="74" t="s">
        <v>2909</v>
      </c>
      <c r="D63" s="68">
        <v>0</v>
      </c>
      <c r="E63" s="23" t="s">
        <v>57</v>
      </c>
      <c r="F63" s="70">
        <v>0</v>
      </c>
      <c r="G63" s="13">
        <f>D63*F63</f>
        <v>0</v>
      </c>
      <c r="H63" s="10"/>
      <c r="I63" s="3"/>
    </row>
    <row r="64" spans="1:23" customFormat="1" x14ac:dyDescent="0.25">
      <c r="A64" s="16"/>
      <c r="B64" s="87" t="s">
        <v>64</v>
      </c>
      <c r="C64" s="74" t="s">
        <v>2909</v>
      </c>
      <c r="D64" s="68">
        <v>0</v>
      </c>
      <c r="E64" s="23" t="s">
        <v>57</v>
      </c>
      <c r="F64" s="70">
        <v>0</v>
      </c>
      <c r="G64" s="13">
        <f>D64*F64</f>
        <v>0</v>
      </c>
      <c r="H64" s="10"/>
      <c r="I64" s="3"/>
    </row>
    <row r="65" spans="1:9" customFormat="1" x14ac:dyDescent="0.25">
      <c r="A65" s="16"/>
      <c r="B65" s="87" t="s">
        <v>64</v>
      </c>
      <c r="C65" s="74" t="s">
        <v>2909</v>
      </c>
      <c r="D65" s="68">
        <v>0</v>
      </c>
      <c r="E65" s="23" t="s">
        <v>57</v>
      </c>
      <c r="F65" s="70">
        <v>0</v>
      </c>
      <c r="G65" s="13">
        <f>D65*F65</f>
        <v>0</v>
      </c>
      <c r="H65" s="10"/>
      <c r="I65" s="3"/>
    </row>
    <row r="66" spans="1:9" customFormat="1" x14ac:dyDescent="0.25">
      <c r="A66" s="16"/>
      <c r="B66" s="87"/>
      <c r="C66" s="74"/>
      <c r="D66" s="68"/>
      <c r="E66" s="23"/>
      <c r="F66" s="70"/>
      <c r="G66" s="13"/>
      <c r="H66" s="10">
        <f>SUM(G62:G65)</f>
        <v>0</v>
      </c>
      <c r="I66" s="3"/>
    </row>
    <row r="67" spans="1:9" customFormat="1" x14ac:dyDescent="0.25">
      <c r="A67" s="16"/>
      <c r="B67" s="3"/>
      <c r="C67" s="3"/>
      <c r="D67" s="3"/>
      <c r="E67" s="3"/>
      <c r="F67" s="3"/>
      <c r="G67" s="3"/>
      <c r="H67" s="10"/>
      <c r="I67" s="3"/>
    </row>
    <row r="68" spans="1:9" customFormat="1" x14ac:dyDescent="0.25">
      <c r="A68" s="43"/>
      <c r="B68" s="44"/>
      <c r="C68" s="49" t="s">
        <v>95</v>
      </c>
      <c r="D68" s="45"/>
      <c r="E68" s="46"/>
      <c r="F68" s="47"/>
      <c r="G68" s="48"/>
      <c r="H68" s="57">
        <f>SUM(G8:G67)</f>
        <v>0</v>
      </c>
      <c r="I68" s="3"/>
    </row>
    <row r="69" spans="1:9" customFormat="1" x14ac:dyDescent="0.25">
      <c r="A69" s="16"/>
      <c r="B69" s="941"/>
      <c r="D69" s="21"/>
      <c r="E69" s="23"/>
      <c r="F69" s="13"/>
      <c r="G69" s="13"/>
      <c r="H69" s="58"/>
      <c r="I69" s="3"/>
    </row>
    <row r="70" spans="1:9" customFormat="1" x14ac:dyDescent="0.25">
      <c r="A70" s="944">
        <v>1.2</v>
      </c>
      <c r="B70" s="53" t="s">
        <v>2966</v>
      </c>
      <c r="C70" s="53"/>
      <c r="D70" s="21"/>
      <c r="E70" s="23"/>
      <c r="F70" s="13"/>
      <c r="G70" s="13"/>
      <c r="H70" s="58"/>
      <c r="I70" s="3"/>
    </row>
    <row r="71" spans="1:9" customFormat="1" x14ac:dyDescent="0.25">
      <c r="A71" s="944"/>
      <c r="B71" s="53"/>
      <c r="C71" s="53"/>
      <c r="D71" s="21"/>
      <c r="E71" s="23"/>
      <c r="F71" s="13"/>
      <c r="G71" s="13"/>
      <c r="H71" s="58"/>
      <c r="I71" s="3"/>
    </row>
    <row r="72" spans="1:9" customFormat="1" x14ac:dyDescent="0.25">
      <c r="A72" s="944"/>
      <c r="B72" t="s">
        <v>2994</v>
      </c>
      <c r="D72" s="21"/>
      <c r="E72" s="23"/>
      <c r="F72" s="13"/>
      <c r="G72" s="13"/>
      <c r="H72" s="58"/>
      <c r="I72" s="3"/>
    </row>
    <row r="73" spans="1:9" customFormat="1" x14ac:dyDescent="0.25">
      <c r="A73" s="944"/>
      <c r="B73" t="s">
        <v>2995</v>
      </c>
      <c r="D73" s="21"/>
      <c r="E73" s="23"/>
      <c r="F73" s="13"/>
      <c r="G73" s="13"/>
      <c r="H73" s="58"/>
      <c r="I73" s="3"/>
    </row>
    <row r="74" spans="1:9" customFormat="1" x14ac:dyDescent="0.25">
      <c r="A74" s="944"/>
      <c r="B74" s="53"/>
      <c r="C74" s="53"/>
      <c r="D74" s="21"/>
      <c r="E74" s="23"/>
      <c r="F74" s="13"/>
      <c r="G74" s="13"/>
      <c r="H74" s="58"/>
      <c r="I74" s="3"/>
    </row>
    <row r="75" spans="1:9" customFormat="1" x14ac:dyDescent="0.25">
      <c r="A75" s="51"/>
      <c r="B75" s="40">
        <v>1</v>
      </c>
      <c r="C75" s="90" t="s">
        <v>3008</v>
      </c>
      <c r="D75" s="21"/>
      <c r="E75" s="23"/>
      <c r="F75" s="13"/>
      <c r="G75" s="13"/>
      <c r="H75" s="58"/>
      <c r="I75" s="3"/>
    </row>
    <row r="76" spans="1:9" customFormat="1" x14ac:dyDescent="0.25">
      <c r="A76" s="51"/>
      <c r="B76" s="40"/>
      <c r="C76" s="90" t="s">
        <v>3009</v>
      </c>
      <c r="D76" s="21"/>
      <c r="E76" s="23"/>
      <c r="F76" s="13"/>
      <c r="G76" s="13"/>
      <c r="H76" s="58"/>
      <c r="I76" s="3"/>
    </row>
    <row r="77" spans="1:9" s="650" customFormat="1" x14ac:dyDescent="0.25">
      <c r="A77" s="16"/>
      <c r="B77" s="87" t="s">
        <v>64</v>
      </c>
      <c r="C77" s="74" t="s">
        <v>2911</v>
      </c>
      <c r="D77" s="68">
        <v>0</v>
      </c>
      <c r="E77" s="23">
        <v>0</v>
      </c>
      <c r="F77" s="70">
        <v>0</v>
      </c>
      <c r="G77" s="13">
        <f>D77*F77</f>
        <v>0</v>
      </c>
      <c r="H77" s="58"/>
      <c r="I77" s="656"/>
    </row>
    <row r="78" spans="1:9" s="650" customFormat="1" x14ac:dyDescent="0.25">
      <c r="A78" s="16"/>
      <c r="B78" s="40"/>
      <c r="C78" s="74"/>
      <c r="D78" s="68"/>
      <c r="E78" s="69"/>
      <c r="F78" s="70"/>
      <c r="G78" s="13"/>
      <c r="H78" s="10">
        <f>SUM(G77)</f>
        <v>0</v>
      </c>
      <c r="I78" s="656"/>
    </row>
    <row r="79" spans="1:9" customFormat="1" x14ac:dyDescent="0.25">
      <c r="A79" s="16"/>
      <c r="B79" s="40">
        <v>2</v>
      </c>
      <c r="C79" s="41" t="s">
        <v>2986</v>
      </c>
      <c r="D79" s="68"/>
      <c r="E79" s="69"/>
      <c r="F79" s="70"/>
      <c r="G79" s="13"/>
      <c r="H79" s="58"/>
      <c r="I79" s="3"/>
    </row>
    <row r="80" spans="1:9" customFormat="1" x14ac:dyDescent="0.25">
      <c r="A80" s="16"/>
      <c r="B80" s="40"/>
      <c r="C80" s="41" t="s">
        <v>2987</v>
      </c>
      <c r="D80" s="68"/>
      <c r="E80" s="69"/>
      <c r="F80" s="70"/>
      <c r="G80" s="13"/>
      <c r="H80" s="58"/>
      <c r="I80" s="3"/>
    </row>
    <row r="81" spans="1:9" customFormat="1" x14ac:dyDescent="0.25">
      <c r="A81" s="16"/>
      <c r="B81" s="40"/>
      <c r="C81" s="41" t="s">
        <v>2988</v>
      </c>
      <c r="D81" s="68"/>
      <c r="E81" s="69"/>
      <c r="F81" s="70"/>
      <c r="G81" s="13"/>
      <c r="H81" s="58"/>
      <c r="I81" s="3"/>
    </row>
    <row r="82" spans="1:9" customFormat="1" x14ac:dyDescent="0.25">
      <c r="A82" s="16"/>
      <c r="B82" s="40"/>
      <c r="C82" s="41" t="s">
        <v>2989</v>
      </c>
      <c r="D82" s="68"/>
      <c r="E82" s="69"/>
      <c r="F82" s="70"/>
      <c r="G82" s="13"/>
      <c r="H82" s="58"/>
      <c r="I82" s="3"/>
    </row>
    <row r="83" spans="1:9" customFormat="1" x14ac:dyDescent="0.25">
      <c r="A83" s="16"/>
      <c r="B83" s="87" t="s">
        <v>64</v>
      </c>
      <c r="C83" s="74" t="s">
        <v>2911</v>
      </c>
      <c r="D83" s="68">
        <v>0</v>
      </c>
      <c r="E83" s="23">
        <v>0</v>
      </c>
      <c r="F83" s="70">
        <v>0</v>
      </c>
      <c r="G83" s="13">
        <f>D83*F83</f>
        <v>0</v>
      </c>
      <c r="H83" s="58"/>
      <c r="I83" s="3"/>
    </row>
    <row r="84" spans="1:9" customFormat="1" x14ac:dyDescent="0.25">
      <c r="A84" s="16"/>
      <c r="B84" s="87"/>
      <c r="C84" s="73"/>
      <c r="D84" s="68"/>
      <c r="E84" s="69"/>
      <c r="F84" s="70"/>
      <c r="G84" s="21"/>
      <c r="H84" s="10">
        <f>SUM(G83)</f>
        <v>0</v>
      </c>
      <c r="I84" s="3"/>
    </row>
    <row r="85" spans="1:9" customFormat="1" x14ac:dyDescent="0.25">
      <c r="A85" s="16"/>
      <c r="B85" s="40">
        <v>3</v>
      </c>
      <c r="C85" t="s">
        <v>2982</v>
      </c>
      <c r="D85" s="68"/>
      <c r="E85" s="69"/>
      <c r="F85" s="70"/>
      <c r="G85" s="21"/>
      <c r="H85" s="10"/>
      <c r="I85" s="3"/>
    </row>
    <row r="86" spans="1:9" customFormat="1" x14ac:dyDescent="0.25">
      <c r="A86" s="16"/>
      <c r="B86" s="40"/>
      <c r="C86" t="s">
        <v>2983</v>
      </c>
      <c r="D86" s="68"/>
      <c r="E86" s="69"/>
      <c r="F86" s="70"/>
      <c r="G86" s="21"/>
      <c r="H86" s="10"/>
      <c r="I86" s="3"/>
    </row>
    <row r="87" spans="1:9" customFormat="1" x14ac:dyDescent="0.25">
      <c r="A87" s="16"/>
      <c r="B87" s="40"/>
      <c r="C87" t="s">
        <v>2984</v>
      </c>
      <c r="D87" s="68"/>
      <c r="E87" s="69"/>
      <c r="F87" s="70"/>
      <c r="G87" s="21"/>
      <c r="H87" s="10"/>
      <c r="I87" s="3"/>
    </row>
    <row r="88" spans="1:9" customFormat="1" x14ac:dyDescent="0.25">
      <c r="A88" s="16"/>
      <c r="B88" s="40"/>
      <c r="C88" t="s">
        <v>2985</v>
      </c>
      <c r="D88" s="68"/>
      <c r="E88" s="69"/>
      <c r="F88" s="70"/>
      <c r="G88" s="21"/>
      <c r="H88" s="10"/>
      <c r="I88" s="3"/>
    </row>
    <row r="89" spans="1:9" customFormat="1" x14ac:dyDescent="0.25">
      <c r="A89" s="16"/>
      <c r="B89" s="87" t="s">
        <v>64</v>
      </c>
      <c r="C89" s="74" t="s">
        <v>2911</v>
      </c>
      <c r="D89" s="68">
        <v>0</v>
      </c>
      <c r="E89" s="23">
        <v>0</v>
      </c>
      <c r="F89" s="70">
        <v>0</v>
      </c>
      <c r="G89" s="13">
        <f>D89*F89</f>
        <v>0</v>
      </c>
      <c r="H89" s="10"/>
      <c r="I89" s="3"/>
    </row>
    <row r="90" spans="1:9" customFormat="1" x14ac:dyDescent="0.25">
      <c r="A90" s="16"/>
      <c r="B90" s="87"/>
      <c r="C90" s="73"/>
      <c r="D90" s="68"/>
      <c r="E90" s="69"/>
      <c r="F90" s="70"/>
      <c r="G90" s="21"/>
      <c r="H90" s="10">
        <f>SUM(G89:G89)</f>
        <v>0</v>
      </c>
      <c r="I90" s="3"/>
    </row>
    <row r="91" spans="1:9" customFormat="1" x14ac:dyDescent="0.25">
      <c r="A91" s="16"/>
      <c r="B91" s="40">
        <v>4</v>
      </c>
      <c r="C91" t="s">
        <v>2967</v>
      </c>
      <c r="D91" s="68"/>
      <c r="E91" s="69"/>
      <c r="F91" s="70"/>
      <c r="G91" s="21"/>
      <c r="H91" s="10"/>
      <c r="I91" s="3"/>
    </row>
    <row r="92" spans="1:9" customFormat="1" x14ac:dyDescent="0.25">
      <c r="A92" s="16"/>
      <c r="B92" s="87" t="s">
        <v>64</v>
      </c>
      <c r="C92" s="74" t="s">
        <v>2910</v>
      </c>
      <c r="D92" s="68">
        <v>0</v>
      </c>
      <c r="E92" s="23">
        <v>0</v>
      </c>
      <c r="F92" s="70">
        <v>0</v>
      </c>
      <c r="G92" s="13">
        <f>D92*F92</f>
        <v>0</v>
      </c>
      <c r="H92" s="58"/>
      <c r="I92" s="3"/>
    </row>
    <row r="93" spans="1:9" customFormat="1" x14ac:dyDescent="0.25">
      <c r="A93" s="16"/>
      <c r="B93" s="40"/>
      <c r="D93" s="68"/>
      <c r="E93" s="69"/>
      <c r="F93" s="70"/>
      <c r="G93" s="68"/>
      <c r="H93" s="10">
        <f>SUM(G92)</f>
        <v>0</v>
      </c>
      <c r="I93" s="3"/>
    </row>
    <row r="94" spans="1:9" customFormat="1" x14ac:dyDescent="0.25">
      <c r="A94" s="16"/>
      <c r="B94" s="40">
        <v>5</v>
      </c>
      <c r="C94" s="41" t="s">
        <v>2904</v>
      </c>
      <c r="D94" s="68"/>
      <c r="E94" s="69"/>
      <c r="F94" s="70"/>
      <c r="G94" s="13"/>
      <c r="H94" s="10"/>
      <c r="I94" s="3"/>
    </row>
    <row r="95" spans="1:9" customFormat="1" x14ac:dyDescent="0.25">
      <c r="A95" s="16"/>
      <c r="B95" s="40"/>
      <c r="C95" s="41" t="s">
        <v>2905</v>
      </c>
      <c r="D95" s="68"/>
      <c r="E95" s="69"/>
      <c r="F95" s="70"/>
      <c r="G95" s="13"/>
      <c r="H95" s="10"/>
      <c r="I95" s="3"/>
    </row>
    <row r="96" spans="1:9" customFormat="1" x14ac:dyDescent="0.25">
      <c r="A96" s="16"/>
      <c r="B96" s="40"/>
      <c r="C96" s="41" t="s">
        <v>2906</v>
      </c>
      <c r="D96" s="68"/>
      <c r="E96" s="69"/>
      <c r="F96" s="70"/>
      <c r="G96" s="13"/>
      <c r="H96" s="10"/>
      <c r="I96" s="3"/>
    </row>
    <row r="97" spans="1:9" customFormat="1" x14ac:dyDescent="0.25">
      <c r="A97" s="16"/>
      <c r="B97" s="40"/>
      <c r="C97" s="41" t="s">
        <v>2907</v>
      </c>
      <c r="D97" s="68"/>
      <c r="E97" s="69"/>
      <c r="F97" s="70"/>
      <c r="G97" s="13"/>
      <c r="H97" s="10"/>
      <c r="I97" s="3"/>
    </row>
    <row r="98" spans="1:9" customFormat="1" x14ac:dyDescent="0.25">
      <c r="A98" s="16"/>
      <c r="B98" s="40"/>
      <c r="C98" s="41" t="s">
        <v>2908</v>
      </c>
      <c r="D98" s="68"/>
      <c r="E98" s="69"/>
      <c r="F98" s="70"/>
      <c r="G98" s="13"/>
      <c r="H98" s="10"/>
      <c r="I98" s="3"/>
    </row>
    <row r="99" spans="1:9" customFormat="1" x14ac:dyDescent="0.25">
      <c r="A99" s="16"/>
      <c r="B99" s="87" t="s">
        <v>64</v>
      </c>
      <c r="C99" s="74" t="s">
        <v>2909</v>
      </c>
      <c r="D99" s="68">
        <v>0</v>
      </c>
      <c r="E99" s="23" t="s">
        <v>57</v>
      </c>
      <c r="F99" s="70">
        <v>0</v>
      </c>
      <c r="G99" s="13">
        <f>D99*F99</f>
        <v>0</v>
      </c>
      <c r="H99" s="10"/>
      <c r="I99" s="3"/>
    </row>
    <row r="100" spans="1:9" customFormat="1" x14ac:dyDescent="0.25">
      <c r="A100" s="16"/>
      <c r="B100" s="87" t="s">
        <v>64</v>
      </c>
      <c r="C100" s="74" t="s">
        <v>2909</v>
      </c>
      <c r="D100" s="68">
        <v>0</v>
      </c>
      <c r="E100" s="23" t="s">
        <v>57</v>
      </c>
      <c r="F100" s="70">
        <v>0</v>
      </c>
      <c r="G100" s="13">
        <f>D100*F100</f>
        <v>0</v>
      </c>
      <c r="H100" s="10"/>
      <c r="I100" s="3"/>
    </row>
    <row r="101" spans="1:9" customFormat="1" x14ac:dyDescent="0.25">
      <c r="A101" s="16"/>
      <c r="B101" s="87" t="s">
        <v>64</v>
      </c>
      <c r="C101" s="74" t="s">
        <v>2909</v>
      </c>
      <c r="D101" s="68">
        <v>0</v>
      </c>
      <c r="E101" s="23" t="s">
        <v>57</v>
      </c>
      <c r="F101" s="70">
        <v>0</v>
      </c>
      <c r="G101" s="13">
        <f>D101*F101</f>
        <v>0</v>
      </c>
      <c r="H101" s="10"/>
      <c r="I101" s="3"/>
    </row>
    <row r="102" spans="1:9" customFormat="1" x14ac:dyDescent="0.25">
      <c r="A102" s="16"/>
      <c r="B102" s="87" t="s">
        <v>64</v>
      </c>
      <c r="C102" s="74" t="s">
        <v>2909</v>
      </c>
      <c r="D102" s="68">
        <v>0</v>
      </c>
      <c r="E102" s="23" t="s">
        <v>57</v>
      </c>
      <c r="F102" s="70">
        <v>0</v>
      </c>
      <c r="G102" s="13">
        <f>D102*F102</f>
        <v>0</v>
      </c>
      <c r="H102" s="10"/>
      <c r="I102" s="3"/>
    </row>
    <row r="103" spans="1:9" customFormat="1" x14ac:dyDescent="0.25">
      <c r="A103" s="16"/>
      <c r="B103" s="87"/>
      <c r="C103" s="74"/>
      <c r="D103" s="68"/>
      <c r="E103" s="23"/>
      <c r="F103" s="70"/>
      <c r="G103" s="13"/>
      <c r="H103" s="10">
        <f>SUM(G99:G102)</f>
        <v>0</v>
      </c>
      <c r="I103" s="3"/>
    </row>
    <row r="104" spans="1:9" customFormat="1" x14ac:dyDescent="0.25">
      <c r="A104" s="16"/>
      <c r="B104" s="40"/>
      <c r="C104" s="41" t="s">
        <v>2912</v>
      </c>
      <c r="D104" s="68"/>
      <c r="E104" s="69"/>
      <c r="F104" s="70"/>
      <c r="G104" s="68"/>
      <c r="H104" s="10"/>
      <c r="I104" s="3"/>
    </row>
    <row r="105" spans="1:9" customFormat="1" x14ac:dyDescent="0.25">
      <c r="A105" s="16"/>
      <c r="B105" s="40"/>
      <c r="C105" s="41" t="s">
        <v>2968</v>
      </c>
      <c r="D105" s="68"/>
      <c r="E105" s="69"/>
      <c r="F105" s="70"/>
      <c r="G105" s="68"/>
      <c r="H105" s="10"/>
      <c r="I105" s="3"/>
    </row>
    <row r="106" spans="1:9" customFormat="1" x14ac:dyDescent="0.25">
      <c r="A106" s="16"/>
      <c r="B106" s="40"/>
      <c r="C106" s="41" t="s">
        <v>2969</v>
      </c>
      <c r="D106" s="68"/>
      <c r="E106" s="69"/>
      <c r="F106" s="70"/>
      <c r="G106" s="68"/>
      <c r="H106" s="10"/>
      <c r="I106" s="3"/>
    </row>
    <row r="107" spans="1:9" customFormat="1" x14ac:dyDescent="0.25">
      <c r="A107" s="16"/>
      <c r="B107" s="40"/>
      <c r="C107" s="41" t="s">
        <v>2970</v>
      </c>
      <c r="D107" s="68"/>
      <c r="E107" s="69"/>
      <c r="F107" s="70"/>
      <c r="G107" s="68"/>
      <c r="H107" s="10"/>
      <c r="I107" s="3"/>
    </row>
    <row r="108" spans="1:9" customFormat="1" x14ac:dyDescent="0.25">
      <c r="A108" s="16"/>
      <c r="B108" s="40"/>
      <c r="C108" s="41" t="s">
        <v>2971</v>
      </c>
      <c r="D108" s="68"/>
      <c r="E108" s="69"/>
      <c r="F108" s="70"/>
      <c r="G108" s="68"/>
      <c r="H108" s="10"/>
      <c r="I108" s="3"/>
    </row>
    <row r="109" spans="1:9" customFormat="1" x14ac:dyDescent="0.25">
      <c r="A109" s="16"/>
      <c r="B109" s="40"/>
      <c r="C109" s="41" t="s">
        <v>2913</v>
      </c>
      <c r="D109" s="68"/>
      <c r="E109" s="69"/>
      <c r="F109" s="70"/>
      <c r="G109" s="68"/>
      <c r="H109" s="10"/>
      <c r="I109" s="3"/>
    </row>
    <row r="110" spans="1:9" customFormat="1" x14ac:dyDescent="0.25">
      <c r="A110" s="16"/>
      <c r="B110" s="40"/>
      <c r="C110" s="41" t="s">
        <v>2914</v>
      </c>
      <c r="D110" s="68"/>
      <c r="E110" s="69"/>
      <c r="F110" s="70"/>
      <c r="G110" s="68"/>
      <c r="H110" s="10"/>
      <c r="I110" s="3"/>
    </row>
    <row r="111" spans="1:9" customFormat="1" x14ac:dyDescent="0.25">
      <c r="A111" s="16"/>
      <c r="B111" s="40"/>
      <c r="C111" s="41" t="s">
        <v>2915</v>
      </c>
      <c r="D111" s="68"/>
      <c r="E111" s="69"/>
      <c r="F111" s="70"/>
      <c r="G111" s="68"/>
      <c r="H111" s="10"/>
      <c r="I111" s="3"/>
    </row>
    <row r="112" spans="1:9" customFormat="1" x14ac:dyDescent="0.25">
      <c r="A112" s="16"/>
      <c r="B112" s="40"/>
      <c r="C112" s="41" t="s">
        <v>2972</v>
      </c>
      <c r="D112" s="68"/>
      <c r="E112" s="69"/>
      <c r="F112" s="70"/>
      <c r="G112" s="68"/>
      <c r="H112" s="10"/>
      <c r="I112" s="3"/>
    </row>
    <row r="113" spans="1:9" customFormat="1" x14ac:dyDescent="0.25">
      <c r="A113" s="16"/>
      <c r="B113" s="40"/>
      <c r="C113" s="41" t="s">
        <v>2916</v>
      </c>
      <c r="D113" s="68"/>
      <c r="E113" s="69"/>
      <c r="F113" s="70"/>
      <c r="G113" s="68"/>
      <c r="H113" s="10"/>
      <c r="I113" s="3"/>
    </row>
    <row r="114" spans="1:9" customFormat="1" x14ac:dyDescent="0.25">
      <c r="A114" s="16"/>
      <c r="B114" s="40"/>
      <c r="C114" s="41" t="s">
        <v>2917</v>
      </c>
      <c r="D114" s="68"/>
      <c r="E114" s="69"/>
      <c r="F114" s="70"/>
      <c r="G114" s="68"/>
      <c r="H114" s="10"/>
      <c r="I114" s="3"/>
    </row>
    <row r="115" spans="1:9" customFormat="1" x14ac:dyDescent="0.25">
      <c r="A115" s="16"/>
      <c r="B115" s="40"/>
      <c r="D115" s="68"/>
      <c r="E115" s="69"/>
      <c r="F115" s="70"/>
      <c r="G115" s="68"/>
      <c r="H115" s="10"/>
      <c r="I115" s="3"/>
    </row>
    <row r="116" spans="1:9" customFormat="1" x14ac:dyDescent="0.25">
      <c r="A116" s="16"/>
      <c r="B116" s="87" t="s">
        <v>64</v>
      </c>
      <c r="C116" s="74" t="s">
        <v>2918</v>
      </c>
      <c r="D116" s="68"/>
      <c r="E116" s="69"/>
      <c r="F116" s="70"/>
      <c r="G116" s="68"/>
      <c r="H116" s="10"/>
      <c r="I116" s="3"/>
    </row>
    <row r="117" spans="1:9" customFormat="1" x14ac:dyDescent="0.25">
      <c r="A117" s="16"/>
      <c r="B117" s="87" t="s">
        <v>64</v>
      </c>
      <c r="C117" s="74" t="s">
        <v>2918</v>
      </c>
      <c r="D117" s="68"/>
      <c r="E117" s="69"/>
      <c r="F117" s="70"/>
      <c r="G117" s="68"/>
      <c r="H117" s="10"/>
      <c r="I117" s="3"/>
    </row>
    <row r="118" spans="1:9" customFormat="1" x14ac:dyDescent="0.25">
      <c r="A118" s="16"/>
      <c r="B118" s="87" t="s">
        <v>64</v>
      </c>
      <c r="C118" s="74" t="s">
        <v>2918</v>
      </c>
      <c r="D118" s="68"/>
      <c r="E118" s="69"/>
      <c r="F118" s="70"/>
      <c r="G118" s="68"/>
      <c r="H118" s="10"/>
      <c r="I118" s="3"/>
    </row>
    <row r="119" spans="1:9" customFormat="1" x14ac:dyDescent="0.25">
      <c r="A119" s="16"/>
      <c r="B119" s="87" t="s">
        <v>64</v>
      </c>
      <c r="C119" s="74" t="s">
        <v>2918</v>
      </c>
      <c r="D119" s="68"/>
      <c r="E119" s="69"/>
      <c r="F119" s="70"/>
      <c r="G119" s="68"/>
      <c r="H119" s="10"/>
      <c r="I119" s="3"/>
    </row>
    <row r="120" spans="1:9" customFormat="1" x14ac:dyDescent="0.25">
      <c r="A120" s="16"/>
      <c r="B120" s="87" t="s">
        <v>64</v>
      </c>
      <c r="C120" s="74" t="s">
        <v>2918</v>
      </c>
      <c r="D120" s="68"/>
      <c r="E120" s="69"/>
      <c r="F120" s="70"/>
      <c r="G120" s="68"/>
      <c r="H120" s="10"/>
      <c r="I120" s="3"/>
    </row>
    <row r="121" spans="1:9" customFormat="1" x14ac:dyDescent="0.25">
      <c r="A121" s="16"/>
      <c r="B121" s="87" t="s">
        <v>64</v>
      </c>
      <c r="C121" s="74" t="s">
        <v>2918</v>
      </c>
      <c r="D121" s="68"/>
      <c r="E121" s="69"/>
      <c r="F121" s="70"/>
      <c r="G121" s="68"/>
      <c r="H121" s="10"/>
      <c r="I121" s="3"/>
    </row>
    <row r="122" spans="1:9" customFormat="1" x14ac:dyDescent="0.25">
      <c r="A122" s="16"/>
      <c r="B122" s="87" t="s">
        <v>64</v>
      </c>
      <c r="C122" s="74" t="s">
        <v>2918</v>
      </c>
      <c r="D122" s="68"/>
      <c r="E122" s="69"/>
      <c r="F122" s="70"/>
      <c r="G122" s="68"/>
      <c r="H122" s="10"/>
      <c r="I122" s="3"/>
    </row>
    <row r="123" spans="1:9" customFormat="1" x14ac:dyDescent="0.25">
      <c r="A123" s="16"/>
      <c r="B123" s="87" t="s">
        <v>64</v>
      </c>
      <c r="C123" s="74" t="s">
        <v>2918</v>
      </c>
      <c r="D123" s="68"/>
      <c r="E123" s="69"/>
      <c r="F123" s="70"/>
      <c r="G123" s="68"/>
      <c r="H123" s="10"/>
      <c r="I123" s="3"/>
    </row>
    <row r="124" spans="1:9" customFormat="1" x14ac:dyDescent="0.25">
      <c r="A124" s="16"/>
      <c r="B124" s="40"/>
      <c r="D124" s="68"/>
      <c r="E124" s="69"/>
      <c r="F124" s="70"/>
      <c r="G124" s="68"/>
      <c r="H124" s="10"/>
      <c r="I124" s="3"/>
    </row>
    <row r="125" spans="1:9" customFormat="1" x14ac:dyDescent="0.25">
      <c r="A125" s="43"/>
      <c r="B125" s="44"/>
      <c r="C125" s="49" t="s">
        <v>95</v>
      </c>
      <c r="D125" s="45"/>
      <c r="E125" s="46"/>
      <c r="F125" s="47"/>
      <c r="G125" s="48"/>
      <c r="H125" s="57">
        <f>SUM(G69:G124)</f>
        <v>0</v>
      </c>
      <c r="I125" s="3"/>
    </row>
    <row r="126" spans="1:9" customFormat="1" x14ac:dyDescent="0.25">
      <c r="A126" s="16"/>
      <c r="B126" s="941"/>
      <c r="D126" s="21"/>
      <c r="E126" s="23"/>
      <c r="F126" s="13"/>
      <c r="G126" s="13"/>
      <c r="H126" s="58"/>
      <c r="I126" s="3"/>
    </row>
    <row r="127" spans="1:9" customFormat="1" x14ac:dyDescent="0.25">
      <c r="A127" s="944">
        <v>1.3</v>
      </c>
      <c r="B127" s="53" t="s">
        <v>2919</v>
      </c>
      <c r="C127" s="53"/>
      <c r="D127" s="21"/>
      <c r="E127" s="23"/>
      <c r="F127" s="13"/>
      <c r="G127" s="13"/>
      <c r="H127" s="58"/>
      <c r="I127" s="3"/>
    </row>
    <row r="128" spans="1:9" customFormat="1" x14ac:dyDescent="0.25">
      <c r="A128" s="16"/>
      <c r="B128" s="40"/>
      <c r="C128" s="41" t="s">
        <v>2928</v>
      </c>
      <c r="D128" s="21"/>
      <c r="E128" s="23"/>
      <c r="F128" s="13"/>
      <c r="G128" s="13"/>
      <c r="H128" s="58"/>
      <c r="I128" s="3"/>
    </row>
    <row r="129" spans="1:9" customFormat="1" x14ac:dyDescent="0.25">
      <c r="A129" s="16"/>
      <c r="B129" s="40"/>
      <c r="C129" s="41" t="s">
        <v>2973</v>
      </c>
      <c r="D129" s="21"/>
      <c r="E129" s="23"/>
      <c r="F129" s="13"/>
      <c r="G129" s="13"/>
      <c r="H129" s="58"/>
      <c r="I129" s="3"/>
    </row>
    <row r="130" spans="1:9" customFormat="1" x14ac:dyDescent="0.25">
      <c r="A130" s="16"/>
      <c r="B130" s="40"/>
      <c r="C130" s="41" t="s">
        <v>2929</v>
      </c>
      <c r="D130" s="21"/>
      <c r="E130" s="23"/>
      <c r="F130" s="13"/>
      <c r="G130" s="13"/>
      <c r="H130" s="58"/>
      <c r="I130" s="3"/>
    </row>
    <row r="131" spans="1:9" customFormat="1" x14ac:dyDescent="0.25">
      <c r="A131" s="16"/>
      <c r="B131" s="40"/>
      <c r="C131" s="41" t="s">
        <v>2930</v>
      </c>
      <c r="D131" s="21"/>
      <c r="E131" s="23"/>
      <c r="F131" s="13"/>
      <c r="G131" s="13"/>
      <c r="H131" s="58"/>
      <c r="I131" s="3"/>
    </row>
    <row r="132" spans="1:9" customFormat="1" x14ac:dyDescent="0.25">
      <c r="A132" s="67"/>
      <c r="B132" s="87" t="s">
        <v>64</v>
      </c>
      <c r="C132" s="74" t="s">
        <v>2918</v>
      </c>
      <c r="D132" s="21"/>
      <c r="E132" s="23"/>
      <c r="F132" s="13"/>
      <c r="G132" s="13"/>
      <c r="H132" s="58"/>
      <c r="I132" s="3"/>
    </row>
    <row r="133" spans="1:9" customFormat="1" x14ac:dyDescent="0.25">
      <c r="A133" s="67"/>
      <c r="B133" s="87" t="s">
        <v>64</v>
      </c>
      <c r="C133" s="74" t="s">
        <v>2918</v>
      </c>
      <c r="D133" s="21"/>
      <c r="E133" s="23"/>
      <c r="F133" s="13"/>
      <c r="G133" s="13"/>
      <c r="H133" s="58"/>
      <c r="I133" s="3"/>
    </row>
    <row r="134" spans="1:9" customFormat="1" x14ac:dyDescent="0.25">
      <c r="A134" s="67"/>
      <c r="B134" s="87" t="s">
        <v>64</v>
      </c>
      <c r="C134" s="74" t="s">
        <v>2918</v>
      </c>
      <c r="D134" s="21"/>
      <c r="E134" s="23"/>
      <c r="F134" s="13"/>
      <c r="G134" s="13"/>
      <c r="H134" s="58"/>
      <c r="I134" s="3"/>
    </row>
    <row r="135" spans="1:9" customFormat="1" x14ac:dyDescent="0.25">
      <c r="A135" s="67"/>
      <c r="B135" s="87" t="s">
        <v>64</v>
      </c>
      <c r="C135" s="74" t="s">
        <v>2918</v>
      </c>
      <c r="D135" s="21"/>
      <c r="E135" s="23"/>
      <c r="F135" s="13"/>
      <c r="G135" s="13"/>
      <c r="H135" s="58"/>
      <c r="I135" s="3"/>
    </row>
    <row r="136" spans="1:9" customFormat="1" x14ac:dyDescent="0.25">
      <c r="A136" s="67"/>
      <c r="B136" s="87" t="s">
        <v>64</v>
      </c>
      <c r="C136" s="74" t="s">
        <v>2918</v>
      </c>
      <c r="D136" s="21"/>
      <c r="E136" s="23"/>
      <c r="F136" s="13"/>
      <c r="G136" s="13"/>
      <c r="H136" s="58"/>
      <c r="I136" s="3"/>
    </row>
    <row r="137" spans="1:9" customFormat="1" x14ac:dyDescent="0.25">
      <c r="A137" s="67"/>
      <c r="B137" s="87" t="s">
        <v>64</v>
      </c>
      <c r="C137" s="74" t="s">
        <v>2918</v>
      </c>
      <c r="D137" s="21"/>
      <c r="E137" s="23"/>
      <c r="F137" s="13"/>
      <c r="G137" s="13"/>
      <c r="H137" s="58"/>
      <c r="I137" s="3"/>
    </row>
    <row r="138" spans="1:9" customFormat="1" x14ac:dyDescent="0.25">
      <c r="A138" s="67"/>
      <c r="B138" s="87" t="s">
        <v>64</v>
      </c>
      <c r="C138" s="74" t="s">
        <v>2918</v>
      </c>
      <c r="D138" s="21"/>
      <c r="E138" s="23"/>
      <c r="F138" s="13"/>
      <c r="G138" s="13"/>
      <c r="H138" s="58"/>
      <c r="I138" s="3"/>
    </row>
    <row r="139" spans="1:9" customFormat="1" x14ac:dyDescent="0.25">
      <c r="A139" s="67"/>
      <c r="B139" s="87" t="s">
        <v>64</v>
      </c>
      <c r="C139" s="74" t="s">
        <v>2918</v>
      </c>
      <c r="D139" s="21"/>
      <c r="E139" s="23"/>
      <c r="F139" s="13"/>
      <c r="G139" s="13"/>
      <c r="H139" s="58"/>
      <c r="I139" s="3"/>
    </row>
    <row r="140" spans="1:9" customFormat="1" x14ac:dyDescent="0.25">
      <c r="A140" s="67"/>
      <c r="B140" s="87"/>
      <c r="D140" s="21"/>
      <c r="E140" s="23"/>
      <c r="F140" s="13"/>
      <c r="G140" s="13"/>
      <c r="H140" s="58"/>
      <c r="I140" s="3"/>
    </row>
    <row r="141" spans="1:9" s="650" customFormat="1" ht="16.5" customHeight="1" x14ac:dyDescent="0.25">
      <c r="A141" s="67"/>
      <c r="B141" s="87"/>
      <c r="C141" s="72"/>
      <c r="D141" s="21"/>
      <c r="E141" s="23"/>
      <c r="F141" s="13"/>
      <c r="G141" s="21"/>
      <c r="H141" s="10"/>
      <c r="I141" s="656"/>
    </row>
    <row r="142" spans="1:9" customFormat="1" x14ac:dyDescent="0.25">
      <c r="A142" s="43"/>
      <c r="B142" s="50"/>
      <c r="C142" s="49" t="s">
        <v>95</v>
      </c>
      <c r="D142" s="45"/>
      <c r="E142" s="46"/>
      <c r="F142" s="47"/>
      <c r="G142" s="48"/>
      <c r="H142" s="57">
        <f>SUM(G126:G141)</f>
        <v>0</v>
      </c>
      <c r="I142" s="3"/>
    </row>
    <row r="143" spans="1:9" customFormat="1" x14ac:dyDescent="0.25">
      <c r="A143" s="782"/>
      <c r="D143" s="17"/>
      <c r="E143" s="17"/>
      <c r="F143" s="17"/>
      <c r="G143" s="17"/>
      <c r="H143" s="58"/>
    </row>
    <row r="144" spans="1:9" customFormat="1" x14ac:dyDescent="0.25">
      <c r="A144" s="12"/>
      <c r="B144" s="12"/>
      <c r="C144" s="12" t="s">
        <v>2920</v>
      </c>
      <c r="D144" s="12"/>
      <c r="E144" s="12"/>
      <c r="F144" s="12"/>
      <c r="G144" s="15" t="s">
        <v>28</v>
      </c>
      <c r="H144" s="36">
        <f>SUM(G8:G142)</f>
        <v>0</v>
      </c>
    </row>
    <row r="145" spans="1:13" customFormat="1" ht="15" x14ac:dyDescent="0.25">
      <c r="A145" s="936"/>
      <c r="B145" s="937"/>
      <c r="C145" s="938"/>
      <c r="D145" s="937"/>
      <c r="E145" s="937"/>
      <c r="F145" s="937"/>
      <c r="G145" s="937"/>
      <c r="H145" s="939"/>
      <c r="J145" s="95"/>
      <c r="K145" s="371"/>
      <c r="L145" s="932"/>
      <c r="M145" s="371"/>
    </row>
    <row r="146" spans="1:13" x14ac:dyDescent="0.25">
      <c r="A146" s="933"/>
      <c r="B146" s="934"/>
      <c r="C146" s="934" t="s">
        <v>2921</v>
      </c>
      <c r="D146" s="45"/>
      <c r="E146" s="46"/>
      <c r="F146" s="47"/>
      <c r="G146" s="935" t="s">
        <v>28</v>
      </c>
      <c r="H146" s="57">
        <f>H144</f>
        <v>0</v>
      </c>
    </row>
  </sheetData>
  <mergeCells count="1">
    <mergeCell ref="F3:G3"/>
  </mergeCells>
  <printOptions horizontalCentered="1"/>
  <pageMargins left="0.70866141732283472" right="0.70866141732283472" top="0.74803149606299213" bottom="0.74803149606299213" header="0.31496062992125984" footer="0.31496062992125984"/>
  <pageSetup paperSize="9" scale="7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6B27B-49BE-4938-8BCC-786FD02F6788}">
  <dimension ref="A1:R66"/>
  <sheetViews>
    <sheetView showGridLines="0" view="pageBreakPreview" zoomScaleNormal="70" zoomScaleSheetLayoutView="100" zoomScalePageLayoutView="118" workbookViewId="0">
      <selection activeCell="C16" sqref="C16"/>
    </sheetView>
  </sheetViews>
  <sheetFormatPr defaultColWidth="9.140625" defaultRowHeight="14.25" x14ac:dyDescent="0.25"/>
  <cols>
    <col min="1" max="1" width="4.85546875" style="3" customWidth="1"/>
    <col min="2" max="2" width="9.42578125" style="3" customWidth="1"/>
    <col min="3" max="3" width="81.85546875" style="3" customWidth="1"/>
    <col min="4" max="4" width="0.140625" style="3" customWidth="1"/>
    <col min="5" max="5" width="10.42578125" style="95" bestFit="1" customWidth="1"/>
    <col min="6" max="6" width="20.5703125" style="144" customWidth="1"/>
    <col min="7" max="7" width="23.28515625" style="144" customWidth="1"/>
    <col min="8" max="10" width="10.85546875" style="144" customWidth="1"/>
    <col min="11" max="11" width="14" style="630" customWidth="1"/>
    <col min="12" max="12" width="21.85546875" style="631" customWidth="1"/>
    <col min="13" max="13" width="27.7109375" style="91" customWidth="1"/>
    <col min="14" max="16384" width="9.140625" style="91"/>
  </cols>
  <sheetData>
    <row r="1" spans="1:18" s="4" customFormat="1" ht="21" customHeight="1" x14ac:dyDescent="0.25">
      <c r="A1" s="945" t="str">
        <f>'General Summary '!A1</f>
        <v>Boat House 6, Royal Marines Experience Museum</v>
      </c>
      <c r="E1" s="88"/>
      <c r="F1" s="129"/>
      <c r="G1" s="129"/>
      <c r="H1" s="129"/>
      <c r="I1" s="129"/>
      <c r="J1" s="129"/>
      <c r="K1" s="130"/>
      <c r="L1" s="88"/>
    </row>
    <row r="2" spans="1:18" s="6" customFormat="1" ht="21" customHeight="1" x14ac:dyDescent="0.25">
      <c r="A2" s="904" t="str">
        <f>'General Summary '!A2</f>
        <v>Pricing Document and Form of Tender</v>
      </c>
      <c r="B2" s="804"/>
      <c r="C2" s="804"/>
      <c r="E2" s="89"/>
      <c r="F2" s="129"/>
      <c r="G2" s="129"/>
      <c r="H2" s="129"/>
      <c r="I2" s="129"/>
      <c r="J2" s="129"/>
      <c r="K2" s="129"/>
      <c r="L2" s="89"/>
    </row>
    <row r="3" spans="1:18" s="4" customFormat="1" ht="21" customHeight="1" x14ac:dyDescent="0.25">
      <c r="E3" s="88"/>
      <c r="F3" s="129"/>
      <c r="G3" s="129"/>
      <c r="H3" s="129"/>
      <c r="I3" s="129"/>
      <c r="J3" s="129"/>
      <c r="K3" s="130"/>
      <c r="L3" s="88"/>
    </row>
    <row r="4" spans="1:18" s="4" customFormat="1" ht="21" customHeight="1" x14ac:dyDescent="0.25">
      <c r="A4" s="4" t="s">
        <v>2941</v>
      </c>
      <c r="E4" s="88"/>
      <c r="F4" s="129"/>
      <c r="G4" s="129"/>
      <c r="H4" s="129"/>
      <c r="I4" s="129"/>
      <c r="J4" s="129"/>
      <c r="K4" s="130"/>
      <c r="M4" s="88"/>
    </row>
    <row r="5" spans="1:18" s="6" customFormat="1" ht="21" customHeight="1" x14ac:dyDescent="0.25">
      <c r="A5" s="904"/>
      <c r="B5" s="904"/>
      <c r="C5" s="904"/>
      <c r="E5" s="89"/>
      <c r="F5" s="129"/>
      <c r="G5" s="129"/>
      <c r="H5" s="129"/>
      <c r="I5" s="129"/>
      <c r="J5" s="129"/>
      <c r="K5" s="130"/>
      <c r="L5" s="88"/>
      <c r="M5" s="4"/>
      <c r="N5" s="4"/>
      <c r="O5" s="4"/>
      <c r="P5" s="4"/>
      <c r="Q5" s="4"/>
      <c r="R5" s="4"/>
    </row>
    <row r="6" spans="1:18" s="3" customFormat="1" ht="29.1" customHeight="1" x14ac:dyDescent="0.25">
      <c r="A6" s="8"/>
      <c r="B6" s="11"/>
      <c r="C6" s="9"/>
      <c r="D6" s="9"/>
      <c r="E6" s="958"/>
      <c r="F6" s="129"/>
      <c r="G6" s="129"/>
      <c r="H6" s="129"/>
      <c r="I6" s="130"/>
      <c r="J6" s="129"/>
      <c r="K6" s="130"/>
      <c r="L6" s="88"/>
      <c r="M6" s="4"/>
      <c r="N6" s="4"/>
      <c r="O6" s="4"/>
      <c r="P6" s="4"/>
      <c r="Q6" s="4"/>
      <c r="R6" s="4"/>
    </row>
    <row r="7" spans="1:18" customFormat="1" ht="20.25" x14ac:dyDescent="0.25">
      <c r="A7" s="16"/>
      <c r="B7" s="941"/>
      <c r="C7" s="17"/>
      <c r="D7" s="17"/>
      <c r="E7" s="959"/>
      <c r="F7" s="129"/>
      <c r="G7" s="129"/>
      <c r="H7" s="729"/>
      <c r="I7" s="129"/>
      <c r="J7" s="129"/>
      <c r="K7" s="649"/>
      <c r="L7" s="648"/>
      <c r="M7" s="4"/>
      <c r="N7" s="4"/>
      <c r="O7" s="4"/>
      <c r="P7" s="4"/>
      <c r="Q7" s="4"/>
      <c r="R7" s="4"/>
    </row>
    <row r="8" spans="1:18" customFormat="1" ht="24.95" customHeight="1" x14ac:dyDescent="0.25">
      <c r="A8" s="925">
        <v>1</v>
      </c>
      <c r="B8" s="946" t="s">
        <v>2941</v>
      </c>
      <c r="C8" s="886"/>
      <c r="D8" s="17"/>
      <c r="E8" s="959"/>
      <c r="F8" s="129"/>
      <c r="G8" s="129"/>
      <c r="H8" s="729"/>
      <c r="I8" s="129"/>
      <c r="J8" s="129"/>
      <c r="K8" s="649"/>
      <c r="L8" s="648"/>
      <c r="M8" s="4"/>
      <c r="N8" s="4"/>
      <c r="O8" s="4"/>
      <c r="P8" s="4"/>
      <c r="Q8" s="4"/>
      <c r="R8" s="4"/>
    </row>
    <row r="9" spans="1:18" customFormat="1" ht="20.25" hidden="1" x14ac:dyDescent="0.25">
      <c r="A9" s="887"/>
      <c r="B9" s="886"/>
      <c r="C9" s="17"/>
      <c r="D9" s="17"/>
      <c r="E9" s="959"/>
      <c r="F9" s="129"/>
      <c r="G9" s="129"/>
      <c r="H9" s="729"/>
      <c r="I9" s="129"/>
      <c r="J9" s="129"/>
      <c r="K9" s="649"/>
      <c r="L9" s="648"/>
      <c r="M9" s="4"/>
      <c r="N9" s="4"/>
      <c r="O9" s="4"/>
      <c r="P9" s="4"/>
      <c r="Q9" s="4"/>
      <c r="R9" s="4"/>
    </row>
    <row r="10" spans="1:18" customFormat="1" ht="20.25" x14ac:dyDescent="0.25">
      <c r="A10" s="887"/>
      <c r="B10" s="886" t="s">
        <v>2942</v>
      </c>
      <c r="C10" s="17"/>
      <c r="D10" s="17"/>
      <c r="E10" s="959"/>
      <c r="F10" s="129"/>
      <c r="G10" s="129"/>
      <c r="H10" s="729"/>
      <c r="I10" s="129"/>
      <c r="J10" s="129"/>
      <c r="K10" s="649"/>
      <c r="L10" s="648"/>
      <c r="M10" s="4"/>
      <c r="N10" s="4"/>
      <c r="O10" s="4"/>
      <c r="P10" s="4"/>
      <c r="Q10" s="4"/>
      <c r="R10" s="4"/>
    </row>
    <row r="11" spans="1:18" customFormat="1" ht="20.25" hidden="1" x14ac:dyDescent="0.25">
      <c r="A11" s="887"/>
      <c r="B11" s="943"/>
      <c r="C11" s="17"/>
      <c r="D11" s="17"/>
      <c r="E11" s="959"/>
      <c r="F11" s="129"/>
      <c r="G11" s="129"/>
      <c r="H11" s="729"/>
      <c r="I11" s="129"/>
      <c r="J11" s="129"/>
      <c r="K11" s="649"/>
      <c r="L11" s="648"/>
      <c r="M11" s="4"/>
      <c r="N11" s="4"/>
      <c r="O11" s="4"/>
      <c r="P11" s="4"/>
      <c r="Q11" s="4"/>
      <c r="R11" s="4"/>
    </row>
    <row r="12" spans="1:18" customFormat="1" ht="77.25" customHeight="1" x14ac:dyDescent="0.25">
      <c r="A12" s="887"/>
      <c r="B12" s="986" t="s">
        <v>2943</v>
      </c>
      <c r="C12" s="987"/>
      <c r="D12" s="987"/>
      <c r="E12" s="988"/>
      <c r="F12" s="129"/>
      <c r="G12" s="129"/>
      <c r="H12" s="729"/>
      <c r="I12" s="129"/>
      <c r="J12" s="129"/>
      <c r="K12" s="649"/>
      <c r="L12" s="648"/>
      <c r="M12" s="4"/>
      <c r="N12" s="4"/>
      <c r="O12" s="4"/>
      <c r="P12" s="4"/>
      <c r="Q12" s="4"/>
      <c r="R12" s="4"/>
    </row>
    <row r="13" spans="1:18" customFormat="1" ht="20.25" hidden="1" x14ac:dyDescent="0.25">
      <c r="A13" s="887"/>
      <c r="B13" s="956"/>
      <c r="C13" s="17"/>
      <c r="D13" s="17"/>
      <c r="E13" s="959"/>
      <c r="F13" s="129"/>
      <c r="G13" s="129"/>
      <c r="H13" s="729"/>
      <c r="I13" s="129"/>
      <c r="J13" s="129"/>
      <c r="K13" s="649"/>
      <c r="L13" s="648"/>
      <c r="M13" s="4"/>
      <c r="N13" s="4"/>
      <c r="O13" s="4"/>
      <c r="P13" s="4"/>
      <c r="Q13" s="4"/>
      <c r="R13" s="4"/>
    </row>
    <row r="14" spans="1:18" customFormat="1" ht="24.95" customHeight="1" x14ac:dyDescent="0.25">
      <c r="A14" s="887"/>
      <c r="B14" s="940"/>
      <c r="C14" s="17"/>
      <c r="D14" s="17"/>
      <c r="E14" s="959"/>
      <c r="F14" s="129"/>
      <c r="G14" s="129"/>
      <c r="H14" s="729"/>
      <c r="I14" s="129"/>
      <c r="J14" s="129"/>
      <c r="K14" s="649"/>
      <c r="L14" s="648"/>
      <c r="M14" s="4"/>
      <c r="N14" s="4"/>
      <c r="O14" s="4"/>
      <c r="P14" s="4"/>
      <c r="Q14" s="4"/>
      <c r="R14" s="4"/>
    </row>
    <row r="15" spans="1:18" customFormat="1" ht="20.25" x14ac:dyDescent="0.25">
      <c r="A15" s="887"/>
      <c r="B15" s="947"/>
      <c r="C15" s="957"/>
      <c r="D15" s="17"/>
      <c r="E15" s="959"/>
      <c r="F15" s="129"/>
      <c r="G15" s="129"/>
      <c r="H15" s="729"/>
      <c r="I15" s="129"/>
      <c r="J15" s="129"/>
      <c r="K15" s="649"/>
      <c r="L15" s="648"/>
      <c r="M15" s="4"/>
      <c r="N15" s="4"/>
      <c r="O15" s="4"/>
      <c r="P15" s="4"/>
      <c r="Q15" s="4"/>
      <c r="R15" s="4"/>
    </row>
    <row r="16" spans="1:18" customFormat="1" ht="20.25" x14ac:dyDescent="0.25">
      <c r="A16" s="887"/>
      <c r="B16" s="947" t="s">
        <v>2944</v>
      </c>
      <c r="C16" s="957"/>
      <c r="D16" s="17"/>
      <c r="E16" s="959"/>
      <c r="F16" s="129"/>
      <c r="G16" s="129"/>
      <c r="H16" s="729"/>
      <c r="I16" s="129"/>
      <c r="J16" s="129"/>
      <c r="K16" s="649"/>
      <c r="L16" s="648"/>
      <c r="M16" s="4"/>
      <c r="N16" s="4"/>
      <c r="O16" s="4"/>
      <c r="P16" s="4"/>
      <c r="Q16" s="4"/>
      <c r="R16" s="4"/>
    </row>
    <row r="17" spans="1:18" customFormat="1" ht="20.25" x14ac:dyDescent="0.25">
      <c r="A17" s="887"/>
      <c r="B17" s="886"/>
      <c r="C17" s="17"/>
      <c r="D17" s="17"/>
      <c r="E17" s="959"/>
      <c r="F17" s="129"/>
      <c r="G17" s="129"/>
      <c r="H17" s="729"/>
      <c r="I17" s="129"/>
      <c r="J17" s="129"/>
      <c r="K17" s="649"/>
      <c r="L17" s="648"/>
      <c r="M17" s="4"/>
      <c r="N17" s="4"/>
      <c r="O17" s="4"/>
      <c r="P17" s="4"/>
      <c r="Q17" s="4"/>
      <c r="R17" s="4"/>
    </row>
    <row r="18" spans="1:18" customFormat="1" ht="20.25" hidden="1" x14ac:dyDescent="0.25">
      <c r="A18" s="887"/>
      <c r="B18" s="943"/>
      <c r="C18" s="17"/>
      <c r="D18" s="17"/>
      <c r="E18" s="959"/>
      <c r="F18" s="129"/>
      <c r="G18" s="129"/>
      <c r="H18" s="729"/>
      <c r="I18" s="129"/>
      <c r="J18" s="129"/>
      <c r="K18" s="649"/>
      <c r="L18" s="648"/>
      <c r="M18" s="4"/>
      <c r="N18" s="4"/>
      <c r="O18" s="4"/>
      <c r="P18" s="4"/>
      <c r="Q18" s="4"/>
      <c r="R18" s="4"/>
    </row>
    <row r="19" spans="1:18" customFormat="1" ht="31.5" customHeight="1" x14ac:dyDescent="0.25">
      <c r="A19" s="887"/>
      <c r="B19" s="986" t="s">
        <v>2945</v>
      </c>
      <c r="C19" s="987"/>
      <c r="D19" s="987"/>
      <c r="E19" s="988"/>
      <c r="F19" s="129"/>
      <c r="G19" s="129"/>
      <c r="H19" s="729"/>
      <c r="I19" s="129"/>
      <c r="J19" s="129"/>
      <c r="K19" s="649"/>
      <c r="L19" s="648"/>
      <c r="M19" s="4"/>
      <c r="N19" s="4"/>
      <c r="O19" s="4"/>
      <c r="P19" s="4"/>
      <c r="Q19" s="4"/>
      <c r="R19" s="4"/>
    </row>
    <row r="20" spans="1:18" customFormat="1" ht="20.25" x14ac:dyDescent="0.25">
      <c r="A20" s="887"/>
      <c r="B20" s="948"/>
      <c r="C20" s="949"/>
      <c r="D20" s="17"/>
      <c r="E20" s="959"/>
      <c r="F20" s="129"/>
      <c r="G20" s="129"/>
      <c r="H20" s="729"/>
      <c r="I20" s="129"/>
      <c r="J20" s="129"/>
      <c r="K20" s="649"/>
      <c r="L20" s="648"/>
      <c r="M20" s="4"/>
      <c r="N20" s="4"/>
      <c r="O20" s="4"/>
      <c r="P20" s="4"/>
      <c r="Q20" s="4"/>
      <c r="R20" s="4"/>
    </row>
    <row r="21" spans="1:18" customFormat="1" ht="20.25" x14ac:dyDescent="0.25">
      <c r="A21" s="887"/>
      <c r="B21" s="943"/>
      <c r="C21" s="17"/>
      <c r="D21" s="17"/>
      <c r="E21" s="959"/>
      <c r="F21" s="129"/>
      <c r="G21" s="129"/>
      <c r="H21" s="729"/>
      <c r="I21" s="129"/>
      <c r="J21" s="129"/>
      <c r="K21" s="649"/>
      <c r="L21" s="648"/>
      <c r="M21" s="4"/>
      <c r="N21" s="4"/>
      <c r="O21" s="4"/>
      <c r="P21" s="4"/>
      <c r="Q21" s="4"/>
      <c r="R21" s="4"/>
    </row>
    <row r="22" spans="1:18" customFormat="1" ht="20.25" x14ac:dyDescent="0.25">
      <c r="A22" s="887"/>
      <c r="B22" s="946" t="s">
        <v>2946</v>
      </c>
      <c r="C22" s="17"/>
      <c r="D22" s="17"/>
      <c r="E22" s="959"/>
      <c r="F22" s="129"/>
      <c r="G22" s="129"/>
      <c r="H22" s="729"/>
      <c r="I22" s="129"/>
      <c r="J22" s="129"/>
      <c r="K22" s="649"/>
      <c r="L22" s="648"/>
      <c r="M22" s="4"/>
      <c r="N22" s="4"/>
      <c r="O22" s="4"/>
      <c r="P22" s="4"/>
      <c r="Q22" s="4"/>
      <c r="R22" s="4"/>
    </row>
    <row r="23" spans="1:18" customFormat="1" ht="20.25" hidden="1" x14ac:dyDescent="0.25">
      <c r="A23" s="887"/>
      <c r="B23" s="943"/>
      <c r="C23" s="17"/>
      <c r="D23" s="17"/>
      <c r="E23" s="959"/>
      <c r="F23" s="129"/>
      <c r="G23" s="129"/>
      <c r="H23" s="729"/>
      <c r="I23" s="129"/>
      <c r="J23" s="129"/>
      <c r="K23" s="649"/>
      <c r="L23" s="648"/>
      <c r="M23" s="4"/>
      <c r="N23" s="4"/>
      <c r="O23" s="4"/>
      <c r="P23" s="4"/>
      <c r="Q23" s="4"/>
      <c r="R23" s="4"/>
    </row>
    <row r="24" spans="1:18" s="14" customFormat="1" ht="51.75" customHeight="1" x14ac:dyDescent="0.25">
      <c r="A24" s="950"/>
      <c r="B24" s="986" t="s">
        <v>2947</v>
      </c>
      <c r="C24" s="987"/>
      <c r="D24" s="987"/>
      <c r="E24" s="988"/>
      <c r="F24" s="128"/>
      <c r="G24" s="128"/>
      <c r="H24" s="951"/>
      <c r="I24" s="128"/>
      <c r="J24" s="128"/>
      <c r="K24" s="952"/>
      <c r="L24" s="648"/>
      <c r="M24" s="4"/>
      <c r="N24" s="4"/>
      <c r="O24" s="4"/>
      <c r="P24" s="4"/>
      <c r="Q24" s="4"/>
      <c r="R24" s="4"/>
    </row>
    <row r="25" spans="1:18" customFormat="1" ht="7.5" customHeight="1" x14ac:dyDescent="0.25">
      <c r="A25" s="887"/>
      <c r="B25" s="886"/>
      <c r="C25" s="17"/>
      <c r="D25" s="17"/>
      <c r="E25" s="959"/>
      <c r="F25" s="129"/>
      <c r="G25" s="129"/>
      <c r="H25" s="729"/>
      <c r="I25" s="129"/>
      <c r="J25" s="129"/>
      <c r="K25" s="649"/>
      <c r="L25" s="648"/>
      <c r="M25" s="4"/>
      <c r="N25" s="4"/>
      <c r="O25" s="4"/>
      <c r="P25" s="4"/>
      <c r="Q25" s="4"/>
      <c r="R25" s="4"/>
    </row>
    <row r="26" spans="1:18" s="14" customFormat="1" ht="33.75" customHeight="1" x14ac:dyDescent="0.25">
      <c r="A26" s="950"/>
      <c r="B26" s="986" t="s">
        <v>2948</v>
      </c>
      <c r="C26" s="987"/>
      <c r="D26" s="987"/>
      <c r="E26" s="988"/>
      <c r="F26" s="128"/>
      <c r="G26" s="128"/>
      <c r="H26" s="951"/>
      <c r="I26" s="128"/>
      <c r="J26" s="128"/>
      <c r="K26" s="952"/>
      <c r="L26" s="648"/>
      <c r="M26" s="4"/>
      <c r="N26" s="4"/>
      <c r="O26" s="4"/>
      <c r="P26" s="4"/>
      <c r="Q26" s="4"/>
      <c r="R26" s="4"/>
    </row>
    <row r="27" spans="1:18" customFormat="1" ht="7.5" customHeight="1" x14ac:dyDescent="0.25">
      <c r="A27" s="887"/>
      <c r="B27" s="943"/>
      <c r="C27" s="17"/>
      <c r="D27" s="17"/>
      <c r="E27" s="959"/>
      <c r="F27" s="129"/>
      <c r="G27" s="129"/>
      <c r="H27" s="729"/>
      <c r="I27" s="129"/>
      <c r="J27" s="129"/>
      <c r="K27" s="649"/>
      <c r="L27" s="648"/>
      <c r="M27" s="4"/>
      <c r="N27" s="4"/>
      <c r="O27" s="4"/>
      <c r="P27" s="4"/>
      <c r="Q27" s="4"/>
      <c r="R27" s="4"/>
    </row>
    <row r="28" spans="1:18" customFormat="1" ht="33.75" customHeight="1" x14ac:dyDescent="0.25">
      <c r="A28" s="887"/>
      <c r="B28" s="986" t="s">
        <v>2949</v>
      </c>
      <c r="C28" s="987"/>
      <c r="D28" s="987"/>
      <c r="E28" s="988"/>
      <c r="F28" s="129"/>
      <c r="G28" s="129"/>
      <c r="H28" s="729"/>
      <c r="I28" s="129"/>
      <c r="J28" s="129"/>
      <c r="K28" s="649"/>
      <c r="L28" s="648"/>
      <c r="M28" s="4"/>
      <c r="N28" s="4"/>
      <c r="O28" s="4"/>
      <c r="P28" s="4"/>
      <c r="Q28" s="4"/>
      <c r="R28" s="4"/>
    </row>
    <row r="29" spans="1:18" customFormat="1" ht="7.5" customHeight="1" x14ac:dyDescent="0.25">
      <c r="A29" s="887"/>
      <c r="B29" s="943"/>
      <c r="C29" s="17"/>
      <c r="D29" s="17"/>
      <c r="E29" s="959"/>
      <c r="F29" s="129"/>
      <c r="G29" s="129"/>
      <c r="H29" s="729"/>
      <c r="I29" s="129"/>
      <c r="J29" s="129"/>
      <c r="K29" s="649"/>
      <c r="L29" s="648"/>
      <c r="M29" s="4"/>
      <c r="N29" s="4"/>
      <c r="O29" s="4"/>
      <c r="P29" s="4"/>
      <c r="Q29" s="4"/>
      <c r="R29" s="4"/>
    </row>
    <row r="30" spans="1:18" customFormat="1" ht="20.25" x14ac:dyDescent="0.25">
      <c r="A30" s="887"/>
      <c r="B30" s="986" t="s">
        <v>2950</v>
      </c>
      <c r="C30" s="987"/>
      <c r="D30" s="17"/>
      <c r="E30" s="959"/>
      <c r="F30" s="129"/>
      <c r="G30" s="129"/>
      <c r="H30" s="729"/>
      <c r="I30" s="129"/>
      <c r="J30" s="129"/>
      <c r="K30" s="649"/>
      <c r="L30" s="648"/>
      <c r="M30" s="4"/>
      <c r="N30" s="4"/>
      <c r="O30" s="4"/>
      <c r="P30" s="4"/>
      <c r="Q30" s="4"/>
      <c r="R30" s="4"/>
    </row>
    <row r="31" spans="1:18" customFormat="1" ht="7.5" customHeight="1" x14ac:dyDescent="0.25">
      <c r="A31" s="887"/>
      <c r="B31" s="943"/>
      <c r="C31" s="17"/>
      <c r="D31" s="17"/>
      <c r="E31" s="959"/>
      <c r="F31" s="129"/>
      <c r="G31" s="129"/>
      <c r="H31" s="729"/>
      <c r="I31" s="129"/>
      <c r="J31" s="129"/>
      <c r="K31" s="649"/>
      <c r="L31" s="648"/>
      <c r="M31" s="4"/>
      <c r="N31" s="4"/>
      <c r="O31" s="4"/>
      <c r="P31" s="4"/>
      <c r="Q31" s="4"/>
      <c r="R31" s="4"/>
    </row>
    <row r="32" spans="1:18" customFormat="1" ht="14.25" customHeight="1" x14ac:dyDescent="0.25">
      <c r="A32" s="887"/>
      <c r="B32" s="943" t="s">
        <v>2951</v>
      </c>
      <c r="C32" s="17"/>
      <c r="D32" s="17"/>
      <c r="E32" s="959"/>
      <c r="F32" s="129"/>
      <c r="G32" s="129"/>
      <c r="H32" s="729"/>
      <c r="I32" s="129"/>
      <c r="J32" s="129"/>
      <c r="K32" s="649"/>
      <c r="L32" s="648"/>
      <c r="M32" s="4"/>
      <c r="N32" s="4"/>
      <c r="O32" s="4"/>
      <c r="P32" s="4"/>
      <c r="Q32" s="4"/>
      <c r="R32" s="4"/>
    </row>
    <row r="33" spans="1:18" customFormat="1" ht="7.5" customHeight="1" x14ac:dyDescent="0.25">
      <c r="A33" s="887"/>
      <c r="B33" s="886"/>
      <c r="C33" s="17"/>
      <c r="D33" s="17"/>
      <c r="E33" s="959"/>
      <c r="F33" s="129"/>
      <c r="G33" s="129"/>
      <c r="H33" s="729"/>
      <c r="I33" s="129"/>
      <c r="J33" s="129"/>
      <c r="K33" s="649"/>
      <c r="L33" s="648"/>
      <c r="M33" s="4"/>
      <c r="N33" s="4"/>
      <c r="O33" s="4"/>
      <c r="P33" s="4"/>
      <c r="Q33" s="4"/>
      <c r="R33" s="4"/>
    </row>
    <row r="34" spans="1:18" customFormat="1" ht="20.25" x14ac:dyDescent="0.25">
      <c r="A34" s="887"/>
      <c r="B34" s="943" t="s">
        <v>2952</v>
      </c>
      <c r="C34" s="17"/>
      <c r="D34" s="17"/>
      <c r="E34" s="959"/>
      <c r="F34" s="129"/>
      <c r="G34" s="129"/>
      <c r="H34" s="729"/>
      <c r="I34" s="129"/>
      <c r="J34" s="129"/>
      <c r="K34" s="649"/>
      <c r="L34" s="648"/>
      <c r="M34" s="4"/>
      <c r="N34" s="4"/>
      <c r="O34" s="4"/>
      <c r="P34" s="4"/>
      <c r="Q34" s="4"/>
      <c r="R34" s="4"/>
    </row>
    <row r="35" spans="1:18" customFormat="1" ht="15" customHeight="1" x14ac:dyDescent="0.25">
      <c r="A35" s="887"/>
      <c r="B35" s="943"/>
      <c r="C35" s="17"/>
      <c r="D35" s="17"/>
      <c r="E35" s="959"/>
      <c r="F35" s="129"/>
      <c r="G35" s="129"/>
      <c r="H35" s="729"/>
      <c r="I35" s="129"/>
      <c r="J35" s="129"/>
      <c r="K35" s="649"/>
      <c r="L35" s="648"/>
      <c r="M35" s="4"/>
      <c r="N35" s="4"/>
      <c r="O35" s="4"/>
      <c r="P35" s="4"/>
      <c r="Q35" s="4"/>
      <c r="R35" s="4"/>
    </row>
    <row r="36" spans="1:18" customFormat="1" ht="20.25" x14ac:dyDescent="0.25">
      <c r="A36" s="887"/>
      <c r="B36" s="946" t="s">
        <v>2953</v>
      </c>
      <c r="C36" s="17"/>
      <c r="D36" s="17"/>
      <c r="E36" s="959"/>
      <c r="F36" s="129"/>
      <c r="G36" s="129"/>
      <c r="H36" s="729"/>
      <c r="I36" s="129"/>
      <c r="J36" s="129"/>
      <c r="K36" s="649"/>
      <c r="L36" s="648"/>
      <c r="M36" s="4"/>
      <c r="N36" s="4"/>
      <c r="O36" s="4"/>
      <c r="P36" s="4"/>
      <c r="Q36" s="4"/>
      <c r="R36" s="4"/>
    </row>
    <row r="37" spans="1:18" customFormat="1" ht="15" customHeight="1" x14ac:dyDescent="0.25">
      <c r="A37" s="887"/>
      <c r="B37" s="943"/>
      <c r="C37" s="17"/>
      <c r="D37" s="17"/>
      <c r="E37" s="959"/>
      <c r="F37" s="129"/>
      <c r="G37" s="129"/>
      <c r="H37" s="729"/>
      <c r="I37" s="129"/>
      <c r="J37" s="129"/>
      <c r="K37" s="649"/>
      <c r="L37" s="648"/>
      <c r="M37" s="4"/>
      <c r="N37" s="4"/>
      <c r="O37" s="4"/>
      <c r="P37" s="4"/>
      <c r="Q37" s="4"/>
      <c r="R37" s="4"/>
    </row>
    <row r="38" spans="1:18" customFormat="1" ht="26.25" customHeight="1" x14ac:dyDescent="0.25">
      <c r="A38" s="944"/>
      <c r="B38" s="960" t="s">
        <v>2954</v>
      </c>
      <c r="C38" s="960"/>
      <c r="D38" s="17"/>
      <c r="E38" s="959"/>
      <c r="F38" s="129"/>
      <c r="G38" s="129"/>
      <c r="H38" s="729"/>
      <c r="I38" s="728"/>
      <c r="J38" s="129"/>
      <c r="K38" s="649"/>
      <c r="L38" s="648"/>
      <c r="M38" s="4"/>
      <c r="N38" s="4"/>
      <c r="O38" s="4"/>
      <c r="P38" s="4"/>
      <c r="Q38" s="4"/>
      <c r="R38" s="4"/>
    </row>
    <row r="39" spans="1:18" customFormat="1" ht="9.75" customHeight="1" x14ac:dyDescent="0.25">
      <c r="A39" s="16"/>
      <c r="B39" s="961"/>
      <c r="C39" s="78"/>
      <c r="D39" s="17"/>
      <c r="E39" s="959"/>
      <c r="F39" s="129"/>
      <c r="G39" s="129"/>
      <c r="H39" s="729"/>
      <c r="I39" s="728"/>
      <c r="J39" s="129"/>
      <c r="K39" s="649"/>
      <c r="L39" s="648"/>
      <c r="M39" s="4"/>
      <c r="N39" s="4"/>
      <c r="O39" s="4"/>
      <c r="P39" s="4"/>
      <c r="Q39" s="4"/>
      <c r="R39" s="4"/>
    </row>
    <row r="40" spans="1:18" customFormat="1" ht="20.25" x14ac:dyDescent="0.25">
      <c r="A40" s="16"/>
      <c r="B40" s="962" t="s">
        <v>2955</v>
      </c>
      <c r="C40" s="732"/>
      <c r="D40" s="17"/>
      <c r="E40" s="959"/>
      <c r="F40" s="129"/>
      <c r="G40" s="130"/>
      <c r="H40" s="729"/>
      <c r="I40" s="129"/>
      <c r="J40" s="129"/>
      <c r="K40" s="649"/>
      <c r="L40" s="648"/>
      <c r="M40" s="4"/>
      <c r="N40" s="4"/>
      <c r="O40" s="4"/>
      <c r="P40" s="4"/>
      <c r="Q40" s="4"/>
      <c r="R40" s="4"/>
    </row>
    <row r="41" spans="1:18" customFormat="1" ht="9.75" customHeight="1" x14ac:dyDescent="0.25">
      <c r="A41" s="16"/>
      <c r="B41" s="963"/>
      <c r="C41" s="78"/>
      <c r="D41" s="17"/>
      <c r="E41" s="959"/>
      <c r="F41" s="129"/>
      <c r="G41" s="130"/>
      <c r="H41" s="729"/>
      <c r="I41" s="129"/>
      <c r="J41" s="129"/>
      <c r="K41" s="649"/>
      <c r="L41" s="648"/>
      <c r="M41" s="4"/>
      <c r="N41" s="4"/>
      <c r="O41" s="4"/>
      <c r="P41" s="4"/>
      <c r="Q41" s="4"/>
      <c r="R41" s="4"/>
    </row>
    <row r="42" spans="1:18" customFormat="1" ht="20.25" x14ac:dyDescent="0.25">
      <c r="A42" s="16"/>
      <c r="B42" s="964" t="s">
        <v>2956</v>
      </c>
      <c r="C42" s="78"/>
      <c r="D42" s="17"/>
      <c r="E42" s="959"/>
      <c r="F42" s="129"/>
      <c r="G42" s="144"/>
      <c r="H42" s="729"/>
      <c r="I42" s="144"/>
      <c r="J42" s="129"/>
      <c r="K42" s="649"/>
      <c r="L42" s="648"/>
      <c r="M42" s="4"/>
      <c r="N42" s="4"/>
      <c r="O42" s="4"/>
      <c r="P42" s="4"/>
      <c r="Q42" s="4"/>
      <c r="R42" s="4"/>
    </row>
    <row r="43" spans="1:18" customFormat="1" ht="9.75" customHeight="1" x14ac:dyDescent="0.25">
      <c r="A43" s="16"/>
      <c r="B43" s="961"/>
      <c r="C43" s="78"/>
      <c r="D43" s="17"/>
      <c r="E43" s="959"/>
      <c r="F43" s="129"/>
      <c r="G43" s="144"/>
      <c r="H43" s="729"/>
      <c r="I43" s="144"/>
      <c r="J43" s="129"/>
      <c r="K43" s="649"/>
      <c r="L43" s="648"/>
      <c r="M43" s="4"/>
      <c r="N43" s="4"/>
      <c r="O43" s="4"/>
      <c r="P43" s="4"/>
      <c r="Q43" s="4"/>
      <c r="R43" s="4"/>
    </row>
    <row r="44" spans="1:18" customFormat="1" ht="20.25" x14ac:dyDescent="0.25">
      <c r="A44" s="16"/>
      <c r="B44" s="964" t="s">
        <v>2957</v>
      </c>
      <c r="C44" s="78"/>
      <c r="D44" s="17"/>
      <c r="E44" s="959"/>
      <c r="F44" s="129"/>
      <c r="G44" s="144"/>
      <c r="H44" s="729"/>
      <c r="I44" s="144"/>
      <c r="J44" s="129"/>
      <c r="K44" s="649"/>
      <c r="L44" s="648"/>
      <c r="M44" s="4"/>
      <c r="N44" s="4"/>
      <c r="O44" s="4"/>
      <c r="P44" s="4"/>
      <c r="Q44" s="4"/>
      <c r="R44" s="4"/>
    </row>
    <row r="45" spans="1:18" customFormat="1" ht="9.75" customHeight="1" x14ac:dyDescent="0.25">
      <c r="A45" s="16"/>
      <c r="B45" s="963"/>
      <c r="C45" s="732"/>
      <c r="D45" s="91"/>
      <c r="E45" s="959"/>
      <c r="F45" s="129"/>
      <c r="G45" s="130"/>
      <c r="H45" s="729"/>
      <c r="I45" s="129"/>
      <c r="J45" s="129"/>
      <c r="K45" s="649"/>
      <c r="L45" s="648"/>
      <c r="M45" s="4"/>
      <c r="N45" s="4"/>
      <c r="O45" s="4"/>
      <c r="P45" s="4"/>
      <c r="Q45" s="4"/>
      <c r="R45" s="4"/>
    </row>
    <row r="46" spans="1:18" customFormat="1" ht="20.25" x14ac:dyDescent="0.25">
      <c r="A46" s="16"/>
      <c r="B46" s="962" t="s">
        <v>2958</v>
      </c>
      <c r="C46" s="965"/>
      <c r="D46" s="91"/>
      <c r="E46" s="959"/>
      <c r="F46" s="129"/>
      <c r="G46" s="130"/>
      <c r="H46" s="129"/>
      <c r="I46" s="129"/>
      <c r="J46" s="129"/>
      <c r="K46" s="649"/>
      <c r="L46" s="648"/>
      <c r="M46" s="4"/>
      <c r="N46" s="4"/>
      <c r="O46" s="4"/>
      <c r="P46" s="4"/>
      <c r="Q46" s="4"/>
      <c r="R46" s="4"/>
    </row>
    <row r="47" spans="1:18" customFormat="1" ht="20.25" hidden="1" x14ac:dyDescent="0.25">
      <c r="A47" s="16"/>
      <c r="B47" s="962"/>
      <c r="C47" s="965"/>
      <c r="D47" s="91"/>
      <c r="E47" s="959"/>
      <c r="F47" s="129"/>
      <c r="G47" s="130"/>
      <c r="H47" s="129"/>
      <c r="I47" s="129"/>
      <c r="J47" s="129"/>
      <c r="K47" s="649"/>
      <c r="L47" s="648"/>
      <c r="M47" s="4"/>
      <c r="N47" s="4"/>
      <c r="O47" s="4"/>
      <c r="P47" s="4"/>
      <c r="Q47" s="4"/>
      <c r="R47" s="4"/>
    </row>
    <row r="48" spans="1:18" customFormat="1" ht="20.25" hidden="1" x14ac:dyDescent="0.25">
      <c r="A48" s="16"/>
      <c r="B48" s="962"/>
      <c r="C48" s="965"/>
      <c r="D48" s="91"/>
      <c r="E48" s="959"/>
      <c r="F48" s="129"/>
      <c r="G48" s="130"/>
      <c r="H48" s="129"/>
      <c r="I48" s="129"/>
      <c r="J48" s="129"/>
      <c r="K48" s="649"/>
      <c r="L48" s="648"/>
      <c r="M48" s="4"/>
      <c r="N48" s="4"/>
      <c r="O48" s="4"/>
      <c r="P48" s="4"/>
      <c r="Q48" s="4"/>
      <c r="R48" s="4"/>
    </row>
    <row r="49" spans="1:18" customFormat="1" ht="20.25" hidden="1" x14ac:dyDescent="0.25">
      <c r="A49" s="16"/>
      <c r="B49" s="962"/>
      <c r="C49" s="965"/>
      <c r="D49" s="91"/>
      <c r="E49" s="959"/>
      <c r="F49" s="129"/>
      <c r="G49" s="130"/>
      <c r="H49" s="129"/>
      <c r="I49" s="129"/>
      <c r="J49" s="129"/>
      <c r="K49" s="649"/>
      <c r="L49" s="648"/>
      <c r="M49" s="4"/>
      <c r="N49" s="4"/>
      <c r="O49" s="4"/>
      <c r="P49" s="4"/>
      <c r="Q49" s="4"/>
      <c r="R49" s="4"/>
    </row>
    <row r="50" spans="1:18" customFormat="1" ht="20.25" hidden="1" x14ac:dyDescent="0.25">
      <c r="A50" s="16"/>
      <c r="B50" s="962"/>
      <c r="C50" s="965"/>
      <c r="D50" s="91"/>
      <c r="E50" s="959"/>
      <c r="F50" s="129"/>
      <c r="G50" s="130"/>
      <c r="H50" s="129"/>
      <c r="I50" s="129"/>
      <c r="J50" s="129"/>
      <c r="K50" s="649"/>
      <c r="L50" s="648"/>
      <c r="M50" s="4"/>
      <c r="N50" s="4"/>
      <c r="O50" s="4"/>
      <c r="P50" s="4"/>
      <c r="Q50" s="4"/>
      <c r="R50" s="4"/>
    </row>
    <row r="51" spans="1:18" customFormat="1" ht="20.25" hidden="1" x14ac:dyDescent="0.25">
      <c r="A51" s="16"/>
      <c r="B51" s="962"/>
      <c r="C51" s="965"/>
      <c r="D51" s="91"/>
      <c r="E51" s="959"/>
      <c r="F51" s="129"/>
      <c r="G51" s="130"/>
      <c r="H51" s="129"/>
      <c r="I51" s="129"/>
      <c r="J51" s="129"/>
      <c r="K51" s="649"/>
      <c r="L51" s="648"/>
      <c r="M51" s="4"/>
      <c r="N51" s="4"/>
      <c r="O51" s="4"/>
      <c r="P51" s="4"/>
      <c r="Q51" s="4"/>
      <c r="R51" s="4"/>
    </row>
    <row r="52" spans="1:18" customFormat="1" ht="20.25" hidden="1" x14ac:dyDescent="0.25">
      <c r="A52" s="16"/>
      <c r="B52" s="962"/>
      <c r="C52" s="965"/>
      <c r="D52" s="91"/>
      <c r="E52" s="959"/>
      <c r="F52" s="129"/>
      <c r="G52" s="130"/>
      <c r="H52" s="129"/>
      <c r="I52" s="129"/>
      <c r="J52" s="129"/>
      <c r="K52" s="649"/>
      <c r="L52" s="648"/>
      <c r="M52" s="4"/>
      <c r="N52" s="4"/>
      <c r="O52" s="4"/>
      <c r="P52" s="4"/>
      <c r="Q52" s="4"/>
      <c r="R52" s="4"/>
    </row>
    <row r="53" spans="1:18" customFormat="1" ht="20.25" hidden="1" x14ac:dyDescent="0.25">
      <c r="A53" s="16"/>
      <c r="B53" s="962"/>
      <c r="C53" s="965"/>
      <c r="D53" s="91"/>
      <c r="E53" s="959"/>
      <c r="F53" s="129"/>
      <c r="G53" s="130"/>
      <c r="H53" s="129"/>
      <c r="I53" s="129"/>
      <c r="J53" s="129"/>
      <c r="K53" s="649"/>
      <c r="L53" s="648"/>
      <c r="M53" s="4"/>
      <c r="N53" s="4"/>
      <c r="O53" s="4"/>
      <c r="P53" s="4"/>
      <c r="Q53" s="4"/>
      <c r="R53" s="4"/>
    </row>
    <row r="54" spans="1:18" customFormat="1" ht="20.25" hidden="1" x14ac:dyDescent="0.25">
      <c r="A54" s="16"/>
      <c r="B54" s="962"/>
      <c r="C54" s="965"/>
      <c r="D54" s="91"/>
      <c r="E54" s="959"/>
      <c r="F54" s="129"/>
      <c r="G54" s="130"/>
      <c r="H54" s="129"/>
      <c r="I54" s="129"/>
      <c r="J54" s="129"/>
      <c r="K54" s="649"/>
      <c r="L54" s="648"/>
      <c r="M54" s="4"/>
      <c r="N54" s="4"/>
      <c r="O54" s="4"/>
      <c r="P54" s="4"/>
      <c r="Q54" s="4"/>
      <c r="R54" s="4"/>
    </row>
    <row r="55" spans="1:18" customFormat="1" ht="20.25" hidden="1" x14ac:dyDescent="0.25">
      <c r="A55" s="16"/>
      <c r="B55" s="962"/>
      <c r="C55" s="965"/>
      <c r="D55" s="91"/>
      <c r="E55" s="959"/>
      <c r="F55" s="129"/>
      <c r="G55" s="130"/>
      <c r="H55" s="129"/>
      <c r="I55" s="129"/>
      <c r="J55" s="129"/>
      <c r="K55" s="649"/>
      <c r="L55" s="648"/>
      <c r="M55" s="4"/>
      <c r="N55" s="4"/>
      <c r="O55" s="4"/>
      <c r="P55" s="4"/>
      <c r="Q55" s="4"/>
      <c r="R55" s="4"/>
    </row>
    <row r="56" spans="1:18" customFormat="1" ht="20.25" hidden="1" x14ac:dyDescent="0.25">
      <c r="A56" s="16"/>
      <c r="B56" s="962"/>
      <c r="C56" s="965"/>
      <c r="D56" s="91"/>
      <c r="E56" s="959"/>
      <c r="F56" s="129"/>
      <c r="G56" s="130"/>
      <c r="H56" s="129"/>
      <c r="I56" s="129"/>
      <c r="J56" s="129"/>
      <c r="K56" s="649"/>
      <c r="L56" s="648"/>
      <c r="M56" s="4"/>
      <c r="N56" s="4"/>
      <c r="O56" s="4"/>
      <c r="P56" s="4"/>
      <c r="Q56" s="4"/>
      <c r="R56" s="4"/>
    </row>
    <row r="57" spans="1:18" customFormat="1" ht="20.25" hidden="1" x14ac:dyDescent="0.25">
      <c r="A57" s="16"/>
      <c r="B57" s="962"/>
      <c r="C57" s="965"/>
      <c r="D57" s="91"/>
      <c r="E57" s="959"/>
      <c r="F57" s="129"/>
      <c r="G57" s="130"/>
      <c r="H57" s="129"/>
      <c r="I57" s="129"/>
      <c r="J57" s="129"/>
      <c r="K57" s="649"/>
      <c r="L57" s="648"/>
      <c r="M57" s="4"/>
      <c r="N57" s="4"/>
      <c r="O57" s="4"/>
      <c r="P57" s="4"/>
      <c r="Q57" s="4"/>
      <c r="R57" s="4"/>
    </row>
    <row r="58" spans="1:18" customFormat="1" ht="20.25" hidden="1" x14ac:dyDescent="0.25">
      <c r="A58" s="16"/>
      <c r="B58" s="962"/>
      <c r="C58" s="965"/>
      <c r="D58" s="91"/>
      <c r="E58" s="959"/>
      <c r="F58" s="129"/>
      <c r="G58" s="130"/>
      <c r="H58" s="129"/>
      <c r="I58" s="129"/>
      <c r="J58" s="129"/>
      <c r="K58" s="649"/>
      <c r="L58" s="648"/>
      <c r="M58" s="4"/>
      <c r="N58" s="4"/>
      <c r="O58" s="4"/>
      <c r="P58" s="4"/>
      <c r="Q58" s="4"/>
      <c r="R58" s="4"/>
    </row>
    <row r="59" spans="1:18" customFormat="1" ht="20.25" hidden="1" x14ac:dyDescent="0.25">
      <c r="A59" s="16"/>
      <c r="B59" s="962"/>
      <c r="C59" s="965"/>
      <c r="D59" s="91"/>
      <c r="E59" s="959"/>
      <c r="F59" s="129"/>
      <c r="G59" s="130"/>
      <c r="H59" s="129"/>
      <c r="I59" s="129"/>
      <c r="J59" s="129"/>
      <c r="K59" s="649"/>
      <c r="L59" s="648"/>
      <c r="M59" s="4"/>
      <c r="N59" s="4"/>
      <c r="O59" s="4"/>
      <c r="P59" s="4"/>
      <c r="Q59" s="4"/>
      <c r="R59" s="4"/>
    </row>
    <row r="60" spans="1:18" customFormat="1" ht="20.25" hidden="1" x14ac:dyDescent="0.25">
      <c r="A60" s="16"/>
      <c r="B60" s="962"/>
      <c r="C60" s="965"/>
      <c r="D60" s="91"/>
      <c r="E60" s="959"/>
      <c r="F60" s="129"/>
      <c r="G60" s="130"/>
      <c r="H60" s="129"/>
      <c r="I60" s="129"/>
      <c r="J60" s="129"/>
      <c r="K60" s="649"/>
      <c r="L60" s="648"/>
      <c r="M60" s="4"/>
      <c r="N60" s="4"/>
      <c r="O60" s="4"/>
      <c r="P60" s="4"/>
      <c r="Q60" s="4"/>
      <c r="R60" s="4"/>
    </row>
    <row r="61" spans="1:18" customFormat="1" ht="20.25" hidden="1" x14ac:dyDescent="0.25">
      <c r="A61" s="16"/>
      <c r="B61" s="962"/>
      <c r="C61" s="965"/>
      <c r="D61" s="91"/>
      <c r="E61" s="959"/>
      <c r="F61" s="129"/>
      <c r="G61" s="130"/>
      <c r="H61" s="129"/>
      <c r="I61" s="129"/>
      <c r="J61" s="129"/>
      <c r="K61" s="649"/>
      <c r="L61" s="648"/>
      <c r="M61" s="4"/>
      <c r="N61" s="4"/>
      <c r="O61" s="4"/>
      <c r="P61" s="4"/>
      <c r="Q61" s="4"/>
      <c r="R61" s="4"/>
    </row>
    <row r="62" spans="1:18" customFormat="1" ht="20.25" hidden="1" x14ac:dyDescent="0.25">
      <c r="A62" s="16"/>
      <c r="B62" s="962"/>
      <c r="C62" s="965"/>
      <c r="D62" s="91"/>
      <c r="E62" s="959"/>
      <c r="F62" s="129"/>
      <c r="G62" s="130"/>
      <c r="H62" s="129"/>
      <c r="I62" s="129"/>
      <c r="J62" s="129"/>
      <c r="K62" s="649"/>
      <c r="L62" s="648"/>
      <c r="M62" s="4"/>
      <c r="N62" s="4"/>
      <c r="O62" s="4"/>
      <c r="P62" s="4"/>
      <c r="Q62" s="4"/>
      <c r="R62" s="4"/>
    </row>
    <row r="63" spans="1:18" customFormat="1" ht="20.25" hidden="1" x14ac:dyDescent="0.25">
      <c r="A63" s="16"/>
      <c r="B63" s="962"/>
      <c r="C63" s="965"/>
      <c r="D63" s="91"/>
      <c r="E63" s="959"/>
      <c r="F63" s="129"/>
      <c r="G63" s="130"/>
      <c r="H63" s="129"/>
      <c r="I63" s="129"/>
      <c r="J63" s="129"/>
      <c r="K63" s="649"/>
      <c r="L63" s="648"/>
      <c r="M63" s="4"/>
      <c r="N63" s="4"/>
      <c r="O63" s="4"/>
      <c r="P63" s="4"/>
      <c r="Q63" s="4"/>
      <c r="R63" s="4"/>
    </row>
    <row r="64" spans="1:18" customFormat="1" ht="20.25" hidden="1" x14ac:dyDescent="0.25">
      <c r="A64" s="16"/>
      <c r="B64" s="962"/>
      <c r="C64" s="965"/>
      <c r="D64" s="91"/>
      <c r="E64" s="959"/>
      <c r="F64" s="129"/>
      <c r="G64" s="130"/>
      <c r="H64" s="129"/>
      <c r="I64" s="129"/>
      <c r="J64" s="129"/>
      <c r="K64" s="649"/>
      <c r="L64" s="648"/>
      <c r="M64" s="4"/>
      <c r="N64" s="4"/>
      <c r="O64" s="4"/>
      <c r="P64" s="4"/>
      <c r="Q64" s="4"/>
      <c r="R64" s="4"/>
    </row>
    <row r="65" spans="1:5" customFormat="1" hidden="1" x14ac:dyDescent="0.25">
      <c r="A65" s="16"/>
      <c r="B65" s="91"/>
      <c r="C65" s="91"/>
      <c r="D65" s="91"/>
      <c r="E65" s="23"/>
    </row>
    <row r="66" spans="1:5" customFormat="1" ht="31.5" customHeight="1" x14ac:dyDescent="0.25">
      <c r="A66" s="43"/>
      <c r="B66" s="966"/>
      <c r="C66" s="967"/>
      <c r="D66" s="967"/>
      <c r="E66" s="968"/>
    </row>
  </sheetData>
  <mergeCells count="6">
    <mergeCell ref="B30:C30"/>
    <mergeCell ref="B12:E12"/>
    <mergeCell ref="B19:E19"/>
    <mergeCell ref="B24:E24"/>
    <mergeCell ref="B26:E26"/>
    <mergeCell ref="B28:E28"/>
  </mergeCells>
  <printOptions horizontalCentered="1"/>
  <pageMargins left="0.25" right="0.25" top="0.75" bottom="0.75" header="0.3" footer="0.3"/>
  <pageSetup paperSize="9" scale="85" fitToWidth="0" fitToHeight="0" orientation="portrait" r:id="rId1"/>
  <headerFooter>
    <oddHeader>&amp;R&amp;G</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AB48-D4DD-4E9F-8650-57F22D561F32}">
  <sheetPr>
    <tabColor rgb="FFE098C1"/>
    <pageSetUpPr fitToPage="1"/>
  </sheetPr>
  <dimension ref="A1:W298"/>
  <sheetViews>
    <sheetView showGridLines="0" view="pageBreakPreview" topLeftCell="A157" zoomScale="70" zoomScaleNormal="70" zoomScaleSheetLayoutView="70" zoomScalePageLayoutView="118" workbookViewId="0">
      <selection activeCell="C173" sqref="C173"/>
    </sheetView>
  </sheetViews>
  <sheetFormatPr defaultColWidth="9.140625" defaultRowHeight="14.25" x14ac:dyDescent="0.25"/>
  <cols>
    <col min="1" max="1" width="4.85546875" style="3" customWidth="1"/>
    <col min="2" max="2" width="5.42578125" style="3" customWidth="1"/>
    <col min="3" max="3" width="112.85546875" style="3" bestFit="1" customWidth="1"/>
    <col min="4" max="4" width="9.85546875" style="3" bestFit="1" customWidth="1"/>
    <col min="5" max="5" width="8.42578125" style="3" bestFit="1" customWidth="1"/>
    <col min="6" max="6" width="13.85546875" style="3" customWidth="1"/>
    <col min="7" max="7" width="12.85546875" style="3" customWidth="1"/>
    <col min="8" max="8" width="13.85546875" style="63" customWidth="1"/>
    <col min="9" max="9" width="0.140625" style="3" customWidth="1"/>
    <col min="10" max="10" width="4" style="95" customWidth="1"/>
    <col min="11" max="15" width="10.85546875" style="144" customWidth="1"/>
    <col min="16" max="16" width="14" style="630" customWidth="1"/>
    <col min="17" max="17" width="94.42578125" style="631" customWidth="1"/>
    <col min="18" max="16384" width="9.140625" style="91"/>
  </cols>
  <sheetData>
    <row r="1" spans="1:23" s="4" customFormat="1" ht="21" customHeight="1" x14ac:dyDescent="0.25">
      <c r="A1" s="4" t="e">
        <f>#REF!</f>
        <v>#REF!</v>
      </c>
      <c r="H1" s="55"/>
      <c r="J1" s="88"/>
      <c r="K1" s="129"/>
      <c r="L1" s="129"/>
      <c r="M1" s="129"/>
      <c r="N1" s="129"/>
      <c r="O1" s="129"/>
      <c r="P1" s="130"/>
      <c r="Q1" s="88"/>
    </row>
    <row r="2" spans="1:23" s="6" customFormat="1" ht="21" customHeight="1" x14ac:dyDescent="0.25">
      <c r="A2" s="6" t="e">
        <f>#REF!</f>
        <v>#REF!</v>
      </c>
      <c r="F2" s="632"/>
      <c r="G2" s="633" t="s">
        <v>0</v>
      </c>
      <c r="H2" s="634" t="e">
        <f>G296</f>
        <v>#REF!</v>
      </c>
      <c r="J2" s="89"/>
      <c r="K2" s="129"/>
      <c r="L2" s="129"/>
      <c r="M2" s="129"/>
      <c r="N2" s="129"/>
      <c r="O2" s="129"/>
      <c r="P2" s="129"/>
      <c r="Q2" s="89"/>
    </row>
    <row r="3" spans="1:23" s="4" customFormat="1" ht="21" customHeight="1" x14ac:dyDescent="0.25">
      <c r="F3" s="985" t="s">
        <v>47</v>
      </c>
      <c r="G3" s="985"/>
      <c r="H3" s="636">
        <f>H249</f>
        <v>3230751</v>
      </c>
      <c r="J3" s="88"/>
      <c r="K3" s="129"/>
      <c r="L3" s="129"/>
      <c r="M3" s="129"/>
      <c r="N3" s="129"/>
      <c r="O3" s="129"/>
      <c r="P3" s="130"/>
      <c r="Q3" s="88"/>
    </row>
    <row r="4" spans="1:23" s="4" customFormat="1" ht="21" customHeight="1" x14ac:dyDescent="0.25">
      <c r="A4" s="4" t="s">
        <v>48</v>
      </c>
      <c r="F4" s="55"/>
      <c r="G4" s="635" t="s">
        <v>49</v>
      </c>
      <c r="H4" s="637" t="e">
        <f>H3/H2</f>
        <v>#REF!</v>
      </c>
      <c r="J4" s="88"/>
      <c r="K4" s="129"/>
      <c r="L4" s="129"/>
      <c r="M4" s="129"/>
      <c r="N4" s="129"/>
      <c r="O4" s="129"/>
      <c r="P4" s="130"/>
      <c r="Q4" s="88"/>
    </row>
    <row r="5" spans="1:23" s="6" customFormat="1" ht="21" customHeight="1" x14ac:dyDescent="0.25">
      <c r="H5" s="56" t="e">
        <f>#REF!</f>
        <v>#REF!</v>
      </c>
      <c r="J5" s="89"/>
      <c r="K5" s="129"/>
      <c r="L5" s="129"/>
      <c r="M5" s="129"/>
      <c r="N5" s="129"/>
      <c r="O5" s="129"/>
      <c r="P5" s="130"/>
      <c r="Q5" s="88"/>
      <c r="R5" s="4"/>
      <c r="S5" s="4"/>
      <c r="T5" s="4"/>
      <c r="U5" s="4"/>
      <c r="V5" s="4"/>
      <c r="W5" s="4"/>
    </row>
    <row r="6" spans="1:23" s="3" customFormat="1" ht="29.1" customHeight="1" x14ac:dyDescent="0.25">
      <c r="A6" s="8" t="s">
        <v>4</v>
      </c>
      <c r="B6" s="11" t="s">
        <v>3</v>
      </c>
      <c r="C6" s="9"/>
      <c r="D6" s="989" t="s">
        <v>50</v>
      </c>
      <c r="E6" s="989"/>
      <c r="F6" s="8" t="s">
        <v>51</v>
      </c>
      <c r="G6" s="24" t="s">
        <v>52</v>
      </c>
      <c r="H6" s="24" t="s">
        <v>53</v>
      </c>
      <c r="K6" s="129"/>
      <c r="L6" s="129"/>
      <c r="M6" s="129"/>
      <c r="N6" s="129"/>
      <c r="O6" s="129"/>
      <c r="P6" s="130"/>
      <c r="Q6" s="88"/>
      <c r="R6" s="4"/>
      <c r="S6" s="4"/>
      <c r="T6" s="4"/>
      <c r="U6" s="4"/>
      <c r="V6" s="4"/>
      <c r="W6" s="4"/>
    </row>
    <row r="7" spans="1:23" customFormat="1" ht="20.25" x14ac:dyDescent="0.25">
      <c r="A7" s="43"/>
      <c r="B7" s="44"/>
      <c r="C7" s="44"/>
      <c r="D7" s="45"/>
      <c r="E7" s="46"/>
      <c r="F7" s="47"/>
      <c r="G7" s="47"/>
      <c r="H7" s="57"/>
      <c r="J7" s="90"/>
      <c r="K7" s="129"/>
      <c r="L7" s="129"/>
      <c r="M7" s="129"/>
      <c r="N7" s="129"/>
      <c r="O7" s="129"/>
      <c r="P7" s="130"/>
      <c r="Q7" s="88"/>
      <c r="R7" s="4"/>
      <c r="S7" s="4"/>
      <c r="T7" s="4"/>
      <c r="U7" s="4"/>
      <c r="V7" s="4"/>
      <c r="W7" s="4"/>
    </row>
    <row r="8" spans="1:23" customFormat="1" ht="20.25" x14ac:dyDescent="0.25">
      <c r="A8" s="16"/>
      <c r="B8" s="40"/>
      <c r="D8" s="21"/>
      <c r="E8" s="23"/>
      <c r="F8" s="13"/>
      <c r="G8" s="13"/>
      <c r="H8" s="58"/>
      <c r="J8" s="90"/>
      <c r="K8" s="129"/>
      <c r="L8" s="129"/>
      <c r="M8" s="129"/>
      <c r="N8" s="129"/>
      <c r="O8" s="130" t="s">
        <v>54</v>
      </c>
      <c r="P8" s="129"/>
      <c r="Q8" s="130"/>
      <c r="R8" s="4"/>
      <c r="S8" s="4"/>
      <c r="T8" s="4"/>
      <c r="U8" s="4"/>
      <c r="V8" s="4"/>
      <c r="W8" s="4"/>
    </row>
    <row r="9" spans="1:23" customFormat="1" ht="20.25" x14ac:dyDescent="0.25">
      <c r="A9" s="54">
        <v>0</v>
      </c>
      <c r="B9" s="53" t="s">
        <v>55</v>
      </c>
      <c r="C9" s="53"/>
      <c r="D9" s="21"/>
      <c r="E9" s="23"/>
      <c r="F9" s="13"/>
      <c r="G9" s="13"/>
      <c r="H9" s="58"/>
      <c r="J9" s="90"/>
      <c r="K9" s="129"/>
      <c r="L9" s="129"/>
      <c r="M9" s="129"/>
      <c r="N9" s="144"/>
      <c r="O9" s="630" t="s">
        <v>20</v>
      </c>
      <c r="P9" s="129"/>
      <c r="Q9" s="130"/>
      <c r="R9" s="4"/>
      <c r="S9" s="4"/>
      <c r="T9" s="4"/>
      <c r="U9" s="4"/>
      <c r="V9" s="4"/>
      <c r="W9" s="4"/>
    </row>
    <row r="10" spans="1:23" customFormat="1" ht="20.25" x14ac:dyDescent="0.25">
      <c r="A10" s="16"/>
      <c r="B10" s="40">
        <v>0.1</v>
      </c>
      <c r="C10" s="41" t="s">
        <v>56</v>
      </c>
      <c r="D10" s="68">
        <v>0</v>
      </c>
      <c r="E10" s="69" t="s">
        <v>57</v>
      </c>
      <c r="F10" s="70">
        <v>0</v>
      </c>
      <c r="G10" s="13">
        <f t="shared" ref="G10" si="0">IF(E10="Item",ROUND(F10,0),ROUND(D10*F10,0))</f>
        <v>0</v>
      </c>
      <c r="H10" s="10"/>
      <c r="J10" s="90"/>
      <c r="K10" s="129"/>
      <c r="L10" s="129"/>
      <c r="M10" s="129"/>
      <c r="N10" s="729" t="s">
        <v>58</v>
      </c>
      <c r="O10" s="129" t="s">
        <v>59</v>
      </c>
      <c r="P10" s="129"/>
      <c r="Q10" s="649"/>
      <c r="R10" s="4"/>
      <c r="S10" s="4"/>
      <c r="T10" s="4"/>
      <c r="U10" s="4"/>
      <c r="V10" s="4"/>
      <c r="W10" s="4"/>
    </row>
    <row r="11" spans="1:23" customFormat="1" ht="20.25" x14ac:dyDescent="0.25">
      <c r="A11" s="16"/>
      <c r="B11" s="40"/>
      <c r="C11" s="41"/>
      <c r="D11" s="68"/>
      <c r="E11" s="69"/>
      <c r="F11" s="70"/>
      <c r="G11" s="13"/>
      <c r="H11" s="10">
        <f>SUM(G10)</f>
        <v>0</v>
      </c>
      <c r="J11" s="90"/>
      <c r="K11" s="129"/>
      <c r="L11" s="130"/>
      <c r="M11" s="129"/>
      <c r="N11" s="729" t="s">
        <v>58</v>
      </c>
      <c r="O11" s="728" t="s">
        <v>60</v>
      </c>
      <c r="P11" s="129" t="s">
        <v>61</v>
      </c>
      <c r="Q11" s="649"/>
      <c r="R11" s="4"/>
      <c r="S11" s="4"/>
      <c r="T11" s="4"/>
      <c r="U11" s="4"/>
      <c r="V11" s="4"/>
      <c r="W11" s="4"/>
    </row>
    <row r="12" spans="1:23" customFormat="1" ht="20.25" x14ac:dyDescent="0.25">
      <c r="A12" s="16"/>
      <c r="B12" s="40">
        <v>0.2</v>
      </c>
      <c r="C12" s="41" t="s">
        <v>62</v>
      </c>
      <c r="D12" s="68"/>
      <c r="E12" s="69"/>
      <c r="F12" s="70"/>
      <c r="G12" s="13"/>
      <c r="H12" s="58"/>
      <c r="J12" s="90"/>
      <c r="K12" s="129"/>
      <c r="L12" s="129"/>
      <c r="M12" s="129"/>
      <c r="N12" s="729" t="s">
        <v>58</v>
      </c>
      <c r="O12" s="728" t="s">
        <v>63</v>
      </c>
      <c r="P12" s="129"/>
      <c r="Q12" s="649"/>
      <c r="R12" s="4"/>
      <c r="S12" s="4"/>
      <c r="T12" s="4"/>
      <c r="U12" s="4"/>
      <c r="V12" s="4"/>
      <c r="W12" s="4"/>
    </row>
    <row r="13" spans="1:23" customFormat="1" ht="20.25" x14ac:dyDescent="0.25">
      <c r="A13" s="16"/>
      <c r="B13" s="87" t="s">
        <v>64</v>
      </c>
      <c r="C13" s="73" t="s">
        <v>65</v>
      </c>
      <c r="D13" s="68">
        <v>2150</v>
      </c>
      <c r="E13" s="69" t="s">
        <v>66</v>
      </c>
      <c r="F13" s="70">
        <v>70</v>
      </c>
      <c r="G13" s="13">
        <f t="shared" ref="G13:G17" si="1">IF(E13="Item",ROUND(F13,0),ROUND(D13*F13,0))</f>
        <v>150500</v>
      </c>
      <c r="H13" s="10"/>
      <c r="I13" s="3"/>
      <c r="J13" s="90"/>
      <c r="K13" s="129"/>
      <c r="L13" s="130"/>
      <c r="M13" s="129"/>
      <c r="N13" s="729" t="s">
        <v>58</v>
      </c>
      <c r="O13" s="129" t="s">
        <v>67</v>
      </c>
      <c r="P13" s="129"/>
      <c r="Q13" s="649"/>
      <c r="R13" s="4"/>
      <c r="S13" s="4"/>
      <c r="T13" s="4"/>
      <c r="U13" s="4"/>
      <c r="V13" s="4"/>
      <c r="W13" s="4"/>
    </row>
    <row r="14" spans="1:23" customFormat="1" ht="20.25" x14ac:dyDescent="0.25">
      <c r="A14" s="16"/>
      <c r="B14" s="87" t="s">
        <v>64</v>
      </c>
      <c r="C14" s="76" t="s">
        <v>2629</v>
      </c>
      <c r="D14" s="68">
        <v>2150</v>
      </c>
      <c r="E14" s="69" t="s">
        <v>66</v>
      </c>
      <c r="F14" s="70">
        <v>50</v>
      </c>
      <c r="G14" s="13">
        <f>IF(E14="Item",ROUND(F14,0),ROUND(D14*F14,0))</f>
        <v>107500</v>
      </c>
      <c r="H14" s="10"/>
      <c r="I14" s="3"/>
      <c r="J14" s="90"/>
      <c r="K14" s="129"/>
      <c r="L14" s="130"/>
      <c r="M14" s="129"/>
      <c r="N14" s="729"/>
      <c r="O14" s="129"/>
      <c r="P14" s="129"/>
      <c r="Q14" s="649"/>
      <c r="R14" s="4"/>
      <c r="S14" s="4"/>
      <c r="T14" s="4"/>
      <c r="U14" s="4"/>
      <c r="V14" s="4"/>
      <c r="W14" s="4"/>
    </row>
    <row r="15" spans="1:23" customFormat="1" ht="20.25" x14ac:dyDescent="0.25">
      <c r="A15" s="16"/>
      <c r="B15" s="87" t="s">
        <v>64</v>
      </c>
      <c r="C15" s="73" t="s">
        <v>68</v>
      </c>
      <c r="D15" s="68">
        <v>222</v>
      </c>
      <c r="E15" s="69" t="s">
        <v>66</v>
      </c>
      <c r="F15" s="70">
        <v>65</v>
      </c>
      <c r="G15" s="13">
        <f t="shared" si="1"/>
        <v>14430</v>
      </c>
      <c r="H15" s="10"/>
      <c r="I15" s="3"/>
      <c r="J15" s="90"/>
      <c r="K15" s="129"/>
      <c r="L15" s="130"/>
      <c r="M15" s="129"/>
      <c r="N15" s="729" t="s">
        <v>58</v>
      </c>
      <c r="O15" s="144" t="s">
        <v>69</v>
      </c>
      <c r="P15" s="129"/>
      <c r="Q15" s="649"/>
      <c r="R15" s="4"/>
      <c r="S15" s="4"/>
      <c r="T15" s="4"/>
      <c r="U15" s="4"/>
      <c r="V15" s="4"/>
      <c r="W15" s="4"/>
    </row>
    <row r="16" spans="1:23" customFormat="1" ht="20.25" x14ac:dyDescent="0.25">
      <c r="A16" s="16"/>
      <c r="B16" s="87"/>
      <c r="C16" s="75"/>
      <c r="D16" s="68"/>
      <c r="E16" s="69"/>
      <c r="F16" s="70"/>
      <c r="G16" s="13"/>
      <c r="H16" s="10">
        <f>SUM(G13:G15)</f>
        <v>272430</v>
      </c>
      <c r="I16" s="3"/>
      <c r="J16" s="90"/>
      <c r="K16" s="129"/>
      <c r="L16" s="130"/>
      <c r="M16" s="129"/>
      <c r="N16" s="729" t="s">
        <v>58</v>
      </c>
      <c r="O16" s="129" t="s">
        <v>70</v>
      </c>
      <c r="P16" s="129"/>
      <c r="Q16" s="649"/>
      <c r="R16" s="4"/>
      <c r="S16" s="4"/>
      <c r="T16" s="4"/>
      <c r="U16" s="4"/>
      <c r="V16" s="4"/>
      <c r="W16" s="4"/>
    </row>
    <row r="17" spans="1:15" customFormat="1" x14ac:dyDescent="0.25">
      <c r="A17" s="16"/>
      <c r="B17" s="40">
        <v>0.3</v>
      </c>
      <c r="C17" s="41" t="s">
        <v>71</v>
      </c>
      <c r="D17" s="68">
        <v>0</v>
      </c>
      <c r="E17" s="69" t="s">
        <v>57</v>
      </c>
      <c r="F17" s="70">
        <v>0</v>
      </c>
      <c r="G17" s="13">
        <f t="shared" si="1"/>
        <v>0</v>
      </c>
      <c r="H17" s="10"/>
      <c r="I17" s="3"/>
      <c r="J17" s="90"/>
      <c r="K17" s="129"/>
      <c r="L17" s="129"/>
      <c r="M17" s="129"/>
      <c r="N17" s="729" t="s">
        <v>58</v>
      </c>
      <c r="O17" s="129" t="s">
        <v>72</v>
      </c>
    </row>
    <row r="18" spans="1:15" customFormat="1" x14ac:dyDescent="0.25">
      <c r="A18" s="16"/>
      <c r="B18" s="40"/>
      <c r="C18" s="41"/>
      <c r="D18" s="68"/>
      <c r="E18" s="69"/>
      <c r="F18" s="70"/>
      <c r="G18" s="13"/>
      <c r="H18" s="10"/>
      <c r="I18" s="3"/>
      <c r="J18" s="90"/>
      <c r="K18" s="129"/>
      <c r="L18" s="660"/>
      <c r="M18" s="129"/>
      <c r="N18" s="729" t="s">
        <v>58</v>
      </c>
      <c r="O18" s="144" t="s">
        <v>73</v>
      </c>
    </row>
    <row r="19" spans="1:15" customFormat="1" x14ac:dyDescent="0.25">
      <c r="A19" s="16"/>
      <c r="B19" s="40">
        <v>0.4</v>
      </c>
      <c r="C19" s="41" t="s">
        <v>74</v>
      </c>
      <c r="D19" s="68">
        <v>0</v>
      </c>
      <c r="E19" s="69" t="s">
        <v>57</v>
      </c>
      <c r="F19" s="70">
        <v>0</v>
      </c>
      <c r="G19" s="13">
        <f t="shared" ref="G19:G23" si="2">IF(E19="Item",ROUND(F19,0),ROUND(D19*F19,0))</f>
        <v>0</v>
      </c>
      <c r="H19" s="58"/>
      <c r="I19" s="3"/>
      <c r="J19" s="90"/>
      <c r="K19" s="129"/>
      <c r="L19" s="129"/>
      <c r="M19" s="129"/>
      <c r="N19" s="729" t="s">
        <v>58</v>
      </c>
      <c r="O19" s="144" t="s">
        <v>75</v>
      </c>
    </row>
    <row r="20" spans="1:15" customFormat="1" x14ac:dyDescent="0.25">
      <c r="A20" s="16"/>
      <c r="B20" s="40"/>
      <c r="C20" s="41"/>
      <c r="D20" s="68"/>
      <c r="E20" s="69"/>
      <c r="F20" s="70"/>
      <c r="G20" s="13"/>
      <c r="H20" s="10">
        <f>SUM(G19)</f>
        <v>0</v>
      </c>
      <c r="I20" s="3"/>
      <c r="J20" s="90"/>
      <c r="K20" s="129"/>
      <c r="L20" s="129"/>
      <c r="M20" s="129"/>
      <c r="N20" s="729"/>
      <c r="O20" s="144"/>
    </row>
    <row r="21" spans="1:15" customFormat="1" x14ac:dyDescent="0.25">
      <c r="A21" s="16"/>
      <c r="B21" s="40">
        <v>0.5</v>
      </c>
      <c r="C21" s="41" t="s">
        <v>76</v>
      </c>
      <c r="D21" s="68">
        <v>0</v>
      </c>
      <c r="E21" s="69" t="s">
        <v>57</v>
      </c>
      <c r="F21" s="70">
        <v>0</v>
      </c>
      <c r="G21" s="13">
        <f t="shared" si="2"/>
        <v>0</v>
      </c>
      <c r="H21" s="58"/>
      <c r="I21" s="3"/>
      <c r="J21" s="90"/>
      <c r="K21" s="129"/>
      <c r="L21" s="129"/>
      <c r="M21" s="129"/>
      <c r="N21" s="729" t="s">
        <v>58</v>
      </c>
      <c r="O21" s="144" t="s">
        <v>77</v>
      </c>
    </row>
    <row r="22" spans="1:15" customFormat="1" x14ac:dyDescent="0.25">
      <c r="A22" s="16"/>
      <c r="B22" s="40"/>
      <c r="C22" s="41"/>
      <c r="D22" s="68"/>
      <c r="E22" s="69"/>
      <c r="F22" s="70"/>
      <c r="G22" s="13"/>
      <c r="H22" s="10">
        <f>SUM(G21)</f>
        <v>0</v>
      </c>
      <c r="I22" s="3"/>
      <c r="J22" s="90"/>
      <c r="K22" s="129"/>
      <c r="L22" s="660"/>
      <c r="M22" s="129"/>
      <c r="N22" s="729" t="s">
        <v>58</v>
      </c>
      <c r="O22" s="144" t="s">
        <v>78</v>
      </c>
    </row>
    <row r="23" spans="1:15" customFormat="1" x14ac:dyDescent="0.25">
      <c r="A23" s="16"/>
      <c r="B23" s="40">
        <v>0.6</v>
      </c>
      <c r="C23" s="41" t="s">
        <v>79</v>
      </c>
      <c r="D23" s="68">
        <v>0</v>
      </c>
      <c r="E23" s="69" t="s">
        <v>57</v>
      </c>
      <c r="F23" s="70">
        <v>0</v>
      </c>
      <c r="G23" s="13">
        <f t="shared" si="2"/>
        <v>0</v>
      </c>
      <c r="H23" s="58"/>
      <c r="I23" s="3"/>
      <c r="J23" s="90"/>
      <c r="K23" s="129"/>
      <c r="L23" s="129"/>
      <c r="M23" s="129"/>
      <c r="N23" s="729" t="s">
        <v>58</v>
      </c>
      <c r="O23" s="144" t="s">
        <v>80</v>
      </c>
    </row>
    <row r="24" spans="1:15" customFormat="1" x14ac:dyDescent="0.25">
      <c r="A24" s="16"/>
      <c r="B24" s="40"/>
      <c r="C24" s="41"/>
      <c r="D24" s="68"/>
      <c r="E24" s="69"/>
      <c r="F24" s="70"/>
      <c r="G24" s="13"/>
      <c r="H24" s="58"/>
      <c r="I24" s="3"/>
      <c r="J24" s="90"/>
      <c r="K24" s="129"/>
      <c r="L24" s="130"/>
      <c r="M24" s="129"/>
      <c r="N24" s="729" t="s">
        <v>58</v>
      </c>
      <c r="O24" s="129" t="s">
        <v>81</v>
      </c>
    </row>
    <row r="25" spans="1:15" customFormat="1" x14ac:dyDescent="0.25">
      <c r="A25" s="730">
        <v>0.7</v>
      </c>
      <c r="B25" s="52" t="s">
        <v>82</v>
      </c>
      <c r="C25" s="41"/>
      <c r="D25" s="68"/>
      <c r="E25" s="69"/>
      <c r="F25" s="70"/>
      <c r="G25" s="13"/>
      <c r="H25" s="58"/>
      <c r="I25" s="3"/>
      <c r="J25" s="90"/>
      <c r="K25" s="129"/>
      <c r="L25" s="130"/>
      <c r="M25" s="129"/>
      <c r="N25" s="129" t="s">
        <v>83</v>
      </c>
      <c r="O25" s="144" t="s">
        <v>84</v>
      </c>
    </row>
    <row r="26" spans="1:15" customFormat="1" ht="18.95" customHeight="1" x14ac:dyDescent="0.25">
      <c r="A26" s="16"/>
      <c r="B26" s="87" t="s">
        <v>64</v>
      </c>
      <c r="C26" s="41" t="s">
        <v>85</v>
      </c>
      <c r="D26" s="68">
        <v>3410</v>
      </c>
      <c r="E26" s="69" t="s">
        <v>66</v>
      </c>
      <c r="F26" s="70">
        <v>210</v>
      </c>
      <c r="G26" s="13">
        <f t="shared" ref="G26:G29" si="3">IF(E26="Item",ROUND(F26,0),ROUND(D26*F26,0))</f>
        <v>716100</v>
      </c>
      <c r="H26" s="58"/>
      <c r="I26" s="3"/>
      <c r="J26" s="90"/>
      <c r="K26" s="129"/>
      <c r="L26" s="129"/>
      <c r="M26" s="129"/>
      <c r="N26" s="729" t="s">
        <v>58</v>
      </c>
      <c r="O26" s="129" t="s">
        <v>86</v>
      </c>
    </row>
    <row r="27" spans="1:15" customFormat="1" ht="28.5" x14ac:dyDescent="0.25">
      <c r="A27" s="16"/>
      <c r="B27" s="87" t="s">
        <v>64</v>
      </c>
      <c r="C27" s="801" t="s">
        <v>2584</v>
      </c>
      <c r="D27" s="68">
        <v>3410</v>
      </c>
      <c r="E27" s="69" t="s">
        <v>66</v>
      </c>
      <c r="F27" s="70">
        <v>25</v>
      </c>
      <c r="G27" s="70">
        <f t="shared" si="3"/>
        <v>85250</v>
      </c>
      <c r="H27" s="58"/>
      <c r="I27" s="3"/>
      <c r="J27" s="90"/>
      <c r="K27" s="129"/>
      <c r="L27" s="129"/>
      <c r="M27" s="129"/>
      <c r="N27" s="729"/>
      <c r="O27" s="129"/>
    </row>
    <row r="28" spans="1:15" customFormat="1" ht="18.95" customHeight="1" x14ac:dyDescent="0.25">
      <c r="A28" s="16"/>
      <c r="B28" s="87" t="s">
        <v>64</v>
      </c>
      <c r="C28" s="41" t="s">
        <v>2631</v>
      </c>
      <c r="D28" s="68">
        <v>1877</v>
      </c>
      <c r="E28" s="69" t="s">
        <v>66</v>
      </c>
      <c r="F28" s="70">
        <v>100</v>
      </c>
      <c r="G28" s="13">
        <f t="shared" si="3"/>
        <v>187700</v>
      </c>
      <c r="H28" s="58"/>
      <c r="I28" s="3"/>
      <c r="J28" s="90"/>
      <c r="K28" s="129"/>
      <c r="L28" s="129"/>
      <c r="M28" s="129"/>
      <c r="N28" s="129" t="s">
        <v>87</v>
      </c>
      <c r="O28" s="129" t="s">
        <v>88</v>
      </c>
    </row>
    <row r="29" spans="1:15" customFormat="1" ht="18.95" customHeight="1" x14ac:dyDescent="0.25">
      <c r="A29" s="16"/>
      <c r="B29" s="87" t="s">
        <v>64</v>
      </c>
      <c r="C29" s="41" t="s">
        <v>2569</v>
      </c>
      <c r="D29" s="68">
        <v>3</v>
      </c>
      <c r="E29" s="69" t="s">
        <v>147</v>
      </c>
      <c r="F29" s="70">
        <v>50000</v>
      </c>
      <c r="G29" s="13">
        <f t="shared" si="3"/>
        <v>150000</v>
      </c>
      <c r="H29" s="10"/>
      <c r="I29" s="3"/>
      <c r="J29" s="90"/>
      <c r="K29" s="129"/>
      <c r="L29" s="129"/>
      <c r="M29" s="129"/>
      <c r="N29" s="729" t="s">
        <v>58</v>
      </c>
      <c r="O29" s="129" t="s">
        <v>90</v>
      </c>
    </row>
    <row r="30" spans="1:15" customFormat="1" ht="15" x14ac:dyDescent="0.25">
      <c r="A30" s="16"/>
      <c r="B30" s="87"/>
      <c r="C30" s="41"/>
      <c r="D30" s="21"/>
      <c r="E30" s="69"/>
      <c r="F30" s="70"/>
      <c r="G30" s="21"/>
      <c r="H30" s="10">
        <f>SUM(G26:G29)</f>
        <v>1139050</v>
      </c>
      <c r="I30" s="3"/>
      <c r="J30" s="90"/>
      <c r="K30" s="129"/>
      <c r="L30" s="129"/>
      <c r="M30" s="129"/>
      <c r="N30" s="371"/>
      <c r="O30" s="130"/>
    </row>
    <row r="31" spans="1:15" customFormat="1" x14ac:dyDescent="0.25">
      <c r="A31" s="43"/>
      <c r="B31" s="44"/>
      <c r="C31" s="49" t="s">
        <v>95</v>
      </c>
      <c r="D31" s="45"/>
      <c r="E31" s="46"/>
      <c r="F31" s="47"/>
      <c r="G31" s="48"/>
      <c r="H31" s="57">
        <f>SUM(G9:G31)</f>
        <v>1411480</v>
      </c>
      <c r="I31" s="3"/>
      <c r="J31" s="90"/>
      <c r="K31" s="129"/>
      <c r="L31" s="129"/>
      <c r="M31" s="129"/>
      <c r="N31" s="729" t="s">
        <v>58</v>
      </c>
      <c r="O31" s="129" t="s">
        <v>96</v>
      </c>
    </row>
    <row r="32" spans="1:15" customFormat="1" x14ac:dyDescent="0.25">
      <c r="A32" s="16"/>
      <c r="B32" s="40"/>
      <c r="D32" s="21"/>
      <c r="E32" s="23"/>
      <c r="F32" s="13"/>
      <c r="G32" s="13"/>
      <c r="H32" s="58"/>
      <c r="I32" s="3"/>
      <c r="J32" s="90"/>
      <c r="K32" s="129"/>
      <c r="L32" s="129"/>
      <c r="M32" s="129"/>
      <c r="N32" s="729" t="s">
        <v>58</v>
      </c>
      <c r="O32" s="129" t="s">
        <v>97</v>
      </c>
    </row>
    <row r="33" spans="1:15" customFormat="1" x14ac:dyDescent="0.25">
      <c r="A33" s="51">
        <v>1</v>
      </c>
      <c r="B33" s="53" t="s">
        <v>19</v>
      </c>
      <c r="C33" s="53"/>
      <c r="D33" s="21"/>
      <c r="E33" s="23"/>
      <c r="F33" s="13"/>
      <c r="G33" s="13"/>
      <c r="H33" s="58"/>
      <c r="I33" s="3"/>
      <c r="J33" s="90"/>
      <c r="K33" s="129"/>
      <c r="L33" s="129"/>
      <c r="M33" s="129"/>
      <c r="N33" s="729" t="s">
        <v>58</v>
      </c>
      <c r="O33" s="129" t="s">
        <v>98</v>
      </c>
    </row>
    <row r="34" spans="1:15" customFormat="1" x14ac:dyDescent="0.25">
      <c r="A34" s="51"/>
      <c r="B34" s="40">
        <v>1.1000000000000001</v>
      </c>
      <c r="C34" t="s">
        <v>99</v>
      </c>
      <c r="D34" s="21"/>
      <c r="E34" s="23"/>
      <c r="F34" s="13"/>
      <c r="G34" s="13"/>
      <c r="H34" s="58"/>
      <c r="I34" s="3"/>
      <c r="J34" s="90"/>
      <c r="K34" s="129"/>
      <c r="L34" s="129"/>
      <c r="M34" s="129"/>
      <c r="N34" s="729" t="s">
        <v>58</v>
      </c>
      <c r="O34" s="129" t="s">
        <v>100</v>
      </c>
    </row>
    <row r="35" spans="1:15" customFormat="1" x14ac:dyDescent="0.25">
      <c r="A35" s="16"/>
      <c r="B35" s="40"/>
      <c r="C35" s="74" t="s">
        <v>101</v>
      </c>
      <c r="D35" s="68"/>
      <c r="E35" s="69"/>
      <c r="F35" s="70"/>
      <c r="G35" s="13"/>
      <c r="H35" s="58"/>
      <c r="I35" s="3"/>
      <c r="J35" s="90"/>
      <c r="K35" s="129"/>
      <c r="L35" s="129"/>
      <c r="M35" s="129"/>
      <c r="N35" s="729" t="s">
        <v>58</v>
      </c>
      <c r="O35" s="144" t="s">
        <v>102</v>
      </c>
    </row>
    <row r="36" spans="1:15" customFormat="1" ht="15" x14ac:dyDescent="0.25">
      <c r="A36" s="16"/>
      <c r="B36" s="40"/>
      <c r="C36" s="74"/>
      <c r="D36" s="68"/>
      <c r="E36" s="69"/>
      <c r="F36" s="70"/>
      <c r="G36" s="13"/>
      <c r="H36" s="58"/>
      <c r="I36" s="3"/>
      <c r="J36" s="90"/>
      <c r="K36" s="129"/>
      <c r="L36" s="129"/>
      <c r="M36" s="129"/>
      <c r="N36" s="371"/>
      <c r="O36" s="144"/>
    </row>
    <row r="37" spans="1:15" customFormat="1" ht="15" x14ac:dyDescent="0.25">
      <c r="A37" s="16"/>
      <c r="B37" s="40">
        <v>1.2</v>
      </c>
      <c r="C37" s="41" t="s">
        <v>103</v>
      </c>
      <c r="D37" s="68"/>
      <c r="E37" s="69"/>
      <c r="F37" s="70"/>
      <c r="G37" s="13"/>
      <c r="H37" s="58"/>
      <c r="I37" s="3"/>
      <c r="J37" s="90"/>
      <c r="K37" s="129"/>
      <c r="L37" s="129"/>
      <c r="M37" s="129"/>
      <c r="N37" s="371"/>
      <c r="O37" s="144"/>
    </row>
    <row r="38" spans="1:15" customFormat="1" x14ac:dyDescent="0.25">
      <c r="A38" s="16"/>
      <c r="B38" s="87" t="s">
        <v>64</v>
      </c>
      <c r="C38" s="74" t="s">
        <v>101</v>
      </c>
      <c r="D38" s="68"/>
      <c r="E38" s="69"/>
      <c r="F38" s="70"/>
      <c r="G38" s="13"/>
      <c r="H38" s="58"/>
      <c r="I38" s="3"/>
      <c r="J38" s="90"/>
      <c r="K38" s="129"/>
      <c r="L38" s="129"/>
      <c r="M38" s="129"/>
      <c r="N38" s="729" t="s">
        <v>58</v>
      </c>
      <c r="O38" s="129" t="s">
        <v>104</v>
      </c>
    </row>
    <row r="39" spans="1:15" customFormat="1" ht="15" x14ac:dyDescent="0.25">
      <c r="A39" s="16"/>
      <c r="B39" s="87"/>
      <c r="C39" s="73"/>
      <c r="D39" s="68"/>
      <c r="E39" s="69"/>
      <c r="F39" s="70"/>
      <c r="G39" s="21"/>
      <c r="H39" s="10"/>
      <c r="I39" s="3"/>
      <c r="J39" s="90"/>
      <c r="K39" s="129"/>
      <c r="L39" s="129"/>
      <c r="M39" s="129"/>
      <c r="N39" s="652"/>
      <c r="O39" s="144"/>
    </row>
    <row r="40" spans="1:15" customFormat="1" ht="15" x14ac:dyDescent="0.25">
      <c r="A40" s="16"/>
      <c r="B40" s="40">
        <v>1.3</v>
      </c>
      <c r="C40" t="s">
        <v>105</v>
      </c>
      <c r="D40" s="68"/>
      <c r="E40" s="69"/>
      <c r="F40" s="70"/>
      <c r="G40" s="21"/>
      <c r="H40" s="10"/>
      <c r="I40" s="3"/>
      <c r="J40" s="90"/>
      <c r="K40" s="129"/>
      <c r="L40" s="129"/>
      <c r="M40" s="129"/>
      <c r="N40" s="672"/>
      <c r="O40" s="130" t="s">
        <v>106</v>
      </c>
    </row>
    <row r="41" spans="1:15" customFormat="1" ht="15" x14ac:dyDescent="0.25">
      <c r="A41" s="16"/>
      <c r="B41" s="87" t="s">
        <v>64</v>
      </c>
      <c r="C41" s="73" t="s">
        <v>101</v>
      </c>
      <c r="D41" s="68"/>
      <c r="E41" s="69"/>
      <c r="F41" s="70"/>
      <c r="G41" s="13"/>
      <c r="H41" s="10"/>
      <c r="I41" s="3"/>
      <c r="J41" s="90"/>
      <c r="K41" s="129"/>
      <c r="L41" s="129"/>
      <c r="M41" s="129"/>
      <c r="N41" s="672"/>
      <c r="O41" s="130"/>
    </row>
    <row r="42" spans="1:15" customFormat="1" ht="15" x14ac:dyDescent="0.25">
      <c r="A42" s="16"/>
      <c r="B42" s="87"/>
      <c r="C42" s="73"/>
      <c r="D42" s="68"/>
      <c r="E42" s="69"/>
      <c r="F42" s="70"/>
      <c r="G42" s="21"/>
      <c r="H42" s="10"/>
      <c r="I42" s="3"/>
      <c r="J42" s="90"/>
      <c r="K42" s="129"/>
      <c r="L42" s="129"/>
      <c r="M42" s="129"/>
      <c r="N42" s="672"/>
      <c r="O42" s="129" t="s">
        <v>107</v>
      </c>
    </row>
    <row r="43" spans="1:15" customFormat="1" ht="15" x14ac:dyDescent="0.25">
      <c r="A43" s="16"/>
      <c r="B43" s="40">
        <v>1.4</v>
      </c>
      <c r="C43" t="s">
        <v>108</v>
      </c>
      <c r="D43" s="68"/>
      <c r="E43" s="69"/>
      <c r="F43" s="70"/>
      <c r="G43" s="21"/>
      <c r="H43" s="10"/>
      <c r="I43" s="3"/>
      <c r="J43" s="90"/>
      <c r="K43" s="129"/>
      <c r="L43" s="129"/>
      <c r="M43" s="129"/>
      <c r="N43" s="672"/>
      <c r="O43" s="144"/>
    </row>
    <row r="44" spans="1:15" customFormat="1" ht="15" x14ac:dyDescent="0.25">
      <c r="A44" s="16"/>
      <c r="B44" s="87" t="s">
        <v>64</v>
      </c>
      <c r="C44" s="73" t="s">
        <v>101</v>
      </c>
      <c r="D44" s="68"/>
      <c r="E44" s="69" t="s">
        <v>57</v>
      </c>
      <c r="F44" s="70">
        <v>0</v>
      </c>
      <c r="G44" s="94">
        <f t="shared" ref="G44:G47" si="4">IF(E44="Item",ROUND(F44,0),ROUND(D44*F44,0))</f>
        <v>0</v>
      </c>
      <c r="H44" s="58"/>
      <c r="I44" s="3"/>
      <c r="J44" s="90"/>
      <c r="K44" s="129"/>
      <c r="L44" s="129"/>
      <c r="M44" s="129"/>
      <c r="N44" s="624"/>
      <c r="O44" s="129"/>
    </row>
    <row r="45" spans="1:15" customFormat="1" ht="15" x14ac:dyDescent="0.25">
      <c r="A45" s="16"/>
      <c r="B45" s="40"/>
      <c r="D45" s="68"/>
      <c r="E45" s="69"/>
      <c r="F45" s="70"/>
      <c r="G45" s="13"/>
      <c r="H45" s="10">
        <f>SUM(G44)</f>
        <v>0</v>
      </c>
      <c r="I45" s="3"/>
      <c r="J45" s="90"/>
      <c r="K45" s="129"/>
      <c r="L45" s="129"/>
      <c r="M45" s="129"/>
      <c r="N45" s="624"/>
      <c r="O45" s="130" t="s">
        <v>23</v>
      </c>
    </row>
    <row r="46" spans="1:15" customFormat="1" x14ac:dyDescent="0.25">
      <c r="A46" s="16"/>
      <c r="B46" s="40">
        <v>1.5</v>
      </c>
      <c r="C46" t="s">
        <v>109</v>
      </c>
      <c r="D46" s="68"/>
      <c r="E46" s="69"/>
      <c r="F46" s="70"/>
      <c r="G46" s="21"/>
      <c r="H46" s="10"/>
      <c r="I46" s="3"/>
      <c r="J46" s="90"/>
      <c r="K46" s="129"/>
      <c r="L46" s="129"/>
      <c r="M46" s="129"/>
      <c r="N46" s="729" t="s">
        <v>58</v>
      </c>
      <c r="O46" s="129" t="s">
        <v>110</v>
      </c>
    </row>
    <row r="47" spans="1:15" customFormat="1" x14ac:dyDescent="0.25">
      <c r="A47" s="16"/>
      <c r="B47" s="87" t="s">
        <v>64</v>
      </c>
      <c r="C47" s="73" t="s">
        <v>101</v>
      </c>
      <c r="D47" s="68"/>
      <c r="E47" s="69" t="s">
        <v>57</v>
      </c>
      <c r="F47" s="70">
        <v>0</v>
      </c>
      <c r="G47" s="94">
        <f t="shared" si="4"/>
        <v>0</v>
      </c>
      <c r="H47" s="58"/>
      <c r="I47" s="3"/>
      <c r="J47" s="90"/>
      <c r="K47" s="129"/>
      <c r="L47" s="129"/>
      <c r="M47" s="129"/>
      <c r="N47" s="729" t="s">
        <v>58</v>
      </c>
      <c r="O47" s="129" t="s">
        <v>111</v>
      </c>
    </row>
    <row r="48" spans="1:15" customFormat="1" x14ac:dyDescent="0.25">
      <c r="A48" s="16"/>
      <c r="B48" s="40"/>
      <c r="D48" s="68"/>
      <c r="E48" s="69"/>
      <c r="F48" s="70"/>
      <c r="G48" s="68"/>
      <c r="H48" s="10">
        <f>SUM(G47)</f>
        <v>0</v>
      </c>
      <c r="I48" s="3"/>
      <c r="J48" s="90"/>
      <c r="K48" s="129"/>
      <c r="L48" s="129"/>
      <c r="M48" s="129"/>
      <c r="N48" s="729" t="s">
        <v>58</v>
      </c>
      <c r="O48" s="129" t="s">
        <v>112</v>
      </c>
    </row>
    <row r="49" spans="1:15" customFormat="1" x14ac:dyDescent="0.25">
      <c r="A49" s="43"/>
      <c r="B49" s="44"/>
      <c r="C49" s="49" t="s">
        <v>95</v>
      </c>
      <c r="D49" s="45"/>
      <c r="E49" s="46"/>
      <c r="F49" s="47"/>
      <c r="G49" s="48"/>
      <c r="H49" s="57">
        <f>SUM(G33:G49)</f>
        <v>0</v>
      </c>
      <c r="I49" s="3"/>
      <c r="J49" s="90"/>
      <c r="K49" s="129"/>
      <c r="L49" s="129"/>
      <c r="M49" s="129"/>
      <c r="N49" s="729" t="s">
        <v>58</v>
      </c>
      <c r="O49" s="129" t="s">
        <v>113</v>
      </c>
    </row>
    <row r="50" spans="1:15" customFormat="1" x14ac:dyDescent="0.25">
      <c r="A50" s="16"/>
      <c r="B50" s="40"/>
      <c r="D50" s="21"/>
      <c r="E50" s="23"/>
      <c r="F50" s="13"/>
      <c r="G50" s="13"/>
      <c r="H50" s="58"/>
      <c r="I50" s="3"/>
      <c r="J50" s="90"/>
      <c r="K50" s="129"/>
      <c r="L50" s="129"/>
      <c r="M50" s="129"/>
      <c r="N50" s="729" t="s">
        <v>58</v>
      </c>
      <c r="O50" s="129" t="s">
        <v>114</v>
      </c>
    </row>
    <row r="51" spans="1:15" customFormat="1" x14ac:dyDescent="0.25">
      <c r="A51" s="51">
        <v>2</v>
      </c>
      <c r="B51" s="53" t="s">
        <v>20</v>
      </c>
      <c r="C51" s="53"/>
      <c r="D51" s="21"/>
      <c r="E51" s="23"/>
      <c r="F51" s="13"/>
      <c r="G51" s="13"/>
      <c r="H51" s="58"/>
      <c r="I51" s="3"/>
      <c r="J51" s="90"/>
      <c r="K51" s="129"/>
      <c r="L51" s="129"/>
      <c r="M51" s="129"/>
      <c r="N51" s="729" t="s">
        <v>58</v>
      </c>
      <c r="O51" s="659" t="s">
        <v>115</v>
      </c>
    </row>
    <row r="52" spans="1:15" customFormat="1" x14ac:dyDescent="0.25">
      <c r="A52" s="16"/>
      <c r="B52" s="40">
        <v>2.1</v>
      </c>
      <c r="C52" t="s">
        <v>116</v>
      </c>
      <c r="D52" s="21"/>
      <c r="E52" s="23"/>
      <c r="F52" s="13"/>
      <c r="G52" s="13"/>
      <c r="H52" s="58"/>
      <c r="I52" s="3"/>
      <c r="J52" s="90"/>
      <c r="K52" s="129"/>
      <c r="L52" s="129"/>
      <c r="M52" s="129"/>
      <c r="N52" s="729" t="s">
        <v>58</v>
      </c>
      <c r="O52" s="129" t="s">
        <v>117</v>
      </c>
    </row>
    <row r="53" spans="1:15" customFormat="1" x14ac:dyDescent="0.25">
      <c r="A53" s="16"/>
      <c r="B53" s="87" t="s">
        <v>64</v>
      </c>
      <c r="C53" s="72" t="s">
        <v>255</v>
      </c>
      <c r="D53" s="21">
        <f>50*50/1000</f>
        <v>2.5</v>
      </c>
      <c r="E53" s="23" t="s">
        <v>119</v>
      </c>
      <c r="F53" s="13">
        <v>4000</v>
      </c>
      <c r="G53" s="13">
        <f t="shared" ref="G53:G63" si="5">IF(E53="Item",ROUND(F53,0),ROUND(D53*F53,0))</f>
        <v>10000</v>
      </c>
      <c r="H53" s="10"/>
      <c r="I53" s="3"/>
      <c r="J53" s="90"/>
      <c r="K53" s="129"/>
      <c r="L53" s="129"/>
      <c r="M53" s="129"/>
      <c r="N53" s="729" t="s">
        <v>58</v>
      </c>
      <c r="O53" s="144" t="s">
        <v>121</v>
      </c>
    </row>
    <row r="54" spans="1:15" customFormat="1" x14ac:dyDescent="0.25">
      <c r="A54" s="16"/>
      <c r="B54" s="87" t="s">
        <v>64</v>
      </c>
      <c r="C54" s="72" t="s">
        <v>120</v>
      </c>
      <c r="D54" s="777">
        <f>D53*0.1</f>
        <v>0.25</v>
      </c>
      <c r="E54" s="23" t="s">
        <v>119</v>
      </c>
      <c r="F54" s="13">
        <v>4000</v>
      </c>
      <c r="G54" s="13">
        <f t="shared" si="5"/>
        <v>1000</v>
      </c>
      <c r="H54" s="10"/>
      <c r="I54" s="3"/>
      <c r="J54" s="90"/>
      <c r="K54" s="129"/>
      <c r="L54" s="129"/>
      <c r="M54" s="129"/>
      <c r="N54" s="729"/>
      <c r="O54" s="144"/>
    </row>
    <row r="55" spans="1:15" customFormat="1" x14ac:dyDescent="0.25">
      <c r="A55" s="16"/>
      <c r="B55" s="87" t="s">
        <v>64</v>
      </c>
      <c r="C55" s="72" t="s">
        <v>258</v>
      </c>
      <c r="D55" s="21">
        <v>50</v>
      </c>
      <c r="E55" s="23" t="s">
        <v>66</v>
      </c>
      <c r="F55" s="13">
        <v>50</v>
      </c>
      <c r="G55" s="13">
        <f t="shared" si="5"/>
        <v>2500</v>
      </c>
      <c r="H55" s="10"/>
      <c r="I55" s="3"/>
      <c r="J55" s="90"/>
      <c r="K55" s="129"/>
      <c r="L55" s="129"/>
      <c r="M55" s="129"/>
      <c r="N55" s="729"/>
      <c r="O55" s="144"/>
    </row>
    <row r="56" spans="1:15" customFormat="1" x14ac:dyDescent="0.25">
      <c r="A56" s="16"/>
      <c r="B56" s="87" t="s">
        <v>64</v>
      </c>
      <c r="C56" s="72" t="s">
        <v>2580</v>
      </c>
      <c r="D56" s="21">
        <f>3915+3770</f>
        <v>7685</v>
      </c>
      <c r="E56" s="23" t="s">
        <v>144</v>
      </c>
      <c r="F56" s="13">
        <v>45</v>
      </c>
      <c r="G56" s="13">
        <f t="shared" si="5"/>
        <v>345825</v>
      </c>
      <c r="H56" s="10"/>
      <c r="I56" s="3"/>
      <c r="J56" s="90"/>
      <c r="K56" s="129" t="s">
        <v>2578</v>
      </c>
      <c r="L56" s="129"/>
      <c r="M56" s="129"/>
      <c r="N56" s="729"/>
      <c r="O56" s="144"/>
    </row>
    <row r="57" spans="1:15" customFormat="1" x14ac:dyDescent="0.25">
      <c r="A57" s="16"/>
      <c r="B57" s="87"/>
      <c r="D57" s="21"/>
      <c r="E57" s="23"/>
      <c r="F57" s="13"/>
      <c r="G57" s="13"/>
      <c r="H57" s="10"/>
      <c r="I57" s="3"/>
      <c r="J57" s="90"/>
      <c r="K57" s="129" t="s">
        <v>2579</v>
      </c>
      <c r="L57" s="129"/>
      <c r="M57" s="129"/>
      <c r="N57" s="729"/>
      <c r="O57" s="144"/>
    </row>
    <row r="58" spans="1:15" customFormat="1" x14ac:dyDescent="0.25">
      <c r="A58" s="16"/>
      <c r="B58" s="783"/>
      <c r="C58" s="800" t="s">
        <v>256</v>
      </c>
      <c r="D58" s="21"/>
      <c r="E58" s="23"/>
      <c r="F58" s="13"/>
      <c r="G58" s="13"/>
      <c r="H58" s="10"/>
      <c r="I58" s="3"/>
      <c r="J58" s="90"/>
      <c r="K58" s="129"/>
      <c r="L58" s="129"/>
      <c r="M58" s="129"/>
      <c r="N58" s="729"/>
      <c r="O58" s="144"/>
    </row>
    <row r="59" spans="1:15" customFormat="1" x14ac:dyDescent="0.25">
      <c r="A59" s="16"/>
      <c r="B59" s="87" t="s">
        <v>64</v>
      </c>
      <c r="C59" s="72" t="s">
        <v>257</v>
      </c>
      <c r="D59" s="21">
        <f>750+180</f>
        <v>930</v>
      </c>
      <c r="E59" s="23" t="s">
        <v>66</v>
      </c>
      <c r="F59" s="13">
        <v>20</v>
      </c>
      <c r="G59" s="13">
        <f t="shared" si="5"/>
        <v>18600</v>
      </c>
      <c r="H59" s="10"/>
      <c r="I59" s="3"/>
      <c r="J59" s="90"/>
      <c r="K59" s="129"/>
      <c r="L59" s="129"/>
      <c r="M59" s="129"/>
      <c r="N59" s="729"/>
      <c r="O59" s="144"/>
    </row>
    <row r="60" spans="1:15" customFormat="1" x14ac:dyDescent="0.25">
      <c r="A60" s="16"/>
      <c r="B60" s="87" t="s">
        <v>64</v>
      </c>
      <c r="C60" s="72" t="s">
        <v>258</v>
      </c>
      <c r="D60" s="21">
        <f>(750*1.2)+180</f>
        <v>1080</v>
      </c>
      <c r="E60" s="23" t="s">
        <v>66</v>
      </c>
      <c r="F60" s="13">
        <v>50</v>
      </c>
      <c r="G60" s="13">
        <f t="shared" si="5"/>
        <v>54000</v>
      </c>
      <c r="H60" s="10"/>
      <c r="I60" s="3"/>
      <c r="J60" s="90"/>
      <c r="K60" s="129"/>
      <c r="L60" s="129"/>
      <c r="M60" s="129"/>
      <c r="N60" s="729"/>
      <c r="O60" s="144"/>
    </row>
    <row r="61" spans="1:15" customFormat="1" x14ac:dyDescent="0.25">
      <c r="A61" s="16"/>
      <c r="B61" s="783"/>
      <c r="C61" s="784"/>
      <c r="D61" s="21"/>
      <c r="E61" s="23"/>
      <c r="F61" s="13"/>
      <c r="G61" s="13"/>
      <c r="H61" s="10"/>
      <c r="I61" s="3"/>
      <c r="J61" s="90"/>
      <c r="K61" s="129"/>
      <c r="L61" s="129"/>
      <c r="M61" s="129"/>
      <c r="N61" s="729"/>
      <c r="O61" s="144"/>
    </row>
    <row r="62" spans="1:15" customFormat="1" x14ac:dyDescent="0.25">
      <c r="A62" s="16"/>
      <c r="B62" s="783"/>
      <c r="C62" s="800" t="s">
        <v>2577</v>
      </c>
      <c r="D62" s="21"/>
      <c r="E62" s="23"/>
      <c r="F62" s="13"/>
      <c r="G62" s="13"/>
      <c r="H62" s="10"/>
      <c r="I62" s="3"/>
      <c r="J62" s="90"/>
      <c r="K62" s="129"/>
      <c r="L62" s="129"/>
      <c r="M62" s="129"/>
      <c r="N62" s="729"/>
      <c r="O62" s="144"/>
    </row>
    <row r="63" spans="1:15" customFormat="1" x14ac:dyDescent="0.25">
      <c r="A63" s="16"/>
      <c r="B63" s="87" t="s">
        <v>64</v>
      </c>
      <c r="C63" s="72" t="s">
        <v>40</v>
      </c>
      <c r="D63" s="21">
        <v>0</v>
      </c>
      <c r="E63" s="23">
        <v>0</v>
      </c>
      <c r="F63" s="13">
        <v>0</v>
      </c>
      <c r="G63" s="13">
        <f t="shared" si="5"/>
        <v>0</v>
      </c>
      <c r="H63" s="10"/>
      <c r="I63" s="3"/>
      <c r="J63" s="90"/>
      <c r="K63" s="129"/>
      <c r="L63" s="129"/>
      <c r="M63" s="129"/>
      <c r="N63" s="729"/>
      <c r="O63" s="144"/>
    </row>
    <row r="64" spans="1:15" customFormat="1" x14ac:dyDescent="0.25">
      <c r="A64" s="16"/>
      <c r="B64" s="87"/>
      <c r="C64" s="781"/>
      <c r="D64" s="21"/>
      <c r="E64" s="23"/>
      <c r="F64" s="13"/>
      <c r="G64" s="13"/>
      <c r="H64" s="10"/>
      <c r="I64" s="3"/>
      <c r="J64" s="90"/>
      <c r="K64" s="129"/>
      <c r="L64" s="129"/>
      <c r="M64" s="129"/>
      <c r="N64" s="729"/>
      <c r="O64" s="144"/>
    </row>
    <row r="65" spans="1:15" customFormat="1" ht="16.5" customHeight="1" x14ac:dyDescent="0.25">
      <c r="A65" s="16"/>
      <c r="B65" s="87"/>
      <c r="C65" s="73"/>
      <c r="D65" s="21"/>
      <c r="E65" s="23"/>
      <c r="F65" s="13"/>
      <c r="G65" s="13"/>
      <c r="H65" s="10">
        <f>SUM(G53:G64)</f>
        <v>431925</v>
      </c>
      <c r="I65" s="3"/>
      <c r="J65" s="90"/>
      <c r="K65" s="129"/>
      <c r="L65" s="129"/>
      <c r="M65" s="129"/>
      <c r="N65" s="729"/>
      <c r="O65" s="144"/>
    </row>
    <row r="66" spans="1:15" customFormat="1" x14ac:dyDescent="0.25">
      <c r="A66" s="16"/>
      <c r="B66" s="40">
        <v>2.2000000000000002</v>
      </c>
      <c r="C66" t="s">
        <v>122</v>
      </c>
      <c r="D66" s="21"/>
      <c r="E66" s="23"/>
      <c r="F66" s="13"/>
      <c r="G66" s="13"/>
      <c r="H66" s="58"/>
      <c r="I66" s="3"/>
      <c r="J66" s="90"/>
      <c r="K66" s="129"/>
      <c r="L66" s="129"/>
      <c r="M66" s="129"/>
      <c r="N66" s="729" t="s">
        <v>58</v>
      </c>
      <c r="O66" s="144" t="s">
        <v>123</v>
      </c>
    </row>
    <row r="67" spans="1:15" customFormat="1" x14ac:dyDescent="0.25">
      <c r="A67" s="16"/>
      <c r="B67" s="87"/>
      <c r="C67" s="72"/>
      <c r="D67" s="21"/>
      <c r="E67" s="23"/>
      <c r="F67" s="13"/>
      <c r="G67" s="13"/>
      <c r="H67" s="58"/>
      <c r="I67" s="3"/>
      <c r="J67" s="90"/>
      <c r="K67" s="129"/>
      <c r="L67" s="129"/>
      <c r="M67" s="129"/>
      <c r="N67" s="729" t="s">
        <v>58</v>
      </c>
      <c r="O67" s="144" t="s">
        <v>124</v>
      </c>
    </row>
    <row r="68" spans="1:15" customFormat="1" x14ac:dyDescent="0.25">
      <c r="A68" s="16"/>
      <c r="B68" s="40">
        <v>2.2999999999999998</v>
      </c>
      <c r="C68" t="s">
        <v>125</v>
      </c>
      <c r="D68" s="21"/>
      <c r="E68" s="23"/>
      <c r="F68" s="13"/>
      <c r="G68" s="13"/>
      <c r="H68" s="58">
        <f>SUM(G67:G67)</f>
        <v>0</v>
      </c>
      <c r="I68" s="3"/>
      <c r="J68" s="90"/>
      <c r="K68" s="129"/>
      <c r="L68" s="129"/>
      <c r="M68" s="129"/>
      <c r="N68" s="729" t="s">
        <v>58</v>
      </c>
      <c r="O68" s="144" t="s">
        <v>126</v>
      </c>
    </row>
    <row r="69" spans="1:15" customFormat="1" x14ac:dyDescent="0.25">
      <c r="A69" s="16"/>
      <c r="B69" s="87" t="s">
        <v>64</v>
      </c>
      <c r="C69" s="72" t="s">
        <v>127</v>
      </c>
      <c r="D69" s="68">
        <v>2150</v>
      </c>
      <c r="E69" s="23" t="s">
        <v>66</v>
      </c>
      <c r="F69" s="13">
        <v>180</v>
      </c>
      <c r="G69" s="94">
        <f t="shared" ref="G69:G70" si="6">IF(E69="Item",ROUND(F69,0),ROUND(D69*F69,0))</f>
        <v>387000</v>
      </c>
      <c r="H69" s="58"/>
      <c r="I69" s="3"/>
      <c r="J69" s="90"/>
      <c r="K69" s="129"/>
      <c r="L69" s="129"/>
      <c r="M69" s="129"/>
      <c r="N69" s="729" t="s">
        <v>58</v>
      </c>
      <c r="O69" s="144" t="s">
        <v>128</v>
      </c>
    </row>
    <row r="70" spans="1:15" customFormat="1" x14ac:dyDescent="0.25">
      <c r="A70" s="16"/>
      <c r="B70" s="87" t="s">
        <v>64</v>
      </c>
      <c r="C70" s="72" t="s">
        <v>2625</v>
      </c>
      <c r="D70" s="68">
        <v>2150</v>
      </c>
      <c r="E70" s="23" t="s">
        <v>66</v>
      </c>
      <c r="F70" s="13">
        <v>40</v>
      </c>
      <c r="G70" s="13">
        <f t="shared" si="6"/>
        <v>86000</v>
      </c>
      <c r="H70" s="58"/>
      <c r="I70" s="3"/>
      <c r="J70" s="90"/>
      <c r="K70" s="129"/>
      <c r="L70" s="129"/>
      <c r="M70" s="129"/>
      <c r="N70" s="729"/>
      <c r="O70" s="144"/>
    </row>
    <row r="71" spans="1:15" customFormat="1" ht="15" x14ac:dyDescent="0.25">
      <c r="A71" s="16"/>
      <c r="B71" s="3"/>
      <c r="C71" s="3"/>
      <c r="D71" s="21"/>
      <c r="E71" s="23"/>
      <c r="F71" s="13"/>
      <c r="G71" s="13"/>
      <c r="H71" s="10">
        <f>SUM(G69:G70)</f>
        <v>473000</v>
      </c>
      <c r="I71" s="3"/>
      <c r="J71" s="90"/>
      <c r="K71" s="129"/>
      <c r="L71" s="129"/>
      <c r="M71" s="129"/>
      <c r="N71" s="628"/>
      <c r="O71" s="130" t="s">
        <v>130</v>
      </c>
    </row>
    <row r="72" spans="1:15" customFormat="1" ht="15" x14ac:dyDescent="0.25">
      <c r="A72" s="16"/>
      <c r="B72" s="40">
        <v>2.4</v>
      </c>
      <c r="C72" t="s">
        <v>131</v>
      </c>
      <c r="D72" s="21"/>
      <c r="E72" s="23"/>
      <c r="F72" s="13"/>
      <c r="G72" s="13"/>
      <c r="H72" s="58"/>
      <c r="I72" s="3"/>
      <c r="J72" s="90"/>
      <c r="K72" s="129"/>
      <c r="L72" s="129"/>
      <c r="M72" s="129"/>
      <c r="N72" s="627" t="s">
        <v>83</v>
      </c>
      <c r="O72" s="129" t="s">
        <v>132</v>
      </c>
    </row>
    <row r="73" spans="1:15" customFormat="1" ht="15" x14ac:dyDescent="0.25">
      <c r="A73" s="16"/>
      <c r="B73" s="87"/>
      <c r="C73" s="72"/>
      <c r="D73" s="21"/>
      <c r="E73" s="23"/>
      <c r="F73" s="13"/>
      <c r="G73" s="13"/>
      <c r="H73" s="58"/>
      <c r="I73" s="3"/>
      <c r="J73" s="90"/>
      <c r="K73" s="129"/>
      <c r="L73" s="129"/>
      <c r="M73" s="129"/>
      <c r="N73" s="628"/>
      <c r="O73" s="129"/>
    </row>
    <row r="74" spans="1:15" customFormat="1" ht="15" x14ac:dyDescent="0.25">
      <c r="A74" s="16"/>
      <c r="B74" s="40"/>
      <c r="D74" s="21"/>
      <c r="E74" s="23"/>
      <c r="F74" s="13"/>
      <c r="G74" s="13"/>
      <c r="H74" s="58"/>
      <c r="I74" s="3"/>
      <c r="J74" s="95"/>
      <c r="K74" s="624"/>
      <c r="L74" s="624"/>
      <c r="M74" s="624"/>
      <c r="N74" s="628"/>
      <c r="O74" s="130" t="s">
        <v>133</v>
      </c>
    </row>
    <row r="75" spans="1:15" customFormat="1" ht="12.6" customHeight="1" x14ac:dyDescent="0.25">
      <c r="A75" s="16"/>
      <c r="B75" s="40">
        <v>2.5</v>
      </c>
      <c r="C75" t="s">
        <v>134</v>
      </c>
      <c r="D75" s="21"/>
      <c r="E75" s="23"/>
      <c r="F75" s="13"/>
      <c r="G75" s="13"/>
      <c r="H75" s="58"/>
      <c r="I75" s="3"/>
      <c r="J75" s="95"/>
      <c r="K75" s="624"/>
      <c r="L75" s="624"/>
      <c r="M75" s="624"/>
      <c r="N75" s="628" t="s">
        <v>135</v>
      </c>
      <c r="O75" s="659" t="s">
        <v>136</v>
      </c>
    </row>
    <row r="76" spans="1:15" customFormat="1" ht="15" x14ac:dyDescent="0.25">
      <c r="A76" s="16"/>
      <c r="B76" s="87" t="s">
        <v>64</v>
      </c>
      <c r="C76" s="72" t="s">
        <v>137</v>
      </c>
      <c r="D76" s="21">
        <v>275</v>
      </c>
      <c r="E76" s="23" t="s">
        <v>66</v>
      </c>
      <c r="F76" s="13">
        <v>260</v>
      </c>
      <c r="G76" s="13">
        <f t="shared" ref="G76:G81" si="7">IF(E76="Item",ROUND(F76,0),ROUND(D76*F76,0))</f>
        <v>71500</v>
      </c>
      <c r="H76" s="58"/>
      <c r="I76" s="3"/>
      <c r="J76" s="95"/>
      <c r="K76" s="624"/>
      <c r="L76" s="624"/>
      <c r="M76" s="624"/>
      <c r="N76" s="628"/>
      <c r="O76" s="630" t="s">
        <v>138</v>
      </c>
    </row>
    <row r="77" spans="1:15" s="650" customFormat="1" ht="28.5" x14ac:dyDescent="0.25">
      <c r="A77" s="16"/>
      <c r="B77" s="87" t="s">
        <v>64</v>
      </c>
      <c r="C77" s="73" t="s">
        <v>2576</v>
      </c>
      <c r="D77" s="21">
        <v>300</v>
      </c>
      <c r="E77" s="23" t="s">
        <v>66</v>
      </c>
      <c r="F77" s="13">
        <v>250</v>
      </c>
      <c r="G77" s="13">
        <f t="shared" si="7"/>
        <v>75000</v>
      </c>
      <c r="H77" s="58"/>
      <c r="I77" s="656"/>
      <c r="J77" s="651"/>
      <c r="K77" s="672"/>
      <c r="L77" s="672"/>
      <c r="M77" s="672"/>
      <c r="N77" s="729" t="s">
        <v>58</v>
      </c>
      <c r="O77" s="144" t="s">
        <v>139</v>
      </c>
    </row>
    <row r="78" spans="1:15" s="650" customFormat="1" ht="28.5" x14ac:dyDescent="0.25">
      <c r="A78" s="16"/>
      <c r="B78" s="87" t="s">
        <v>64</v>
      </c>
      <c r="C78" s="73" t="s">
        <v>2568</v>
      </c>
      <c r="D78" s="21">
        <v>50</v>
      </c>
      <c r="E78" s="23" t="s">
        <v>66</v>
      </c>
      <c r="F78" s="13">
        <v>450</v>
      </c>
      <c r="G78" s="13">
        <f t="shared" si="7"/>
        <v>22500</v>
      </c>
      <c r="H78" s="58"/>
      <c r="I78" s="656"/>
      <c r="J78" s="651"/>
      <c r="K78" s="672"/>
      <c r="L78" s="672"/>
      <c r="M78" s="672"/>
      <c r="N78" s="672"/>
      <c r="O78" s="672"/>
    </row>
    <row r="79" spans="1:15" s="650" customFormat="1" ht="15" x14ac:dyDescent="0.25">
      <c r="A79" s="16"/>
      <c r="B79" s="87" t="s">
        <v>64</v>
      </c>
      <c r="C79" s="72" t="s">
        <v>140</v>
      </c>
      <c r="D79" s="21">
        <v>88</v>
      </c>
      <c r="E79" s="23" t="s">
        <v>144</v>
      </c>
      <c r="F79" s="13">
        <v>35</v>
      </c>
      <c r="G79" s="68">
        <f t="shared" si="7"/>
        <v>3080</v>
      </c>
      <c r="H79" s="58"/>
      <c r="I79" s="656"/>
      <c r="J79" s="651"/>
      <c r="K79" s="672"/>
      <c r="L79" s="672"/>
      <c r="M79" s="672"/>
      <c r="N79" s="672"/>
      <c r="O79" s="672"/>
    </row>
    <row r="80" spans="1:15" customFormat="1" ht="15" x14ac:dyDescent="0.25">
      <c r="A80" s="16"/>
      <c r="B80" s="87" t="s">
        <v>64</v>
      </c>
      <c r="C80" s="72" t="s">
        <v>141</v>
      </c>
      <c r="D80" s="21">
        <v>1</v>
      </c>
      <c r="E80" s="23" t="s">
        <v>142</v>
      </c>
      <c r="F80" s="13">
        <v>20000</v>
      </c>
      <c r="G80" s="68">
        <f t="shared" si="7"/>
        <v>20000</v>
      </c>
      <c r="H80" s="58"/>
      <c r="I80" s="3"/>
      <c r="J80" s="95"/>
      <c r="K80" s="431"/>
      <c r="L80" s="431"/>
      <c r="M80" s="431"/>
      <c r="N80" s="431"/>
      <c r="O80" s="431"/>
    </row>
    <row r="81" spans="1:8" customFormat="1" x14ac:dyDescent="0.25">
      <c r="A81" s="16"/>
      <c r="B81" s="87" t="s">
        <v>64</v>
      </c>
      <c r="C81" s="72" t="s">
        <v>263</v>
      </c>
      <c r="D81" s="21">
        <v>264</v>
      </c>
      <c r="E81" s="23" t="s">
        <v>66</v>
      </c>
      <c r="F81" s="13">
        <v>260</v>
      </c>
      <c r="G81" s="68">
        <f t="shared" si="7"/>
        <v>68640</v>
      </c>
      <c r="H81" s="58"/>
    </row>
    <row r="82" spans="1:8" customFormat="1" x14ac:dyDescent="0.25">
      <c r="A82" s="16"/>
      <c r="B82" s="87"/>
      <c r="C82" s="72"/>
      <c r="D82" s="21"/>
      <c r="E82" s="23"/>
      <c r="F82" s="13"/>
      <c r="G82" s="68"/>
      <c r="H82" s="10">
        <f>SUM(G76:G81)</f>
        <v>260720</v>
      </c>
    </row>
    <row r="83" spans="1:8" s="650" customFormat="1" x14ac:dyDescent="0.25">
      <c r="A83" s="16"/>
      <c r="B83" s="40">
        <v>2.6</v>
      </c>
      <c r="C83" t="s">
        <v>145</v>
      </c>
      <c r="D83" s="21"/>
      <c r="E83" s="23"/>
      <c r="F83" s="13"/>
      <c r="G83" s="13"/>
      <c r="H83" s="10"/>
    </row>
    <row r="84" spans="1:8" customFormat="1" x14ac:dyDescent="0.25">
      <c r="A84" s="16"/>
      <c r="B84" s="87" t="s">
        <v>64</v>
      </c>
      <c r="C84" s="72" t="s">
        <v>168</v>
      </c>
      <c r="D84" s="21"/>
      <c r="E84" s="23"/>
      <c r="F84" s="13"/>
      <c r="G84" s="13"/>
      <c r="H84" s="10">
        <f>SUM(G83:G83)</f>
        <v>0</v>
      </c>
    </row>
    <row r="85" spans="1:8" s="650" customFormat="1" ht="56.45" customHeight="1" x14ac:dyDescent="0.25">
      <c r="A85" s="16"/>
      <c r="B85" s="40">
        <v>2.7</v>
      </c>
      <c r="C85" s="14" t="s">
        <v>151</v>
      </c>
      <c r="D85" s="21"/>
      <c r="E85" s="23"/>
      <c r="F85" s="13"/>
      <c r="G85" s="13"/>
      <c r="H85" s="10"/>
    </row>
    <row r="86" spans="1:8" customFormat="1" x14ac:dyDescent="0.25">
      <c r="A86" s="16"/>
      <c r="B86" s="87" t="s">
        <v>64</v>
      </c>
      <c r="C86" s="72" t="s">
        <v>168</v>
      </c>
      <c r="D86" s="21"/>
      <c r="E86" s="23"/>
      <c r="F86" s="13"/>
      <c r="G86" s="13"/>
      <c r="H86" s="10"/>
    </row>
    <row r="87" spans="1:8" customFormat="1" x14ac:dyDescent="0.25">
      <c r="A87" s="16"/>
      <c r="B87" s="40"/>
      <c r="D87" s="21"/>
      <c r="E87" s="23"/>
      <c r="F87" s="13"/>
      <c r="G87" s="13"/>
      <c r="H87" s="10"/>
    </row>
    <row r="88" spans="1:8" customFormat="1" x14ac:dyDescent="0.25">
      <c r="A88" s="16"/>
      <c r="B88" s="40">
        <v>2.8</v>
      </c>
      <c r="C88" t="s">
        <v>153</v>
      </c>
      <c r="D88" s="21"/>
      <c r="E88" s="23"/>
      <c r="F88" s="13"/>
      <c r="G88" s="13"/>
      <c r="H88" s="58"/>
    </row>
    <row r="89" spans="1:8" s="650" customFormat="1" x14ac:dyDescent="0.25">
      <c r="A89" s="16"/>
      <c r="B89" s="87" t="s">
        <v>64</v>
      </c>
      <c r="C89" s="72" t="s">
        <v>168</v>
      </c>
      <c r="D89" s="21">
        <v>0</v>
      </c>
      <c r="E89" s="23">
        <v>0</v>
      </c>
      <c r="F89" s="13">
        <v>0</v>
      </c>
      <c r="G89" s="68">
        <f t="shared" ref="G89" si="8">IF(E89="Item",ROUND(F89,0),ROUND(D89*F89,0))</f>
        <v>0</v>
      </c>
      <c r="H89" s="58"/>
    </row>
    <row r="90" spans="1:8" s="650" customFormat="1" x14ac:dyDescent="0.25">
      <c r="A90" s="16"/>
      <c r="B90" s="87"/>
      <c r="C90" s="75"/>
      <c r="D90" s="21"/>
      <c r="E90" s="23"/>
      <c r="F90" s="13"/>
      <c r="G90" s="68"/>
      <c r="H90" s="10">
        <f>SUM(G89:G89)</f>
        <v>0</v>
      </c>
    </row>
    <row r="91" spans="1:8" s="650" customFormat="1" x14ac:dyDescent="0.25">
      <c r="A91" s="16"/>
      <c r="B91" s="87"/>
      <c r="C91" s="75"/>
      <c r="D91" s="21"/>
      <c r="E91" s="23"/>
      <c r="F91" s="13"/>
      <c r="G91" s="68"/>
      <c r="H91" s="58"/>
    </row>
    <row r="92" spans="1:8" customFormat="1" x14ac:dyDescent="0.25">
      <c r="A92" s="16"/>
      <c r="B92" s="87"/>
      <c r="C92" s="72"/>
      <c r="D92" s="21"/>
      <c r="E92" s="23"/>
      <c r="F92" s="13"/>
      <c r="G92" s="21"/>
      <c r="H92" s="58"/>
    </row>
    <row r="93" spans="1:8" customFormat="1" x14ac:dyDescent="0.25">
      <c r="A93" s="43"/>
      <c r="B93" s="50"/>
      <c r="C93" s="49" t="s">
        <v>95</v>
      </c>
      <c r="D93" s="45"/>
      <c r="E93" s="46"/>
      <c r="F93" s="47"/>
      <c r="G93" s="48"/>
      <c r="H93" s="57">
        <f>SUM(G52:G89)</f>
        <v>1165645</v>
      </c>
    </row>
    <row r="94" spans="1:8" s="650" customFormat="1" x14ac:dyDescent="0.25">
      <c r="A94" s="16"/>
      <c r="B94" s="40"/>
      <c r="C94"/>
      <c r="D94" s="21"/>
      <c r="E94" s="23"/>
      <c r="F94" s="13"/>
      <c r="G94" s="13"/>
      <c r="H94" s="58"/>
    </row>
    <row r="95" spans="1:8" s="650" customFormat="1" x14ac:dyDescent="0.25">
      <c r="A95" s="51">
        <v>3</v>
      </c>
      <c r="B95" s="52" t="s">
        <v>156</v>
      </c>
      <c r="C95" s="53"/>
      <c r="D95" s="21"/>
      <c r="E95" s="23"/>
      <c r="F95" s="13"/>
      <c r="G95" s="13"/>
      <c r="H95" s="58"/>
    </row>
    <row r="96" spans="1:8" s="650" customFormat="1" x14ac:dyDescent="0.25">
      <c r="A96" s="16"/>
      <c r="B96" s="40">
        <v>3.1</v>
      </c>
      <c r="C96" t="s">
        <v>157</v>
      </c>
      <c r="D96" s="21"/>
      <c r="E96" s="23"/>
      <c r="F96" s="13"/>
      <c r="G96" s="13"/>
      <c r="H96" s="58"/>
    </row>
    <row r="97" spans="1:8" s="650" customFormat="1" x14ac:dyDescent="0.25">
      <c r="A97" s="16"/>
      <c r="B97" s="87" t="s">
        <v>64</v>
      </c>
      <c r="C97" s="72" t="s">
        <v>168</v>
      </c>
      <c r="D97" s="21">
        <v>0</v>
      </c>
      <c r="E97" s="23">
        <v>0</v>
      </c>
      <c r="F97" s="13">
        <v>0</v>
      </c>
      <c r="G97" s="68">
        <f t="shared" ref="G97" si="9">IF(E97="Item",ROUND(F97,0),ROUND(D97*F97,0))</f>
        <v>0</v>
      </c>
      <c r="H97" s="58"/>
    </row>
    <row r="98" spans="1:8" customFormat="1" x14ac:dyDescent="0.25">
      <c r="A98" s="16"/>
      <c r="B98" s="40"/>
      <c r="D98" s="21"/>
      <c r="E98" s="23"/>
      <c r="F98" s="13"/>
      <c r="G98" s="13"/>
      <c r="H98" s="10"/>
    </row>
    <row r="99" spans="1:8" s="650" customFormat="1" x14ac:dyDescent="0.25">
      <c r="A99" s="16"/>
      <c r="B99" s="40">
        <v>3.2</v>
      </c>
      <c r="C99" t="s">
        <v>159</v>
      </c>
      <c r="D99" s="21"/>
      <c r="E99" s="23"/>
      <c r="F99" s="13"/>
      <c r="G99" s="13"/>
      <c r="H99" s="10"/>
    </row>
    <row r="100" spans="1:8" s="650" customFormat="1" ht="30.95" customHeight="1" x14ac:dyDescent="0.25">
      <c r="A100" s="16"/>
      <c r="B100" s="87" t="s">
        <v>64</v>
      </c>
      <c r="C100" s="72" t="s">
        <v>168</v>
      </c>
      <c r="D100" s="21">
        <v>0</v>
      </c>
      <c r="E100" s="23">
        <v>0</v>
      </c>
      <c r="F100" s="13">
        <v>0</v>
      </c>
      <c r="G100" s="68">
        <f t="shared" ref="G100" si="10">IF(E100="Item",ROUND(F100,0),ROUND(D100*F100,0))</f>
        <v>0</v>
      </c>
      <c r="H100" s="10"/>
    </row>
    <row r="101" spans="1:8" customFormat="1" x14ac:dyDescent="0.25">
      <c r="A101" s="16"/>
      <c r="B101" s="87"/>
      <c r="C101" s="72"/>
      <c r="D101" s="21"/>
      <c r="E101" s="23"/>
      <c r="F101" s="13"/>
      <c r="G101" s="13"/>
      <c r="H101" s="10">
        <f>SUM(G100:G100)</f>
        <v>0</v>
      </c>
    </row>
    <row r="102" spans="1:8" customFormat="1" x14ac:dyDescent="0.25">
      <c r="A102" s="16"/>
      <c r="B102" s="40">
        <v>3.3</v>
      </c>
      <c r="C102" t="s">
        <v>161</v>
      </c>
      <c r="D102" s="21"/>
      <c r="E102" s="23"/>
      <c r="F102" s="13"/>
      <c r="G102" s="13"/>
      <c r="H102" s="58"/>
    </row>
    <row r="103" spans="1:8" s="650" customFormat="1" x14ac:dyDescent="0.25">
      <c r="A103" s="16"/>
      <c r="B103" s="87" t="s">
        <v>64</v>
      </c>
      <c r="C103" s="72" t="s">
        <v>168</v>
      </c>
      <c r="D103" s="21">
        <v>0</v>
      </c>
      <c r="E103" s="23">
        <v>0</v>
      </c>
      <c r="F103" s="13">
        <v>0</v>
      </c>
      <c r="G103" s="68">
        <f t="shared" ref="G103" si="11">IF(E103="Item",ROUND(F103,0),ROUND(D103*F103,0))</f>
        <v>0</v>
      </c>
      <c r="H103" s="58"/>
    </row>
    <row r="104" spans="1:8" s="650" customFormat="1" x14ac:dyDescent="0.25">
      <c r="A104" s="16"/>
      <c r="B104" s="87"/>
      <c r="C104" s="72"/>
      <c r="D104" s="21"/>
      <c r="E104" s="23"/>
      <c r="F104" s="13"/>
      <c r="G104" s="68"/>
      <c r="H104" s="10"/>
    </row>
    <row r="105" spans="1:8" customFormat="1" x14ac:dyDescent="0.25">
      <c r="A105" s="16"/>
      <c r="B105" s="87"/>
      <c r="C105" s="72"/>
      <c r="D105" s="68"/>
      <c r="E105" s="23"/>
      <c r="F105" s="13"/>
      <c r="G105" s="68"/>
      <c r="H105" s="10">
        <f>SUM(G103:G104)</f>
        <v>0</v>
      </c>
    </row>
    <row r="106" spans="1:8" customFormat="1" x14ac:dyDescent="0.25">
      <c r="A106" s="43"/>
      <c r="B106" s="50"/>
      <c r="C106" s="49" t="s">
        <v>95</v>
      </c>
      <c r="D106" s="45"/>
      <c r="E106" s="46"/>
      <c r="F106" s="47"/>
      <c r="G106" s="47"/>
      <c r="H106" s="57">
        <f>SUM(G96:G104)</f>
        <v>0</v>
      </c>
    </row>
    <row r="107" spans="1:8" customFormat="1" x14ac:dyDescent="0.25">
      <c r="A107" s="16"/>
      <c r="B107" s="40"/>
      <c r="D107" s="21"/>
      <c r="E107" s="23"/>
      <c r="F107" s="13"/>
      <c r="G107" s="13"/>
      <c r="H107" s="58"/>
    </row>
    <row r="108" spans="1:8" customFormat="1" x14ac:dyDescent="0.25">
      <c r="A108" s="51">
        <v>4</v>
      </c>
      <c r="B108" s="52" t="s">
        <v>162</v>
      </c>
      <c r="C108" s="53"/>
      <c r="D108" s="21"/>
      <c r="E108" s="23"/>
      <c r="F108" s="13"/>
      <c r="G108" s="13"/>
      <c r="H108" s="58"/>
    </row>
    <row r="109" spans="1:8" customFormat="1" x14ac:dyDescent="0.25">
      <c r="A109" s="16"/>
      <c r="B109" s="40">
        <v>4.0999999999999996</v>
      </c>
      <c r="C109" s="74" t="s">
        <v>163</v>
      </c>
      <c r="D109" s="21"/>
      <c r="E109" s="23"/>
      <c r="F109" s="13"/>
      <c r="G109" s="13"/>
      <c r="H109" s="58"/>
    </row>
    <row r="110" spans="1:8" customFormat="1" x14ac:dyDescent="0.25">
      <c r="A110" s="16"/>
      <c r="B110" s="87" t="s">
        <v>64</v>
      </c>
      <c r="C110" s="74" t="s">
        <v>164</v>
      </c>
      <c r="D110" s="21">
        <v>0</v>
      </c>
      <c r="E110" s="23">
        <v>0</v>
      </c>
      <c r="F110" s="13"/>
      <c r="G110" s="68">
        <f>IF(E110="Item",ROUND(F110,0),ROUND(D110*F110,0))</f>
        <v>0</v>
      </c>
      <c r="H110" s="58"/>
    </row>
    <row r="111" spans="1:8" customFormat="1" x14ac:dyDescent="0.25">
      <c r="A111" s="16"/>
      <c r="B111" s="87" t="s">
        <v>64</v>
      </c>
      <c r="C111" s="74" t="s">
        <v>165</v>
      </c>
      <c r="D111" s="21"/>
      <c r="E111" s="23"/>
      <c r="F111" s="13"/>
      <c r="G111" s="13"/>
      <c r="H111" s="10">
        <f>SUM(G110)</f>
        <v>0</v>
      </c>
    </row>
    <row r="112" spans="1:8" customFormat="1" x14ac:dyDescent="0.25">
      <c r="A112" s="16"/>
      <c r="B112" s="40"/>
      <c r="C112" s="41"/>
      <c r="D112" s="21"/>
      <c r="E112" s="23"/>
      <c r="F112" s="13"/>
      <c r="G112" s="13">
        <f t="shared" ref="G112" si="12">IF(E112="Item",ROUND(F112,0),ROUND(D112*F112,0))</f>
        <v>0</v>
      </c>
      <c r="H112" s="58"/>
    </row>
    <row r="113" spans="1:8" customFormat="1" x14ac:dyDescent="0.25">
      <c r="A113" s="43"/>
      <c r="B113" s="50"/>
      <c r="C113" s="49" t="s">
        <v>95</v>
      </c>
      <c r="D113" s="45"/>
      <c r="E113" s="46"/>
      <c r="F113" s="47"/>
      <c r="G113" s="47"/>
      <c r="H113" s="57">
        <f>SUM(G107:G112)</f>
        <v>0</v>
      </c>
    </row>
    <row r="114" spans="1:8" customFormat="1" x14ac:dyDescent="0.25">
      <c r="A114" s="16"/>
      <c r="B114" s="40"/>
      <c r="D114" s="21"/>
      <c r="E114" s="23"/>
      <c r="F114" s="13"/>
      <c r="G114" s="13"/>
      <c r="H114" s="58"/>
    </row>
    <row r="115" spans="1:8" customFormat="1" ht="12.95" customHeight="1" x14ac:dyDescent="0.25">
      <c r="A115" s="51">
        <v>5</v>
      </c>
      <c r="B115" s="52" t="s">
        <v>166</v>
      </c>
      <c r="C115" s="53"/>
      <c r="D115" s="21"/>
      <c r="E115" s="23"/>
      <c r="F115" s="13"/>
      <c r="G115" s="13"/>
      <c r="H115" s="58"/>
    </row>
    <row r="116" spans="1:8" customFormat="1" x14ac:dyDescent="0.25">
      <c r="A116" s="16"/>
      <c r="B116" s="40">
        <v>5.0999999999999996</v>
      </c>
      <c r="C116" t="s">
        <v>167</v>
      </c>
      <c r="D116" s="21"/>
      <c r="E116" s="23"/>
      <c r="F116" s="70"/>
      <c r="G116" s="13"/>
      <c r="H116" s="58"/>
    </row>
    <row r="117" spans="1:8" s="675" customFormat="1" x14ac:dyDescent="0.25">
      <c r="A117" s="16"/>
      <c r="B117" s="87" t="s">
        <v>64</v>
      </c>
      <c r="C117" s="75" t="s">
        <v>168</v>
      </c>
      <c r="D117" s="68">
        <v>0</v>
      </c>
      <c r="E117" s="23">
        <v>0</v>
      </c>
      <c r="F117" s="70">
        <v>0</v>
      </c>
      <c r="G117" s="13">
        <f>D117*F117</f>
        <v>0</v>
      </c>
      <c r="H117" s="58"/>
    </row>
    <row r="118" spans="1:8" customFormat="1" x14ac:dyDescent="0.25">
      <c r="A118" s="16"/>
      <c r="B118" s="40"/>
      <c r="C118" s="73"/>
      <c r="D118" s="21"/>
      <c r="E118" s="23"/>
      <c r="F118" s="70"/>
      <c r="G118" s="13"/>
      <c r="H118" s="10">
        <f>SUM(G117:G117)</f>
        <v>0</v>
      </c>
    </row>
    <row r="119" spans="1:8" customFormat="1" x14ac:dyDescent="0.25">
      <c r="A119" s="16"/>
      <c r="B119" s="42">
        <v>5.2</v>
      </c>
      <c r="C119" s="41" t="s">
        <v>169</v>
      </c>
      <c r="D119" s="68"/>
      <c r="E119" s="69"/>
      <c r="F119" s="70"/>
      <c r="G119" s="13"/>
      <c r="H119" s="58"/>
    </row>
    <row r="120" spans="1:8" s="675" customFormat="1" x14ac:dyDescent="0.25">
      <c r="A120" s="16"/>
      <c r="B120" s="87" t="s">
        <v>64</v>
      </c>
      <c r="C120" s="75" t="s">
        <v>168</v>
      </c>
      <c r="D120" s="68">
        <v>0</v>
      </c>
      <c r="E120" s="23">
        <v>0</v>
      </c>
      <c r="F120" s="70">
        <v>0</v>
      </c>
      <c r="G120" s="13">
        <f>D120*F120</f>
        <v>0</v>
      </c>
      <c r="H120" s="58"/>
    </row>
    <row r="121" spans="1:8" s="650" customFormat="1" ht="20.45" customHeight="1" x14ac:dyDescent="0.25">
      <c r="A121" s="16"/>
      <c r="B121" s="40"/>
      <c r="C121" s="73"/>
      <c r="D121" s="21"/>
      <c r="E121" s="23"/>
      <c r="F121" s="70"/>
      <c r="G121" s="13"/>
      <c r="H121" s="10">
        <f>SUM(G120:G120)</f>
        <v>0</v>
      </c>
    </row>
    <row r="122" spans="1:8" s="650" customFormat="1" x14ac:dyDescent="0.25">
      <c r="A122" s="16"/>
      <c r="B122" s="40">
        <v>5.3</v>
      </c>
      <c r="C122" s="41" t="s">
        <v>170</v>
      </c>
      <c r="D122" s="68"/>
      <c r="E122" s="69"/>
      <c r="F122" s="70"/>
      <c r="G122" s="13"/>
      <c r="H122" s="10"/>
    </row>
    <row r="123" spans="1:8" s="650" customFormat="1" x14ac:dyDescent="0.25">
      <c r="A123" s="16"/>
      <c r="B123" s="87" t="s">
        <v>64</v>
      </c>
      <c r="C123" s="75" t="s">
        <v>168</v>
      </c>
      <c r="D123" s="68">
        <v>0</v>
      </c>
      <c r="E123" s="23">
        <v>0</v>
      </c>
      <c r="F123" s="70">
        <v>0</v>
      </c>
      <c r="G123" s="13">
        <f>D123*F123</f>
        <v>0</v>
      </c>
      <c r="H123" s="10"/>
    </row>
    <row r="124" spans="1:8" s="650" customFormat="1" x14ac:dyDescent="0.25">
      <c r="A124" s="16"/>
      <c r="B124" s="40"/>
      <c r="C124"/>
      <c r="D124" s="21"/>
      <c r="E124" s="23"/>
      <c r="F124" s="70"/>
      <c r="G124" s="13"/>
      <c r="H124" s="10">
        <f>SUM(G123)</f>
        <v>0</v>
      </c>
    </row>
    <row r="125" spans="1:8" customFormat="1" x14ac:dyDescent="0.25">
      <c r="A125" s="16"/>
      <c r="B125" s="40">
        <v>5.4</v>
      </c>
      <c r="C125" s="41" t="s">
        <v>171</v>
      </c>
      <c r="D125" s="21"/>
      <c r="E125" s="23"/>
      <c r="F125" s="70"/>
      <c r="G125" s="13"/>
      <c r="H125" s="10"/>
    </row>
    <row r="126" spans="1:8" s="650" customFormat="1" x14ac:dyDescent="0.25">
      <c r="A126" s="16"/>
      <c r="B126" s="87" t="s">
        <v>64</v>
      </c>
      <c r="C126" s="75" t="s">
        <v>168</v>
      </c>
      <c r="D126" s="21">
        <v>0</v>
      </c>
      <c r="E126" s="23">
        <v>0</v>
      </c>
      <c r="F126" s="70">
        <v>0</v>
      </c>
      <c r="G126" s="13">
        <f t="shared" ref="G126" si="13">IF(E126="Item",ROUND(F126,0),ROUND(D126*F126,0))</f>
        <v>0</v>
      </c>
      <c r="H126" s="10"/>
    </row>
    <row r="127" spans="1:8" s="650" customFormat="1" x14ac:dyDescent="0.25">
      <c r="A127" s="16"/>
      <c r="B127" s="40"/>
      <c r="C127" s="73"/>
      <c r="D127" s="21"/>
      <c r="E127" s="23"/>
      <c r="F127" s="70"/>
      <c r="G127" s="13"/>
      <c r="H127" s="10">
        <f>SUM(G126)</f>
        <v>0</v>
      </c>
    </row>
    <row r="128" spans="1:8" s="675" customFormat="1" x14ac:dyDescent="0.25">
      <c r="A128" s="16"/>
      <c r="B128" s="42">
        <v>5.5</v>
      </c>
      <c r="C128" s="41" t="s">
        <v>172</v>
      </c>
      <c r="D128" s="68"/>
      <c r="E128" s="69"/>
      <c r="F128" s="70"/>
      <c r="G128" s="93"/>
      <c r="H128" s="10"/>
    </row>
    <row r="129" spans="1:8" s="675" customFormat="1" x14ac:dyDescent="0.25">
      <c r="A129" s="16"/>
      <c r="B129" s="87" t="s">
        <v>64</v>
      </c>
      <c r="C129" s="75" t="s">
        <v>168</v>
      </c>
      <c r="D129" s="21">
        <v>0</v>
      </c>
      <c r="E129" s="23">
        <v>0</v>
      </c>
      <c r="F129" s="70">
        <v>0</v>
      </c>
      <c r="G129" s="13">
        <f t="shared" ref="G129" si="14">IF(E129="Item",ROUND(F129,0),ROUND(D129*F129,0))</f>
        <v>0</v>
      </c>
      <c r="H129" s="10"/>
    </row>
    <row r="130" spans="1:8" customFormat="1" x14ac:dyDescent="0.25">
      <c r="A130" s="16"/>
      <c r="B130" s="87"/>
      <c r="C130" s="74"/>
      <c r="D130" s="68"/>
      <c r="E130" s="69"/>
      <c r="F130" s="70"/>
      <c r="G130" s="93"/>
      <c r="H130" s="10"/>
    </row>
    <row r="131" spans="1:8" customFormat="1" x14ac:dyDescent="0.25">
      <c r="A131" s="16"/>
      <c r="B131" s="42">
        <v>5.6</v>
      </c>
      <c r="C131" s="41" t="s">
        <v>173</v>
      </c>
      <c r="D131" s="68"/>
      <c r="E131" s="69"/>
      <c r="F131" s="70"/>
      <c r="G131" s="93"/>
      <c r="H131" s="10"/>
    </row>
    <row r="132" spans="1:8" customFormat="1" x14ac:dyDescent="0.25">
      <c r="A132" s="16"/>
      <c r="B132" s="87" t="s">
        <v>64</v>
      </c>
      <c r="C132" s="75" t="s">
        <v>168</v>
      </c>
      <c r="D132" s="21">
        <v>0</v>
      </c>
      <c r="E132" s="23">
        <v>0</v>
      </c>
      <c r="F132" s="70">
        <v>0</v>
      </c>
      <c r="G132" s="13">
        <f t="shared" ref="G132" si="15">IF(E132="Item",ROUND(F132,0),ROUND(D132*F132,0))</f>
        <v>0</v>
      </c>
      <c r="H132" s="10"/>
    </row>
    <row r="133" spans="1:8" customFormat="1" x14ac:dyDescent="0.25">
      <c r="A133" s="16"/>
      <c r="B133" s="756"/>
      <c r="C133" s="41"/>
      <c r="D133" s="68"/>
      <c r="E133" s="69"/>
      <c r="F133" s="70"/>
      <c r="G133" s="93"/>
      <c r="H133" s="10">
        <v>0</v>
      </c>
    </row>
    <row r="134" spans="1:8" s="650" customFormat="1" x14ac:dyDescent="0.25">
      <c r="A134" s="16"/>
      <c r="B134" s="756">
        <v>5.7</v>
      </c>
      <c r="C134" s="41" t="s">
        <v>174</v>
      </c>
      <c r="D134" s="68"/>
      <c r="E134" s="69"/>
      <c r="F134" s="70"/>
      <c r="G134" s="93"/>
      <c r="H134" s="10"/>
    </row>
    <row r="135" spans="1:8" s="650" customFormat="1" x14ac:dyDescent="0.25">
      <c r="A135" s="16"/>
      <c r="B135" s="87" t="s">
        <v>64</v>
      </c>
      <c r="C135" s="75" t="s">
        <v>168</v>
      </c>
      <c r="D135" s="21">
        <v>0</v>
      </c>
      <c r="E135" s="23">
        <v>0</v>
      </c>
      <c r="F135" s="70">
        <v>0</v>
      </c>
      <c r="G135" s="13">
        <f t="shared" ref="G135" si="16">IF(E135="Item",ROUND(F135,0),ROUND(D135*F135,0))</f>
        <v>0</v>
      </c>
      <c r="H135" s="10"/>
    </row>
    <row r="136" spans="1:8" s="650" customFormat="1" x14ac:dyDescent="0.25">
      <c r="A136" s="16"/>
      <c r="B136" s="42"/>
      <c r="C136" s="41"/>
      <c r="D136" s="68"/>
      <c r="E136" s="69"/>
      <c r="F136" s="70"/>
      <c r="G136" s="93"/>
      <c r="H136" s="10"/>
    </row>
    <row r="137" spans="1:8" customFormat="1" x14ac:dyDescent="0.25">
      <c r="A137" s="16"/>
      <c r="B137" s="42">
        <v>5.8</v>
      </c>
      <c r="C137" s="41" t="s">
        <v>175</v>
      </c>
      <c r="D137" s="68"/>
      <c r="E137" s="69"/>
      <c r="F137" s="70"/>
      <c r="G137" s="93"/>
      <c r="H137" s="10"/>
    </row>
    <row r="138" spans="1:8" customFormat="1" x14ac:dyDescent="0.25">
      <c r="A138" s="16"/>
      <c r="B138" s="87" t="s">
        <v>64</v>
      </c>
      <c r="C138" s="75" t="s">
        <v>168</v>
      </c>
      <c r="D138" s="21">
        <v>0</v>
      </c>
      <c r="E138" s="23">
        <v>0</v>
      </c>
      <c r="F138" s="70">
        <v>0</v>
      </c>
      <c r="G138" s="13">
        <f t="shared" ref="G138" si="17">IF(E138="Item",ROUND(F138,0),ROUND(D138*F138,0))</f>
        <v>0</v>
      </c>
      <c r="H138" s="10"/>
    </row>
    <row r="139" spans="1:8" customFormat="1" x14ac:dyDescent="0.25">
      <c r="A139" s="16"/>
      <c r="B139" s="663"/>
      <c r="C139" s="735"/>
      <c r="D139" s="68"/>
      <c r="E139" s="69"/>
      <c r="F139" s="70"/>
      <c r="G139" s="93"/>
      <c r="H139" s="10"/>
    </row>
    <row r="140" spans="1:8" customFormat="1" x14ac:dyDescent="0.25">
      <c r="A140" s="16"/>
      <c r="B140" s="42">
        <v>5.9</v>
      </c>
      <c r="C140" s="41" t="s">
        <v>188</v>
      </c>
      <c r="D140" s="68"/>
      <c r="E140" s="69"/>
      <c r="F140" s="70"/>
      <c r="G140" s="93"/>
      <c r="H140" s="10"/>
    </row>
    <row r="141" spans="1:8" customFormat="1" x14ac:dyDescent="0.25">
      <c r="A141" s="16"/>
      <c r="B141" s="87" t="s">
        <v>64</v>
      </c>
      <c r="C141" s="74" t="s">
        <v>168</v>
      </c>
      <c r="D141" s="68">
        <v>0</v>
      </c>
      <c r="E141" s="69">
        <v>0</v>
      </c>
      <c r="F141" s="70">
        <v>0</v>
      </c>
      <c r="G141" s="93">
        <f>IF(E141="Item",ROUND(F141,0),ROUND(D141*F141,0))</f>
        <v>0</v>
      </c>
      <c r="H141" s="10"/>
    </row>
    <row r="142" spans="1:8" customFormat="1" x14ac:dyDescent="0.25">
      <c r="A142" s="16"/>
      <c r="B142" s="42"/>
      <c r="C142" s="41"/>
      <c r="D142" s="68"/>
      <c r="E142" s="69"/>
      <c r="F142" s="70"/>
      <c r="G142" s="93"/>
      <c r="H142" s="10"/>
    </row>
    <row r="143" spans="1:8" customFormat="1" x14ac:dyDescent="0.25">
      <c r="A143" s="16"/>
      <c r="B143" s="733">
        <v>5.0999999999999996</v>
      </c>
      <c r="C143" s="41" t="s">
        <v>189</v>
      </c>
      <c r="D143" s="68"/>
      <c r="E143" s="69"/>
      <c r="F143" s="70"/>
      <c r="G143" s="93"/>
      <c r="H143" s="10"/>
    </row>
    <row r="144" spans="1:8" customFormat="1" x14ac:dyDescent="0.25">
      <c r="A144" s="16"/>
      <c r="B144" s="87" t="s">
        <v>64</v>
      </c>
      <c r="C144" s="75" t="s">
        <v>168</v>
      </c>
      <c r="D144" s="21">
        <v>0</v>
      </c>
      <c r="E144" s="23">
        <v>0</v>
      </c>
      <c r="F144" s="70">
        <v>0</v>
      </c>
      <c r="G144" s="13">
        <f t="shared" ref="G144" si="18">IF(E144="Item",ROUND(F144,0),ROUND(D144*F144,0))</f>
        <v>0</v>
      </c>
      <c r="H144" s="10"/>
    </row>
    <row r="145" spans="1:11" customFormat="1" ht="15" x14ac:dyDescent="0.25">
      <c r="A145" s="16"/>
      <c r="B145" s="733"/>
      <c r="C145" s="41"/>
      <c r="D145" s="68"/>
      <c r="E145" s="69"/>
      <c r="F145" s="70"/>
      <c r="G145" s="93"/>
      <c r="H145" s="10"/>
      <c r="J145" s="639"/>
      <c r="K145" s="624"/>
    </row>
    <row r="146" spans="1:11" customFormat="1" ht="15" x14ac:dyDescent="0.25">
      <c r="A146" s="16"/>
      <c r="B146" s="733">
        <v>5.1100000000000003</v>
      </c>
      <c r="C146" s="41" t="s">
        <v>190</v>
      </c>
      <c r="D146" s="68"/>
      <c r="E146" s="69"/>
      <c r="F146" s="70"/>
      <c r="G146" s="93"/>
      <c r="H146" s="10"/>
      <c r="J146" s="639"/>
      <c r="K146" s="624"/>
    </row>
    <row r="147" spans="1:11" customFormat="1" ht="15" x14ac:dyDescent="0.25">
      <c r="A147" s="16"/>
      <c r="B147" s="87" t="s">
        <v>64</v>
      </c>
      <c r="C147" s="75" t="s">
        <v>168</v>
      </c>
      <c r="D147" s="21">
        <v>0</v>
      </c>
      <c r="E147" s="23">
        <v>0</v>
      </c>
      <c r="F147" s="70">
        <v>0</v>
      </c>
      <c r="G147" s="13">
        <f t="shared" ref="G147" si="19">IF(E147="Item",ROUND(F147,0),ROUND(D147*F147,0))</f>
        <v>0</v>
      </c>
      <c r="H147" s="10"/>
      <c r="J147" s="639"/>
      <c r="K147" s="624"/>
    </row>
    <row r="148" spans="1:11" customFormat="1" ht="15" x14ac:dyDescent="0.25">
      <c r="A148" s="16"/>
      <c r="B148" s="733"/>
      <c r="C148" s="41"/>
      <c r="D148" s="68"/>
      <c r="E148" s="69"/>
      <c r="F148" s="70"/>
      <c r="G148" s="93">
        <f>D148*F148</f>
        <v>0</v>
      </c>
      <c r="H148" s="10"/>
      <c r="J148" s="639"/>
      <c r="K148" s="624"/>
    </row>
    <row r="149" spans="1:11" customFormat="1" ht="15" x14ac:dyDescent="0.25">
      <c r="A149" s="16"/>
      <c r="B149" s="733">
        <v>5.12</v>
      </c>
      <c r="C149" s="41" t="s">
        <v>192</v>
      </c>
      <c r="D149" s="68"/>
      <c r="E149" s="69"/>
      <c r="F149" s="70"/>
      <c r="G149" s="93"/>
      <c r="H149" s="10"/>
      <c r="J149" s="639"/>
      <c r="K149" s="624"/>
    </row>
    <row r="150" spans="1:11" customFormat="1" ht="15" x14ac:dyDescent="0.25">
      <c r="A150" s="16"/>
      <c r="B150" s="87" t="s">
        <v>64</v>
      </c>
      <c r="C150" s="75" t="s">
        <v>168</v>
      </c>
      <c r="D150" s="21">
        <v>0</v>
      </c>
      <c r="E150" s="23">
        <v>0</v>
      </c>
      <c r="F150" s="70">
        <v>0</v>
      </c>
      <c r="G150" s="13">
        <f t="shared" ref="G150" si="20">IF(E150="Item",ROUND(F150,0),ROUND(D150*F150,0))</f>
        <v>0</v>
      </c>
      <c r="H150" s="10"/>
      <c r="J150" s="639"/>
      <c r="K150" s="624"/>
    </row>
    <row r="151" spans="1:11" customFormat="1" ht="15" x14ac:dyDescent="0.25">
      <c r="A151" s="16"/>
      <c r="B151" s="734"/>
      <c r="C151" s="41"/>
      <c r="D151" s="68"/>
      <c r="E151" s="69"/>
      <c r="F151" s="70"/>
      <c r="G151" s="93"/>
      <c r="H151" s="10"/>
      <c r="J151" s="95"/>
      <c r="K151" s="640"/>
    </row>
    <row r="152" spans="1:11" s="650" customFormat="1" ht="15" x14ac:dyDescent="0.25">
      <c r="A152" s="16"/>
      <c r="B152" s="733">
        <v>5.13</v>
      </c>
      <c r="C152" s="41" t="s">
        <v>194</v>
      </c>
      <c r="D152" s="68"/>
      <c r="E152" s="69"/>
      <c r="F152" s="70"/>
      <c r="G152" s="93"/>
      <c r="H152" s="10">
        <f>SUM(G151:G151)</f>
        <v>0</v>
      </c>
      <c r="J152" s="651"/>
      <c r="K152" s="658"/>
    </row>
    <row r="153" spans="1:11" customFormat="1" ht="15" x14ac:dyDescent="0.25">
      <c r="A153" s="16"/>
      <c r="B153" s="87" t="s">
        <v>64</v>
      </c>
      <c r="C153" s="75" t="s">
        <v>168</v>
      </c>
      <c r="D153" s="21">
        <v>0</v>
      </c>
      <c r="E153" s="23">
        <v>0</v>
      </c>
      <c r="F153" s="70">
        <v>0</v>
      </c>
      <c r="G153" s="13">
        <f t="shared" ref="G153" si="21">IF(E153="Item",ROUND(F153,0),ROUND(D153*F153,0))</f>
        <v>0</v>
      </c>
      <c r="H153" s="10"/>
      <c r="J153" s="95"/>
      <c r="K153" s="624"/>
    </row>
    <row r="154" spans="1:11" customFormat="1" ht="15" x14ac:dyDescent="0.25">
      <c r="A154" s="16"/>
      <c r="B154" s="733"/>
      <c r="C154" s="41"/>
      <c r="D154" s="68"/>
      <c r="E154" s="69"/>
      <c r="F154" s="70"/>
      <c r="G154" s="93"/>
      <c r="H154" s="10"/>
      <c r="J154" s="95"/>
      <c r="K154" s="371"/>
    </row>
    <row r="155" spans="1:11" s="650" customFormat="1" ht="15" x14ac:dyDescent="0.25">
      <c r="A155" s="16"/>
      <c r="B155" s="733">
        <v>5.14</v>
      </c>
      <c r="C155" s="41" t="s">
        <v>195</v>
      </c>
      <c r="D155" s="68"/>
      <c r="E155" s="69"/>
      <c r="F155" s="70"/>
      <c r="G155" s="93"/>
      <c r="H155" s="10">
        <f>SUM(G154)</f>
        <v>0</v>
      </c>
      <c r="J155" s="651"/>
      <c r="K155" s="652"/>
    </row>
    <row r="156" spans="1:11" customFormat="1" ht="15" x14ac:dyDescent="0.25">
      <c r="A156" s="16"/>
      <c r="B156" s="87" t="s">
        <v>64</v>
      </c>
      <c r="C156" s="75" t="s">
        <v>168</v>
      </c>
      <c r="D156" s="21">
        <v>0</v>
      </c>
      <c r="E156" s="23">
        <v>0</v>
      </c>
      <c r="F156" s="70">
        <v>0</v>
      </c>
      <c r="G156" s="13">
        <f t="shared" ref="G156" si="22">IF(E156="Item",ROUND(F156,0),ROUND(D156*F156,0))</f>
        <v>0</v>
      </c>
      <c r="H156" s="10"/>
      <c r="J156" s="95"/>
      <c r="K156" s="371"/>
    </row>
    <row r="157" spans="1:11" customFormat="1" ht="27" customHeight="1" x14ac:dyDescent="0.25">
      <c r="A157" s="16"/>
      <c r="B157" s="734"/>
      <c r="C157" s="74"/>
      <c r="D157" s="68"/>
      <c r="E157" s="69"/>
      <c r="F157" s="70"/>
      <c r="G157" s="93"/>
      <c r="H157" s="10"/>
      <c r="J157" s="639"/>
      <c r="K157" s="371"/>
    </row>
    <row r="158" spans="1:11" customFormat="1" ht="15" x14ac:dyDescent="0.25">
      <c r="A158" s="16"/>
      <c r="B158" s="734"/>
      <c r="C158" s="41"/>
      <c r="D158" s="68"/>
      <c r="E158" s="69"/>
      <c r="F158" s="70"/>
      <c r="G158" s="93"/>
      <c r="H158" s="10">
        <f>SUM(G157:G157)</f>
        <v>0</v>
      </c>
      <c r="J158" s="95"/>
      <c r="K158" s="629"/>
    </row>
    <row r="159" spans="1:11" customFormat="1" ht="15" x14ac:dyDescent="0.25">
      <c r="A159" s="16"/>
      <c r="B159" s="733"/>
      <c r="C159" s="41"/>
      <c r="D159" s="68"/>
      <c r="E159" s="69"/>
      <c r="F159" s="70"/>
      <c r="G159" s="93"/>
      <c r="H159" s="10"/>
      <c r="J159" s="95"/>
      <c r="K159" s="371">
        <f>H159/481</f>
        <v>0</v>
      </c>
    </row>
    <row r="160" spans="1:11" customFormat="1" ht="15" x14ac:dyDescent="0.25">
      <c r="A160" s="16"/>
      <c r="B160" s="734"/>
      <c r="C160" s="74"/>
      <c r="D160" s="68"/>
      <c r="E160" s="69"/>
      <c r="F160" s="70"/>
      <c r="G160" s="93"/>
      <c r="H160" s="10"/>
      <c r="J160" s="95"/>
      <c r="K160" s="371"/>
    </row>
    <row r="161" spans="1:8" customFormat="1" x14ac:dyDescent="0.25">
      <c r="A161" s="16"/>
      <c r="B161" s="733"/>
      <c r="C161" s="41"/>
      <c r="D161" s="68"/>
      <c r="E161" s="69"/>
      <c r="F161" s="70"/>
      <c r="G161" s="93"/>
      <c r="H161" s="10"/>
    </row>
    <row r="162" spans="1:8" customFormat="1" x14ac:dyDescent="0.25">
      <c r="A162" s="16"/>
      <c r="B162" s="733"/>
      <c r="C162" s="41"/>
      <c r="D162" s="68"/>
      <c r="E162" s="69"/>
      <c r="F162" s="70"/>
      <c r="G162" s="93"/>
      <c r="H162" s="10"/>
    </row>
    <row r="163" spans="1:8" customFormat="1" x14ac:dyDescent="0.25">
      <c r="A163" s="16"/>
      <c r="B163" s="87"/>
      <c r="C163" s="74"/>
      <c r="D163" s="68"/>
      <c r="E163" s="69"/>
      <c r="F163" s="731"/>
      <c r="G163" s="93"/>
      <c r="H163" s="10"/>
    </row>
    <row r="164" spans="1:8" s="650" customFormat="1" x14ac:dyDescent="0.25">
      <c r="A164" s="16"/>
      <c r="B164" s="42"/>
      <c r="C164" s="41"/>
      <c r="D164" s="68"/>
      <c r="E164" s="69"/>
      <c r="F164" s="70"/>
      <c r="G164" s="93"/>
      <c r="H164" s="10">
        <f>G163</f>
        <v>0</v>
      </c>
    </row>
    <row r="165" spans="1:8" s="650" customFormat="1" x14ac:dyDescent="0.25">
      <c r="A165" s="43"/>
      <c r="B165" s="64"/>
      <c r="C165" s="49" t="s">
        <v>95</v>
      </c>
      <c r="D165" s="45"/>
      <c r="E165" s="46"/>
      <c r="F165" s="47"/>
      <c r="G165" s="48"/>
      <c r="H165" s="57">
        <f>SUM(G117:G164)</f>
        <v>0</v>
      </c>
    </row>
    <row r="166" spans="1:8" s="650" customFormat="1" x14ac:dyDescent="0.25">
      <c r="A166" s="16"/>
      <c r="B166" s="40"/>
      <c r="C166"/>
      <c r="D166" s="21"/>
      <c r="E166" s="23"/>
      <c r="F166" s="13"/>
      <c r="G166" s="13"/>
      <c r="H166" s="58"/>
    </row>
    <row r="167" spans="1:8" s="650" customFormat="1" x14ac:dyDescent="0.25">
      <c r="A167" s="51">
        <v>7</v>
      </c>
      <c r="B167" s="52" t="s">
        <v>133</v>
      </c>
      <c r="C167"/>
      <c r="D167" s="21"/>
      <c r="E167" s="23"/>
      <c r="F167" s="13"/>
      <c r="G167" s="13"/>
      <c r="H167" s="58"/>
    </row>
    <row r="168" spans="1:8" s="650" customFormat="1" x14ac:dyDescent="0.25">
      <c r="A168" s="51"/>
      <c r="B168" s="52"/>
      <c r="C168"/>
      <c r="D168" s="21"/>
      <c r="E168" s="23"/>
      <c r="F168" s="13"/>
      <c r="G168" s="13"/>
      <c r="H168" s="58"/>
    </row>
    <row r="169" spans="1:8" s="650" customFormat="1" x14ac:dyDescent="0.25">
      <c r="A169" s="51"/>
      <c r="B169" s="40">
        <v>7.1</v>
      </c>
      <c r="C169" t="s">
        <v>196</v>
      </c>
      <c r="D169" s="21"/>
      <c r="E169" s="23"/>
      <c r="F169" s="13"/>
      <c r="G169" s="13"/>
      <c r="H169" s="58"/>
    </row>
    <row r="170" spans="1:8" s="650" customFormat="1" x14ac:dyDescent="0.25">
      <c r="A170" s="51"/>
      <c r="B170" s="87" t="s">
        <v>64</v>
      </c>
      <c r="C170" s="72" t="s">
        <v>283</v>
      </c>
      <c r="D170" s="21">
        <f>88*3</f>
        <v>264</v>
      </c>
      <c r="E170" s="23" t="s">
        <v>5</v>
      </c>
      <c r="F170" s="13">
        <v>65</v>
      </c>
      <c r="G170" s="93">
        <f>IF(E170="Item",ROUND(F170,0),ROUND(D170*F170,0))</f>
        <v>17160</v>
      </c>
      <c r="H170" s="58"/>
    </row>
    <row r="171" spans="1:8" s="650" customFormat="1" x14ac:dyDescent="0.25">
      <c r="A171" s="51"/>
      <c r="B171" s="87" t="s">
        <v>64</v>
      </c>
      <c r="C171" s="72" t="s">
        <v>197</v>
      </c>
      <c r="D171" s="21">
        <v>644</v>
      </c>
      <c r="E171" s="23" t="s">
        <v>5</v>
      </c>
      <c r="F171" s="13">
        <v>60</v>
      </c>
      <c r="G171" s="93">
        <f>IF(E171="Item",ROUND(F171,0),ROUND(D171*F171,0))</f>
        <v>38640</v>
      </c>
      <c r="H171" s="58"/>
    </row>
    <row r="172" spans="1:8" s="650" customFormat="1" x14ac:dyDescent="0.25">
      <c r="A172" s="51"/>
      <c r="B172" s="87" t="s">
        <v>64</v>
      </c>
      <c r="C172" s="72" t="s">
        <v>288</v>
      </c>
      <c r="D172" s="21">
        <f>200*0.5</f>
        <v>100</v>
      </c>
      <c r="E172" s="23" t="s">
        <v>5</v>
      </c>
      <c r="F172" s="13">
        <v>80</v>
      </c>
      <c r="G172" s="93">
        <f>IF(E172="Item",ROUND(F172,0),ROUND(D172*F172,0))</f>
        <v>8000</v>
      </c>
      <c r="H172" s="58"/>
    </row>
    <row r="173" spans="1:8" s="650" customFormat="1" x14ac:dyDescent="0.25">
      <c r="A173" s="51"/>
      <c r="B173" s="87" t="s">
        <v>64</v>
      </c>
      <c r="C173" s="72" t="s">
        <v>2628</v>
      </c>
      <c r="D173" s="21">
        <v>1</v>
      </c>
      <c r="E173" s="23" t="s">
        <v>89</v>
      </c>
      <c r="F173" s="13">
        <v>20000</v>
      </c>
      <c r="G173" s="93">
        <f>IF(E173="Item",ROUND(F173,0),ROUND(D173*F173,0))</f>
        <v>20000</v>
      </c>
      <c r="H173" s="58"/>
    </row>
    <row r="174" spans="1:8" s="650" customFormat="1" x14ac:dyDescent="0.25">
      <c r="A174" s="51"/>
      <c r="B174" s="87" t="s">
        <v>64</v>
      </c>
      <c r="C174" s="72" t="s">
        <v>290</v>
      </c>
      <c r="D174" s="21">
        <v>1</v>
      </c>
      <c r="E174" s="23" t="s">
        <v>89</v>
      </c>
      <c r="F174" s="13">
        <v>10000</v>
      </c>
      <c r="G174" s="93">
        <f>IF(E174="Item",ROUND(F174,0),ROUND(D174*F174,0))</f>
        <v>10000</v>
      </c>
      <c r="H174" s="58"/>
    </row>
    <row r="175" spans="1:8" s="650" customFormat="1" x14ac:dyDescent="0.25">
      <c r="A175" s="51"/>
      <c r="B175" s="87"/>
      <c r="C175" s="72"/>
      <c r="D175" s="21"/>
      <c r="E175" s="23"/>
      <c r="F175" s="13"/>
      <c r="G175" s="93"/>
      <c r="H175" s="10">
        <f>SUM(G170:G174)</f>
        <v>93800</v>
      </c>
    </row>
    <row r="176" spans="1:8" customFormat="1" x14ac:dyDescent="0.25">
      <c r="A176" s="51"/>
      <c r="B176" s="40">
        <v>7.2</v>
      </c>
      <c r="C176" t="s">
        <v>199</v>
      </c>
      <c r="D176" s="21"/>
      <c r="E176" s="23"/>
      <c r="F176" s="13"/>
      <c r="G176" s="13"/>
      <c r="H176" s="58"/>
    </row>
    <row r="177" spans="1:8" s="650" customFormat="1" x14ac:dyDescent="0.25">
      <c r="A177" s="51"/>
      <c r="B177" s="87" t="s">
        <v>64</v>
      </c>
      <c r="C177" s="72" t="s">
        <v>168</v>
      </c>
      <c r="D177" s="21">
        <v>0</v>
      </c>
      <c r="E177" s="23">
        <v>0</v>
      </c>
      <c r="F177" s="13">
        <v>0</v>
      </c>
      <c r="G177" s="13">
        <v>0</v>
      </c>
      <c r="H177" s="58"/>
    </row>
    <row r="178" spans="1:8" customFormat="1" x14ac:dyDescent="0.25">
      <c r="A178" s="51"/>
      <c r="B178" s="40"/>
      <c r="D178" s="21"/>
      <c r="E178" s="23"/>
      <c r="F178" s="13"/>
      <c r="G178" s="13"/>
      <c r="H178" s="10">
        <f>SUM(G177)</f>
        <v>0</v>
      </c>
    </row>
    <row r="179" spans="1:8" customFormat="1" x14ac:dyDescent="0.25">
      <c r="A179" s="51"/>
      <c r="B179" s="40">
        <v>7.3</v>
      </c>
      <c r="C179" t="s">
        <v>201</v>
      </c>
      <c r="D179" s="21"/>
      <c r="E179" s="23"/>
      <c r="F179" s="13"/>
      <c r="G179" s="13"/>
      <c r="H179" s="58"/>
    </row>
    <row r="180" spans="1:8" customFormat="1" x14ac:dyDescent="0.25">
      <c r="A180" s="51"/>
      <c r="B180" s="87" t="s">
        <v>64</v>
      </c>
      <c r="C180" s="72" t="s">
        <v>168</v>
      </c>
      <c r="D180" s="21">
        <v>0</v>
      </c>
      <c r="E180" s="23">
        <v>0</v>
      </c>
      <c r="F180" s="13">
        <v>0</v>
      </c>
      <c r="G180" s="13">
        <v>0</v>
      </c>
      <c r="H180" s="58"/>
    </row>
    <row r="181" spans="1:8" customFormat="1" x14ac:dyDescent="0.25">
      <c r="A181" s="51"/>
      <c r="B181" s="40"/>
      <c r="D181" s="21"/>
      <c r="E181" s="23"/>
      <c r="F181" s="13"/>
      <c r="G181" s="13"/>
      <c r="H181" s="10">
        <f>SUM(G180)</f>
        <v>0</v>
      </c>
    </row>
    <row r="182" spans="1:8" customFormat="1" x14ac:dyDescent="0.25">
      <c r="A182" s="51"/>
      <c r="B182" s="40">
        <v>7.4</v>
      </c>
      <c r="C182" t="s">
        <v>203</v>
      </c>
      <c r="D182" s="21"/>
      <c r="E182" s="23"/>
      <c r="F182" s="13"/>
      <c r="G182" s="13"/>
      <c r="H182" s="58"/>
    </row>
    <row r="183" spans="1:8" customFormat="1" x14ac:dyDescent="0.25">
      <c r="A183" s="51"/>
      <c r="B183" s="87" t="s">
        <v>64</v>
      </c>
      <c r="C183" s="72" t="s">
        <v>168</v>
      </c>
      <c r="D183" s="21">
        <v>0</v>
      </c>
      <c r="E183" s="23">
        <v>0</v>
      </c>
      <c r="F183" s="13">
        <v>0</v>
      </c>
      <c r="G183" s="13">
        <v>0</v>
      </c>
      <c r="H183" s="58"/>
    </row>
    <row r="184" spans="1:8" customFormat="1" x14ac:dyDescent="0.25">
      <c r="A184" s="51"/>
      <c r="B184" s="40"/>
      <c r="D184" s="21"/>
      <c r="E184" s="23"/>
      <c r="F184" s="13"/>
      <c r="G184" s="13"/>
      <c r="H184" s="10">
        <f>SUM(G183)</f>
        <v>0</v>
      </c>
    </row>
    <row r="185" spans="1:8" customFormat="1" x14ac:dyDescent="0.25">
      <c r="A185" s="51"/>
      <c r="B185" s="40">
        <v>7.5</v>
      </c>
      <c r="C185" t="s">
        <v>204</v>
      </c>
      <c r="D185" s="21"/>
      <c r="E185" s="23"/>
      <c r="F185" s="13"/>
      <c r="G185" s="13"/>
      <c r="H185" s="58"/>
    </row>
    <row r="186" spans="1:8" customFormat="1" x14ac:dyDescent="0.25">
      <c r="A186" s="51"/>
      <c r="B186" s="87" t="s">
        <v>64</v>
      </c>
      <c r="C186" s="72" t="s">
        <v>168</v>
      </c>
      <c r="D186" s="21">
        <v>0</v>
      </c>
      <c r="E186" s="23">
        <v>0</v>
      </c>
      <c r="F186" s="13">
        <v>0</v>
      </c>
      <c r="G186" s="13">
        <v>0</v>
      </c>
      <c r="H186" s="58"/>
    </row>
    <row r="187" spans="1:8" customFormat="1" x14ac:dyDescent="0.25">
      <c r="A187" s="51"/>
      <c r="B187" s="40"/>
      <c r="D187" s="21"/>
      <c r="E187" s="23"/>
      <c r="F187" s="13"/>
      <c r="G187" s="13"/>
      <c r="H187" s="10">
        <f>SUM(G186)</f>
        <v>0</v>
      </c>
    </row>
    <row r="188" spans="1:8" customFormat="1" x14ac:dyDescent="0.25">
      <c r="A188" s="43"/>
      <c r="B188" s="64"/>
      <c r="C188" s="49" t="s">
        <v>95</v>
      </c>
      <c r="D188" s="45"/>
      <c r="E188" s="46"/>
      <c r="F188" s="47"/>
      <c r="G188" s="48"/>
      <c r="H188" s="57">
        <f>SUM(G166:G187)</f>
        <v>93800</v>
      </c>
    </row>
    <row r="189" spans="1:8" customFormat="1" x14ac:dyDescent="0.25">
      <c r="A189" s="51"/>
      <c r="B189" s="52"/>
      <c r="D189" s="21"/>
      <c r="E189" s="23"/>
      <c r="F189" s="13"/>
      <c r="G189" s="13"/>
      <c r="H189" s="58"/>
    </row>
    <row r="190" spans="1:8" customFormat="1" x14ac:dyDescent="0.25">
      <c r="A190" s="51">
        <v>8</v>
      </c>
      <c r="B190" s="65" t="s">
        <v>205</v>
      </c>
      <c r="C190" s="53"/>
      <c r="D190" s="21"/>
      <c r="E190" s="23"/>
      <c r="F190" s="13"/>
      <c r="G190" s="13"/>
      <c r="H190" s="58"/>
    </row>
    <row r="191" spans="1:8" customFormat="1" hidden="1" x14ac:dyDescent="0.25">
      <c r="A191" s="16"/>
      <c r="B191" s="40">
        <v>8.1</v>
      </c>
      <c r="C191" t="s">
        <v>206</v>
      </c>
      <c r="D191" s="21"/>
      <c r="E191" s="23"/>
      <c r="F191" s="13"/>
      <c r="G191" s="13"/>
      <c r="H191" s="58"/>
    </row>
    <row r="192" spans="1:8" customFormat="1" hidden="1" x14ac:dyDescent="0.25">
      <c r="A192" s="16"/>
      <c r="B192" s="40"/>
      <c r="C192" s="72"/>
      <c r="D192" s="68"/>
      <c r="E192" s="23"/>
      <c r="F192" s="13"/>
      <c r="G192" s="13"/>
      <c r="H192" s="58"/>
    </row>
    <row r="193" spans="1:8" customFormat="1" hidden="1" x14ac:dyDescent="0.25">
      <c r="A193" s="16"/>
      <c r="B193" s="40"/>
      <c r="D193" s="21"/>
      <c r="E193" s="23"/>
      <c r="F193" s="13"/>
      <c r="G193" s="13"/>
      <c r="H193" s="58"/>
    </row>
    <row r="194" spans="1:8" customFormat="1" hidden="1" x14ac:dyDescent="0.25">
      <c r="A194" s="16"/>
      <c r="B194" s="40">
        <v>8.1999999999999993</v>
      </c>
      <c r="C194" t="s">
        <v>207</v>
      </c>
      <c r="D194" s="21"/>
      <c r="E194" s="23"/>
      <c r="F194" s="13"/>
      <c r="G194" s="13"/>
      <c r="H194" s="58"/>
    </row>
    <row r="195" spans="1:8" customFormat="1" hidden="1" x14ac:dyDescent="0.25">
      <c r="A195" s="16"/>
      <c r="B195" s="40"/>
      <c r="C195" s="73"/>
      <c r="D195" s="21"/>
      <c r="E195" s="23"/>
      <c r="F195" s="13"/>
      <c r="G195" s="13"/>
      <c r="H195" s="58"/>
    </row>
    <row r="196" spans="1:8" customFormat="1" hidden="1" x14ac:dyDescent="0.25">
      <c r="A196" s="16"/>
      <c r="B196" s="40"/>
      <c r="C196" s="73"/>
      <c r="D196" s="21"/>
      <c r="E196" s="23"/>
      <c r="F196" s="13"/>
      <c r="G196" s="13"/>
      <c r="H196" s="58"/>
    </row>
    <row r="197" spans="1:8" customFormat="1" hidden="1" x14ac:dyDescent="0.25">
      <c r="A197" s="16"/>
      <c r="B197" s="40"/>
      <c r="D197" s="21"/>
      <c r="E197" s="23"/>
      <c r="F197" s="13"/>
      <c r="G197" s="13"/>
      <c r="H197" s="58"/>
    </row>
    <row r="198" spans="1:8" customFormat="1" hidden="1" x14ac:dyDescent="0.25">
      <c r="A198" s="16"/>
      <c r="B198" s="40">
        <v>8.3000000000000007</v>
      </c>
      <c r="C198" s="41" t="s">
        <v>208</v>
      </c>
      <c r="D198" s="21"/>
      <c r="E198" s="23"/>
      <c r="F198" s="13"/>
      <c r="G198" s="13"/>
      <c r="H198" s="58"/>
    </row>
    <row r="199" spans="1:8" customFormat="1" hidden="1" x14ac:dyDescent="0.25">
      <c r="A199" s="16"/>
      <c r="B199" s="40"/>
      <c r="C199" s="74"/>
      <c r="D199" s="21"/>
      <c r="E199" s="23"/>
      <c r="F199" s="13"/>
      <c r="G199" s="13"/>
      <c r="H199" s="58"/>
    </row>
    <row r="200" spans="1:8" customFormat="1" hidden="1" x14ac:dyDescent="0.25">
      <c r="A200" s="16"/>
      <c r="B200" s="40"/>
      <c r="D200" s="21"/>
      <c r="E200" s="23"/>
      <c r="F200" s="13"/>
      <c r="G200" s="13"/>
      <c r="H200" s="58"/>
    </row>
    <row r="201" spans="1:8" customFormat="1" hidden="1" x14ac:dyDescent="0.25">
      <c r="A201" s="16"/>
      <c r="B201" s="40">
        <v>8.4</v>
      </c>
      <c r="C201" t="s">
        <v>209</v>
      </c>
      <c r="D201" s="21"/>
      <c r="E201" s="23"/>
      <c r="F201" s="13"/>
      <c r="G201" s="13"/>
      <c r="H201" s="58"/>
    </row>
    <row r="202" spans="1:8" customFormat="1" hidden="1" x14ac:dyDescent="0.25">
      <c r="A202" s="16"/>
      <c r="B202" s="40"/>
      <c r="C202" s="72"/>
      <c r="D202" s="21"/>
      <c r="E202" s="23"/>
      <c r="F202" s="13"/>
      <c r="G202" s="13"/>
      <c r="H202" s="58"/>
    </row>
    <row r="203" spans="1:8" customFormat="1" hidden="1" x14ac:dyDescent="0.25">
      <c r="A203" s="16"/>
      <c r="B203" s="40"/>
      <c r="D203" s="21"/>
      <c r="E203" s="23"/>
      <c r="F203" s="13"/>
      <c r="G203" s="13"/>
      <c r="H203" s="58"/>
    </row>
    <row r="204" spans="1:8" customFormat="1" hidden="1" x14ac:dyDescent="0.25">
      <c r="A204" s="16"/>
      <c r="B204" s="40">
        <v>8.5</v>
      </c>
      <c r="C204" t="s">
        <v>210</v>
      </c>
      <c r="D204" s="21"/>
      <c r="E204" s="23"/>
      <c r="F204" s="13"/>
      <c r="G204" s="13"/>
      <c r="H204" s="58"/>
    </row>
    <row r="205" spans="1:8" customFormat="1" hidden="1" x14ac:dyDescent="0.25">
      <c r="A205" s="79"/>
      <c r="B205" s="80"/>
      <c r="C205" s="85"/>
      <c r="D205" s="22"/>
      <c r="E205" s="27"/>
      <c r="F205" s="81"/>
      <c r="G205" s="13"/>
      <c r="H205" s="86"/>
    </row>
    <row r="206" spans="1:8" customFormat="1" hidden="1" x14ac:dyDescent="0.25">
      <c r="A206" s="82"/>
      <c r="B206" s="83"/>
      <c r="C206" s="25"/>
      <c r="D206" s="28"/>
      <c r="E206" s="26"/>
      <c r="F206" s="38"/>
      <c r="G206" s="38"/>
      <c r="H206" s="84">
        <f>SUM(G192:G206)</f>
        <v>0</v>
      </c>
    </row>
    <row r="207" spans="1:8" customFormat="1" hidden="1" x14ac:dyDescent="0.25">
      <c r="A207" s="16"/>
      <c r="B207" s="40">
        <v>8.6</v>
      </c>
      <c r="C207" t="s">
        <v>211</v>
      </c>
      <c r="D207" s="21"/>
      <c r="E207" s="23"/>
      <c r="F207" s="13"/>
      <c r="G207" s="13"/>
      <c r="H207" s="58"/>
    </row>
    <row r="208" spans="1:8" customFormat="1" hidden="1" x14ac:dyDescent="0.25">
      <c r="A208" s="16"/>
      <c r="B208" s="40"/>
      <c r="C208" s="73"/>
      <c r="D208" s="21"/>
      <c r="E208" s="23"/>
      <c r="F208" s="13"/>
      <c r="G208" s="13"/>
      <c r="H208" s="58"/>
    </row>
    <row r="209" spans="1:8" customFormat="1" hidden="1" x14ac:dyDescent="0.25">
      <c r="A209" s="16"/>
      <c r="B209" s="40"/>
      <c r="C209" s="73"/>
      <c r="D209" s="21"/>
      <c r="E209" s="23"/>
      <c r="F209" s="13"/>
      <c r="G209" s="13"/>
      <c r="H209" s="10">
        <f>SUM(G208:G209)</f>
        <v>0</v>
      </c>
    </row>
    <row r="210" spans="1:8" customFormat="1" x14ac:dyDescent="0.25">
      <c r="A210" s="16"/>
      <c r="B210" s="40">
        <v>8.1</v>
      </c>
      <c r="C210" t="s">
        <v>212</v>
      </c>
      <c r="D210" s="21"/>
      <c r="E210" s="23"/>
      <c r="F210" s="13"/>
      <c r="G210" s="13"/>
      <c r="H210" s="58"/>
    </row>
    <row r="211" spans="1:8" customFormat="1" x14ac:dyDescent="0.25">
      <c r="A211" s="16"/>
      <c r="B211" s="92" t="s">
        <v>64</v>
      </c>
      <c r="C211" s="72" t="s">
        <v>168</v>
      </c>
      <c r="D211" s="68">
        <v>0</v>
      </c>
      <c r="E211" s="69" t="s">
        <v>213</v>
      </c>
      <c r="F211" s="70">
        <v>0</v>
      </c>
      <c r="G211" s="77">
        <f>D211*F211</f>
        <v>0</v>
      </c>
      <c r="H211" s="58"/>
    </row>
    <row r="212" spans="1:8" customFormat="1" x14ac:dyDescent="0.25">
      <c r="A212" s="16"/>
      <c r="B212" s="92"/>
      <c r="D212" s="68"/>
      <c r="E212" s="69"/>
      <c r="F212" s="70"/>
      <c r="G212" s="13"/>
      <c r="H212" s="10">
        <f>SUM(G199:G211)</f>
        <v>0</v>
      </c>
    </row>
    <row r="213" spans="1:8" customFormat="1" x14ac:dyDescent="0.25">
      <c r="A213" s="16"/>
      <c r="B213" s="40">
        <v>8.1999999999999993</v>
      </c>
      <c r="C213" t="s">
        <v>214</v>
      </c>
      <c r="D213" s="21"/>
      <c r="E213" s="23"/>
      <c r="F213" s="13"/>
      <c r="G213" s="13"/>
      <c r="H213" s="58"/>
    </row>
    <row r="214" spans="1:8" customFormat="1" x14ac:dyDescent="0.25">
      <c r="A214" s="16"/>
      <c r="B214" s="92" t="s">
        <v>64</v>
      </c>
      <c r="C214" s="72" t="s">
        <v>168</v>
      </c>
      <c r="D214" s="68">
        <v>0</v>
      </c>
      <c r="E214" s="69">
        <v>0</v>
      </c>
      <c r="F214" s="70">
        <v>0</v>
      </c>
      <c r="G214" s="77">
        <f>D214*F214</f>
        <v>0</v>
      </c>
      <c r="H214" s="58"/>
    </row>
    <row r="215" spans="1:8" customFormat="1" x14ac:dyDescent="0.25">
      <c r="A215" s="16"/>
      <c r="B215" s="40"/>
      <c r="D215" s="21"/>
      <c r="E215" s="23"/>
      <c r="F215" s="13"/>
      <c r="G215" s="21"/>
      <c r="H215" s="10"/>
    </row>
    <row r="216" spans="1:8" customFormat="1" x14ac:dyDescent="0.25">
      <c r="A216" s="16"/>
      <c r="B216" s="40">
        <v>8.3000000000000007</v>
      </c>
      <c r="C216" t="s">
        <v>215</v>
      </c>
      <c r="D216" s="21"/>
      <c r="E216" s="23"/>
      <c r="F216" s="13"/>
      <c r="G216" s="13"/>
      <c r="H216" s="58"/>
    </row>
    <row r="217" spans="1:8" customFormat="1" x14ac:dyDescent="0.25">
      <c r="A217" s="16"/>
      <c r="B217" s="92" t="s">
        <v>64</v>
      </c>
      <c r="C217" s="72" t="s">
        <v>168</v>
      </c>
      <c r="D217" s="68">
        <v>0</v>
      </c>
      <c r="E217" s="69">
        <v>0</v>
      </c>
      <c r="F217" s="70">
        <v>0</v>
      </c>
      <c r="G217" s="77">
        <f>D217*F217</f>
        <v>0</v>
      </c>
      <c r="H217" s="58"/>
    </row>
    <row r="218" spans="1:8" customFormat="1" x14ac:dyDescent="0.25">
      <c r="A218" s="16"/>
      <c r="B218" s="92"/>
      <c r="C218" s="727"/>
      <c r="D218" s="68"/>
      <c r="E218" s="69"/>
      <c r="F218" s="70"/>
      <c r="G218" s="21"/>
      <c r="H218" s="10">
        <f>SUM(G217)</f>
        <v>0</v>
      </c>
    </row>
    <row r="219" spans="1:8" customFormat="1" x14ac:dyDescent="0.25">
      <c r="A219" s="16"/>
      <c r="B219" s="40">
        <v>8.4</v>
      </c>
      <c r="C219" t="s">
        <v>216</v>
      </c>
      <c r="D219" s="21"/>
      <c r="E219" s="23"/>
      <c r="F219" s="13"/>
      <c r="G219" s="13"/>
      <c r="H219" s="58"/>
    </row>
    <row r="220" spans="1:8" customFormat="1" x14ac:dyDescent="0.25">
      <c r="A220" s="16"/>
      <c r="B220" s="92" t="s">
        <v>64</v>
      </c>
      <c r="C220" s="72" t="s">
        <v>168</v>
      </c>
      <c r="D220" s="68">
        <v>0</v>
      </c>
      <c r="E220" s="69">
        <v>0</v>
      </c>
      <c r="F220" s="70">
        <v>0</v>
      </c>
      <c r="G220" s="77">
        <f>D220*F220</f>
        <v>0</v>
      </c>
      <c r="H220" s="58"/>
    </row>
    <row r="221" spans="1:8" customFormat="1" x14ac:dyDescent="0.25">
      <c r="A221" s="16"/>
      <c r="B221" s="92"/>
      <c r="C221" s="76"/>
      <c r="D221" s="68"/>
      <c r="E221" s="69"/>
      <c r="F221" s="70"/>
      <c r="G221" s="21"/>
      <c r="H221" s="10">
        <f>SUM(G220)</f>
        <v>0</v>
      </c>
    </row>
    <row r="222" spans="1:8" customFormat="1" x14ac:dyDescent="0.25">
      <c r="A222" s="16"/>
      <c r="B222" s="40">
        <v>8.5</v>
      </c>
      <c r="C222" t="s">
        <v>217</v>
      </c>
      <c r="D222" s="21"/>
      <c r="E222" s="23"/>
      <c r="F222" s="13"/>
      <c r="G222" s="13"/>
      <c r="H222" s="58"/>
    </row>
    <row r="223" spans="1:8" customFormat="1" x14ac:dyDescent="0.25">
      <c r="A223" s="16"/>
      <c r="B223" s="92" t="s">
        <v>64</v>
      </c>
      <c r="C223" s="72" t="s">
        <v>168</v>
      </c>
      <c r="D223" s="68">
        <v>0</v>
      </c>
      <c r="E223" s="69">
        <v>0</v>
      </c>
      <c r="F223" s="70">
        <v>0</v>
      </c>
      <c r="G223" s="77">
        <f>D223*F223</f>
        <v>0</v>
      </c>
      <c r="H223" s="58"/>
    </row>
    <row r="224" spans="1:8" customFormat="1" x14ac:dyDescent="0.25">
      <c r="A224" s="16"/>
      <c r="B224" s="92"/>
      <c r="C224" s="76"/>
      <c r="D224" s="68"/>
      <c r="E224" s="69"/>
      <c r="F224" s="70"/>
      <c r="G224" s="13"/>
      <c r="H224" s="10">
        <f>SUM(G223)</f>
        <v>0</v>
      </c>
    </row>
    <row r="225" spans="1:8" customFormat="1" x14ac:dyDescent="0.25">
      <c r="A225" s="16"/>
      <c r="B225" s="40">
        <v>8.6</v>
      </c>
      <c r="C225" t="s">
        <v>218</v>
      </c>
      <c r="D225" s="21"/>
      <c r="E225" s="23"/>
      <c r="F225" s="13"/>
      <c r="G225" s="13"/>
      <c r="H225" s="58"/>
    </row>
    <row r="226" spans="1:8" customFormat="1" x14ac:dyDescent="0.25">
      <c r="A226" s="16"/>
      <c r="B226" s="92" t="s">
        <v>64</v>
      </c>
      <c r="C226" s="72" t="s">
        <v>168</v>
      </c>
      <c r="D226" s="68">
        <v>0</v>
      </c>
      <c r="E226" s="69">
        <v>0</v>
      </c>
      <c r="F226" s="70">
        <v>0</v>
      </c>
      <c r="G226" s="77">
        <f>D226*F226</f>
        <v>0</v>
      </c>
      <c r="H226" s="58"/>
    </row>
    <row r="227" spans="1:8" customFormat="1" x14ac:dyDescent="0.25">
      <c r="A227" s="16"/>
      <c r="B227" s="92"/>
      <c r="C227" s="72"/>
      <c r="D227" s="68"/>
      <c r="E227" s="23"/>
      <c r="F227" s="70"/>
      <c r="G227" s="13"/>
      <c r="H227" s="10">
        <f>SUM(G226:G226)</f>
        <v>0</v>
      </c>
    </row>
    <row r="228" spans="1:8" customFormat="1" x14ac:dyDescent="0.25">
      <c r="A228" s="16"/>
      <c r="B228" s="40">
        <v>8.6999999999999993</v>
      </c>
      <c r="C228" t="s">
        <v>219</v>
      </c>
      <c r="D228" s="21"/>
      <c r="E228" s="23"/>
      <c r="F228" s="70"/>
      <c r="G228" s="13"/>
      <c r="H228" s="58"/>
    </row>
    <row r="229" spans="1:8" customFormat="1" x14ac:dyDescent="0.25">
      <c r="A229" s="16"/>
      <c r="B229" s="92" t="s">
        <v>64</v>
      </c>
      <c r="C229" s="72" t="s">
        <v>168</v>
      </c>
      <c r="D229" s="68">
        <v>0</v>
      </c>
      <c r="E229" s="69">
        <v>0</v>
      </c>
      <c r="F229" s="70">
        <v>0</v>
      </c>
      <c r="G229" s="77">
        <f>D229*F229</f>
        <v>0</v>
      </c>
      <c r="H229" s="58"/>
    </row>
    <row r="230" spans="1:8" customFormat="1" x14ac:dyDescent="0.25">
      <c r="A230" s="16"/>
      <c r="B230" s="40"/>
      <c r="D230" s="21"/>
      <c r="E230" s="23"/>
      <c r="F230" s="70"/>
      <c r="G230" s="13"/>
      <c r="H230" s="58"/>
    </row>
    <row r="231" spans="1:8" customFormat="1" x14ac:dyDescent="0.25">
      <c r="A231" s="16"/>
      <c r="B231" s="40">
        <v>8.8000000000000007</v>
      </c>
      <c r="C231" t="s">
        <v>226</v>
      </c>
      <c r="D231" s="21"/>
      <c r="E231" s="23"/>
      <c r="F231" s="70"/>
      <c r="G231" s="13"/>
      <c r="H231" s="58"/>
    </row>
    <row r="232" spans="1:8" s="650" customFormat="1" x14ac:dyDescent="0.25">
      <c r="A232" s="16"/>
      <c r="B232" s="87" t="s">
        <v>64</v>
      </c>
      <c r="C232" s="72" t="s">
        <v>227</v>
      </c>
      <c r="D232" s="21">
        <v>0</v>
      </c>
      <c r="E232" s="23"/>
      <c r="F232" s="731">
        <v>0.05</v>
      </c>
      <c r="G232" s="93">
        <f>IF(E232="Item",ROUND(F232,0),ROUND(D232*F232,0))</f>
        <v>0</v>
      </c>
      <c r="H232" s="58"/>
    </row>
    <row r="233" spans="1:8" customFormat="1" x14ac:dyDescent="0.25">
      <c r="A233" s="16"/>
      <c r="B233" s="40"/>
      <c r="D233" s="21"/>
      <c r="E233" s="23"/>
      <c r="F233" s="70"/>
      <c r="G233" s="13"/>
      <c r="H233" s="10">
        <f>SUM(G232)</f>
        <v>0</v>
      </c>
    </row>
    <row r="234" spans="1:8" customFormat="1" x14ac:dyDescent="0.25">
      <c r="A234" s="43"/>
      <c r="B234" s="50"/>
      <c r="C234" s="49" t="s">
        <v>95</v>
      </c>
      <c r="D234" s="45"/>
      <c r="E234" s="46"/>
      <c r="F234" s="47"/>
      <c r="G234" s="45"/>
      <c r="H234" s="57">
        <f>SUM(G191:G233)</f>
        <v>0</v>
      </c>
    </row>
    <row r="235" spans="1:8" customFormat="1" x14ac:dyDescent="0.25">
      <c r="A235" s="16"/>
      <c r="D235" s="21"/>
      <c r="E235" s="23"/>
      <c r="F235" s="13"/>
      <c r="G235" s="35"/>
      <c r="H235" s="58"/>
    </row>
    <row r="236" spans="1:8" customFormat="1" x14ac:dyDescent="0.25">
      <c r="A236" s="12"/>
      <c r="B236" s="12"/>
      <c r="C236" s="12" t="s">
        <v>27</v>
      </c>
      <c r="D236" s="12"/>
      <c r="E236" s="12"/>
      <c r="F236" s="12"/>
      <c r="G236" s="15" t="s">
        <v>28</v>
      </c>
      <c r="H236" s="36">
        <f>SUM(G8:G233)</f>
        <v>2670925</v>
      </c>
    </row>
    <row r="237" spans="1:8" customFormat="1" x14ac:dyDescent="0.25">
      <c r="A237" s="16"/>
      <c r="D237" s="21"/>
      <c r="E237" s="23"/>
      <c r="F237" s="13"/>
      <c r="G237" s="13"/>
      <c r="H237" s="58"/>
    </row>
    <row r="238" spans="1:8" customFormat="1" x14ac:dyDescent="0.25">
      <c r="A238" s="51">
        <v>9</v>
      </c>
      <c r="B238" s="53" t="s">
        <v>29</v>
      </c>
      <c r="D238" s="21"/>
      <c r="E238" s="23"/>
      <c r="F238" s="13"/>
      <c r="G238" s="13"/>
      <c r="H238" s="58"/>
    </row>
    <row r="239" spans="1:8" customFormat="1" x14ac:dyDescent="0.25">
      <c r="A239" s="16"/>
      <c r="B239">
        <v>1</v>
      </c>
      <c r="C239" t="s">
        <v>228</v>
      </c>
      <c r="D239" s="21"/>
      <c r="E239" s="23" t="s">
        <v>57</v>
      </c>
      <c r="F239" s="13">
        <v>0</v>
      </c>
      <c r="G239" s="13">
        <f>ROUND($H$236*F239%,0)</f>
        <v>0</v>
      </c>
      <c r="H239" s="58"/>
    </row>
    <row r="240" spans="1:8" customFormat="1" x14ac:dyDescent="0.25">
      <c r="A240" s="16"/>
      <c r="B240">
        <v>2</v>
      </c>
      <c r="C240" s="41" t="s">
        <v>229</v>
      </c>
      <c r="D240" s="68"/>
      <c r="E240" s="69" t="s">
        <v>1</v>
      </c>
      <c r="F240" s="113">
        <v>12</v>
      </c>
      <c r="G240" s="70">
        <f>ROUND($H$236*F240%,0)</f>
        <v>320511</v>
      </c>
      <c r="H240" s="58"/>
    </row>
    <row r="241" spans="1:11" customFormat="1" ht="15" x14ac:dyDescent="0.25">
      <c r="A241" s="16"/>
      <c r="D241" s="21"/>
      <c r="E241" s="23"/>
      <c r="F241" s="13"/>
      <c r="G241" s="13"/>
      <c r="H241" s="58"/>
      <c r="J241" s="95"/>
      <c r="K241" s="629"/>
    </row>
    <row r="242" spans="1:11" customFormat="1" ht="15" x14ac:dyDescent="0.25">
      <c r="A242" s="43"/>
      <c r="B242" s="44"/>
      <c r="C242" s="49" t="s">
        <v>95</v>
      </c>
      <c r="D242" s="45"/>
      <c r="E242" s="46"/>
      <c r="F242" s="47"/>
      <c r="G242" s="48"/>
      <c r="H242" s="57">
        <f>SUM(G238:G242)</f>
        <v>320511</v>
      </c>
      <c r="J242" s="95"/>
      <c r="K242" s="371"/>
    </row>
    <row r="243" spans="1:11" customFormat="1" ht="15" x14ac:dyDescent="0.25">
      <c r="A243" s="16"/>
      <c r="B243" s="40"/>
      <c r="D243" s="21"/>
      <c r="E243" s="23"/>
      <c r="F243" s="13"/>
      <c r="G243" s="13"/>
      <c r="H243" s="58"/>
      <c r="J243" s="95"/>
      <c r="K243" s="371"/>
    </row>
    <row r="244" spans="1:11" customFormat="1" ht="15" x14ac:dyDescent="0.25">
      <c r="A244" s="51">
        <v>10</v>
      </c>
      <c r="B244" s="53" t="s">
        <v>30</v>
      </c>
      <c r="D244" s="21"/>
      <c r="E244" s="23"/>
      <c r="F244" s="13"/>
      <c r="G244" s="13"/>
      <c r="H244" s="58"/>
      <c r="J244" s="95"/>
      <c r="K244" s="624"/>
    </row>
    <row r="245" spans="1:11" customFormat="1" ht="15" x14ac:dyDescent="0.25">
      <c r="A245" s="16"/>
      <c r="B245">
        <v>1</v>
      </c>
      <c r="C245" s="41" t="s">
        <v>230</v>
      </c>
      <c r="D245" s="68"/>
      <c r="E245" s="69" t="s">
        <v>1</v>
      </c>
      <c r="F245" s="113">
        <v>8</v>
      </c>
      <c r="G245" s="13">
        <f>ROUND(($H$236+H242)*F245%,0)</f>
        <v>239315</v>
      </c>
      <c r="H245" s="58"/>
      <c r="J245" s="639"/>
      <c r="K245" s="371"/>
    </row>
    <row r="246" spans="1:11" customFormat="1" ht="15" x14ac:dyDescent="0.25">
      <c r="A246" s="16"/>
      <c r="D246" s="21"/>
      <c r="E246" s="23"/>
      <c r="F246" s="5"/>
      <c r="G246" s="21"/>
      <c r="H246" s="58"/>
      <c r="J246" s="95"/>
      <c r="K246" s="371"/>
    </row>
    <row r="247" spans="1:11" customFormat="1" ht="15" x14ac:dyDescent="0.25">
      <c r="A247" s="43"/>
      <c r="B247" s="44"/>
      <c r="C247" s="49" t="s">
        <v>95</v>
      </c>
      <c r="D247" s="45"/>
      <c r="E247" s="46"/>
      <c r="F247" s="47"/>
      <c r="G247" s="48"/>
      <c r="H247" s="57">
        <f>SUM(G244:G247)</f>
        <v>239315</v>
      </c>
      <c r="J247" s="95"/>
      <c r="K247" s="629">
        <f>H236+H242+H247</f>
        <v>3230751</v>
      </c>
    </row>
    <row r="248" spans="1:11" customFormat="1" ht="15" x14ac:dyDescent="0.25">
      <c r="A248" s="16"/>
      <c r="D248" s="21"/>
      <c r="E248" s="23"/>
      <c r="F248" s="13"/>
      <c r="G248" s="13"/>
      <c r="H248" s="58"/>
      <c r="J248" s="95"/>
      <c r="K248" s="629"/>
    </row>
    <row r="249" spans="1:11" customFormat="1" ht="15" x14ac:dyDescent="0.25">
      <c r="A249" s="7"/>
      <c r="B249" s="7"/>
      <c r="C249" s="7" t="s">
        <v>31</v>
      </c>
      <c r="D249" s="7"/>
      <c r="E249" s="7"/>
      <c r="F249" s="7"/>
      <c r="G249" s="18" t="s">
        <v>28</v>
      </c>
      <c r="H249" s="7">
        <f>SUM(H236:H248)</f>
        <v>3230751</v>
      </c>
      <c r="I249">
        <v>1530641</v>
      </c>
      <c r="J249" s="646"/>
      <c r="K249" s="431"/>
    </row>
    <row r="250" spans="1:11" customFormat="1" ht="15" x14ac:dyDescent="0.25">
      <c r="A250" s="16"/>
      <c r="D250" s="21"/>
      <c r="E250" s="23"/>
      <c r="F250" s="13"/>
      <c r="G250" s="13"/>
      <c r="H250" s="58"/>
      <c r="J250" s="95"/>
      <c r="K250" s="431"/>
    </row>
    <row r="251" spans="1:11" customFormat="1" ht="15" x14ac:dyDescent="0.25">
      <c r="A251" s="51">
        <v>11</v>
      </c>
      <c r="B251" s="722" t="s">
        <v>231</v>
      </c>
      <c r="C251" s="722"/>
      <c r="D251" s="68"/>
      <c r="E251" s="69"/>
      <c r="F251" s="70"/>
      <c r="G251" s="70"/>
      <c r="H251" s="58"/>
      <c r="J251" s="639"/>
      <c r="K251" s="624"/>
    </row>
    <row r="252" spans="1:11" customFormat="1" ht="15" x14ac:dyDescent="0.25">
      <c r="A252" s="16"/>
      <c r="B252">
        <v>1</v>
      </c>
      <c r="C252" s="41" t="s">
        <v>2623</v>
      </c>
      <c r="D252" s="68"/>
      <c r="E252" s="69" t="s">
        <v>303</v>
      </c>
      <c r="F252" s="5"/>
      <c r="G252" s="70">
        <v>0</v>
      </c>
      <c r="H252" s="58"/>
      <c r="J252" s="95"/>
      <c r="K252" s="624"/>
    </row>
    <row r="253" spans="1:11" customFormat="1" ht="15" x14ac:dyDescent="0.25">
      <c r="A253" s="16"/>
      <c r="C253" s="41" t="s">
        <v>2567</v>
      </c>
      <c r="D253" s="68"/>
      <c r="E253" s="69" t="s">
        <v>303</v>
      </c>
      <c r="F253" s="5"/>
      <c r="G253" s="70">
        <v>200000</v>
      </c>
      <c r="H253" s="58"/>
      <c r="J253" s="95"/>
      <c r="K253" s="624"/>
    </row>
    <row r="254" spans="1:11" customFormat="1" ht="15" x14ac:dyDescent="0.25">
      <c r="A254" s="16"/>
      <c r="B254">
        <v>2</v>
      </c>
      <c r="C254" s="78" t="s">
        <v>2633</v>
      </c>
      <c r="D254" s="68"/>
      <c r="E254" s="69" t="s">
        <v>303</v>
      </c>
      <c r="F254" s="5"/>
      <c r="G254" s="70">
        <f>1500*5</f>
        <v>7500</v>
      </c>
      <c r="H254" s="58"/>
      <c r="J254" s="95"/>
      <c r="K254" s="625"/>
    </row>
    <row r="255" spans="1:11" customFormat="1" ht="15" x14ac:dyDescent="0.25">
      <c r="A255" s="16"/>
      <c r="B255">
        <v>3</v>
      </c>
      <c r="C255" s="41" t="s">
        <v>234</v>
      </c>
      <c r="D255" s="68"/>
      <c r="E255" s="69" t="s">
        <v>1</v>
      </c>
      <c r="F255" s="5">
        <v>0</v>
      </c>
      <c r="G255" s="70">
        <f>IF(E255="Item",ROUND(F255,0),ROUND(H$354*F255%,0))</f>
        <v>0</v>
      </c>
      <c r="H255" s="58"/>
      <c r="J255" s="95"/>
      <c r="K255" s="624"/>
    </row>
    <row r="256" spans="1:11" customFormat="1" ht="15" hidden="1" x14ac:dyDescent="0.25">
      <c r="A256" s="43"/>
      <c r="B256" s="44"/>
      <c r="C256" s="44"/>
      <c r="D256" s="45"/>
      <c r="E256" s="46"/>
      <c r="F256" s="47"/>
      <c r="G256" s="48"/>
      <c r="H256" s="57">
        <f>SUM(G252:G256)</f>
        <v>207500</v>
      </c>
      <c r="J256" s="95"/>
      <c r="K256" s="624"/>
    </row>
    <row r="257" spans="1:8" s="41" customFormat="1" hidden="1" x14ac:dyDescent="0.25">
      <c r="A257" s="67"/>
      <c r="D257" s="68"/>
      <c r="E257" s="69"/>
      <c r="F257" s="70"/>
      <c r="G257" s="68"/>
      <c r="H257" s="71"/>
    </row>
    <row r="258" spans="1:8" customFormat="1" hidden="1" x14ac:dyDescent="0.25">
      <c r="A258" s="16">
        <v>12</v>
      </c>
      <c r="B258" t="s">
        <v>235</v>
      </c>
      <c r="D258" s="21"/>
      <c r="E258" s="23"/>
      <c r="F258" s="13"/>
      <c r="G258" s="13"/>
      <c r="H258" s="58"/>
    </row>
    <row r="259" spans="1:8" customFormat="1" hidden="1" x14ac:dyDescent="0.25">
      <c r="A259" s="16"/>
      <c r="B259">
        <v>1</v>
      </c>
      <c r="C259" t="s">
        <v>236</v>
      </c>
      <c r="D259" s="21"/>
      <c r="E259" s="23" t="s">
        <v>57</v>
      </c>
      <c r="F259" s="13"/>
      <c r="G259" s="13">
        <f>IF(E259="Item",ROUND(F259,0),ROUND(D259*F259,0))</f>
        <v>0</v>
      </c>
      <c r="H259" s="58"/>
    </row>
    <row r="260" spans="1:8" customFormat="1" hidden="1" x14ac:dyDescent="0.25">
      <c r="A260" s="16"/>
      <c r="B260">
        <v>2</v>
      </c>
      <c r="D260" s="21"/>
      <c r="E260" s="23"/>
      <c r="F260" s="13"/>
      <c r="G260" s="13">
        <f>IF(E260="Item",ROUND(F260,0),ROUND(D260*F260,0))</f>
        <v>0</v>
      </c>
      <c r="H260" s="58"/>
    </row>
    <row r="261" spans="1:8" customFormat="1" hidden="1" x14ac:dyDescent="0.25">
      <c r="A261" s="16"/>
      <c r="B261">
        <v>3</v>
      </c>
      <c r="D261" s="21"/>
      <c r="E261" s="23"/>
      <c r="F261" s="13"/>
      <c r="G261" s="13">
        <f>IF(E261="Item",ROUND(F261,0),ROUND(D261*F261,0))</f>
        <v>0</v>
      </c>
      <c r="H261" s="58"/>
    </row>
    <row r="262" spans="1:8" customFormat="1" hidden="1" x14ac:dyDescent="0.25">
      <c r="A262" s="16"/>
      <c r="D262" s="21"/>
      <c r="E262" s="23"/>
      <c r="F262" s="13"/>
      <c r="G262" s="13"/>
      <c r="H262" s="58"/>
    </row>
    <row r="263" spans="1:8" customFormat="1" x14ac:dyDescent="0.25">
      <c r="A263" s="16"/>
      <c r="D263" s="21"/>
      <c r="E263" s="23"/>
      <c r="F263" s="13"/>
      <c r="G263" s="21"/>
      <c r="H263" s="58"/>
    </row>
    <row r="264" spans="1:8" customFormat="1" x14ac:dyDescent="0.25">
      <c r="A264" s="43"/>
      <c r="B264" s="44"/>
      <c r="C264" s="49" t="s">
        <v>95</v>
      </c>
      <c r="D264" s="45"/>
      <c r="E264" s="46"/>
      <c r="F264" s="47"/>
      <c r="G264" s="48"/>
      <c r="H264" s="57">
        <f>SUM(G250:G255)</f>
        <v>207500</v>
      </c>
    </row>
    <row r="265" spans="1:8" customFormat="1" x14ac:dyDescent="0.25">
      <c r="A265" s="16"/>
      <c r="D265" s="21"/>
      <c r="E265" s="23"/>
      <c r="F265" s="13"/>
      <c r="G265" s="13"/>
      <c r="H265" s="58"/>
    </row>
    <row r="266" spans="1:8" customFormat="1" ht="28.5" customHeight="1" x14ac:dyDescent="0.25">
      <c r="A266" s="36"/>
      <c r="B266" s="36"/>
      <c r="C266" s="36" t="s">
        <v>34</v>
      </c>
      <c r="D266" s="36"/>
      <c r="E266" s="36"/>
      <c r="F266" s="36"/>
      <c r="G266" s="37" t="s">
        <v>28</v>
      </c>
      <c r="H266" s="36">
        <f>H249+H264</f>
        <v>3438251</v>
      </c>
    </row>
    <row r="267" spans="1:8" customFormat="1" x14ac:dyDescent="0.25">
      <c r="A267" s="16"/>
      <c r="D267" s="21"/>
      <c r="E267" s="23"/>
      <c r="F267" s="13"/>
      <c r="G267" s="13"/>
      <c r="H267" s="58"/>
    </row>
    <row r="268" spans="1:8" customFormat="1" x14ac:dyDescent="0.25">
      <c r="A268" s="723">
        <v>13</v>
      </c>
      <c r="B268" s="53" t="s">
        <v>237</v>
      </c>
      <c r="C268" s="53"/>
      <c r="D268" s="21"/>
      <c r="E268" s="23"/>
      <c r="F268" s="13"/>
      <c r="G268" s="13"/>
      <c r="H268" s="58"/>
    </row>
    <row r="269" spans="1:8" customFormat="1" x14ac:dyDescent="0.25">
      <c r="A269" s="16"/>
      <c r="B269">
        <v>1</v>
      </c>
      <c r="C269" s="41" t="s">
        <v>238</v>
      </c>
      <c r="D269" s="68"/>
      <c r="E269" s="69" t="s">
        <v>1</v>
      </c>
      <c r="F269" s="5">
        <v>4</v>
      </c>
      <c r="G269" s="70">
        <f>ROUND($H$266*F269%,-2)</f>
        <v>137500</v>
      </c>
      <c r="H269" s="58"/>
    </row>
    <row r="270" spans="1:8" customFormat="1" x14ac:dyDescent="0.25">
      <c r="A270" s="16"/>
      <c r="B270">
        <v>2</v>
      </c>
      <c r="C270" s="41" t="s">
        <v>239</v>
      </c>
      <c r="D270" s="68"/>
      <c r="E270" s="69" t="s">
        <v>1</v>
      </c>
      <c r="F270" s="5">
        <v>3</v>
      </c>
      <c r="G270" s="70">
        <f t="shared" ref="G270:G273" si="23">ROUND($H$266*F270%,-2)</f>
        <v>103100</v>
      </c>
      <c r="H270" s="58"/>
    </row>
    <row r="271" spans="1:8" customFormat="1" x14ac:dyDescent="0.25">
      <c r="A271" s="16"/>
      <c r="B271">
        <v>3</v>
      </c>
      <c r="C271" t="s">
        <v>240</v>
      </c>
      <c r="D271" s="21"/>
      <c r="E271" s="23" t="s">
        <v>1</v>
      </c>
      <c r="F271" s="5">
        <v>1.5</v>
      </c>
      <c r="G271" s="13">
        <f t="shared" si="23"/>
        <v>51600</v>
      </c>
      <c r="H271" s="58"/>
    </row>
    <row r="272" spans="1:8" customFormat="1" x14ac:dyDescent="0.25">
      <c r="A272" s="16"/>
      <c r="B272">
        <v>4</v>
      </c>
      <c r="C272" t="s">
        <v>241</v>
      </c>
      <c r="D272" s="21"/>
      <c r="E272" s="23" t="s">
        <v>1</v>
      </c>
      <c r="F272" s="5">
        <v>1.5</v>
      </c>
      <c r="G272" s="13">
        <f t="shared" si="23"/>
        <v>51600</v>
      </c>
      <c r="H272" s="58"/>
    </row>
    <row r="273" spans="1:8" customFormat="1" x14ac:dyDescent="0.25">
      <c r="A273" s="16"/>
      <c r="C273" t="s">
        <v>2632</v>
      </c>
      <c r="D273" s="21"/>
      <c r="E273" s="23" t="s">
        <v>1</v>
      </c>
      <c r="F273" s="5">
        <v>5</v>
      </c>
      <c r="G273" s="21">
        <f t="shared" si="23"/>
        <v>171900</v>
      </c>
      <c r="H273" s="58"/>
    </row>
    <row r="274" spans="1:8" customFormat="1" x14ac:dyDescent="0.25">
      <c r="A274" s="43"/>
      <c r="B274" s="44"/>
      <c r="C274" s="49" t="s">
        <v>95</v>
      </c>
      <c r="D274" s="45"/>
      <c r="E274" s="46"/>
      <c r="F274" s="47"/>
      <c r="G274" s="48"/>
      <c r="H274" s="57">
        <f>SUM(G268:G274)</f>
        <v>515700</v>
      </c>
    </row>
    <row r="275" spans="1:8" customFormat="1" x14ac:dyDescent="0.25">
      <c r="A275" s="16"/>
      <c r="D275" s="21"/>
      <c r="E275" s="23"/>
      <c r="F275" s="13"/>
      <c r="G275" s="13"/>
      <c r="H275" s="58"/>
    </row>
    <row r="276" spans="1:8" customFormat="1" x14ac:dyDescent="0.25">
      <c r="A276" s="12"/>
      <c r="B276" s="12"/>
      <c r="C276" s="7" t="s">
        <v>242</v>
      </c>
      <c r="D276" s="12"/>
      <c r="E276" s="12"/>
      <c r="F276" s="12"/>
      <c r="G276" s="15" t="s">
        <v>28</v>
      </c>
      <c r="H276" s="36">
        <f>SUM(H266:H275)</f>
        <v>3953951</v>
      </c>
    </row>
    <row r="277" spans="1:8" customFormat="1" x14ac:dyDescent="0.25">
      <c r="A277" s="16"/>
      <c r="D277" s="21"/>
      <c r="E277" s="23"/>
      <c r="F277" s="13"/>
      <c r="G277" s="13"/>
      <c r="H277" s="58"/>
    </row>
    <row r="278" spans="1:8" customFormat="1" x14ac:dyDescent="0.25">
      <c r="A278" s="51">
        <v>14</v>
      </c>
      <c r="B278" s="722" t="s">
        <v>243</v>
      </c>
      <c r="C278" s="41"/>
      <c r="D278" s="68"/>
      <c r="E278" s="69"/>
      <c r="F278" s="70"/>
      <c r="G278" s="70"/>
      <c r="H278" s="58"/>
    </row>
    <row r="279" spans="1:8" customFormat="1" x14ac:dyDescent="0.25">
      <c r="A279" s="16"/>
      <c r="B279">
        <v>1</v>
      </c>
      <c r="C279" t="s">
        <v>244</v>
      </c>
      <c r="D279" s="736">
        <v>0.51</v>
      </c>
      <c r="E279" s="23" t="s">
        <v>1</v>
      </c>
      <c r="F279" s="5">
        <v>0.51</v>
      </c>
      <c r="G279" s="13">
        <f>ROUND($H$276*F279%,-2)</f>
        <v>20200</v>
      </c>
      <c r="H279" s="58"/>
    </row>
    <row r="280" spans="1:8" customFormat="1" x14ac:dyDescent="0.25">
      <c r="A280" s="16"/>
      <c r="B280">
        <v>2</v>
      </c>
      <c r="C280" t="s">
        <v>245</v>
      </c>
      <c r="D280" s="736">
        <v>2.58</v>
      </c>
      <c r="E280" s="23" t="s">
        <v>1</v>
      </c>
      <c r="F280" s="5">
        <v>2.58</v>
      </c>
      <c r="G280" s="13">
        <f>ROUND($H$276*F280%,-2)</f>
        <v>102000</v>
      </c>
      <c r="H280" s="58"/>
    </row>
    <row r="281" spans="1:8" customFormat="1" x14ac:dyDescent="0.25">
      <c r="A281" s="16"/>
      <c r="D281" s="21"/>
      <c r="E281" s="23"/>
      <c r="F281" s="5"/>
      <c r="G281" s="21"/>
      <c r="H281" s="58"/>
    </row>
    <row r="282" spans="1:8" customFormat="1" x14ac:dyDescent="0.25">
      <c r="A282" s="43"/>
      <c r="B282" s="44"/>
      <c r="C282" s="44"/>
      <c r="D282" s="45"/>
      <c r="E282" s="46"/>
      <c r="F282" s="47"/>
      <c r="G282" s="48"/>
      <c r="H282" s="57">
        <f>SUM(G276:G282)</f>
        <v>122200</v>
      </c>
    </row>
    <row r="283" spans="1:8" customFormat="1" x14ac:dyDescent="0.25">
      <c r="A283" s="16"/>
      <c r="D283" s="21"/>
      <c r="E283" s="23"/>
      <c r="F283" s="13"/>
      <c r="G283" s="13"/>
      <c r="H283" s="58"/>
    </row>
    <row r="284" spans="1:8" customFormat="1" x14ac:dyDescent="0.25">
      <c r="A284" s="7"/>
      <c r="B284" s="7"/>
      <c r="C284" s="7" t="s">
        <v>246</v>
      </c>
      <c r="D284" s="7"/>
      <c r="E284" s="7"/>
      <c r="F284" s="7"/>
      <c r="G284" s="18" t="s">
        <v>28</v>
      </c>
      <c r="H284" s="7">
        <f>SUM(H276:H283)</f>
        <v>4076151</v>
      </c>
    </row>
    <row r="285" spans="1:8" customFormat="1" x14ac:dyDescent="0.25">
      <c r="A285" s="16"/>
      <c r="D285" s="21"/>
      <c r="E285" s="23"/>
      <c r="F285" s="13"/>
      <c r="G285" s="13"/>
      <c r="H285" s="58"/>
    </row>
    <row r="286" spans="1:8" customFormat="1" x14ac:dyDescent="0.25">
      <c r="A286" s="51">
        <v>15</v>
      </c>
      <c r="B286" s="722" t="s">
        <v>247</v>
      </c>
      <c r="C286" s="722"/>
      <c r="D286" s="68"/>
      <c r="E286" s="69"/>
      <c r="F286" s="70"/>
      <c r="G286" s="70"/>
      <c r="H286" s="58"/>
    </row>
    <row r="287" spans="1:8" customFormat="1" x14ac:dyDescent="0.25">
      <c r="A287" s="16"/>
      <c r="B287">
        <v>1</v>
      </c>
      <c r="C287" t="s">
        <v>248</v>
      </c>
      <c r="D287" s="21"/>
      <c r="E287" s="23" t="s">
        <v>1</v>
      </c>
      <c r="F287" s="5"/>
      <c r="G287" s="13">
        <f>ROUND($H$284*F287%,-2)</f>
        <v>0</v>
      </c>
      <c r="H287" s="58"/>
    </row>
    <row r="288" spans="1:8" customFormat="1" x14ac:dyDescent="0.25">
      <c r="A288" s="16"/>
      <c r="D288" s="21"/>
      <c r="E288" s="23"/>
      <c r="F288" s="5"/>
      <c r="G288" s="21"/>
      <c r="H288" s="58"/>
    </row>
    <row r="289" spans="1:8" customFormat="1" x14ac:dyDescent="0.25">
      <c r="A289" s="43"/>
      <c r="B289" s="44"/>
      <c r="C289" s="44"/>
      <c r="D289" s="45"/>
      <c r="E289" s="46"/>
      <c r="F289" s="47"/>
      <c r="G289" s="48"/>
      <c r="H289" s="57">
        <f>SUM(G286:G289)</f>
        <v>0</v>
      </c>
    </row>
    <row r="290" spans="1:8" customFormat="1" x14ac:dyDescent="0.25">
      <c r="A290" s="16"/>
      <c r="D290" s="21"/>
      <c r="E290" s="23"/>
      <c r="F290" s="13"/>
      <c r="G290" s="13"/>
      <c r="H290" s="58"/>
    </row>
    <row r="291" spans="1:8" customFormat="1" ht="28.5" customHeight="1" x14ac:dyDescent="0.25">
      <c r="A291" s="7">
        <v>16</v>
      </c>
      <c r="B291" s="7"/>
      <c r="C291" s="7" t="s">
        <v>249</v>
      </c>
      <c r="D291" s="7"/>
      <c r="E291" s="7"/>
      <c r="F291" s="7"/>
      <c r="G291" s="18" t="s">
        <v>28</v>
      </c>
      <c r="H291" s="18">
        <f>SUM(H284:H290)</f>
        <v>4076151</v>
      </c>
    </row>
    <row r="292" spans="1:8" customFormat="1" x14ac:dyDescent="0.25">
      <c r="H292" s="59"/>
    </row>
    <row r="293" spans="1:8" customFormat="1" x14ac:dyDescent="0.25">
      <c r="A293" s="28"/>
      <c r="B293" s="25" t="s">
        <v>2</v>
      </c>
      <c r="C293" s="25" t="s">
        <v>41</v>
      </c>
      <c r="D293" s="25"/>
      <c r="E293" s="25"/>
      <c r="F293" s="25"/>
      <c r="G293" s="25"/>
      <c r="H293" s="60"/>
    </row>
    <row r="294" spans="1:8" customFormat="1" x14ac:dyDescent="0.25">
      <c r="A294" s="21"/>
      <c r="B294" s="17" t="s">
        <v>2</v>
      </c>
      <c r="C294" s="78" t="s">
        <v>250</v>
      </c>
      <c r="D294" s="17"/>
      <c r="E294" s="17"/>
      <c r="F294" s="17"/>
      <c r="G294" s="17"/>
      <c r="H294" s="61"/>
    </row>
    <row r="295" spans="1:8" customFormat="1" x14ac:dyDescent="0.25">
      <c r="A295" s="22"/>
      <c r="B295" s="20" t="s">
        <v>2</v>
      </c>
      <c r="C295" s="20" t="s">
        <v>251</v>
      </c>
      <c r="D295" s="20"/>
      <c r="E295" s="20"/>
      <c r="F295" s="20"/>
      <c r="G295" s="20"/>
      <c r="H295" s="62"/>
    </row>
    <row r="296" spans="1:8" customFormat="1" x14ac:dyDescent="0.25">
      <c r="A296" s="28"/>
      <c r="B296" s="25"/>
      <c r="C296" s="25"/>
      <c r="D296" s="25"/>
      <c r="E296" s="25"/>
      <c r="F296" s="29" t="s">
        <v>43</v>
      </c>
      <c r="G296" s="32" t="e">
        <f>#REF!</f>
        <v>#REF!</v>
      </c>
      <c r="H296" s="60" t="s">
        <v>5</v>
      </c>
    </row>
    <row r="297" spans="1:8" customFormat="1" x14ac:dyDescent="0.25">
      <c r="A297" s="21"/>
      <c r="B297" s="17"/>
      <c r="C297" s="17"/>
      <c r="D297" s="17"/>
      <c r="E297" s="17"/>
      <c r="F297" s="19" t="s">
        <v>252</v>
      </c>
      <c r="G297" s="33" t="e">
        <f>H249/G296</f>
        <v>#REF!</v>
      </c>
      <c r="H297" s="61" t="s">
        <v>45</v>
      </c>
    </row>
    <row r="298" spans="1:8" customFormat="1" x14ac:dyDescent="0.25">
      <c r="A298" s="22"/>
      <c r="B298" s="20"/>
      <c r="C298" s="20"/>
      <c r="D298" s="20"/>
      <c r="E298" s="20"/>
      <c r="F298" s="19" t="s">
        <v>253</v>
      </c>
      <c r="G298" s="34" t="e">
        <f>ROUND(G297/10.764,2)</f>
        <v>#REF!</v>
      </c>
      <c r="H298" s="62" t="s">
        <v>46</v>
      </c>
    </row>
  </sheetData>
  <mergeCells count="2">
    <mergeCell ref="F3:G3"/>
    <mergeCell ref="D6:E6"/>
  </mergeCells>
  <printOptions horizontalCentered="1"/>
  <pageMargins left="0.70866141732283472" right="0.70866141732283472" top="0.74803149606299213" bottom="0.74803149606299213" header="0.31496062992125984" footer="0.31496062992125984"/>
  <pageSetup paperSize="9" scale="48" fitToHeight="10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5A88-64B3-40E0-9033-85B8AD1816B3}">
  <dimension ref="A1:M49"/>
  <sheetViews>
    <sheetView showGridLines="0" zoomScaleNormal="100" zoomScalePageLayoutView="118" workbookViewId="0">
      <selection activeCell="F38" sqref="A6:F38"/>
    </sheetView>
  </sheetViews>
  <sheetFormatPr defaultColWidth="9.140625" defaultRowHeight="12.75" x14ac:dyDescent="0.25"/>
  <cols>
    <col min="1" max="2" width="4.5703125" style="2" customWidth="1"/>
    <col min="3" max="3" width="52.42578125" style="2" customWidth="1"/>
    <col min="4" max="4" width="3.5703125" style="2" customWidth="1"/>
    <col min="5" max="5" width="12.5703125" style="2" customWidth="1"/>
    <col min="6" max="6" width="13.5703125" style="2" customWidth="1"/>
    <col min="7" max="7" width="1.85546875" style="2" customWidth="1"/>
    <col min="8" max="12" width="10.5703125" style="2" customWidth="1"/>
    <col min="13" max="13" width="1.85546875" style="2" customWidth="1"/>
    <col min="14" max="16384" width="9.140625" style="2"/>
  </cols>
  <sheetData>
    <row r="1" spans="1:13" s="715" customFormat="1" ht="21" customHeight="1" x14ac:dyDescent="0.25">
      <c r="A1" s="4" t="e">
        <f>#REF!</f>
        <v>#REF!</v>
      </c>
      <c r="B1" s="4"/>
      <c r="C1" s="4"/>
      <c r="D1" s="4"/>
      <c r="E1" s="4"/>
      <c r="F1" s="4"/>
      <c r="G1" s="717"/>
      <c r="H1" s="716" t="s">
        <v>7</v>
      </c>
      <c r="I1" s="689"/>
      <c r="J1" s="689"/>
      <c r="K1" s="689"/>
      <c r="L1" s="689"/>
      <c r="M1" s="689"/>
    </row>
    <row r="2" spans="1:13" s="709" customFormat="1" ht="21" customHeight="1" thickBot="1" x14ac:dyDescent="0.3">
      <c r="A2" s="6" t="e">
        <f>#REF!</f>
        <v>#REF!</v>
      </c>
      <c r="B2" s="6"/>
      <c r="C2" s="6"/>
      <c r="D2" s="6"/>
      <c r="E2" s="6"/>
      <c r="F2" s="6"/>
      <c r="G2" s="689"/>
      <c r="H2" s="689"/>
      <c r="I2" s="713" t="s">
        <v>8</v>
      </c>
      <c r="J2" s="714" t="e">
        <f>#REF!</f>
        <v>#REF!</v>
      </c>
      <c r="K2" s="689" t="s">
        <v>5</v>
      </c>
      <c r="L2" s="689"/>
      <c r="M2" s="689"/>
    </row>
    <row r="3" spans="1:13" s="709" customFormat="1" ht="21" customHeight="1" thickTop="1" x14ac:dyDescent="0.25">
      <c r="A3" s="6"/>
      <c r="B3" s="6"/>
      <c r="C3" s="6"/>
      <c r="D3" s="6"/>
      <c r="E3" s="6"/>
      <c r="F3" s="6"/>
      <c r="G3" s="689"/>
      <c r="H3" s="689"/>
      <c r="I3" s="713"/>
      <c r="J3" s="712"/>
      <c r="K3" s="689"/>
      <c r="L3" s="689"/>
      <c r="M3" s="689"/>
    </row>
    <row r="4" spans="1:13" s="709" customFormat="1" ht="21" customHeight="1" x14ac:dyDescent="0.25">
      <c r="A4" s="4" t="s">
        <v>6</v>
      </c>
      <c r="B4" s="1"/>
      <c r="C4" s="1"/>
      <c r="D4" s="711"/>
      <c r="E4" s="1"/>
      <c r="G4" s="710"/>
      <c r="H4" s="710"/>
      <c r="I4" s="710"/>
      <c r="J4" s="710"/>
      <c r="K4" s="710"/>
      <c r="L4" s="710"/>
      <c r="M4" s="710"/>
    </row>
    <row r="5" spans="1:13" s="705" customFormat="1" ht="21" customHeight="1" x14ac:dyDescent="0.25">
      <c r="A5" s="6" t="s">
        <v>9</v>
      </c>
      <c r="B5" s="6" t="s">
        <v>10</v>
      </c>
      <c r="C5" s="6"/>
      <c r="D5" s="6"/>
      <c r="E5" s="6"/>
      <c r="F5" s="66" t="str">
        <f>[86]Setup!F14</f>
        <v>Order of Cost Estimate</v>
      </c>
      <c r="G5" s="689"/>
      <c r="H5" s="708" t="s">
        <v>11</v>
      </c>
      <c r="I5" s="707"/>
      <c r="J5" s="707"/>
      <c r="K5" s="707"/>
      <c r="L5" s="706"/>
      <c r="M5" s="689"/>
    </row>
    <row r="6" spans="1:13" ht="28.5" customHeight="1" x14ac:dyDescent="0.25">
      <c r="A6" s="8" t="s">
        <v>4</v>
      </c>
      <c r="B6" s="9" t="s">
        <v>12</v>
      </c>
      <c r="C6" s="9"/>
      <c r="D6" s="8"/>
      <c r="E6" s="24" t="s">
        <v>13</v>
      </c>
      <c r="F6" s="24" t="s">
        <v>14</v>
      </c>
      <c r="G6" s="689"/>
      <c r="H6" s="704">
        <v>1</v>
      </c>
      <c r="I6" s="704" t="s">
        <v>15</v>
      </c>
      <c r="J6" s="704" t="s">
        <v>16</v>
      </c>
      <c r="K6" s="704" t="s">
        <v>17</v>
      </c>
      <c r="L6" s="704">
        <v>5</v>
      </c>
      <c r="M6" s="689"/>
    </row>
    <row r="7" spans="1:13" ht="13.35" hidden="1" customHeight="1" x14ac:dyDescent="0.25">
      <c r="A7" s="16"/>
      <c r="B7"/>
      <c r="C7"/>
      <c r="D7"/>
      <c r="E7" s="638"/>
      <c r="F7" s="701"/>
      <c r="G7" s="689"/>
      <c r="H7" s="703"/>
      <c r="I7" s="696"/>
      <c r="J7" s="696"/>
      <c r="K7" s="696"/>
      <c r="L7" s="696"/>
      <c r="M7" s="689"/>
    </row>
    <row r="8" spans="1:13" ht="13.35" hidden="1" customHeight="1" x14ac:dyDescent="0.25">
      <c r="A8" s="16">
        <v>0</v>
      </c>
      <c r="B8" t="s">
        <v>18</v>
      </c>
      <c r="C8"/>
      <c r="D8"/>
      <c r="E8" s="638" t="e">
        <f t="shared" ref="E8:E16" si="0">ROUND(F8/$J$2,0)</f>
        <v>#REF!</v>
      </c>
      <c r="F8" s="701">
        <f>'5.00 Elstree Studios - Do N (2)'!H31</f>
        <v>1561980</v>
      </c>
      <c r="G8" s="689"/>
      <c r="H8" s="702"/>
      <c r="I8" s="694">
        <f>'[86]A. (ii) Elem £ per m²'!H19</f>
        <v>0</v>
      </c>
      <c r="J8" s="694">
        <f>'[86]A. Approx Quants Full'!H104</f>
        <v>0</v>
      </c>
      <c r="K8" s="694"/>
      <c r="L8" s="694"/>
      <c r="M8" s="689"/>
    </row>
    <row r="9" spans="1:13" ht="13.35" hidden="1" customHeight="1" x14ac:dyDescent="0.25">
      <c r="A9" s="16">
        <v>1</v>
      </c>
      <c r="B9" t="s">
        <v>19</v>
      </c>
      <c r="C9"/>
      <c r="D9"/>
      <c r="E9" s="638" t="e">
        <f t="shared" si="0"/>
        <v>#REF!</v>
      </c>
      <c r="F9" s="701">
        <f>'5.00 Elstree Studios - Do N (2)'!H49</f>
        <v>0</v>
      </c>
      <c r="G9" s="689"/>
      <c r="H9" s="702"/>
      <c r="I9" s="694">
        <f>'[86]A. (ii) Elem £ per m²'!H22</f>
        <v>0</v>
      </c>
      <c r="J9" s="694">
        <f>'[86]A. Approx Quants Full'!H360</f>
        <v>0</v>
      </c>
      <c r="K9" s="694"/>
      <c r="L9" s="694"/>
      <c r="M9" s="689"/>
    </row>
    <row r="10" spans="1:13" ht="13.35" hidden="1" customHeight="1" x14ac:dyDescent="0.25">
      <c r="A10" s="16">
        <v>2</v>
      </c>
      <c r="B10" t="s">
        <v>20</v>
      </c>
      <c r="C10"/>
      <c r="D10"/>
      <c r="E10" s="638" t="e">
        <f t="shared" si="0"/>
        <v>#REF!</v>
      </c>
      <c r="F10" s="701">
        <f>'5.00 Elstree Studios - Do N (2)'!H92</f>
        <v>819820</v>
      </c>
      <c r="G10" s="689"/>
      <c r="H10" s="702"/>
      <c r="I10" s="694">
        <f>'[86]A. (ii) Elem £ per m²'!H32</f>
        <v>0</v>
      </c>
      <c r="J10" s="694">
        <f>'[86]A. Approx Quants Full'!H1015</f>
        <v>0</v>
      </c>
      <c r="K10" s="694"/>
      <c r="L10" s="694"/>
      <c r="M10" s="689"/>
    </row>
    <row r="11" spans="1:13" ht="13.35" hidden="1" customHeight="1" x14ac:dyDescent="0.25">
      <c r="A11" s="16">
        <v>3</v>
      </c>
      <c r="B11" t="s">
        <v>21</v>
      </c>
      <c r="C11"/>
      <c r="D11"/>
      <c r="E11" s="638" t="e">
        <f t="shared" si="0"/>
        <v>#REF!</v>
      </c>
      <c r="F11" s="701">
        <f>'5.00 Elstree Studios - Do N (2)'!H105</f>
        <v>0</v>
      </c>
      <c r="G11" s="689"/>
      <c r="H11" s="702"/>
      <c r="I11" s="694">
        <f>'[86]A. (ii) Elem £ per m²'!H37</f>
        <v>0</v>
      </c>
      <c r="J11" s="694"/>
      <c r="K11" s="694"/>
      <c r="L11" s="694"/>
      <c r="M11" s="689"/>
    </row>
    <row r="12" spans="1:13" ht="13.35" hidden="1" customHeight="1" x14ac:dyDescent="0.25">
      <c r="A12" s="16">
        <v>4</v>
      </c>
      <c r="B12" t="s">
        <v>22</v>
      </c>
      <c r="C12"/>
      <c r="D12"/>
      <c r="E12" s="638" t="e">
        <f t="shared" si="0"/>
        <v>#REF!</v>
      </c>
      <c r="F12" s="701">
        <f>'5.00 Elstree Studios - Do N (2)'!H112</f>
        <v>0</v>
      </c>
      <c r="G12" s="689"/>
      <c r="H12" s="702"/>
      <c r="I12" s="694">
        <f>'[86]A. (ii) Elem £ per m²'!H37</f>
        <v>0</v>
      </c>
      <c r="J12" s="694">
        <f>'[86]A. Approx Quants Full'!H1292</f>
        <v>0</v>
      </c>
      <c r="K12" s="694"/>
      <c r="L12" s="694"/>
      <c r="M12" s="689"/>
    </row>
    <row r="13" spans="1:13" ht="13.35" hidden="1" customHeight="1" x14ac:dyDescent="0.25">
      <c r="A13" s="16">
        <v>5</v>
      </c>
      <c r="B13" t="s">
        <v>23</v>
      </c>
      <c r="C13"/>
      <c r="D13"/>
      <c r="E13" s="638" t="e">
        <f t="shared" si="0"/>
        <v>#REF!</v>
      </c>
      <c r="F13" s="701">
        <f>'5.00 Elstree Studios - Do N (2)'!H164</f>
        <v>0</v>
      </c>
      <c r="G13" s="689"/>
      <c r="H13" s="702"/>
      <c r="I13" s="694">
        <f>'[86]A. (ii) Elem £ per m²'!H50</f>
        <v>0</v>
      </c>
      <c r="J13" s="694"/>
      <c r="K13" s="694"/>
      <c r="L13" s="694"/>
      <c r="M13" s="689"/>
    </row>
    <row r="14" spans="1:13" ht="13.35" hidden="1" customHeight="1" x14ac:dyDescent="0.25">
      <c r="A14" s="16">
        <v>6</v>
      </c>
      <c r="B14" t="s">
        <v>24</v>
      </c>
      <c r="C14"/>
      <c r="D14"/>
      <c r="E14" s="638" t="e">
        <f t="shared" si="0"/>
        <v>#REF!</v>
      </c>
      <c r="F14" s="701">
        <f>SUM(H14:L14)</f>
        <v>0</v>
      </c>
      <c r="G14" s="689"/>
      <c r="H14" s="702">
        <f>'[86]A. (i) Unit £ per m²'!H71</f>
        <v>0</v>
      </c>
      <c r="I14" s="694">
        <f>'[86]A. (ii) Elem £ per m²'!H53</f>
        <v>0</v>
      </c>
      <c r="J14" s="694">
        <f>'[86]A. Approx Quants Full'!H2083</f>
        <v>0</v>
      </c>
      <c r="K14" s="694"/>
      <c r="L14" s="694"/>
      <c r="M14" s="689"/>
    </row>
    <row r="15" spans="1:13" ht="13.35" hidden="1" customHeight="1" x14ac:dyDescent="0.25">
      <c r="A15" s="16">
        <v>7</v>
      </c>
      <c r="B15" t="s">
        <v>25</v>
      </c>
      <c r="C15"/>
      <c r="D15"/>
      <c r="E15" s="638" t="e">
        <f t="shared" si="0"/>
        <v>#REF!</v>
      </c>
      <c r="F15" s="701">
        <f>'5.00 Elstree Studios - Do N (2)'!H187</f>
        <v>93800</v>
      </c>
      <c r="G15" s="689"/>
      <c r="H15" s="702"/>
      <c r="I15" s="694">
        <f>'[86]A. (ii) Elem £ per m²'!H67</f>
        <v>0</v>
      </c>
      <c r="J15" s="694"/>
      <c r="K15" s="694"/>
      <c r="L15" s="694"/>
      <c r="M15" s="689"/>
    </row>
    <row r="16" spans="1:13" ht="13.35" hidden="1" customHeight="1" x14ac:dyDescent="0.25">
      <c r="A16" s="16">
        <v>8</v>
      </c>
      <c r="B16" t="s">
        <v>26</v>
      </c>
      <c r="C16"/>
      <c r="D16"/>
      <c r="E16" s="638" t="e">
        <f t="shared" si="0"/>
        <v>#REF!</v>
      </c>
      <c r="F16" s="701">
        <f>'5.00 Elstree Studios - Do N (2)'!H233</f>
        <v>0</v>
      </c>
      <c r="G16" s="689"/>
      <c r="H16" s="702"/>
      <c r="I16" s="694">
        <f>'[86]A. (ii) Elem £ per m²'!H77</f>
        <v>0</v>
      </c>
      <c r="J16" s="694">
        <f>'[86]A. Approx Quants Full'!H2995</f>
        <v>0</v>
      </c>
      <c r="K16" s="694"/>
      <c r="L16" s="694"/>
      <c r="M16" s="689"/>
    </row>
    <row r="17" spans="1:12" ht="13.35" hidden="1" customHeight="1" x14ac:dyDescent="0.25">
      <c r="A17" s="16"/>
      <c r="B17"/>
      <c r="C17"/>
      <c r="D17"/>
      <c r="E17" s="638"/>
      <c r="F17" s="701"/>
      <c r="G17" s="689"/>
      <c r="H17" s="702"/>
      <c r="I17" s="694"/>
      <c r="J17" s="694"/>
      <c r="K17" s="694"/>
      <c r="L17" s="694"/>
    </row>
    <row r="18" spans="1:12" ht="13.35" customHeight="1" x14ac:dyDescent="0.25">
      <c r="A18" s="12"/>
      <c r="B18" s="12" t="s">
        <v>27</v>
      </c>
      <c r="C18" s="12"/>
      <c r="D18" s="15" t="s">
        <v>28</v>
      </c>
      <c r="E18" s="12" t="e">
        <f>ROUND(F18/$J$2,0)</f>
        <v>#REF!</v>
      </c>
      <c r="F18" s="12">
        <f>SUM(F7:F17)</f>
        <v>2475600</v>
      </c>
      <c r="G18" s="689"/>
      <c r="H18" s="693">
        <f>SUM(H7:H17)</f>
        <v>0</v>
      </c>
      <c r="I18" s="693">
        <f>SUM(I7:I17)</f>
        <v>0</v>
      </c>
      <c r="J18" s="693">
        <f>SUM(J7:J17)</f>
        <v>0</v>
      </c>
      <c r="K18" s="693">
        <f>SUM(K7:K17)</f>
        <v>0</v>
      </c>
      <c r="L18" s="693">
        <f>SUM(L7:L17)</f>
        <v>0</v>
      </c>
    </row>
    <row r="19" spans="1:12" ht="13.35" customHeight="1" x14ac:dyDescent="0.25">
      <c r="A19" s="16"/>
      <c r="B19"/>
      <c r="C19"/>
      <c r="D19" s="19"/>
      <c r="E19" s="638"/>
      <c r="F19" s="701"/>
      <c r="G19" s="689"/>
      <c r="H19" s="695"/>
      <c r="I19" s="694"/>
      <c r="J19" s="694"/>
      <c r="K19" s="694"/>
      <c r="L19" s="694"/>
    </row>
    <row r="20" spans="1:12" ht="13.35" customHeight="1" x14ac:dyDescent="0.25">
      <c r="A20" s="16">
        <v>9</v>
      </c>
      <c r="B20" t="s">
        <v>29</v>
      </c>
      <c r="C20"/>
      <c r="D20" s="19"/>
      <c r="E20" s="638" t="e">
        <f>ROUND(F20/$J$2,0)</f>
        <v>#REF!</v>
      </c>
      <c r="F20" s="701">
        <f>'5.00 Elstree Studios - Do N (2)'!H241</f>
        <v>297072</v>
      </c>
      <c r="G20" s="689"/>
      <c r="H20" s="695">
        <f>'[86]A. (i) Unit £ per m²'!H79</f>
        <v>0</v>
      </c>
      <c r="I20" s="694">
        <f>'[86]A. (ii) Elem £ per m²'!H84</f>
        <v>0</v>
      </c>
      <c r="J20" s="694"/>
      <c r="K20" s="694"/>
      <c r="L20" s="694"/>
    </row>
    <row r="21" spans="1:12" ht="13.35" customHeight="1" x14ac:dyDescent="0.25">
      <c r="A21" s="16">
        <v>10</v>
      </c>
      <c r="B21" t="s">
        <v>30</v>
      </c>
      <c r="C21"/>
      <c r="D21" s="19"/>
      <c r="E21" s="638" t="e">
        <f>ROUND(F21/$J$2,0)</f>
        <v>#REF!</v>
      </c>
      <c r="F21" s="701">
        <f>'5.00 Elstree Studios - Do N (2)'!H246</f>
        <v>221814</v>
      </c>
      <c r="G21" s="689"/>
      <c r="H21" s="695">
        <f>'[86]A. (i) Unit £ per m²'!H82</f>
        <v>0</v>
      </c>
      <c r="I21" s="694">
        <f>'[86]A. (ii) Elem £ per m²'!H88</f>
        <v>0</v>
      </c>
      <c r="J21" s="694"/>
      <c r="K21" s="694"/>
      <c r="L21" s="694"/>
    </row>
    <row r="22" spans="1:12" ht="13.35" customHeight="1" x14ac:dyDescent="0.25">
      <c r="A22" s="16"/>
      <c r="B22"/>
      <c r="C22"/>
      <c r="D22" s="19"/>
      <c r="E22" s="638"/>
      <c r="F22" s="701"/>
      <c r="G22" s="39"/>
      <c r="H22" s="700"/>
      <c r="I22" s="699"/>
      <c r="J22" s="699"/>
      <c r="K22" s="694"/>
      <c r="L22" s="694"/>
    </row>
    <row r="23" spans="1:12" ht="13.35" customHeight="1" x14ac:dyDescent="0.25">
      <c r="A23" s="7"/>
      <c r="B23" s="7" t="s">
        <v>31</v>
      </c>
      <c r="C23" s="7"/>
      <c r="D23" s="18" t="s">
        <v>28</v>
      </c>
      <c r="E23" s="7" t="e">
        <f>ROUND(F23/$J$2,0)</f>
        <v>#REF!</v>
      </c>
      <c r="F23" s="7">
        <f>SUM(F18:F22)</f>
        <v>2994486</v>
      </c>
      <c r="G23" s="689"/>
      <c r="H23" s="693">
        <f>SUM(H18:H22)</f>
        <v>0</v>
      </c>
      <c r="I23" s="698">
        <f>SUM(I18:I22)</f>
        <v>0</v>
      </c>
      <c r="J23" s="698">
        <f>SUM(J18:J22)</f>
        <v>0</v>
      </c>
      <c r="K23" s="698">
        <f>SUM(K18:K22)</f>
        <v>0</v>
      </c>
      <c r="L23" s="698">
        <f>SUM(L18:L22)</f>
        <v>0</v>
      </c>
    </row>
    <row r="24" spans="1:12" ht="13.35" customHeight="1" x14ac:dyDescent="0.25">
      <c r="A24" s="16"/>
      <c r="B24"/>
      <c r="C24"/>
      <c r="D24" s="19"/>
      <c r="E24" s="638"/>
      <c r="F24" s="10"/>
      <c r="G24" s="689"/>
      <c r="H24" s="697"/>
      <c r="I24" s="696"/>
      <c r="J24" s="696"/>
      <c r="K24" s="696"/>
      <c r="L24" s="696"/>
    </row>
    <row r="25" spans="1:12" ht="13.35" customHeight="1" x14ac:dyDescent="0.25">
      <c r="A25" s="16">
        <v>11</v>
      </c>
      <c r="B25" t="s">
        <v>32</v>
      </c>
      <c r="C25"/>
      <c r="D25" s="19"/>
      <c r="E25" s="638" t="e">
        <f>ROUND(F25/$J$2,0)</f>
        <v>#REF!</v>
      </c>
      <c r="F25" s="10">
        <f>'5.00 Elstree Studios - Do N (2)'!H264</f>
        <v>230000</v>
      </c>
      <c r="G25" s="689"/>
      <c r="H25" s="695"/>
      <c r="I25" s="694"/>
      <c r="J25" s="694"/>
      <c r="K25" s="694"/>
      <c r="L25" s="694"/>
    </row>
    <row r="26" spans="1:12" ht="13.35" customHeight="1" x14ac:dyDescent="0.25">
      <c r="A26" s="16">
        <v>12</v>
      </c>
      <c r="B26" t="s">
        <v>33</v>
      </c>
      <c r="C26"/>
      <c r="D26" s="19"/>
      <c r="E26" s="638" t="e">
        <f>ROUND(F26/$J$2,0)</f>
        <v>#REF!</v>
      </c>
      <c r="F26" s="10">
        <f>SUM(H26:L26)</f>
        <v>0</v>
      </c>
      <c r="G26" s="689"/>
      <c r="H26" s="695"/>
      <c r="I26" s="694">
        <f>'[86]A. (ii) Elem £ per m²'!H99</f>
        <v>0</v>
      </c>
      <c r="J26" s="694">
        <f>'[86]A. Approx Quants Full'!H3559</f>
        <v>0</v>
      </c>
      <c r="K26" s="694"/>
      <c r="L26" s="694"/>
    </row>
    <row r="27" spans="1:12" ht="13.35" customHeight="1" x14ac:dyDescent="0.25">
      <c r="A27" s="16"/>
      <c r="B27"/>
      <c r="C27"/>
      <c r="D27" s="19"/>
      <c r="E27" s="638"/>
      <c r="F27" s="10"/>
      <c r="G27" s="689"/>
      <c r="H27" s="695"/>
      <c r="I27" s="694"/>
      <c r="J27" s="694"/>
      <c r="K27" s="694"/>
      <c r="L27" s="694"/>
    </row>
    <row r="28" spans="1:12" ht="26.45" customHeight="1" x14ac:dyDescent="0.25">
      <c r="A28" s="12"/>
      <c r="B28" s="12" t="s">
        <v>34</v>
      </c>
      <c r="C28" s="12"/>
      <c r="D28" s="15" t="s">
        <v>28</v>
      </c>
      <c r="E28" s="12" t="e">
        <f>ROUND(F28/$J$2,0)</f>
        <v>#REF!</v>
      </c>
      <c r="F28" s="12">
        <f>SUM(F23:F27)</f>
        <v>3224486</v>
      </c>
      <c r="G28" s="689"/>
      <c r="H28" s="693"/>
      <c r="I28" s="693">
        <f>SUM(I23:I27)</f>
        <v>0</v>
      </c>
      <c r="J28" s="693">
        <f>SUM(J23:J27)</f>
        <v>0</v>
      </c>
      <c r="K28" s="693">
        <f>SUM(K23:K27)</f>
        <v>0</v>
      </c>
      <c r="L28" s="693">
        <f>SUM(L23:L27)</f>
        <v>0</v>
      </c>
    </row>
    <row r="29" spans="1:12" ht="13.35" customHeight="1" x14ac:dyDescent="0.25">
      <c r="A29" s="16"/>
      <c r="B29"/>
      <c r="C29"/>
      <c r="D29" s="19"/>
      <c r="E29" s="638"/>
      <c r="F29" s="10"/>
      <c r="G29" s="689"/>
      <c r="H29" s="697"/>
      <c r="I29" s="696"/>
      <c r="J29" s="696"/>
      <c r="K29" s="696"/>
      <c r="L29" s="696"/>
    </row>
    <row r="30" spans="1:12" ht="13.35" customHeight="1" x14ac:dyDescent="0.25">
      <c r="A30" s="16">
        <v>13</v>
      </c>
      <c r="B30" t="s">
        <v>35</v>
      </c>
      <c r="C30"/>
      <c r="D30" s="19"/>
      <c r="E30" s="638" t="e">
        <f>ROUND(F30/$J$2,0)</f>
        <v>#REF!</v>
      </c>
      <c r="F30" s="10">
        <f>'5.00 Elstree Studios - Do N (2)'!H274</f>
        <v>483700</v>
      </c>
      <c r="G30" s="689"/>
      <c r="H30" s="695">
        <f>'[86]A. (i) Unit £ per m²'!G102</f>
        <v>0</v>
      </c>
      <c r="I30" s="694">
        <f>'[86]A. (ii) Elem £ per m²'!G107</f>
        <v>0</v>
      </c>
      <c r="J30" s="694">
        <f>'[86]A. Approx Quants Full'!G3564+'[86]A. Approx Quants Full'!G3570</f>
        <v>0</v>
      </c>
      <c r="K30" s="694"/>
      <c r="L30" s="694"/>
    </row>
    <row r="31" spans="1:12" ht="13.35" customHeight="1" x14ac:dyDescent="0.25">
      <c r="A31" s="16"/>
      <c r="B31"/>
      <c r="C31"/>
      <c r="D31" s="19"/>
      <c r="E31" s="638"/>
      <c r="F31" s="10"/>
      <c r="G31" s="689"/>
      <c r="H31" s="695"/>
      <c r="I31" s="694"/>
      <c r="J31" s="694"/>
      <c r="K31" s="694"/>
      <c r="L31" s="694"/>
    </row>
    <row r="32" spans="1:12" ht="25.7" customHeight="1" x14ac:dyDescent="0.25">
      <c r="A32" s="12"/>
      <c r="B32" s="12" t="s">
        <v>36</v>
      </c>
      <c r="C32" s="12"/>
      <c r="D32" s="15" t="s">
        <v>28</v>
      </c>
      <c r="E32" s="12" t="e">
        <f>ROUND(F32/$J$2,0)</f>
        <v>#REF!</v>
      </c>
      <c r="F32" s="12">
        <f>SUM(F28:F31)</f>
        <v>3708186</v>
      </c>
      <c r="G32" s="689"/>
      <c r="H32" s="693"/>
      <c r="I32" s="693">
        <f>SUM(I28:I31)</f>
        <v>0</v>
      </c>
      <c r="J32" s="693">
        <f>SUM(J28:J31)</f>
        <v>0</v>
      </c>
      <c r="K32" s="693">
        <f>SUM(K28:K31)</f>
        <v>0</v>
      </c>
      <c r="L32" s="693">
        <f>SUM(L28:L31)</f>
        <v>0</v>
      </c>
    </row>
    <row r="33" spans="1:12" ht="13.35" customHeight="1" x14ac:dyDescent="0.25">
      <c r="A33" s="16"/>
      <c r="B33"/>
      <c r="C33"/>
      <c r="D33" s="19"/>
      <c r="E33" s="638"/>
      <c r="F33" s="10"/>
      <c r="G33" s="689"/>
      <c r="H33" s="697"/>
      <c r="I33" s="696"/>
      <c r="J33" s="696"/>
      <c r="K33" s="696"/>
      <c r="L33" s="696"/>
    </row>
    <row r="34" spans="1:12" ht="13.35" customHeight="1" x14ac:dyDescent="0.25">
      <c r="A34" s="16">
        <v>14</v>
      </c>
      <c r="B34" t="s">
        <v>37</v>
      </c>
      <c r="C34"/>
      <c r="D34" s="19"/>
      <c r="E34" s="638" t="e">
        <f>ROUND(F34/$J$2,0)</f>
        <v>#REF!</v>
      </c>
      <c r="F34" s="10">
        <f>'5.00 Elstree Studios - Do N (2)'!H282</f>
        <v>114600</v>
      </c>
      <c r="G34" s="689"/>
      <c r="H34" s="695"/>
      <c r="I34" s="694"/>
      <c r="J34" s="694"/>
      <c r="K34" s="694"/>
      <c r="L34" s="694"/>
    </row>
    <row r="35" spans="1:12" ht="13.35" customHeight="1" x14ac:dyDescent="0.25">
      <c r="A35" s="16"/>
      <c r="B35"/>
      <c r="C35"/>
      <c r="D35" s="19"/>
      <c r="E35" s="638"/>
      <c r="F35" s="10"/>
      <c r="G35" s="689"/>
      <c r="H35" s="695"/>
      <c r="I35" s="694"/>
      <c r="J35" s="694"/>
      <c r="K35" s="694"/>
      <c r="L35" s="694"/>
    </row>
    <row r="36" spans="1:12" ht="26.45" customHeight="1" x14ac:dyDescent="0.25">
      <c r="A36" s="7"/>
      <c r="B36" s="7" t="s">
        <v>38</v>
      </c>
      <c r="C36" s="7"/>
      <c r="D36" s="18" t="s">
        <v>28</v>
      </c>
      <c r="E36" s="7" t="e">
        <f>ROUND(F36/$J$2,0)</f>
        <v>#REF!</v>
      </c>
      <c r="F36" s="7">
        <f>SUM(F32:F35)</f>
        <v>3822786</v>
      </c>
      <c r="G36" s="689"/>
      <c r="H36" s="693"/>
      <c r="I36" s="693">
        <f>SUM(I32:I35)</f>
        <v>0</v>
      </c>
      <c r="J36" s="693">
        <f>SUM(J32:J35)</f>
        <v>0</v>
      </c>
      <c r="K36" s="693">
        <f>SUM(K32:K35)</f>
        <v>0</v>
      </c>
      <c r="L36" s="693">
        <f>SUM(L32:L35)</f>
        <v>0</v>
      </c>
    </row>
    <row r="37" spans="1:12" ht="13.35" customHeight="1" x14ac:dyDescent="0.25">
      <c r="A37" s="692"/>
      <c r="B37"/>
      <c r="C37"/>
      <c r="D37"/>
      <c r="E37"/>
      <c r="F37"/>
      <c r="G37" s="689"/>
      <c r="H37" s="689"/>
      <c r="I37" s="689"/>
      <c r="J37" s="689"/>
      <c r="K37" s="689"/>
      <c r="L37" s="689"/>
    </row>
    <row r="38" spans="1:12" ht="25.7" customHeight="1" x14ac:dyDescent="0.25">
      <c r="A38" s="691">
        <v>15</v>
      </c>
      <c r="B38" s="7" t="s">
        <v>39</v>
      </c>
      <c r="C38" s="7"/>
      <c r="D38" s="7"/>
      <c r="E38" s="7"/>
      <c r="F38" s="7" t="s">
        <v>40</v>
      </c>
      <c r="G38" s="689"/>
      <c r="H38" s="690"/>
      <c r="I38" s="690"/>
      <c r="J38" s="690"/>
      <c r="K38" s="690"/>
      <c r="L38" s="690"/>
    </row>
    <row r="39" spans="1:12" customFormat="1" ht="13.35" customHeight="1" x14ac:dyDescent="0.25"/>
    <row r="40" spans="1:12" customFormat="1" ht="13.35" customHeight="1" x14ac:dyDescent="0.25">
      <c r="A40" s="688" t="s">
        <v>2</v>
      </c>
      <c r="B40" s="25" t="s">
        <v>41</v>
      </c>
      <c r="C40" s="25"/>
      <c r="D40" s="25"/>
      <c r="E40" s="25"/>
      <c r="F40" s="26"/>
    </row>
    <row r="41" spans="1:12" customFormat="1" ht="13.35" customHeight="1" x14ac:dyDescent="0.25">
      <c r="A41" s="687" t="s">
        <v>2</v>
      </c>
      <c r="B41" s="17" t="s">
        <v>42</v>
      </c>
      <c r="C41" s="17"/>
      <c r="D41" s="17"/>
      <c r="E41" s="17"/>
      <c r="F41" s="23"/>
    </row>
    <row r="42" spans="1:12" customFormat="1" ht="13.35" customHeight="1" x14ac:dyDescent="0.25">
      <c r="A42" s="686"/>
      <c r="B42" s="20"/>
      <c r="C42" s="20"/>
      <c r="D42" s="20"/>
      <c r="E42" s="20"/>
      <c r="F42" s="27"/>
    </row>
    <row r="43" spans="1:12" customFormat="1" ht="13.35" customHeight="1" x14ac:dyDescent="0.25">
      <c r="A43" s="28"/>
      <c r="B43" s="25"/>
      <c r="C43" s="25"/>
      <c r="D43" s="29" t="s">
        <v>43</v>
      </c>
      <c r="E43" s="32" t="e">
        <f>J2</f>
        <v>#REF!</v>
      </c>
      <c r="F43" s="26" t="s">
        <v>5</v>
      </c>
    </row>
    <row r="44" spans="1:12" customFormat="1" ht="13.35" customHeight="1" x14ac:dyDescent="0.25">
      <c r="A44" s="21"/>
      <c r="B44" s="17"/>
      <c r="C44" s="17"/>
      <c r="D44" s="30" t="s">
        <v>44</v>
      </c>
      <c r="E44" s="33" t="e">
        <f>F36/E43</f>
        <v>#REF!</v>
      </c>
      <c r="F44" s="23" t="s">
        <v>45</v>
      </c>
    </row>
    <row r="45" spans="1:12" customFormat="1" ht="14.25" x14ac:dyDescent="0.25">
      <c r="A45" s="22"/>
      <c r="B45" s="20"/>
      <c r="C45" s="20"/>
      <c r="D45" s="31"/>
      <c r="E45" s="34" t="e">
        <f>ROUND(E44/10.764,2)</f>
        <v>#REF!</v>
      </c>
      <c r="F45" s="27" t="s">
        <v>46</v>
      </c>
    </row>
    <row r="46" spans="1:12" customFormat="1" ht="14.25" x14ac:dyDescent="0.25"/>
    <row r="47" spans="1:12" customFormat="1" ht="14.25" x14ac:dyDescent="0.25"/>
    <row r="48" spans="1:12" customFormat="1" ht="14.25" x14ac:dyDescent="0.25"/>
    <row r="49" customFormat="1" ht="14.25" x14ac:dyDescent="0.25"/>
  </sheetData>
  <pageMargins left="0.59055118110236227" right="0.59055118110236227" top="0.43307086614173229" bottom="0.43307086614173229" header="0.39370078740157483" footer="0.19685039370078741"/>
  <pageSetup paperSize="9" orientation="portrait" useFirstPageNumber="1" r:id="rId1"/>
  <headerFooter>
    <oddHeader>&amp;R&amp;G</oddHeader>
    <oddFooter>&amp;L&amp;6
&amp;D&amp;C&amp;9&amp;K03+000&amp;F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DCD12-EAF1-47EB-A01A-280CC55E5D4A}">
  <sheetPr>
    <tabColor rgb="FFE098C1"/>
    <pageSetUpPr fitToPage="1"/>
  </sheetPr>
  <dimension ref="A1:W298"/>
  <sheetViews>
    <sheetView showGridLines="0" view="pageBreakPreview" topLeftCell="B20" zoomScaleNormal="70" zoomScaleSheetLayoutView="100" zoomScalePageLayoutView="118" workbookViewId="0">
      <selection activeCell="G253" sqref="G253"/>
    </sheetView>
  </sheetViews>
  <sheetFormatPr defaultColWidth="9.140625" defaultRowHeight="14.25" x14ac:dyDescent="0.25"/>
  <cols>
    <col min="1" max="1" width="4.85546875" style="3" customWidth="1"/>
    <col min="2" max="2" width="5.42578125" style="3" customWidth="1"/>
    <col min="3" max="3" width="112.85546875" style="3" bestFit="1" customWidth="1"/>
    <col min="4" max="4" width="9.85546875" style="3" bestFit="1" customWidth="1"/>
    <col min="5" max="5" width="8.42578125" style="3" bestFit="1" customWidth="1"/>
    <col min="6" max="6" width="13.85546875" style="3" customWidth="1"/>
    <col min="7" max="7" width="12.85546875" style="3" customWidth="1"/>
    <col min="8" max="8" width="13.85546875" style="63" customWidth="1"/>
    <col min="9" max="9" width="0.140625" style="3" customWidth="1"/>
    <col min="10" max="10" width="4" style="95" customWidth="1"/>
    <col min="11" max="15" width="10.85546875" style="144" customWidth="1"/>
    <col min="16" max="16" width="14" style="630" customWidth="1"/>
    <col min="17" max="17" width="94.42578125" style="631" customWidth="1"/>
    <col min="18" max="16384" width="9.140625" style="91"/>
  </cols>
  <sheetData>
    <row r="1" spans="1:23" s="4" customFormat="1" ht="21" customHeight="1" x14ac:dyDescent="0.25">
      <c r="A1" s="4" t="e">
        <f>#REF!</f>
        <v>#REF!</v>
      </c>
      <c r="H1" s="55"/>
      <c r="J1" s="88"/>
      <c r="K1" s="129"/>
      <c r="L1" s="129"/>
      <c r="M1" s="129"/>
      <c r="N1" s="129"/>
      <c r="O1" s="129"/>
      <c r="P1" s="130"/>
      <c r="Q1" s="88"/>
    </row>
    <row r="2" spans="1:23" s="6" customFormat="1" ht="21" customHeight="1" x14ac:dyDescent="0.25">
      <c r="A2" s="6" t="e">
        <f>#REF!</f>
        <v>#REF!</v>
      </c>
      <c r="F2" s="632"/>
      <c r="G2" s="633" t="s">
        <v>0</v>
      </c>
      <c r="H2" s="634" t="e">
        <f>G296</f>
        <v>#REF!</v>
      </c>
      <c r="J2" s="89"/>
      <c r="K2" s="129"/>
      <c r="L2" s="129"/>
      <c r="M2" s="129"/>
      <c r="N2" s="129"/>
      <c r="O2" s="129"/>
      <c r="P2" s="129"/>
      <c r="Q2" s="89"/>
    </row>
    <row r="3" spans="1:23" s="4" customFormat="1" ht="21" customHeight="1" x14ac:dyDescent="0.25">
      <c r="F3" s="985" t="s">
        <v>47</v>
      </c>
      <c r="G3" s="985"/>
      <c r="H3" s="636">
        <f>H248</f>
        <v>2994486</v>
      </c>
      <c r="J3" s="88"/>
      <c r="K3" s="129"/>
      <c r="L3" s="129"/>
      <c r="M3" s="129"/>
      <c r="N3" s="129"/>
      <c r="O3" s="129"/>
      <c r="P3" s="130"/>
      <c r="Q3" s="88"/>
    </row>
    <row r="4" spans="1:23" s="4" customFormat="1" ht="21" customHeight="1" x14ac:dyDescent="0.25">
      <c r="A4" s="4" t="s">
        <v>48</v>
      </c>
      <c r="F4" s="55"/>
      <c r="G4" s="635" t="s">
        <v>49</v>
      </c>
      <c r="H4" s="637" t="e">
        <f>H3/H2</f>
        <v>#REF!</v>
      </c>
      <c r="J4" s="88"/>
      <c r="K4" s="129"/>
      <c r="L4" s="129"/>
      <c r="M4" s="129"/>
      <c r="N4" s="129"/>
      <c r="O4" s="129"/>
      <c r="P4" s="130"/>
      <c r="Q4" s="88"/>
    </row>
    <row r="5" spans="1:23" s="6" customFormat="1" ht="21" customHeight="1" x14ac:dyDescent="0.25">
      <c r="H5" s="56" t="e">
        <f>#REF!</f>
        <v>#REF!</v>
      </c>
      <c r="J5" s="89"/>
      <c r="K5" s="129"/>
      <c r="L5" s="129"/>
      <c r="M5" s="129"/>
      <c r="N5" s="129"/>
      <c r="O5" s="129"/>
      <c r="P5" s="130"/>
      <c r="Q5" s="88"/>
      <c r="R5" s="4"/>
      <c r="S5" s="4"/>
      <c r="T5" s="4"/>
      <c r="U5" s="4"/>
      <c r="V5" s="4"/>
      <c r="W5" s="4"/>
    </row>
    <row r="6" spans="1:23" s="3" customFormat="1" ht="29.1" customHeight="1" x14ac:dyDescent="0.25">
      <c r="A6" s="8" t="s">
        <v>4</v>
      </c>
      <c r="B6" s="11" t="s">
        <v>3</v>
      </c>
      <c r="C6" s="9"/>
      <c r="D6" s="989" t="s">
        <v>50</v>
      </c>
      <c r="E6" s="989"/>
      <c r="F6" s="8" t="s">
        <v>51</v>
      </c>
      <c r="G6" s="24" t="s">
        <v>52</v>
      </c>
      <c r="H6" s="24" t="s">
        <v>53</v>
      </c>
      <c r="K6" s="129"/>
      <c r="L6" s="129"/>
      <c r="M6" s="129"/>
      <c r="N6" s="129"/>
      <c r="O6" s="129"/>
      <c r="P6" s="130"/>
      <c r="Q6" s="88"/>
      <c r="R6" s="4"/>
      <c r="S6" s="4"/>
      <c r="T6" s="4"/>
      <c r="U6" s="4"/>
      <c r="V6" s="4"/>
      <c r="W6" s="4"/>
    </row>
    <row r="7" spans="1:23" customFormat="1" ht="20.25" x14ac:dyDescent="0.25">
      <c r="A7" s="43"/>
      <c r="B7" s="44"/>
      <c r="C7" s="44"/>
      <c r="D7" s="45"/>
      <c r="E7" s="46"/>
      <c r="F7" s="47"/>
      <c r="G7" s="47"/>
      <c r="H7" s="57"/>
      <c r="J7" s="90"/>
      <c r="K7" s="129"/>
      <c r="L7" s="129"/>
      <c r="M7" s="129"/>
      <c r="N7" s="129"/>
      <c r="O7" s="129"/>
      <c r="P7" s="130"/>
      <c r="Q7" s="88"/>
      <c r="R7" s="4"/>
      <c r="S7" s="4"/>
      <c r="T7" s="4"/>
      <c r="U7" s="4"/>
      <c r="V7" s="4"/>
      <c r="W7" s="4"/>
    </row>
    <row r="8" spans="1:23" customFormat="1" ht="20.25" x14ac:dyDescent="0.25">
      <c r="A8" s="16"/>
      <c r="B8" s="40"/>
      <c r="D8" s="21"/>
      <c r="E8" s="23"/>
      <c r="F8" s="13"/>
      <c r="G8" s="13"/>
      <c r="H8" s="58"/>
      <c r="J8" s="90"/>
      <c r="K8" s="129"/>
      <c r="L8" s="129"/>
      <c r="M8" s="129"/>
      <c r="N8" s="129"/>
      <c r="O8" s="130" t="s">
        <v>54</v>
      </c>
      <c r="P8" s="129"/>
      <c r="Q8" s="130"/>
      <c r="R8" s="4"/>
      <c r="S8" s="4"/>
      <c r="T8" s="4"/>
      <c r="U8" s="4"/>
      <c r="V8" s="4"/>
      <c r="W8" s="4"/>
    </row>
    <row r="9" spans="1:23" customFormat="1" ht="20.25" x14ac:dyDescent="0.25">
      <c r="A9" s="54">
        <v>0</v>
      </c>
      <c r="B9" s="53" t="s">
        <v>55</v>
      </c>
      <c r="C9" s="53"/>
      <c r="D9" s="21"/>
      <c r="E9" s="23"/>
      <c r="F9" s="13"/>
      <c r="G9" s="13"/>
      <c r="H9" s="58"/>
      <c r="J9" s="90"/>
      <c r="K9" s="129"/>
      <c r="L9" s="129"/>
      <c r="M9" s="129"/>
      <c r="N9" s="144"/>
      <c r="O9" s="630" t="s">
        <v>20</v>
      </c>
      <c r="P9" s="129"/>
      <c r="Q9" s="130"/>
      <c r="R9" s="4"/>
      <c r="S9" s="4"/>
      <c r="T9" s="4"/>
      <c r="U9" s="4"/>
      <c r="V9" s="4"/>
      <c r="W9" s="4"/>
    </row>
    <row r="10" spans="1:23" customFormat="1" ht="20.25" x14ac:dyDescent="0.25">
      <c r="A10" s="16"/>
      <c r="B10" s="40">
        <v>0.1</v>
      </c>
      <c r="C10" s="41" t="s">
        <v>56</v>
      </c>
      <c r="D10" s="68">
        <v>0</v>
      </c>
      <c r="E10" s="69" t="s">
        <v>57</v>
      </c>
      <c r="F10" s="70">
        <v>0</v>
      </c>
      <c r="G10" s="13">
        <f t="shared" ref="G10" si="0">IF(E10="Item",ROUND(F10,0),ROUND(D10*F10,0))</f>
        <v>0</v>
      </c>
      <c r="H10" s="10"/>
      <c r="J10" s="90"/>
      <c r="K10" s="129"/>
      <c r="L10" s="129"/>
      <c r="M10" s="129"/>
      <c r="N10" s="729" t="s">
        <v>58</v>
      </c>
      <c r="O10" s="129" t="s">
        <v>59</v>
      </c>
      <c r="P10" s="129"/>
      <c r="Q10" s="649"/>
      <c r="R10" s="4"/>
      <c r="S10" s="4"/>
      <c r="T10" s="4"/>
      <c r="U10" s="4"/>
      <c r="V10" s="4"/>
      <c r="W10" s="4"/>
    </row>
    <row r="11" spans="1:23" customFormat="1" ht="20.25" x14ac:dyDescent="0.25">
      <c r="A11" s="16"/>
      <c r="B11" s="40"/>
      <c r="C11" s="41"/>
      <c r="D11" s="68"/>
      <c r="E11" s="69"/>
      <c r="F11" s="70"/>
      <c r="G11" s="13"/>
      <c r="H11" s="10">
        <f>SUM(G10)</f>
        <v>0</v>
      </c>
      <c r="J11" s="90"/>
      <c r="K11" s="129"/>
      <c r="L11" s="130"/>
      <c r="M11" s="129"/>
      <c r="N11" s="729" t="s">
        <v>58</v>
      </c>
      <c r="O11" s="728" t="s">
        <v>60</v>
      </c>
      <c r="P11" s="129" t="s">
        <v>61</v>
      </c>
      <c r="Q11" s="649"/>
      <c r="R11" s="4"/>
      <c r="S11" s="4"/>
      <c r="T11" s="4"/>
      <c r="U11" s="4"/>
      <c r="V11" s="4"/>
      <c r="W11" s="4"/>
    </row>
    <row r="12" spans="1:23" customFormat="1" ht="20.25" x14ac:dyDescent="0.25">
      <c r="A12" s="16"/>
      <c r="B12" s="40">
        <v>0.2</v>
      </c>
      <c r="C12" s="41" t="s">
        <v>62</v>
      </c>
      <c r="D12" s="68"/>
      <c r="E12" s="69"/>
      <c r="F12" s="70"/>
      <c r="G12" s="13"/>
      <c r="H12" s="58"/>
      <c r="J12" s="90"/>
      <c r="K12" s="129"/>
      <c r="L12" s="129"/>
      <c r="M12" s="129"/>
      <c r="N12" s="729" t="s">
        <v>58</v>
      </c>
      <c r="O12" s="728" t="s">
        <v>63</v>
      </c>
      <c r="P12" s="129"/>
      <c r="Q12" s="649"/>
      <c r="R12" s="4"/>
      <c r="S12" s="4"/>
      <c r="T12" s="4"/>
      <c r="U12" s="4"/>
      <c r="V12" s="4"/>
      <c r="W12" s="4"/>
    </row>
    <row r="13" spans="1:23" customFormat="1" ht="20.25" x14ac:dyDescent="0.25">
      <c r="A13" s="16"/>
      <c r="B13" s="87" t="s">
        <v>64</v>
      </c>
      <c r="C13" s="73" t="s">
        <v>65</v>
      </c>
      <c r="D13" s="68">
        <v>2150</v>
      </c>
      <c r="E13" s="69" t="s">
        <v>66</v>
      </c>
      <c r="F13" s="70">
        <v>70</v>
      </c>
      <c r="G13" s="13">
        <f t="shared" ref="G13:G17" si="1">IF(E13="Item",ROUND(F13,0),ROUND(D13*F13,0))</f>
        <v>150500</v>
      </c>
      <c r="H13" s="10"/>
      <c r="I13" s="3"/>
      <c r="J13" s="90"/>
      <c r="K13" s="129"/>
      <c r="L13" s="130"/>
      <c r="M13" s="129"/>
      <c r="N13" s="729" t="s">
        <v>58</v>
      </c>
      <c r="O13" s="129" t="s">
        <v>67</v>
      </c>
      <c r="P13" s="129"/>
      <c r="Q13" s="649"/>
      <c r="R13" s="4"/>
      <c r="S13" s="4"/>
      <c r="T13" s="4"/>
      <c r="U13" s="4"/>
      <c r="V13" s="4"/>
      <c r="W13" s="4"/>
    </row>
    <row r="14" spans="1:23" customFormat="1" ht="20.25" x14ac:dyDescent="0.25">
      <c r="A14" s="16"/>
      <c r="B14" s="87" t="s">
        <v>64</v>
      </c>
      <c r="C14" s="76" t="s">
        <v>2629</v>
      </c>
      <c r="D14" s="68">
        <v>2150</v>
      </c>
      <c r="E14" s="69" t="s">
        <v>66</v>
      </c>
      <c r="F14" s="70">
        <v>120</v>
      </c>
      <c r="G14" s="13">
        <f>IF(E14="Item",ROUND(F14,0),ROUND(D14*F14,0))</f>
        <v>258000</v>
      </c>
      <c r="H14" s="10"/>
      <c r="I14" s="3"/>
      <c r="J14" s="90"/>
      <c r="K14" s="129"/>
      <c r="L14" s="130"/>
      <c r="M14" s="129"/>
      <c r="N14" s="729"/>
      <c r="O14" s="129"/>
      <c r="P14" s="129"/>
      <c r="Q14" s="649"/>
      <c r="R14" s="4"/>
      <c r="S14" s="4"/>
      <c r="T14" s="4"/>
      <c r="U14" s="4"/>
      <c r="V14" s="4"/>
      <c r="W14" s="4"/>
    </row>
    <row r="15" spans="1:23" customFormat="1" ht="20.25" x14ac:dyDescent="0.25">
      <c r="A15" s="16"/>
      <c r="B15" s="87" t="s">
        <v>64</v>
      </c>
      <c r="C15" s="73" t="s">
        <v>68</v>
      </c>
      <c r="D15" s="68">
        <v>222</v>
      </c>
      <c r="E15" s="69" t="s">
        <v>66</v>
      </c>
      <c r="F15" s="70">
        <v>65</v>
      </c>
      <c r="G15" s="13">
        <f t="shared" si="1"/>
        <v>14430</v>
      </c>
      <c r="H15" s="10"/>
      <c r="I15" s="3"/>
      <c r="J15" s="90"/>
      <c r="K15" s="129"/>
      <c r="L15" s="130"/>
      <c r="M15" s="129"/>
      <c r="N15" s="729" t="s">
        <v>58</v>
      </c>
      <c r="O15" s="144" t="s">
        <v>69</v>
      </c>
      <c r="P15" s="129"/>
      <c r="Q15" s="649"/>
      <c r="R15" s="4"/>
      <c r="S15" s="4"/>
      <c r="T15" s="4"/>
      <c r="U15" s="4"/>
      <c r="V15" s="4"/>
      <c r="W15" s="4"/>
    </row>
    <row r="16" spans="1:23" customFormat="1" ht="20.25" x14ac:dyDescent="0.25">
      <c r="A16" s="16"/>
      <c r="B16" s="3"/>
      <c r="C16" s="3"/>
      <c r="D16" s="68"/>
      <c r="E16" s="3"/>
      <c r="F16" s="70"/>
      <c r="G16" s="3"/>
      <c r="H16" s="10">
        <f>SUM(G13:G15)</f>
        <v>422930</v>
      </c>
      <c r="I16" s="3"/>
      <c r="J16" s="90"/>
      <c r="K16" s="129"/>
      <c r="L16" s="130"/>
      <c r="M16" s="129"/>
      <c r="N16" s="729" t="s">
        <v>58</v>
      </c>
      <c r="O16" s="129" t="s">
        <v>70</v>
      </c>
      <c r="P16" s="129"/>
      <c r="Q16" s="649"/>
      <c r="R16" s="4"/>
      <c r="S16" s="4"/>
      <c r="T16" s="4"/>
      <c r="U16" s="4"/>
      <c r="V16" s="4"/>
      <c r="W16" s="4"/>
    </row>
    <row r="17" spans="1:15" customFormat="1" x14ac:dyDescent="0.25">
      <c r="A17" s="16"/>
      <c r="B17" s="40">
        <v>0.3</v>
      </c>
      <c r="C17" s="41" t="s">
        <v>71</v>
      </c>
      <c r="D17" s="68">
        <v>0</v>
      </c>
      <c r="E17" s="69" t="s">
        <v>57</v>
      </c>
      <c r="F17" s="70">
        <v>0</v>
      </c>
      <c r="G17" s="13">
        <f t="shared" si="1"/>
        <v>0</v>
      </c>
      <c r="H17" s="10"/>
      <c r="I17" s="3"/>
      <c r="J17" s="90"/>
      <c r="K17" s="129"/>
      <c r="L17" s="129"/>
      <c r="M17" s="129"/>
      <c r="N17" s="729" t="s">
        <v>58</v>
      </c>
      <c r="O17" s="129" t="s">
        <v>72</v>
      </c>
    </row>
    <row r="18" spans="1:15" customFormat="1" x14ac:dyDescent="0.25">
      <c r="A18" s="16"/>
      <c r="B18" s="40"/>
      <c r="C18" s="41"/>
      <c r="D18" s="68"/>
      <c r="E18" s="69"/>
      <c r="F18" s="70"/>
      <c r="G18" s="13"/>
      <c r="H18" s="10"/>
      <c r="I18" s="3"/>
      <c r="J18" s="90"/>
      <c r="K18" s="129"/>
      <c r="L18" s="660"/>
      <c r="M18" s="129"/>
      <c r="N18" s="729" t="s">
        <v>58</v>
      </c>
      <c r="O18" s="144" t="s">
        <v>73</v>
      </c>
    </row>
    <row r="19" spans="1:15" customFormat="1" x14ac:dyDescent="0.25">
      <c r="A19" s="16"/>
      <c r="B19" s="40">
        <v>0.4</v>
      </c>
      <c r="C19" s="41" t="s">
        <v>74</v>
      </c>
      <c r="D19" s="68">
        <v>0</v>
      </c>
      <c r="E19" s="69" t="s">
        <v>57</v>
      </c>
      <c r="F19" s="70">
        <v>0</v>
      </c>
      <c r="G19" s="13">
        <f t="shared" ref="G19:G23" si="2">IF(E19="Item",ROUND(F19,0),ROUND(D19*F19,0))</f>
        <v>0</v>
      </c>
      <c r="H19" s="58"/>
      <c r="I19" s="3"/>
      <c r="J19" s="90"/>
      <c r="K19" s="129"/>
      <c r="L19" s="129"/>
      <c r="M19" s="129"/>
      <c r="N19" s="729" t="s">
        <v>58</v>
      </c>
      <c r="O19" s="144" t="s">
        <v>75</v>
      </c>
    </row>
    <row r="20" spans="1:15" customFormat="1" x14ac:dyDescent="0.25">
      <c r="A20" s="16"/>
      <c r="B20" s="40"/>
      <c r="C20" s="41"/>
      <c r="D20" s="68"/>
      <c r="E20" s="69"/>
      <c r="F20" s="70"/>
      <c r="G20" s="13"/>
      <c r="H20" s="10">
        <f>SUM(G19)</f>
        <v>0</v>
      </c>
      <c r="I20" s="3"/>
      <c r="J20" s="90"/>
      <c r="K20" s="129"/>
      <c r="L20" s="129"/>
      <c r="M20" s="129"/>
      <c r="N20" s="729"/>
      <c r="O20" s="144"/>
    </row>
    <row r="21" spans="1:15" customFormat="1" x14ac:dyDescent="0.25">
      <c r="A21" s="16"/>
      <c r="B21" s="40">
        <v>0.5</v>
      </c>
      <c r="C21" s="41" t="s">
        <v>76</v>
      </c>
      <c r="D21" s="68">
        <v>0</v>
      </c>
      <c r="E21" s="69" t="s">
        <v>57</v>
      </c>
      <c r="F21" s="70">
        <v>0</v>
      </c>
      <c r="G21" s="13">
        <f t="shared" si="2"/>
        <v>0</v>
      </c>
      <c r="H21" s="58"/>
      <c r="I21" s="3"/>
      <c r="J21" s="90"/>
      <c r="K21" s="129"/>
      <c r="L21" s="129"/>
      <c r="M21" s="129"/>
      <c r="N21" s="729" t="s">
        <v>58</v>
      </c>
      <c r="O21" s="144" t="s">
        <v>77</v>
      </c>
    </row>
    <row r="22" spans="1:15" customFormat="1" x14ac:dyDescent="0.25">
      <c r="A22" s="16"/>
      <c r="B22" s="40"/>
      <c r="C22" s="41"/>
      <c r="D22" s="68"/>
      <c r="E22" s="69"/>
      <c r="F22" s="70"/>
      <c r="G22" s="13"/>
      <c r="H22" s="10">
        <f>SUM(G21)</f>
        <v>0</v>
      </c>
      <c r="I22" s="3"/>
      <c r="J22" s="90"/>
      <c r="K22" s="129"/>
      <c r="L22" s="660"/>
      <c r="M22" s="129"/>
      <c r="N22" s="729" t="s">
        <v>58</v>
      </c>
      <c r="O22" s="144" t="s">
        <v>78</v>
      </c>
    </row>
    <row r="23" spans="1:15" customFormat="1" x14ac:dyDescent="0.25">
      <c r="A23" s="16"/>
      <c r="B23" s="40">
        <v>0.6</v>
      </c>
      <c r="C23" s="41" t="s">
        <v>79</v>
      </c>
      <c r="D23" s="68">
        <v>0</v>
      </c>
      <c r="E23" s="69" t="s">
        <v>57</v>
      </c>
      <c r="F23" s="70">
        <v>0</v>
      </c>
      <c r="G23" s="13">
        <f t="shared" si="2"/>
        <v>0</v>
      </c>
      <c r="H23" s="58"/>
      <c r="I23" s="3"/>
      <c r="J23" s="90"/>
      <c r="K23" s="129"/>
      <c r="L23" s="129"/>
      <c r="M23" s="129"/>
      <c r="N23" s="729" t="s">
        <v>58</v>
      </c>
      <c r="O23" s="144" t="s">
        <v>80</v>
      </c>
    </row>
    <row r="24" spans="1:15" customFormat="1" x14ac:dyDescent="0.25">
      <c r="A24" s="16"/>
      <c r="B24" s="40"/>
      <c r="C24" s="41"/>
      <c r="D24" s="68"/>
      <c r="E24" s="69"/>
      <c r="F24" s="70"/>
      <c r="G24" s="13"/>
      <c r="H24" s="58"/>
      <c r="I24" s="3"/>
      <c r="J24" s="90"/>
      <c r="K24" s="129"/>
      <c r="L24" s="130"/>
      <c r="M24" s="129"/>
      <c r="N24" s="729" t="s">
        <v>58</v>
      </c>
      <c r="O24" s="129" t="s">
        <v>81</v>
      </c>
    </row>
    <row r="25" spans="1:15" customFormat="1" x14ac:dyDescent="0.25">
      <c r="A25" s="730">
        <v>0.7</v>
      </c>
      <c r="B25" s="52" t="s">
        <v>82</v>
      </c>
      <c r="C25" s="41"/>
      <c r="D25" s="68"/>
      <c r="E25" s="69"/>
      <c r="F25" s="70"/>
      <c r="G25" s="13"/>
      <c r="H25" s="58"/>
      <c r="I25" s="3"/>
      <c r="J25" s="90"/>
      <c r="K25" s="129"/>
      <c r="L25" s="130"/>
      <c r="M25" s="129"/>
      <c r="N25" s="129" t="s">
        <v>83</v>
      </c>
      <c r="O25" s="144" t="s">
        <v>84</v>
      </c>
    </row>
    <row r="26" spans="1:15" customFormat="1" ht="18.95" customHeight="1" x14ac:dyDescent="0.25">
      <c r="A26" s="16"/>
      <c r="B26" s="87" t="s">
        <v>64</v>
      </c>
      <c r="C26" s="41" t="s">
        <v>85</v>
      </c>
      <c r="D26" s="68">
        <v>3410</v>
      </c>
      <c r="E26" s="69" t="s">
        <v>66</v>
      </c>
      <c r="F26" s="70">
        <v>210</v>
      </c>
      <c r="G26" s="13">
        <f t="shared" ref="G26:G29" si="3">IF(E26="Item",ROUND(F26,0),ROUND(D26*F26,0))</f>
        <v>716100</v>
      </c>
      <c r="H26" s="58"/>
      <c r="I26" s="3"/>
      <c r="J26" s="90"/>
      <c r="K26" s="129"/>
      <c r="L26" s="129"/>
      <c r="M26" s="129"/>
      <c r="N26" s="729" t="s">
        <v>58</v>
      </c>
      <c r="O26" s="129" t="s">
        <v>86</v>
      </c>
    </row>
    <row r="27" spans="1:15" customFormat="1" ht="28.5" x14ac:dyDescent="0.25">
      <c r="A27" s="16"/>
      <c r="B27" s="87" t="s">
        <v>64</v>
      </c>
      <c r="C27" s="801" t="s">
        <v>2584</v>
      </c>
      <c r="D27" s="68">
        <v>3410</v>
      </c>
      <c r="E27" s="69" t="s">
        <v>66</v>
      </c>
      <c r="F27" s="70">
        <v>25</v>
      </c>
      <c r="G27" s="70">
        <f t="shared" si="3"/>
        <v>85250</v>
      </c>
      <c r="H27" s="58"/>
      <c r="I27" s="3"/>
      <c r="J27" s="90"/>
      <c r="K27" s="129"/>
      <c r="L27" s="129"/>
      <c r="M27" s="129"/>
      <c r="N27" s="729"/>
      <c r="O27" s="129"/>
    </row>
    <row r="28" spans="1:15" customFormat="1" x14ac:dyDescent="0.25">
      <c r="A28" s="16"/>
      <c r="B28" s="87" t="s">
        <v>64</v>
      </c>
      <c r="C28" s="41" t="s">
        <v>2569</v>
      </c>
      <c r="D28" s="68">
        <v>3</v>
      </c>
      <c r="E28" s="69" t="s">
        <v>147</v>
      </c>
      <c r="F28" s="70">
        <v>50000</v>
      </c>
      <c r="G28" s="13">
        <f t="shared" si="3"/>
        <v>150000</v>
      </c>
      <c r="H28" s="58"/>
      <c r="I28" s="3"/>
      <c r="J28" s="90"/>
      <c r="K28" s="129"/>
      <c r="L28" s="129"/>
      <c r="M28" s="129"/>
      <c r="N28" s="729"/>
      <c r="O28" s="129"/>
    </row>
    <row r="29" spans="1:15" customFormat="1" ht="18.95" customHeight="1" x14ac:dyDescent="0.25">
      <c r="A29" s="16"/>
      <c r="B29" s="87" t="s">
        <v>64</v>
      </c>
      <c r="C29" s="41" t="s">
        <v>2630</v>
      </c>
      <c r="D29" s="68">
        <v>1877</v>
      </c>
      <c r="E29" s="69" t="s">
        <v>66</v>
      </c>
      <c r="F29" s="70">
        <v>100</v>
      </c>
      <c r="G29" s="13">
        <f t="shared" si="3"/>
        <v>187700</v>
      </c>
      <c r="H29" s="58"/>
      <c r="I29" s="3"/>
      <c r="J29" s="90"/>
      <c r="K29" s="129"/>
      <c r="L29" s="129"/>
      <c r="M29" s="129"/>
      <c r="N29" s="129" t="s">
        <v>87</v>
      </c>
      <c r="O29" s="129" t="s">
        <v>88</v>
      </c>
    </row>
    <row r="30" spans="1:15" customFormat="1" ht="15" x14ac:dyDescent="0.25">
      <c r="A30" s="16"/>
      <c r="B30" s="87"/>
      <c r="C30" s="41"/>
      <c r="D30" s="21"/>
      <c r="E30" s="69"/>
      <c r="F30" s="70"/>
      <c r="G30" s="21"/>
      <c r="H30" s="10">
        <f>SUM(G26:G29)</f>
        <v>1139050</v>
      </c>
      <c r="I30" s="3"/>
      <c r="J30" s="90"/>
      <c r="K30" s="129"/>
      <c r="L30" s="129"/>
      <c r="M30" s="129"/>
      <c r="N30" s="371"/>
      <c r="O30" s="130"/>
    </row>
    <row r="31" spans="1:15" customFormat="1" x14ac:dyDescent="0.25">
      <c r="A31" s="43"/>
      <c r="B31" s="44"/>
      <c r="C31" s="49" t="s">
        <v>95</v>
      </c>
      <c r="D31" s="45"/>
      <c r="E31" s="46"/>
      <c r="F31" s="47"/>
      <c r="G31" s="48"/>
      <c r="H31" s="57">
        <f>SUM(G9:G31)</f>
        <v>1561980</v>
      </c>
      <c r="I31" s="3"/>
      <c r="J31" s="90"/>
      <c r="K31" s="129"/>
      <c r="L31" s="129"/>
      <c r="M31" s="129"/>
      <c r="N31" s="729" t="s">
        <v>58</v>
      </c>
      <c r="O31" s="129" t="s">
        <v>96</v>
      </c>
    </row>
    <row r="32" spans="1:15" customFormat="1" x14ac:dyDescent="0.25">
      <c r="A32" s="16"/>
      <c r="B32" s="40"/>
      <c r="D32" s="21"/>
      <c r="E32" s="23"/>
      <c r="F32" s="13"/>
      <c r="G32" s="13"/>
      <c r="H32" s="58"/>
      <c r="I32" s="3"/>
      <c r="J32" s="90"/>
      <c r="K32" s="129"/>
      <c r="L32" s="129"/>
      <c r="M32" s="129"/>
      <c r="N32" s="729" t="s">
        <v>58</v>
      </c>
      <c r="O32" s="129" t="s">
        <v>97</v>
      </c>
    </row>
    <row r="33" spans="1:15" customFormat="1" x14ac:dyDescent="0.25">
      <c r="A33" s="51">
        <v>1</v>
      </c>
      <c r="B33" s="53" t="s">
        <v>19</v>
      </c>
      <c r="C33" s="53"/>
      <c r="D33" s="21"/>
      <c r="E33" s="23"/>
      <c r="F33" s="13"/>
      <c r="G33" s="13"/>
      <c r="H33" s="58"/>
      <c r="I33" s="3"/>
      <c r="J33" s="90"/>
      <c r="K33" s="129"/>
      <c r="L33" s="129"/>
      <c r="M33" s="129"/>
      <c r="N33" s="729" t="s">
        <v>58</v>
      </c>
      <c r="O33" s="129" t="s">
        <v>98</v>
      </c>
    </row>
    <row r="34" spans="1:15" customFormat="1" x14ac:dyDescent="0.25">
      <c r="A34" s="51"/>
      <c r="B34" s="40">
        <v>1.1000000000000001</v>
      </c>
      <c r="C34" t="s">
        <v>99</v>
      </c>
      <c r="D34" s="21"/>
      <c r="E34" s="23"/>
      <c r="F34" s="13"/>
      <c r="G34" s="13"/>
      <c r="H34" s="58"/>
      <c r="I34" s="3"/>
      <c r="J34" s="90"/>
      <c r="K34" s="129"/>
      <c r="L34" s="129"/>
      <c r="M34" s="129"/>
      <c r="N34" s="729" t="s">
        <v>58</v>
      </c>
      <c r="O34" s="129" t="s">
        <v>100</v>
      </c>
    </row>
    <row r="35" spans="1:15" customFormat="1" x14ac:dyDescent="0.25">
      <c r="A35" s="16"/>
      <c r="B35" s="40"/>
      <c r="C35" s="74" t="s">
        <v>101</v>
      </c>
      <c r="D35" s="68"/>
      <c r="E35" s="69"/>
      <c r="F35" s="70"/>
      <c r="G35" s="13"/>
      <c r="H35" s="58"/>
      <c r="I35" s="3"/>
      <c r="J35" s="90"/>
      <c r="K35" s="129"/>
      <c r="L35" s="129"/>
      <c r="M35" s="129"/>
      <c r="N35" s="729" t="s">
        <v>58</v>
      </c>
      <c r="O35" s="144" t="s">
        <v>102</v>
      </c>
    </row>
    <row r="36" spans="1:15" customFormat="1" ht="15" x14ac:dyDescent="0.25">
      <c r="A36" s="16"/>
      <c r="B36" s="40"/>
      <c r="C36" s="74"/>
      <c r="D36" s="68"/>
      <c r="E36" s="69"/>
      <c r="F36" s="70"/>
      <c r="G36" s="13"/>
      <c r="H36" s="58"/>
      <c r="I36" s="3"/>
      <c r="J36" s="90"/>
      <c r="K36" s="129"/>
      <c r="L36" s="129"/>
      <c r="M36" s="129"/>
      <c r="N36" s="371"/>
      <c r="O36" s="144"/>
    </row>
    <row r="37" spans="1:15" customFormat="1" ht="15" x14ac:dyDescent="0.25">
      <c r="A37" s="16"/>
      <c r="B37" s="40">
        <v>1.2</v>
      </c>
      <c r="C37" s="41" t="s">
        <v>103</v>
      </c>
      <c r="D37" s="68"/>
      <c r="E37" s="69"/>
      <c r="F37" s="70"/>
      <c r="G37" s="13"/>
      <c r="H37" s="58"/>
      <c r="I37" s="3"/>
      <c r="J37" s="90"/>
      <c r="K37" s="129"/>
      <c r="L37" s="129"/>
      <c r="M37" s="129"/>
      <c r="N37" s="371"/>
      <c r="O37" s="144"/>
    </row>
    <row r="38" spans="1:15" customFormat="1" x14ac:dyDescent="0.25">
      <c r="A38" s="16"/>
      <c r="B38" s="87" t="s">
        <v>64</v>
      </c>
      <c r="C38" s="74" t="s">
        <v>101</v>
      </c>
      <c r="D38" s="68"/>
      <c r="E38" s="69"/>
      <c r="F38" s="70"/>
      <c r="G38" s="13"/>
      <c r="H38" s="58"/>
      <c r="I38" s="3"/>
      <c r="J38" s="90"/>
      <c r="K38" s="129"/>
      <c r="L38" s="129"/>
      <c r="M38" s="129"/>
      <c r="N38" s="729" t="s">
        <v>58</v>
      </c>
      <c r="O38" s="129" t="s">
        <v>104</v>
      </c>
    </row>
    <row r="39" spans="1:15" customFormat="1" ht="15" x14ac:dyDescent="0.25">
      <c r="A39" s="16"/>
      <c r="B39" s="87"/>
      <c r="C39" s="73"/>
      <c r="D39" s="68"/>
      <c r="E39" s="69"/>
      <c r="F39" s="70"/>
      <c r="G39" s="21"/>
      <c r="H39" s="10"/>
      <c r="I39" s="3"/>
      <c r="J39" s="90"/>
      <c r="K39" s="129"/>
      <c r="L39" s="129"/>
      <c r="M39" s="129"/>
      <c r="N39" s="652"/>
      <c r="O39" s="144"/>
    </row>
    <row r="40" spans="1:15" customFormat="1" ht="15" x14ac:dyDescent="0.25">
      <c r="A40" s="16"/>
      <c r="B40" s="40">
        <v>1.3</v>
      </c>
      <c r="C40" t="s">
        <v>105</v>
      </c>
      <c r="D40" s="68"/>
      <c r="E40" s="69"/>
      <c r="F40" s="70"/>
      <c r="G40" s="21"/>
      <c r="H40" s="10"/>
      <c r="I40" s="3"/>
      <c r="J40" s="90"/>
      <c r="K40" s="129"/>
      <c r="L40" s="129"/>
      <c r="M40" s="129"/>
      <c r="N40" s="672"/>
      <c r="O40" s="130" t="s">
        <v>106</v>
      </c>
    </row>
    <row r="41" spans="1:15" customFormat="1" ht="15" x14ac:dyDescent="0.25">
      <c r="A41" s="16"/>
      <c r="B41" s="87" t="s">
        <v>64</v>
      </c>
      <c r="C41" s="73" t="s">
        <v>101</v>
      </c>
      <c r="D41" s="68"/>
      <c r="E41" s="69"/>
      <c r="F41" s="70"/>
      <c r="G41" s="13"/>
      <c r="H41" s="10"/>
      <c r="I41" s="3"/>
      <c r="J41" s="90"/>
      <c r="K41" s="129"/>
      <c r="L41" s="129"/>
      <c r="M41" s="129"/>
      <c r="N41" s="672"/>
      <c r="O41" s="130"/>
    </row>
    <row r="42" spans="1:15" customFormat="1" ht="15" x14ac:dyDescent="0.25">
      <c r="A42" s="16"/>
      <c r="B42" s="87"/>
      <c r="C42" s="73"/>
      <c r="D42" s="68"/>
      <c r="E42" s="69"/>
      <c r="F42" s="70"/>
      <c r="G42" s="21"/>
      <c r="H42" s="10"/>
      <c r="I42" s="3"/>
      <c r="J42" s="90"/>
      <c r="K42" s="129"/>
      <c r="L42" s="129"/>
      <c r="M42" s="129"/>
      <c r="N42" s="672"/>
      <c r="O42" s="129" t="s">
        <v>107</v>
      </c>
    </row>
    <row r="43" spans="1:15" customFormat="1" ht="15" x14ac:dyDescent="0.25">
      <c r="A43" s="16"/>
      <c r="B43" s="40">
        <v>1.4</v>
      </c>
      <c r="C43" t="s">
        <v>108</v>
      </c>
      <c r="D43" s="68"/>
      <c r="E43" s="69"/>
      <c r="F43" s="70"/>
      <c r="G43" s="21"/>
      <c r="H43" s="10"/>
      <c r="I43" s="3"/>
      <c r="J43" s="90"/>
      <c r="K43" s="129"/>
      <c r="L43" s="129"/>
      <c r="M43" s="129"/>
      <c r="N43" s="672"/>
      <c r="O43" s="144"/>
    </row>
    <row r="44" spans="1:15" customFormat="1" ht="15" x14ac:dyDescent="0.25">
      <c r="A44" s="16"/>
      <c r="B44" s="87" t="s">
        <v>64</v>
      </c>
      <c r="C44" s="73" t="s">
        <v>101</v>
      </c>
      <c r="D44" s="68"/>
      <c r="E44" s="69" t="s">
        <v>57</v>
      </c>
      <c r="F44" s="70">
        <v>0</v>
      </c>
      <c r="G44" s="94">
        <f t="shared" ref="G44:G47" si="4">IF(E44="Item",ROUND(F44,0),ROUND(D44*F44,0))</f>
        <v>0</v>
      </c>
      <c r="H44" s="58"/>
      <c r="I44" s="3"/>
      <c r="J44" s="90"/>
      <c r="K44" s="129"/>
      <c r="L44" s="129"/>
      <c r="M44" s="129"/>
      <c r="N44" s="624"/>
      <c r="O44" s="129"/>
    </row>
    <row r="45" spans="1:15" customFormat="1" ht="15" x14ac:dyDescent="0.25">
      <c r="A45" s="16"/>
      <c r="B45" s="40"/>
      <c r="D45" s="68"/>
      <c r="E45" s="69"/>
      <c r="F45" s="70"/>
      <c r="G45" s="13"/>
      <c r="H45" s="10">
        <f>SUM(G44)</f>
        <v>0</v>
      </c>
      <c r="I45" s="3"/>
      <c r="J45" s="90"/>
      <c r="K45" s="129"/>
      <c r="L45" s="129"/>
      <c r="M45" s="129"/>
      <c r="N45" s="624"/>
      <c r="O45" s="130" t="s">
        <v>23</v>
      </c>
    </row>
    <row r="46" spans="1:15" customFormat="1" x14ac:dyDescent="0.25">
      <c r="A46" s="16"/>
      <c r="B46" s="40">
        <v>1.5</v>
      </c>
      <c r="C46" t="s">
        <v>109</v>
      </c>
      <c r="D46" s="68"/>
      <c r="E46" s="69"/>
      <c r="F46" s="70"/>
      <c r="G46" s="21"/>
      <c r="H46" s="10"/>
      <c r="I46" s="3"/>
      <c r="J46" s="90"/>
      <c r="K46" s="129"/>
      <c r="L46" s="129"/>
      <c r="M46" s="129"/>
      <c r="N46" s="729" t="s">
        <v>58</v>
      </c>
      <c r="O46" s="129" t="s">
        <v>110</v>
      </c>
    </row>
    <row r="47" spans="1:15" customFormat="1" x14ac:dyDescent="0.25">
      <c r="A47" s="16"/>
      <c r="B47" s="87" t="s">
        <v>64</v>
      </c>
      <c r="C47" s="73" t="s">
        <v>101</v>
      </c>
      <c r="D47" s="68"/>
      <c r="E47" s="69" t="s">
        <v>57</v>
      </c>
      <c r="F47" s="70">
        <v>0</v>
      </c>
      <c r="G47" s="94">
        <f t="shared" si="4"/>
        <v>0</v>
      </c>
      <c r="H47" s="58"/>
      <c r="I47" s="3"/>
      <c r="J47" s="90"/>
      <c r="K47" s="129"/>
      <c r="L47" s="129"/>
      <c r="M47" s="129"/>
      <c r="N47" s="729" t="s">
        <v>58</v>
      </c>
      <c r="O47" s="129" t="s">
        <v>111</v>
      </c>
    </row>
    <row r="48" spans="1:15" customFormat="1" x14ac:dyDescent="0.25">
      <c r="A48" s="16"/>
      <c r="B48" s="40"/>
      <c r="D48" s="68"/>
      <c r="E48" s="69"/>
      <c r="F48" s="70"/>
      <c r="G48" s="68"/>
      <c r="H48" s="10">
        <f>SUM(G47)</f>
        <v>0</v>
      </c>
      <c r="I48" s="3"/>
      <c r="J48" s="90"/>
      <c r="K48" s="129"/>
      <c r="L48" s="129"/>
      <c r="M48" s="129"/>
      <c r="N48" s="729" t="s">
        <v>58</v>
      </c>
      <c r="O48" s="129" t="s">
        <v>112</v>
      </c>
    </row>
    <row r="49" spans="1:15" customFormat="1" x14ac:dyDescent="0.25">
      <c r="A49" s="43"/>
      <c r="B49" s="44"/>
      <c r="C49" s="49" t="s">
        <v>95</v>
      </c>
      <c r="D49" s="45"/>
      <c r="E49" s="46"/>
      <c r="F49" s="47"/>
      <c r="G49" s="48"/>
      <c r="H49" s="57">
        <f>SUM(G33:G49)</f>
        <v>0</v>
      </c>
      <c r="I49" s="3"/>
      <c r="J49" s="90"/>
      <c r="K49" s="129"/>
      <c r="L49" s="129"/>
      <c r="M49" s="129"/>
      <c r="N49" s="729" t="s">
        <v>58</v>
      </c>
      <c r="O49" s="129" t="s">
        <v>113</v>
      </c>
    </row>
    <row r="50" spans="1:15" customFormat="1" x14ac:dyDescent="0.25">
      <c r="A50" s="16"/>
      <c r="B50" s="40"/>
      <c r="D50" s="21"/>
      <c r="E50" s="23"/>
      <c r="F50" s="13"/>
      <c r="G50" s="13"/>
      <c r="H50" s="58"/>
      <c r="I50" s="3"/>
      <c r="J50" s="90"/>
      <c r="K50" s="129"/>
      <c r="L50" s="129"/>
      <c r="M50" s="129"/>
      <c r="N50" s="729" t="s">
        <v>58</v>
      </c>
      <c r="O50" s="129" t="s">
        <v>114</v>
      </c>
    </row>
    <row r="51" spans="1:15" customFormat="1" x14ac:dyDescent="0.25">
      <c r="A51" s="51">
        <v>2</v>
      </c>
      <c r="B51" s="53" t="s">
        <v>20</v>
      </c>
      <c r="C51" s="53"/>
      <c r="D51" s="21"/>
      <c r="E51" s="23"/>
      <c r="F51" s="13"/>
      <c r="G51" s="13"/>
      <c r="H51" s="58"/>
      <c r="I51" s="3"/>
      <c r="J51" s="90"/>
      <c r="K51" s="129"/>
      <c r="L51" s="129"/>
      <c r="M51" s="129"/>
      <c r="N51" s="729" t="s">
        <v>58</v>
      </c>
      <c r="O51" s="659" t="s">
        <v>115</v>
      </c>
    </row>
    <row r="52" spans="1:15" customFormat="1" x14ac:dyDescent="0.25">
      <c r="A52" s="16"/>
      <c r="B52" s="40">
        <v>2.1</v>
      </c>
      <c r="C52" t="s">
        <v>116</v>
      </c>
      <c r="D52" s="21"/>
      <c r="E52" s="23"/>
      <c r="F52" s="13"/>
      <c r="G52" s="13"/>
      <c r="H52" s="58"/>
      <c r="I52" s="3"/>
      <c r="J52" s="90"/>
      <c r="K52" s="129"/>
      <c r="L52" s="129"/>
      <c r="M52" s="129"/>
      <c r="N52" s="729" t="s">
        <v>58</v>
      </c>
      <c r="O52" s="129" t="s">
        <v>117</v>
      </c>
    </row>
    <row r="53" spans="1:15" customFormat="1" x14ac:dyDescent="0.25">
      <c r="A53" s="16"/>
      <c r="B53" s="87" t="s">
        <v>64</v>
      </c>
      <c r="C53" s="72" t="s">
        <v>255</v>
      </c>
      <c r="D53" s="21">
        <f>50*50/1000</f>
        <v>2.5</v>
      </c>
      <c r="E53" s="23" t="s">
        <v>119</v>
      </c>
      <c r="F53" s="13">
        <v>4000</v>
      </c>
      <c r="G53" s="13">
        <f t="shared" ref="G53:G62" si="5">IF(E53="Item",ROUND(F53,0),ROUND(D53*F53,0))</f>
        <v>10000</v>
      </c>
      <c r="H53" s="10"/>
      <c r="I53" s="3"/>
      <c r="J53" s="90"/>
      <c r="K53" s="129"/>
      <c r="L53" s="129"/>
      <c r="M53" s="129"/>
      <c r="N53" s="729" t="s">
        <v>58</v>
      </c>
      <c r="O53" s="144" t="s">
        <v>121</v>
      </c>
    </row>
    <row r="54" spans="1:15" customFormat="1" x14ac:dyDescent="0.25">
      <c r="A54" s="16"/>
      <c r="B54" s="87" t="s">
        <v>64</v>
      </c>
      <c r="C54" s="72" t="s">
        <v>120</v>
      </c>
      <c r="D54" s="777">
        <f>D53*0.1</f>
        <v>0.25</v>
      </c>
      <c r="E54" s="23" t="s">
        <v>119</v>
      </c>
      <c r="F54" s="13">
        <v>4000</v>
      </c>
      <c r="G54" s="13">
        <f t="shared" si="5"/>
        <v>1000</v>
      </c>
      <c r="H54" s="10"/>
      <c r="I54" s="3"/>
      <c r="J54" s="90"/>
      <c r="K54" s="129"/>
      <c r="L54" s="129"/>
      <c r="M54" s="129"/>
      <c r="N54" s="729"/>
      <c r="O54" s="144"/>
    </row>
    <row r="55" spans="1:15" customFormat="1" x14ac:dyDescent="0.25">
      <c r="A55" s="16"/>
      <c r="B55" s="87" t="s">
        <v>64</v>
      </c>
      <c r="C55" s="72" t="s">
        <v>258</v>
      </c>
      <c r="D55" s="21">
        <v>50</v>
      </c>
      <c r="E55" s="23" t="s">
        <v>66</v>
      </c>
      <c r="F55" s="13">
        <v>50</v>
      </c>
      <c r="G55" s="13">
        <f t="shared" si="5"/>
        <v>2500</v>
      </c>
      <c r="H55" s="10"/>
      <c r="I55" s="3"/>
      <c r="J55" s="90"/>
      <c r="K55" s="129"/>
      <c r="L55" s="129"/>
      <c r="M55" s="129"/>
      <c r="N55" s="729"/>
      <c r="O55" s="144"/>
    </row>
    <row r="56" spans="1:15" customFormat="1" x14ac:dyDescent="0.25">
      <c r="A56" s="16"/>
      <c r="B56" s="87"/>
      <c r="D56" s="21"/>
      <c r="E56" s="23"/>
      <c r="F56" s="13"/>
      <c r="G56" s="13"/>
      <c r="H56" s="10"/>
      <c r="I56" s="3"/>
      <c r="J56" s="90"/>
      <c r="K56" s="129" t="s">
        <v>2579</v>
      </c>
      <c r="L56" s="129"/>
      <c r="M56" s="129"/>
      <c r="N56" s="729"/>
      <c r="O56" s="144"/>
    </row>
    <row r="57" spans="1:15" customFormat="1" x14ac:dyDescent="0.25">
      <c r="A57" s="16"/>
      <c r="B57" s="783"/>
      <c r="C57" s="800" t="s">
        <v>2627</v>
      </c>
      <c r="D57" s="21"/>
      <c r="E57" s="23"/>
      <c r="F57" s="13"/>
      <c r="G57" s="13"/>
      <c r="H57" s="10"/>
      <c r="I57" s="3"/>
      <c r="J57" s="90"/>
      <c r="K57" s="129"/>
      <c r="L57" s="129"/>
      <c r="M57" s="129"/>
      <c r="N57" s="729"/>
      <c r="O57" s="144"/>
    </row>
    <row r="58" spans="1:15" customFormat="1" x14ac:dyDescent="0.25">
      <c r="A58" s="16"/>
      <c r="B58" s="87" t="s">
        <v>64</v>
      </c>
      <c r="C58" s="72" t="s">
        <v>257</v>
      </c>
      <c r="D58" s="21">
        <f>750+180</f>
        <v>930</v>
      </c>
      <c r="E58" s="23" t="s">
        <v>66</v>
      </c>
      <c r="F58" s="13">
        <v>20</v>
      </c>
      <c r="G58" s="13">
        <f t="shared" si="5"/>
        <v>18600</v>
      </c>
      <c r="H58" s="10"/>
      <c r="I58" s="3"/>
      <c r="J58" s="90"/>
      <c r="K58" s="129"/>
      <c r="L58" s="129"/>
      <c r="M58" s="129"/>
      <c r="N58" s="729"/>
      <c r="O58" s="144"/>
    </row>
    <row r="59" spans="1:15" customFormat="1" x14ac:dyDescent="0.25">
      <c r="A59" s="16"/>
      <c r="B59" s="87" t="s">
        <v>64</v>
      </c>
      <c r="C59" s="72" t="s">
        <v>258</v>
      </c>
      <c r="D59" s="21">
        <f>(750*1.2)+180</f>
        <v>1080</v>
      </c>
      <c r="E59" s="23" t="s">
        <v>66</v>
      </c>
      <c r="F59" s="13">
        <v>50</v>
      </c>
      <c r="G59" s="13">
        <f t="shared" si="5"/>
        <v>54000</v>
      </c>
      <c r="H59" s="10"/>
      <c r="I59" s="3"/>
      <c r="J59" s="90"/>
      <c r="K59" s="129"/>
      <c r="L59" s="129"/>
      <c r="M59" s="129"/>
      <c r="N59" s="729"/>
      <c r="O59" s="144"/>
    </row>
    <row r="60" spans="1:15" customFormat="1" x14ac:dyDescent="0.25">
      <c r="A60" s="16"/>
      <c r="B60" s="87"/>
      <c r="C60" s="72"/>
      <c r="D60" s="21"/>
      <c r="E60" s="23"/>
      <c r="F60" s="13"/>
      <c r="G60" s="13"/>
      <c r="H60" s="10"/>
      <c r="I60" s="3"/>
      <c r="J60" s="90"/>
      <c r="K60" s="129"/>
      <c r="L60" s="129"/>
      <c r="M60" s="129"/>
      <c r="N60" s="729"/>
      <c r="O60" s="144"/>
    </row>
    <row r="61" spans="1:15" customFormat="1" x14ac:dyDescent="0.25">
      <c r="A61" s="16"/>
      <c r="B61" s="783"/>
      <c r="C61" s="800" t="s">
        <v>2577</v>
      </c>
      <c r="D61" s="21"/>
      <c r="E61" s="23"/>
      <c r="F61" s="13"/>
      <c r="G61" s="13"/>
      <c r="H61" s="10"/>
      <c r="I61" s="3"/>
      <c r="J61" s="90"/>
      <c r="K61" s="129"/>
      <c r="L61" s="129"/>
      <c r="M61" s="129"/>
      <c r="N61" s="729"/>
      <c r="O61" s="144"/>
    </row>
    <row r="62" spans="1:15" customFormat="1" x14ac:dyDescent="0.25">
      <c r="A62" s="16"/>
      <c r="B62" s="87" t="s">
        <v>64</v>
      </c>
      <c r="C62" s="72" t="s">
        <v>40</v>
      </c>
      <c r="D62" s="21">
        <v>0</v>
      </c>
      <c r="E62" s="23">
        <v>0</v>
      </c>
      <c r="F62" s="13">
        <v>0</v>
      </c>
      <c r="G62" s="13">
        <f t="shared" si="5"/>
        <v>0</v>
      </c>
      <c r="H62" s="10"/>
      <c r="I62" s="3"/>
      <c r="J62" s="90"/>
      <c r="K62" s="129"/>
      <c r="L62" s="129"/>
      <c r="M62" s="129"/>
      <c r="N62" s="729"/>
      <c r="O62" s="144"/>
    </row>
    <row r="63" spans="1:15" customFormat="1" x14ac:dyDescent="0.25">
      <c r="A63" s="16"/>
      <c r="B63" s="87"/>
      <c r="C63" s="781"/>
      <c r="D63" s="21"/>
      <c r="E63" s="23"/>
      <c r="F63" s="13"/>
      <c r="G63" s="13"/>
      <c r="H63" s="10"/>
      <c r="I63" s="3"/>
      <c r="J63" s="90"/>
      <c r="K63" s="129"/>
      <c r="L63" s="129"/>
      <c r="M63" s="129"/>
      <c r="N63" s="729"/>
      <c r="O63" s="144"/>
    </row>
    <row r="64" spans="1:15" customFormat="1" ht="16.5" customHeight="1" x14ac:dyDescent="0.25">
      <c r="A64" s="16"/>
      <c r="B64" s="87"/>
      <c r="C64" s="73"/>
      <c r="D64" s="21"/>
      <c r="E64" s="23"/>
      <c r="F64" s="13"/>
      <c r="G64" s="13"/>
      <c r="H64" s="10">
        <f>SUM(G53:G63)</f>
        <v>86100</v>
      </c>
      <c r="I64" s="3"/>
      <c r="J64" s="90"/>
      <c r="K64" s="129"/>
      <c r="L64" s="129"/>
      <c r="M64" s="129"/>
      <c r="N64" s="729"/>
      <c r="O64" s="144"/>
    </row>
    <row r="65" spans="1:15" customFormat="1" x14ac:dyDescent="0.25">
      <c r="A65" s="16"/>
      <c r="B65" s="40">
        <v>2.2000000000000002</v>
      </c>
      <c r="C65" t="s">
        <v>122</v>
      </c>
      <c r="D65" s="21"/>
      <c r="E65" s="23"/>
      <c r="F65" s="13"/>
      <c r="G65" s="13"/>
      <c r="H65" s="58"/>
      <c r="I65" s="3"/>
      <c r="J65" s="90"/>
      <c r="K65" s="129"/>
      <c r="L65" s="129"/>
      <c r="M65" s="129"/>
      <c r="N65" s="729" t="s">
        <v>58</v>
      </c>
      <c r="O65" s="144" t="s">
        <v>123</v>
      </c>
    </row>
    <row r="66" spans="1:15" customFormat="1" x14ac:dyDescent="0.25">
      <c r="A66" s="16"/>
      <c r="B66" s="87"/>
      <c r="C66" s="72"/>
      <c r="D66" s="21"/>
      <c r="E66" s="23"/>
      <c r="F66" s="13"/>
      <c r="G66" s="13"/>
      <c r="H66" s="58"/>
      <c r="I66" s="3"/>
      <c r="J66" s="90"/>
      <c r="K66" s="129"/>
      <c r="L66" s="129"/>
      <c r="M66" s="129"/>
      <c r="N66" s="729" t="s">
        <v>58</v>
      </c>
      <c r="O66" s="144" t="s">
        <v>124</v>
      </c>
    </row>
    <row r="67" spans="1:15" customFormat="1" x14ac:dyDescent="0.25">
      <c r="A67" s="16"/>
      <c r="B67" s="40">
        <v>2.2999999999999998</v>
      </c>
      <c r="C67" t="s">
        <v>125</v>
      </c>
      <c r="D67" s="21"/>
      <c r="E67" s="23"/>
      <c r="F67" s="13"/>
      <c r="G67" s="13"/>
      <c r="H67" s="58">
        <f>SUM(G66:G66)</f>
        <v>0</v>
      </c>
      <c r="I67" s="3"/>
      <c r="J67" s="90"/>
      <c r="K67" s="129"/>
      <c r="L67" s="129"/>
      <c r="M67" s="129"/>
      <c r="N67" s="729" t="s">
        <v>58</v>
      </c>
      <c r="O67" s="144" t="s">
        <v>126</v>
      </c>
    </row>
    <row r="68" spans="1:15" customFormat="1" x14ac:dyDescent="0.25">
      <c r="A68" s="16"/>
      <c r="B68" s="87" t="s">
        <v>64</v>
      </c>
      <c r="C68" s="72" t="s">
        <v>127</v>
      </c>
      <c r="D68" s="68">
        <v>2150</v>
      </c>
      <c r="E68" s="23" t="s">
        <v>66</v>
      </c>
      <c r="F68" s="13">
        <v>180</v>
      </c>
      <c r="G68" s="94">
        <f t="shared" ref="G68:G69" si="6">IF(E68="Item",ROUND(F68,0),ROUND(D68*F68,0))</f>
        <v>387000</v>
      </c>
      <c r="H68" s="58"/>
      <c r="I68" s="3"/>
      <c r="J68" s="90"/>
      <c r="K68" s="129"/>
      <c r="L68" s="129"/>
      <c r="M68" s="129"/>
      <c r="N68" s="729" t="s">
        <v>58</v>
      </c>
      <c r="O68" s="144" t="s">
        <v>128</v>
      </c>
    </row>
    <row r="69" spans="1:15" customFormat="1" x14ac:dyDescent="0.25">
      <c r="A69" s="16"/>
      <c r="B69" s="87" t="s">
        <v>64</v>
      </c>
      <c r="C69" s="72" t="s">
        <v>2625</v>
      </c>
      <c r="D69" s="68">
        <v>2150</v>
      </c>
      <c r="E69" s="23" t="s">
        <v>66</v>
      </c>
      <c r="F69" s="13">
        <v>40</v>
      </c>
      <c r="G69" s="13">
        <f t="shared" si="6"/>
        <v>86000</v>
      </c>
      <c r="H69" s="58"/>
      <c r="I69" s="3"/>
      <c r="J69" s="90"/>
      <c r="K69" s="129"/>
      <c r="L69" s="129"/>
      <c r="M69" s="129"/>
      <c r="N69" s="729"/>
      <c r="O69" s="144"/>
    </row>
    <row r="70" spans="1:15" customFormat="1" ht="15" x14ac:dyDescent="0.25">
      <c r="A70" s="16"/>
      <c r="B70" s="3"/>
      <c r="C70" s="3"/>
      <c r="D70" s="21"/>
      <c r="E70" s="23"/>
      <c r="F70" s="13"/>
      <c r="G70" s="13"/>
      <c r="H70" s="10">
        <f>SUM(G68:G69)</f>
        <v>473000</v>
      </c>
      <c r="I70" s="3"/>
      <c r="J70" s="90"/>
      <c r="K70" s="129"/>
      <c r="L70" s="129"/>
      <c r="M70" s="129"/>
      <c r="N70" s="628"/>
      <c r="O70" s="130" t="s">
        <v>130</v>
      </c>
    </row>
    <row r="71" spans="1:15" customFormat="1" ht="15" x14ac:dyDescent="0.25">
      <c r="A71" s="16"/>
      <c r="B71" s="40">
        <v>2.4</v>
      </c>
      <c r="C71" t="s">
        <v>131</v>
      </c>
      <c r="D71" s="21"/>
      <c r="E71" s="23"/>
      <c r="F71" s="13"/>
      <c r="G71" s="13"/>
      <c r="H71" s="58"/>
      <c r="I71" s="3"/>
      <c r="J71" s="90"/>
      <c r="K71" s="129"/>
      <c r="L71" s="129"/>
      <c r="M71" s="129"/>
      <c r="N71" s="627" t="s">
        <v>83</v>
      </c>
      <c r="O71" s="129" t="s">
        <v>132</v>
      </c>
    </row>
    <row r="72" spans="1:15" customFormat="1" ht="15" x14ac:dyDescent="0.25">
      <c r="A72" s="16"/>
      <c r="B72" s="87"/>
      <c r="C72" s="72"/>
      <c r="D72" s="21"/>
      <c r="E72" s="23"/>
      <c r="F72" s="13"/>
      <c r="G72" s="13"/>
      <c r="H72" s="58"/>
      <c r="I72" s="3"/>
      <c r="J72" s="90"/>
      <c r="K72" s="129"/>
      <c r="L72" s="129"/>
      <c r="M72" s="129"/>
      <c r="N72" s="628"/>
      <c r="O72" s="129"/>
    </row>
    <row r="73" spans="1:15" customFormat="1" ht="15" x14ac:dyDescent="0.25">
      <c r="A73" s="16"/>
      <c r="B73" s="40"/>
      <c r="D73" s="21"/>
      <c r="E73" s="23"/>
      <c r="F73" s="13"/>
      <c r="G73" s="13"/>
      <c r="H73" s="58"/>
      <c r="I73" s="3"/>
      <c r="J73" s="95"/>
      <c r="K73" s="624"/>
      <c r="L73" s="624"/>
      <c r="M73" s="624"/>
      <c r="N73" s="628"/>
      <c r="O73" s="130" t="s">
        <v>133</v>
      </c>
    </row>
    <row r="74" spans="1:15" customFormat="1" ht="12.6" customHeight="1" x14ac:dyDescent="0.25">
      <c r="A74" s="16"/>
      <c r="B74" s="40">
        <v>2.5</v>
      </c>
      <c r="C74" t="s">
        <v>134</v>
      </c>
      <c r="D74" s="21"/>
      <c r="E74" s="23"/>
      <c r="F74" s="13"/>
      <c r="G74" s="13"/>
      <c r="H74" s="58"/>
      <c r="I74" s="3"/>
      <c r="J74" s="95"/>
      <c r="K74" s="624"/>
      <c r="L74" s="624"/>
      <c r="M74" s="624"/>
      <c r="N74" s="628" t="s">
        <v>135</v>
      </c>
      <c r="O74" s="659" t="s">
        <v>136</v>
      </c>
    </row>
    <row r="75" spans="1:15" customFormat="1" ht="15" x14ac:dyDescent="0.25">
      <c r="A75" s="16"/>
      <c r="B75" s="87" t="s">
        <v>64</v>
      </c>
      <c r="C75" s="72" t="s">
        <v>137</v>
      </c>
      <c r="D75" s="21">
        <v>275</v>
      </c>
      <c r="E75" s="23" t="s">
        <v>66</v>
      </c>
      <c r="F75" s="13">
        <v>260</v>
      </c>
      <c r="G75" s="13">
        <f t="shared" ref="G75:G80" si="7">IF(E75="Item",ROUND(F75,0),ROUND(D75*F75,0))</f>
        <v>71500</v>
      </c>
      <c r="H75" s="58"/>
      <c r="I75" s="3"/>
      <c r="J75" s="95"/>
      <c r="K75" s="624"/>
      <c r="L75" s="624"/>
      <c r="M75" s="624"/>
      <c r="N75" s="628"/>
      <c r="O75" s="630" t="s">
        <v>138</v>
      </c>
    </row>
    <row r="76" spans="1:15" s="650" customFormat="1" ht="28.5" x14ac:dyDescent="0.25">
      <c r="A76" s="16"/>
      <c r="B76" s="87" t="s">
        <v>64</v>
      </c>
      <c r="C76" s="73" t="s">
        <v>2576</v>
      </c>
      <c r="D76" s="21">
        <v>300</v>
      </c>
      <c r="E76" s="23" t="s">
        <v>66</v>
      </c>
      <c r="F76" s="13">
        <v>250</v>
      </c>
      <c r="G76" s="13">
        <f t="shared" si="7"/>
        <v>75000</v>
      </c>
      <c r="H76" s="58"/>
      <c r="I76" s="656"/>
      <c r="J76" s="651"/>
      <c r="K76" s="672"/>
      <c r="L76" s="672"/>
      <c r="M76" s="672"/>
      <c r="N76" s="729" t="s">
        <v>58</v>
      </c>
      <c r="O76" s="144" t="s">
        <v>139</v>
      </c>
    </row>
    <row r="77" spans="1:15" s="650" customFormat="1" ht="28.5" x14ac:dyDescent="0.25">
      <c r="A77" s="16"/>
      <c r="B77" s="87" t="s">
        <v>64</v>
      </c>
      <c r="C77" s="73" t="s">
        <v>2568</v>
      </c>
      <c r="D77" s="21">
        <v>50</v>
      </c>
      <c r="E77" s="23" t="s">
        <v>66</v>
      </c>
      <c r="F77" s="13">
        <v>450</v>
      </c>
      <c r="G77" s="13">
        <f t="shared" si="7"/>
        <v>22500</v>
      </c>
      <c r="H77" s="58"/>
      <c r="I77" s="656"/>
      <c r="J77" s="651"/>
      <c r="K77" s="672"/>
      <c r="L77" s="672"/>
      <c r="M77" s="672"/>
      <c r="N77" s="672"/>
      <c r="O77" s="672"/>
    </row>
    <row r="78" spans="1:15" s="650" customFormat="1" ht="15" x14ac:dyDescent="0.25">
      <c r="A78" s="16"/>
      <c r="B78" s="87" t="s">
        <v>64</v>
      </c>
      <c r="C78" s="72" t="s">
        <v>140</v>
      </c>
      <c r="D78" s="21">
        <v>88</v>
      </c>
      <c r="E78" s="23" t="s">
        <v>144</v>
      </c>
      <c r="F78" s="13">
        <v>35</v>
      </c>
      <c r="G78" s="68">
        <f t="shared" si="7"/>
        <v>3080</v>
      </c>
      <c r="H78" s="58"/>
      <c r="I78" s="656"/>
      <c r="J78" s="651"/>
      <c r="K78" s="672"/>
      <c r="L78" s="672"/>
      <c r="M78" s="672"/>
      <c r="N78" s="672"/>
      <c r="O78" s="672"/>
    </row>
    <row r="79" spans="1:15" customFormat="1" ht="15" x14ac:dyDescent="0.25">
      <c r="A79" s="16"/>
      <c r="B79" s="87" t="s">
        <v>64</v>
      </c>
      <c r="C79" s="72" t="s">
        <v>141</v>
      </c>
      <c r="D79" s="21">
        <v>1</v>
      </c>
      <c r="E79" s="23" t="s">
        <v>142</v>
      </c>
      <c r="F79" s="13">
        <v>20000</v>
      </c>
      <c r="G79" s="68">
        <f t="shared" si="7"/>
        <v>20000</v>
      </c>
      <c r="H79" s="58"/>
      <c r="I79" s="3"/>
      <c r="J79" s="95"/>
      <c r="K79" s="431"/>
      <c r="L79" s="431"/>
      <c r="M79" s="431"/>
      <c r="N79" s="431"/>
      <c r="O79" s="431"/>
    </row>
    <row r="80" spans="1:15" customFormat="1" ht="15" x14ac:dyDescent="0.25">
      <c r="A80" s="16"/>
      <c r="B80" s="87" t="s">
        <v>64</v>
      </c>
      <c r="C80" s="72" t="s">
        <v>263</v>
      </c>
      <c r="D80" s="21">
        <v>264</v>
      </c>
      <c r="E80" s="23" t="s">
        <v>66</v>
      </c>
      <c r="F80" s="13">
        <v>260</v>
      </c>
      <c r="G80" s="68">
        <f t="shared" si="7"/>
        <v>68640</v>
      </c>
      <c r="H80" s="58"/>
      <c r="I80" s="3"/>
      <c r="J80" s="95"/>
      <c r="K80" s="431"/>
      <c r="L80" s="431"/>
      <c r="M80" s="431"/>
      <c r="N80" s="431"/>
      <c r="O80" s="431"/>
    </row>
    <row r="81" spans="1:8" customFormat="1" x14ac:dyDescent="0.25">
      <c r="A81" s="16"/>
      <c r="B81" s="87"/>
      <c r="C81" s="72"/>
      <c r="D81" s="21"/>
      <c r="E81" s="23"/>
      <c r="F81" s="13"/>
      <c r="G81" s="68"/>
      <c r="H81" s="10">
        <f>SUM(G75:G80)</f>
        <v>260720</v>
      </c>
    </row>
    <row r="82" spans="1:8" s="650" customFormat="1" x14ac:dyDescent="0.25">
      <c r="A82" s="16"/>
      <c r="B82" s="40">
        <v>2.6</v>
      </c>
      <c r="C82" t="s">
        <v>145</v>
      </c>
      <c r="D82" s="21"/>
      <c r="E82" s="23"/>
      <c r="F82" s="13"/>
      <c r="G82" s="13"/>
      <c r="H82" s="10"/>
    </row>
    <row r="83" spans="1:8" customFormat="1" x14ac:dyDescent="0.25">
      <c r="A83" s="16"/>
      <c r="B83" s="87" t="s">
        <v>64</v>
      </c>
      <c r="C83" s="72" t="s">
        <v>168</v>
      </c>
      <c r="D83" s="21"/>
      <c r="E83" s="23"/>
      <c r="F83" s="13"/>
      <c r="G83" s="13"/>
      <c r="H83" s="10">
        <f>SUM(G82:G82)</f>
        <v>0</v>
      </c>
    </row>
    <row r="84" spans="1:8" s="650" customFormat="1" ht="56.45" customHeight="1" x14ac:dyDescent="0.25">
      <c r="A84" s="16"/>
      <c r="B84" s="40">
        <v>2.7</v>
      </c>
      <c r="C84" s="14" t="s">
        <v>151</v>
      </c>
      <c r="D84" s="21"/>
      <c r="E84" s="23"/>
      <c r="F84" s="13"/>
      <c r="G84" s="13"/>
      <c r="H84" s="10"/>
    </row>
    <row r="85" spans="1:8" customFormat="1" x14ac:dyDescent="0.25">
      <c r="A85" s="16"/>
      <c r="B85" s="87" t="s">
        <v>64</v>
      </c>
      <c r="C85" s="72" t="s">
        <v>168</v>
      </c>
      <c r="D85" s="21"/>
      <c r="E85" s="23"/>
      <c r="F85" s="13"/>
      <c r="G85" s="13"/>
      <c r="H85" s="10"/>
    </row>
    <row r="86" spans="1:8" customFormat="1" x14ac:dyDescent="0.25">
      <c r="A86" s="16"/>
      <c r="B86" s="40"/>
      <c r="D86" s="21"/>
      <c r="E86" s="23"/>
      <c r="F86" s="13"/>
      <c r="G86" s="13"/>
      <c r="H86" s="10"/>
    </row>
    <row r="87" spans="1:8" customFormat="1" x14ac:dyDescent="0.25">
      <c r="A87" s="16"/>
      <c r="B87" s="40">
        <v>2.8</v>
      </c>
      <c r="C87" t="s">
        <v>153</v>
      </c>
      <c r="D87" s="21"/>
      <c r="E87" s="23"/>
      <c r="F87" s="13"/>
      <c r="G87" s="13"/>
      <c r="H87" s="58"/>
    </row>
    <row r="88" spans="1:8" s="650" customFormat="1" x14ac:dyDescent="0.25">
      <c r="A88" s="16"/>
      <c r="B88" s="87" t="s">
        <v>64</v>
      </c>
      <c r="C88" s="72" t="s">
        <v>168</v>
      </c>
      <c r="D88" s="21">
        <v>0</v>
      </c>
      <c r="E88" s="23">
        <v>0</v>
      </c>
      <c r="F88" s="13">
        <v>0</v>
      </c>
      <c r="G88" s="68">
        <f t="shared" ref="G88" si="8">IF(E88="Item",ROUND(F88,0),ROUND(D88*F88,0))</f>
        <v>0</v>
      </c>
      <c r="H88" s="58"/>
    </row>
    <row r="89" spans="1:8" s="650" customFormat="1" x14ac:dyDescent="0.25">
      <c r="A89" s="16"/>
      <c r="B89" s="87"/>
      <c r="C89" s="75"/>
      <c r="D89" s="21"/>
      <c r="E89" s="23"/>
      <c r="F89" s="13"/>
      <c r="G89" s="68"/>
      <c r="H89" s="10">
        <f>SUM(G88:G88)</f>
        <v>0</v>
      </c>
    </row>
    <row r="90" spans="1:8" s="650" customFormat="1" x14ac:dyDescent="0.25">
      <c r="A90" s="16"/>
      <c r="B90" s="87"/>
      <c r="C90" s="75"/>
      <c r="D90" s="21"/>
      <c r="E90" s="23"/>
      <c r="F90" s="13"/>
      <c r="G90" s="68"/>
      <c r="H90" s="58"/>
    </row>
    <row r="91" spans="1:8" customFormat="1" x14ac:dyDescent="0.25">
      <c r="A91" s="16"/>
      <c r="B91" s="87"/>
      <c r="C91" s="72"/>
      <c r="D91" s="21"/>
      <c r="E91" s="23"/>
      <c r="F91" s="13"/>
      <c r="G91" s="21"/>
      <c r="H91" s="58"/>
    </row>
    <row r="92" spans="1:8" customFormat="1" x14ac:dyDescent="0.25">
      <c r="A92" s="43"/>
      <c r="B92" s="50"/>
      <c r="C92" s="49" t="s">
        <v>95</v>
      </c>
      <c r="D92" s="45"/>
      <c r="E92" s="46"/>
      <c r="F92" s="47"/>
      <c r="G92" s="48"/>
      <c r="H92" s="57">
        <f>SUM(G52:G88)</f>
        <v>819820</v>
      </c>
    </row>
    <row r="93" spans="1:8" s="650" customFormat="1" x14ac:dyDescent="0.25">
      <c r="A93" s="16"/>
      <c r="B93" s="40"/>
      <c r="C93"/>
      <c r="D93" s="21"/>
      <c r="E93" s="23"/>
      <c r="F93" s="13"/>
      <c r="G93" s="13"/>
      <c r="H93" s="58"/>
    </row>
    <row r="94" spans="1:8" s="650" customFormat="1" x14ac:dyDescent="0.25">
      <c r="A94" s="51">
        <v>3</v>
      </c>
      <c r="B94" s="52" t="s">
        <v>156</v>
      </c>
      <c r="C94" s="53"/>
      <c r="D94" s="21"/>
      <c r="E94" s="23"/>
      <c r="F94" s="13"/>
      <c r="G94" s="13"/>
      <c r="H94" s="58"/>
    </row>
    <row r="95" spans="1:8" s="650" customFormat="1" x14ac:dyDescent="0.25">
      <c r="A95" s="16"/>
      <c r="B95" s="40">
        <v>3.1</v>
      </c>
      <c r="C95" t="s">
        <v>157</v>
      </c>
      <c r="D95" s="21"/>
      <c r="E95" s="23"/>
      <c r="F95" s="13"/>
      <c r="G95" s="13"/>
      <c r="H95" s="58"/>
    </row>
    <row r="96" spans="1:8" s="650" customFormat="1" x14ac:dyDescent="0.25">
      <c r="A96" s="16"/>
      <c r="B96" s="87" t="s">
        <v>64</v>
      </c>
      <c r="C96" s="72" t="s">
        <v>168</v>
      </c>
      <c r="D96" s="21">
        <v>0</v>
      </c>
      <c r="E96" s="23">
        <v>0</v>
      </c>
      <c r="F96" s="13">
        <v>0</v>
      </c>
      <c r="G96" s="68">
        <f t="shared" ref="G96" si="9">IF(E96="Item",ROUND(F96,0),ROUND(D96*F96,0))</f>
        <v>0</v>
      </c>
      <c r="H96" s="58"/>
    </row>
    <row r="97" spans="1:8" customFormat="1" x14ac:dyDescent="0.25">
      <c r="A97" s="16"/>
      <c r="B97" s="40"/>
      <c r="D97" s="21"/>
      <c r="E97" s="23"/>
      <c r="F97" s="13"/>
      <c r="G97" s="13"/>
      <c r="H97" s="10"/>
    </row>
    <row r="98" spans="1:8" s="650" customFormat="1" x14ac:dyDescent="0.25">
      <c r="A98" s="16"/>
      <c r="B98" s="40">
        <v>3.2</v>
      </c>
      <c r="C98" t="s">
        <v>159</v>
      </c>
      <c r="D98" s="21"/>
      <c r="E98" s="23"/>
      <c r="F98" s="13"/>
      <c r="G98" s="13"/>
      <c r="H98" s="10"/>
    </row>
    <row r="99" spans="1:8" s="650" customFormat="1" ht="30.95" customHeight="1" x14ac:dyDescent="0.25">
      <c r="A99" s="16"/>
      <c r="B99" s="87" t="s">
        <v>64</v>
      </c>
      <c r="C99" s="72" t="s">
        <v>168</v>
      </c>
      <c r="D99" s="21">
        <v>0</v>
      </c>
      <c r="E99" s="23">
        <v>0</v>
      </c>
      <c r="F99" s="13">
        <v>0</v>
      </c>
      <c r="G99" s="68">
        <f t="shared" ref="G99" si="10">IF(E99="Item",ROUND(F99,0),ROUND(D99*F99,0))</f>
        <v>0</v>
      </c>
      <c r="H99" s="10"/>
    </row>
    <row r="100" spans="1:8" customFormat="1" x14ac:dyDescent="0.25">
      <c r="A100" s="16"/>
      <c r="B100" s="87"/>
      <c r="C100" s="72"/>
      <c r="D100" s="21"/>
      <c r="E100" s="23"/>
      <c r="F100" s="13"/>
      <c r="G100" s="13"/>
      <c r="H100" s="10">
        <f>SUM(G99:G99)</f>
        <v>0</v>
      </c>
    </row>
    <row r="101" spans="1:8" customFormat="1" x14ac:dyDescent="0.25">
      <c r="A101" s="16"/>
      <c r="B101" s="40">
        <v>3.3</v>
      </c>
      <c r="C101" t="s">
        <v>161</v>
      </c>
      <c r="D101" s="21"/>
      <c r="E101" s="23"/>
      <c r="F101" s="13"/>
      <c r="G101" s="13"/>
      <c r="H101" s="58"/>
    </row>
    <row r="102" spans="1:8" s="650" customFormat="1" x14ac:dyDescent="0.25">
      <c r="A102" s="16"/>
      <c r="B102" s="87" t="s">
        <v>64</v>
      </c>
      <c r="C102" s="72" t="s">
        <v>168</v>
      </c>
      <c r="D102" s="21">
        <v>0</v>
      </c>
      <c r="E102" s="23">
        <v>0</v>
      </c>
      <c r="F102" s="13">
        <v>0</v>
      </c>
      <c r="G102" s="68">
        <f t="shared" ref="G102" si="11">IF(E102="Item",ROUND(F102,0),ROUND(D102*F102,0))</f>
        <v>0</v>
      </c>
      <c r="H102" s="58"/>
    </row>
    <row r="103" spans="1:8" s="650" customFormat="1" x14ac:dyDescent="0.25">
      <c r="A103" s="16"/>
      <c r="B103" s="87"/>
      <c r="C103" s="72"/>
      <c r="D103" s="21"/>
      <c r="E103" s="23"/>
      <c r="F103" s="13"/>
      <c r="G103" s="68"/>
      <c r="H103" s="10"/>
    </row>
    <row r="104" spans="1:8" customFormat="1" x14ac:dyDescent="0.25">
      <c r="A104" s="16"/>
      <c r="B104" s="87"/>
      <c r="C104" s="72"/>
      <c r="D104" s="68"/>
      <c r="E104" s="23"/>
      <c r="F104" s="13"/>
      <c r="G104" s="68"/>
      <c r="H104" s="10">
        <f>SUM(G102:G103)</f>
        <v>0</v>
      </c>
    </row>
    <row r="105" spans="1:8" customFormat="1" x14ac:dyDescent="0.25">
      <c r="A105" s="43"/>
      <c r="B105" s="50"/>
      <c r="C105" s="49" t="s">
        <v>95</v>
      </c>
      <c r="D105" s="45"/>
      <c r="E105" s="46"/>
      <c r="F105" s="47"/>
      <c r="G105" s="47"/>
      <c r="H105" s="57">
        <f>SUM(G95:G103)</f>
        <v>0</v>
      </c>
    </row>
    <row r="106" spans="1:8" customFormat="1" x14ac:dyDescent="0.25">
      <c r="A106" s="16"/>
      <c r="B106" s="40"/>
      <c r="D106" s="21"/>
      <c r="E106" s="23"/>
      <c r="F106" s="13"/>
      <c r="G106" s="13"/>
      <c r="H106" s="58"/>
    </row>
    <row r="107" spans="1:8" customFormat="1" x14ac:dyDescent="0.25">
      <c r="A107" s="51">
        <v>4</v>
      </c>
      <c r="B107" s="52" t="s">
        <v>162</v>
      </c>
      <c r="C107" s="53"/>
      <c r="D107" s="21"/>
      <c r="E107" s="23"/>
      <c r="F107" s="13"/>
      <c r="G107" s="13"/>
      <c r="H107" s="58"/>
    </row>
    <row r="108" spans="1:8" customFormat="1" x14ac:dyDescent="0.25">
      <c r="A108" s="16"/>
      <c r="B108" s="40">
        <v>4.0999999999999996</v>
      </c>
      <c r="C108" s="74" t="s">
        <v>163</v>
      </c>
      <c r="D108" s="21"/>
      <c r="E108" s="23"/>
      <c r="F108" s="13"/>
      <c r="G108" s="13"/>
      <c r="H108" s="58"/>
    </row>
    <row r="109" spans="1:8" customFormat="1" x14ac:dyDescent="0.25">
      <c r="A109" s="16"/>
      <c r="B109" s="87" t="s">
        <v>64</v>
      </c>
      <c r="C109" s="74" t="s">
        <v>164</v>
      </c>
      <c r="D109" s="21">
        <v>0</v>
      </c>
      <c r="E109" s="23">
        <v>0</v>
      </c>
      <c r="F109" s="13"/>
      <c r="G109" s="68">
        <f>IF(E109="Item",ROUND(F109,0),ROUND(D109*F109,0))</f>
        <v>0</v>
      </c>
      <c r="H109" s="58"/>
    </row>
    <row r="110" spans="1:8" customFormat="1" x14ac:dyDescent="0.25">
      <c r="A110" s="16"/>
      <c r="B110" s="87" t="s">
        <v>64</v>
      </c>
      <c r="C110" s="74" t="s">
        <v>165</v>
      </c>
      <c r="D110" s="21"/>
      <c r="E110" s="23"/>
      <c r="F110" s="13"/>
      <c r="G110" s="13"/>
      <c r="H110" s="10">
        <f>SUM(G109)</f>
        <v>0</v>
      </c>
    </row>
    <row r="111" spans="1:8" customFormat="1" x14ac:dyDescent="0.25">
      <c r="A111" s="16"/>
      <c r="B111" s="40"/>
      <c r="C111" s="41"/>
      <c r="D111" s="21"/>
      <c r="E111" s="23"/>
      <c r="F111" s="13"/>
      <c r="G111" s="13">
        <f t="shared" ref="G111" si="12">IF(E111="Item",ROUND(F111,0),ROUND(D111*F111,0))</f>
        <v>0</v>
      </c>
      <c r="H111" s="58"/>
    </row>
    <row r="112" spans="1:8" customFormat="1" x14ac:dyDescent="0.25">
      <c r="A112" s="43"/>
      <c r="B112" s="50"/>
      <c r="C112" s="49" t="s">
        <v>95</v>
      </c>
      <c r="D112" s="45"/>
      <c r="E112" s="46"/>
      <c r="F112" s="47"/>
      <c r="G112" s="47"/>
      <c r="H112" s="57">
        <f>SUM(G106:G111)</f>
        <v>0</v>
      </c>
    </row>
    <row r="113" spans="1:8" customFormat="1" x14ac:dyDescent="0.25">
      <c r="A113" s="16"/>
      <c r="B113" s="40"/>
      <c r="D113" s="21"/>
      <c r="E113" s="23"/>
      <c r="F113" s="13"/>
      <c r="G113" s="13"/>
      <c r="H113" s="58"/>
    </row>
    <row r="114" spans="1:8" customFormat="1" ht="12.95" customHeight="1" x14ac:dyDescent="0.25">
      <c r="A114" s="51">
        <v>5</v>
      </c>
      <c r="B114" s="52" t="s">
        <v>166</v>
      </c>
      <c r="C114" s="53"/>
      <c r="D114" s="21"/>
      <c r="E114" s="23"/>
      <c r="F114" s="13"/>
      <c r="G114" s="13"/>
      <c r="H114" s="58"/>
    </row>
    <row r="115" spans="1:8" customFormat="1" x14ac:dyDescent="0.25">
      <c r="A115" s="16"/>
      <c r="B115" s="40">
        <v>5.0999999999999996</v>
      </c>
      <c r="C115" t="s">
        <v>167</v>
      </c>
      <c r="D115" s="21"/>
      <c r="E115" s="23"/>
      <c r="F115" s="70"/>
      <c r="G115" s="13"/>
      <c r="H115" s="58"/>
    </row>
    <row r="116" spans="1:8" s="675" customFormat="1" x14ac:dyDescent="0.25">
      <c r="A116" s="16"/>
      <c r="B116" s="87" t="s">
        <v>64</v>
      </c>
      <c r="C116" s="75" t="s">
        <v>168</v>
      </c>
      <c r="D116" s="68">
        <v>0</v>
      </c>
      <c r="E116" s="23">
        <v>0</v>
      </c>
      <c r="F116" s="70">
        <v>0</v>
      </c>
      <c r="G116" s="13">
        <f>D116*F116</f>
        <v>0</v>
      </c>
      <c r="H116" s="58"/>
    </row>
    <row r="117" spans="1:8" customFormat="1" x14ac:dyDescent="0.25">
      <c r="A117" s="16"/>
      <c r="B117" s="40"/>
      <c r="C117" s="73"/>
      <c r="D117" s="21"/>
      <c r="E117" s="23"/>
      <c r="F117" s="70"/>
      <c r="G117" s="13"/>
      <c r="H117" s="10">
        <f>SUM(G116:G116)</f>
        <v>0</v>
      </c>
    </row>
    <row r="118" spans="1:8" customFormat="1" x14ac:dyDescent="0.25">
      <c r="A118" s="16"/>
      <c r="B118" s="42">
        <v>5.2</v>
      </c>
      <c r="C118" s="41" t="s">
        <v>169</v>
      </c>
      <c r="D118" s="68"/>
      <c r="E118" s="69"/>
      <c r="F118" s="70"/>
      <c r="G118" s="13"/>
      <c r="H118" s="58"/>
    </row>
    <row r="119" spans="1:8" s="675" customFormat="1" x14ac:dyDescent="0.25">
      <c r="A119" s="16"/>
      <c r="B119" s="87" t="s">
        <v>64</v>
      </c>
      <c r="C119" s="75" t="s">
        <v>168</v>
      </c>
      <c r="D119" s="68">
        <v>0</v>
      </c>
      <c r="E119" s="23">
        <v>0</v>
      </c>
      <c r="F119" s="70">
        <v>0</v>
      </c>
      <c r="G119" s="13">
        <f>D119*F119</f>
        <v>0</v>
      </c>
      <c r="H119" s="58"/>
    </row>
    <row r="120" spans="1:8" s="650" customFormat="1" ht="20.45" customHeight="1" x14ac:dyDescent="0.25">
      <c r="A120" s="16"/>
      <c r="B120" s="40"/>
      <c r="C120" s="73"/>
      <c r="D120" s="21"/>
      <c r="E120" s="23"/>
      <c r="F120" s="70"/>
      <c r="G120" s="13"/>
      <c r="H120" s="10">
        <f>SUM(G119:G119)</f>
        <v>0</v>
      </c>
    </row>
    <row r="121" spans="1:8" s="650" customFormat="1" x14ac:dyDescent="0.25">
      <c r="A121" s="16"/>
      <c r="B121" s="40">
        <v>5.3</v>
      </c>
      <c r="C121" s="41" t="s">
        <v>170</v>
      </c>
      <c r="D121" s="68"/>
      <c r="E121" s="69"/>
      <c r="F121" s="70"/>
      <c r="G121" s="13"/>
      <c r="H121" s="10"/>
    </row>
    <row r="122" spans="1:8" s="650" customFormat="1" x14ac:dyDescent="0.25">
      <c r="A122" s="16"/>
      <c r="B122" s="87" t="s">
        <v>64</v>
      </c>
      <c r="C122" s="75" t="s">
        <v>168</v>
      </c>
      <c r="D122" s="68">
        <v>0</v>
      </c>
      <c r="E122" s="23">
        <v>0</v>
      </c>
      <c r="F122" s="70">
        <v>0</v>
      </c>
      <c r="G122" s="13">
        <f>D122*F122</f>
        <v>0</v>
      </c>
      <c r="H122" s="10"/>
    </row>
    <row r="123" spans="1:8" s="650" customFormat="1" x14ac:dyDescent="0.25">
      <c r="A123" s="16"/>
      <c r="B123" s="40"/>
      <c r="C123"/>
      <c r="D123" s="21"/>
      <c r="E123" s="23"/>
      <c r="F123" s="70"/>
      <c r="G123" s="13"/>
      <c r="H123" s="10">
        <f>SUM(G122)</f>
        <v>0</v>
      </c>
    </row>
    <row r="124" spans="1:8" customFormat="1" x14ac:dyDescent="0.25">
      <c r="A124" s="16"/>
      <c r="B124" s="40">
        <v>5.4</v>
      </c>
      <c r="C124" s="41" t="s">
        <v>171</v>
      </c>
      <c r="D124" s="21"/>
      <c r="E124" s="23"/>
      <c r="F124" s="70"/>
      <c r="G124" s="13"/>
      <c r="H124" s="10"/>
    </row>
    <row r="125" spans="1:8" s="650" customFormat="1" x14ac:dyDescent="0.25">
      <c r="A125" s="16"/>
      <c r="B125" s="87" t="s">
        <v>64</v>
      </c>
      <c r="C125" s="75" t="s">
        <v>168</v>
      </c>
      <c r="D125" s="21">
        <v>0</v>
      </c>
      <c r="E125" s="23">
        <v>0</v>
      </c>
      <c r="F125" s="70">
        <v>0</v>
      </c>
      <c r="G125" s="13">
        <f t="shared" ref="G125" si="13">IF(E125="Item",ROUND(F125,0),ROUND(D125*F125,0))</f>
        <v>0</v>
      </c>
      <c r="H125" s="10"/>
    </row>
    <row r="126" spans="1:8" s="650" customFormat="1" x14ac:dyDescent="0.25">
      <c r="A126" s="16"/>
      <c r="B126" s="40"/>
      <c r="C126" s="73"/>
      <c r="D126" s="21"/>
      <c r="E126" s="23"/>
      <c r="F126" s="70"/>
      <c r="G126" s="13"/>
      <c r="H126" s="10">
        <f>SUM(G125)</f>
        <v>0</v>
      </c>
    </row>
    <row r="127" spans="1:8" s="675" customFormat="1" x14ac:dyDescent="0.25">
      <c r="A127" s="16"/>
      <c r="B127" s="42">
        <v>5.5</v>
      </c>
      <c r="C127" s="41" t="s">
        <v>172</v>
      </c>
      <c r="D127" s="68"/>
      <c r="E127" s="69"/>
      <c r="F127" s="70"/>
      <c r="G127" s="93"/>
      <c r="H127" s="10"/>
    </row>
    <row r="128" spans="1:8" s="675" customFormat="1" x14ac:dyDescent="0.25">
      <c r="A128" s="16"/>
      <c r="B128" s="87" t="s">
        <v>64</v>
      </c>
      <c r="C128" s="75" t="s">
        <v>168</v>
      </c>
      <c r="D128" s="21">
        <v>0</v>
      </c>
      <c r="E128" s="23">
        <v>0</v>
      </c>
      <c r="F128" s="70">
        <v>0</v>
      </c>
      <c r="G128" s="13">
        <f t="shared" ref="G128" si="14">IF(E128="Item",ROUND(F128,0),ROUND(D128*F128,0))</f>
        <v>0</v>
      </c>
      <c r="H128" s="10"/>
    </row>
    <row r="129" spans="1:8" customFormat="1" x14ac:dyDescent="0.25">
      <c r="A129" s="16"/>
      <c r="B129" s="87"/>
      <c r="C129" s="74"/>
      <c r="D129" s="68"/>
      <c r="E129" s="69"/>
      <c r="F129" s="70"/>
      <c r="G129" s="93"/>
      <c r="H129" s="10"/>
    </row>
    <row r="130" spans="1:8" customFormat="1" x14ac:dyDescent="0.25">
      <c r="A130" s="16"/>
      <c r="B130" s="42">
        <v>5.6</v>
      </c>
      <c r="C130" s="41" t="s">
        <v>173</v>
      </c>
      <c r="D130" s="68"/>
      <c r="E130" s="69"/>
      <c r="F130" s="70"/>
      <c r="G130" s="93"/>
      <c r="H130" s="10"/>
    </row>
    <row r="131" spans="1:8" customFormat="1" x14ac:dyDescent="0.25">
      <c r="A131" s="16"/>
      <c r="B131" s="87" t="s">
        <v>64</v>
      </c>
      <c r="C131" s="75" t="s">
        <v>168</v>
      </c>
      <c r="D131" s="21">
        <v>0</v>
      </c>
      <c r="E131" s="23">
        <v>0</v>
      </c>
      <c r="F131" s="70">
        <v>0</v>
      </c>
      <c r="G131" s="13">
        <f t="shared" ref="G131" si="15">IF(E131="Item",ROUND(F131,0),ROUND(D131*F131,0))</f>
        <v>0</v>
      </c>
      <c r="H131" s="10"/>
    </row>
    <row r="132" spans="1:8" customFormat="1" x14ac:dyDescent="0.25">
      <c r="A132" s="16"/>
      <c r="B132" s="756"/>
      <c r="C132" s="41"/>
      <c r="D132" s="68"/>
      <c r="E132" s="69"/>
      <c r="F132" s="70"/>
      <c r="G132" s="93"/>
      <c r="H132" s="10">
        <v>0</v>
      </c>
    </row>
    <row r="133" spans="1:8" s="650" customFormat="1" x14ac:dyDescent="0.25">
      <c r="A133" s="16"/>
      <c r="B133" s="756">
        <v>5.7</v>
      </c>
      <c r="C133" s="41" t="s">
        <v>174</v>
      </c>
      <c r="D133" s="68"/>
      <c r="E133" s="69"/>
      <c r="F133" s="70"/>
      <c r="G133" s="93"/>
      <c r="H133" s="10"/>
    </row>
    <row r="134" spans="1:8" s="650" customFormat="1" x14ac:dyDescent="0.25">
      <c r="A134" s="16"/>
      <c r="B134" s="87" t="s">
        <v>64</v>
      </c>
      <c r="C134" s="75" t="s">
        <v>168</v>
      </c>
      <c r="D134" s="21">
        <v>0</v>
      </c>
      <c r="E134" s="23">
        <v>0</v>
      </c>
      <c r="F134" s="70">
        <v>0</v>
      </c>
      <c r="G134" s="13">
        <f t="shared" ref="G134" si="16">IF(E134="Item",ROUND(F134,0),ROUND(D134*F134,0))</f>
        <v>0</v>
      </c>
      <c r="H134" s="10"/>
    </row>
    <row r="135" spans="1:8" s="650" customFormat="1" x14ac:dyDescent="0.25">
      <c r="A135" s="16"/>
      <c r="B135" s="42"/>
      <c r="C135" s="41"/>
      <c r="D135" s="68"/>
      <c r="E135" s="69"/>
      <c r="F135" s="70"/>
      <c r="G135" s="93"/>
      <c r="H135" s="10"/>
    </row>
    <row r="136" spans="1:8" customFormat="1" x14ac:dyDescent="0.25">
      <c r="A136" s="16"/>
      <c r="B136" s="42">
        <v>5.8</v>
      </c>
      <c r="C136" s="41" t="s">
        <v>175</v>
      </c>
      <c r="D136" s="68"/>
      <c r="E136" s="69"/>
      <c r="F136" s="70"/>
      <c r="G136" s="93"/>
      <c r="H136" s="10"/>
    </row>
    <row r="137" spans="1:8" customFormat="1" x14ac:dyDescent="0.25">
      <c r="A137" s="16"/>
      <c r="B137" s="87" t="s">
        <v>64</v>
      </c>
      <c r="C137" s="75" t="s">
        <v>168</v>
      </c>
      <c r="D137" s="21">
        <v>0</v>
      </c>
      <c r="E137" s="23">
        <v>0</v>
      </c>
      <c r="F137" s="70">
        <v>0</v>
      </c>
      <c r="G137" s="13">
        <f t="shared" ref="G137" si="17">IF(E137="Item",ROUND(F137,0),ROUND(D137*F137,0))</f>
        <v>0</v>
      </c>
      <c r="H137" s="10"/>
    </row>
    <row r="138" spans="1:8" customFormat="1" x14ac:dyDescent="0.25">
      <c r="A138" s="16"/>
      <c r="B138" s="663"/>
      <c r="C138" s="735"/>
      <c r="D138" s="68"/>
      <c r="E138" s="69"/>
      <c r="F138" s="70"/>
      <c r="G138" s="93"/>
      <c r="H138" s="10"/>
    </row>
    <row r="139" spans="1:8" customFormat="1" x14ac:dyDescent="0.25">
      <c r="A139" s="16"/>
      <c r="B139" s="42">
        <v>5.9</v>
      </c>
      <c r="C139" s="41" t="s">
        <v>188</v>
      </c>
      <c r="D139" s="68"/>
      <c r="E139" s="69"/>
      <c r="F139" s="70"/>
      <c r="G139" s="93"/>
      <c r="H139" s="10"/>
    </row>
    <row r="140" spans="1:8" customFormat="1" x14ac:dyDescent="0.25">
      <c r="A140" s="16"/>
      <c r="B140" s="87" t="s">
        <v>64</v>
      </c>
      <c r="C140" s="74" t="s">
        <v>168</v>
      </c>
      <c r="D140" s="68">
        <v>0</v>
      </c>
      <c r="E140" s="69">
        <v>0</v>
      </c>
      <c r="F140" s="70">
        <v>0</v>
      </c>
      <c r="G140" s="93">
        <f>IF(E140="Item",ROUND(F140,0),ROUND(D140*F140,0))</f>
        <v>0</v>
      </c>
      <c r="H140" s="10"/>
    </row>
    <row r="141" spans="1:8" customFormat="1" x14ac:dyDescent="0.25">
      <c r="A141" s="16"/>
      <c r="B141" s="42"/>
      <c r="C141" s="41"/>
      <c r="D141" s="68"/>
      <c r="E141" s="69"/>
      <c r="F141" s="70"/>
      <c r="G141" s="93"/>
      <c r="H141" s="10"/>
    </row>
    <row r="142" spans="1:8" customFormat="1" x14ac:dyDescent="0.25">
      <c r="A142" s="16"/>
      <c r="B142" s="733">
        <v>5.0999999999999996</v>
      </c>
      <c r="C142" s="41" t="s">
        <v>189</v>
      </c>
      <c r="D142" s="68"/>
      <c r="E142" s="69"/>
      <c r="F142" s="70"/>
      <c r="G142" s="93"/>
      <c r="H142" s="10"/>
    </row>
    <row r="143" spans="1:8" customFormat="1" x14ac:dyDescent="0.25">
      <c r="A143" s="16"/>
      <c r="B143" s="87" t="s">
        <v>64</v>
      </c>
      <c r="C143" s="75" t="s">
        <v>168</v>
      </c>
      <c r="D143" s="21">
        <v>0</v>
      </c>
      <c r="E143" s="23">
        <v>0</v>
      </c>
      <c r="F143" s="70">
        <v>0</v>
      </c>
      <c r="G143" s="13">
        <f t="shared" ref="G143" si="18">IF(E143="Item",ROUND(F143,0),ROUND(D143*F143,0))</f>
        <v>0</v>
      </c>
      <c r="H143" s="10"/>
    </row>
    <row r="144" spans="1:8" customFormat="1" x14ac:dyDescent="0.25">
      <c r="A144" s="16"/>
      <c r="B144" s="733"/>
      <c r="C144" s="41"/>
      <c r="D144" s="68"/>
      <c r="E144" s="69"/>
      <c r="F144" s="70"/>
      <c r="G144" s="93"/>
      <c r="H144" s="10"/>
    </row>
    <row r="145" spans="1:11" customFormat="1" ht="15" x14ac:dyDescent="0.25">
      <c r="A145" s="16"/>
      <c r="B145" s="733">
        <v>5.1100000000000003</v>
      </c>
      <c r="C145" s="41" t="s">
        <v>190</v>
      </c>
      <c r="D145" s="68"/>
      <c r="E145" s="69"/>
      <c r="F145" s="70"/>
      <c r="G145" s="93"/>
      <c r="H145" s="10"/>
      <c r="J145" s="639"/>
      <c r="K145" s="624"/>
    </row>
    <row r="146" spans="1:11" customFormat="1" ht="15" x14ac:dyDescent="0.25">
      <c r="A146" s="16"/>
      <c r="B146" s="87" t="s">
        <v>64</v>
      </c>
      <c r="C146" s="75" t="s">
        <v>168</v>
      </c>
      <c r="D146" s="21">
        <v>0</v>
      </c>
      <c r="E146" s="23">
        <v>0</v>
      </c>
      <c r="F146" s="70">
        <v>0</v>
      </c>
      <c r="G146" s="13">
        <f t="shared" ref="G146" si="19">IF(E146="Item",ROUND(F146,0),ROUND(D146*F146,0))</f>
        <v>0</v>
      </c>
      <c r="H146" s="10"/>
      <c r="J146" s="639"/>
      <c r="K146" s="624"/>
    </row>
    <row r="147" spans="1:11" customFormat="1" ht="15" x14ac:dyDescent="0.25">
      <c r="A147" s="16"/>
      <c r="B147" s="733"/>
      <c r="C147" s="41"/>
      <c r="D147" s="68"/>
      <c r="E147" s="69"/>
      <c r="F147" s="70"/>
      <c r="G147" s="93">
        <f>D147*F147</f>
        <v>0</v>
      </c>
      <c r="H147" s="10"/>
      <c r="J147" s="639"/>
      <c r="K147" s="624"/>
    </row>
    <row r="148" spans="1:11" customFormat="1" ht="15" x14ac:dyDescent="0.25">
      <c r="A148" s="16"/>
      <c r="B148" s="733">
        <v>5.12</v>
      </c>
      <c r="C148" s="41" t="s">
        <v>192</v>
      </c>
      <c r="D148" s="68"/>
      <c r="E148" s="69"/>
      <c r="F148" s="70"/>
      <c r="G148" s="93"/>
      <c r="H148" s="10"/>
      <c r="J148" s="639"/>
      <c r="K148" s="624"/>
    </row>
    <row r="149" spans="1:11" customFormat="1" ht="15" x14ac:dyDescent="0.25">
      <c r="A149" s="16"/>
      <c r="B149" s="87" t="s">
        <v>64</v>
      </c>
      <c r="C149" s="75" t="s">
        <v>168</v>
      </c>
      <c r="D149" s="21">
        <v>0</v>
      </c>
      <c r="E149" s="23">
        <v>0</v>
      </c>
      <c r="F149" s="70">
        <v>0</v>
      </c>
      <c r="G149" s="13">
        <f t="shared" ref="G149" si="20">IF(E149="Item",ROUND(F149,0),ROUND(D149*F149,0))</f>
        <v>0</v>
      </c>
      <c r="H149" s="10"/>
      <c r="J149" s="639"/>
      <c r="K149" s="624"/>
    </row>
    <row r="150" spans="1:11" customFormat="1" ht="15" x14ac:dyDescent="0.25">
      <c r="A150" s="16"/>
      <c r="B150" s="734"/>
      <c r="C150" s="41"/>
      <c r="D150" s="68"/>
      <c r="E150" s="69"/>
      <c r="F150" s="70"/>
      <c r="G150" s="93"/>
      <c r="H150" s="10"/>
      <c r="J150" s="95"/>
      <c r="K150" s="640"/>
    </row>
    <row r="151" spans="1:11" s="650" customFormat="1" ht="15" x14ac:dyDescent="0.25">
      <c r="A151" s="16"/>
      <c r="B151" s="733">
        <v>5.13</v>
      </c>
      <c r="C151" s="41" t="s">
        <v>194</v>
      </c>
      <c r="D151" s="68"/>
      <c r="E151" s="69"/>
      <c r="F151" s="70"/>
      <c r="G151" s="93"/>
      <c r="H151" s="10">
        <f>SUM(G150:G150)</f>
        <v>0</v>
      </c>
      <c r="J151" s="651"/>
      <c r="K151" s="658"/>
    </row>
    <row r="152" spans="1:11" customFormat="1" ht="15" x14ac:dyDescent="0.25">
      <c r="A152" s="16"/>
      <c r="B152" s="87" t="s">
        <v>64</v>
      </c>
      <c r="C152" s="75" t="s">
        <v>168</v>
      </c>
      <c r="D152" s="21">
        <v>0</v>
      </c>
      <c r="E152" s="23">
        <v>0</v>
      </c>
      <c r="F152" s="70">
        <v>0</v>
      </c>
      <c r="G152" s="13">
        <f t="shared" ref="G152" si="21">IF(E152="Item",ROUND(F152,0),ROUND(D152*F152,0))</f>
        <v>0</v>
      </c>
      <c r="H152" s="10"/>
      <c r="J152" s="95"/>
      <c r="K152" s="624"/>
    </row>
    <row r="153" spans="1:11" customFormat="1" ht="15" x14ac:dyDescent="0.25">
      <c r="A153" s="16"/>
      <c r="B153" s="733"/>
      <c r="C153" s="41"/>
      <c r="D153" s="68"/>
      <c r="E153" s="69"/>
      <c r="F153" s="70"/>
      <c r="G153" s="93"/>
      <c r="H153" s="10"/>
      <c r="J153" s="95"/>
      <c r="K153" s="371"/>
    </row>
    <row r="154" spans="1:11" s="650" customFormat="1" ht="15" x14ac:dyDescent="0.25">
      <c r="A154" s="16"/>
      <c r="B154" s="733">
        <v>5.14</v>
      </c>
      <c r="C154" s="41" t="s">
        <v>195</v>
      </c>
      <c r="D154" s="68"/>
      <c r="E154" s="69"/>
      <c r="F154" s="70"/>
      <c r="G154" s="93"/>
      <c r="H154" s="10">
        <f>SUM(G153)</f>
        <v>0</v>
      </c>
      <c r="J154" s="651"/>
      <c r="K154" s="652"/>
    </row>
    <row r="155" spans="1:11" customFormat="1" ht="15" x14ac:dyDescent="0.25">
      <c r="A155" s="16"/>
      <c r="B155" s="87" t="s">
        <v>64</v>
      </c>
      <c r="C155" s="75" t="s">
        <v>168</v>
      </c>
      <c r="D155" s="21">
        <v>0</v>
      </c>
      <c r="E155" s="23">
        <v>0</v>
      </c>
      <c r="F155" s="70">
        <v>0</v>
      </c>
      <c r="G155" s="13">
        <f t="shared" ref="G155" si="22">IF(E155="Item",ROUND(F155,0),ROUND(D155*F155,0))</f>
        <v>0</v>
      </c>
      <c r="H155" s="10"/>
      <c r="J155" s="95"/>
      <c r="K155" s="371"/>
    </row>
    <row r="156" spans="1:11" customFormat="1" ht="27" customHeight="1" x14ac:dyDescent="0.25">
      <c r="A156" s="16"/>
      <c r="B156" s="734"/>
      <c r="C156" s="74"/>
      <c r="D156" s="68"/>
      <c r="E156" s="69"/>
      <c r="F156" s="70"/>
      <c r="G156" s="93"/>
      <c r="H156" s="10"/>
      <c r="J156" s="639"/>
      <c r="K156" s="371"/>
    </row>
    <row r="157" spans="1:11" customFormat="1" ht="15" x14ac:dyDescent="0.25">
      <c r="A157" s="16"/>
      <c r="B157" s="734"/>
      <c r="C157" s="41"/>
      <c r="D157" s="68"/>
      <c r="E157" s="69"/>
      <c r="F157" s="70"/>
      <c r="G157" s="93"/>
      <c r="H157" s="10">
        <f>SUM(G156:G156)</f>
        <v>0</v>
      </c>
      <c r="J157" s="95"/>
      <c r="K157" s="629"/>
    </row>
    <row r="158" spans="1:11" customFormat="1" ht="15" x14ac:dyDescent="0.25">
      <c r="A158" s="16"/>
      <c r="B158" s="733"/>
      <c r="C158" s="41"/>
      <c r="D158" s="68"/>
      <c r="E158" s="69"/>
      <c r="F158" s="70"/>
      <c r="G158" s="93"/>
      <c r="H158" s="10"/>
      <c r="J158" s="95"/>
      <c r="K158" s="371">
        <f>H158/481</f>
        <v>0</v>
      </c>
    </row>
    <row r="159" spans="1:11" customFormat="1" ht="15" x14ac:dyDescent="0.25">
      <c r="A159" s="16"/>
      <c r="B159" s="734"/>
      <c r="C159" s="74"/>
      <c r="D159" s="68"/>
      <c r="E159" s="69"/>
      <c r="F159" s="70"/>
      <c r="G159" s="93"/>
      <c r="H159" s="10"/>
      <c r="J159" s="95"/>
      <c r="K159" s="371"/>
    </row>
    <row r="160" spans="1:11" customFormat="1" ht="15" x14ac:dyDescent="0.25">
      <c r="A160" s="16"/>
      <c r="B160" s="733"/>
      <c r="C160" s="41"/>
      <c r="D160" s="68"/>
      <c r="E160" s="69"/>
      <c r="F160" s="70"/>
      <c r="G160" s="93"/>
      <c r="H160" s="10"/>
      <c r="J160" s="95"/>
      <c r="K160" s="371"/>
    </row>
    <row r="161" spans="1:8" customFormat="1" x14ac:dyDescent="0.25">
      <c r="A161" s="16"/>
      <c r="B161" s="733"/>
      <c r="C161" s="41"/>
      <c r="D161" s="68"/>
      <c r="E161" s="69"/>
      <c r="F161" s="70"/>
      <c r="G161" s="93"/>
      <c r="H161" s="10"/>
    </row>
    <row r="162" spans="1:8" customFormat="1" x14ac:dyDescent="0.25">
      <c r="A162" s="16"/>
      <c r="B162" s="87"/>
      <c r="C162" s="74"/>
      <c r="D162" s="68"/>
      <c r="E162" s="69"/>
      <c r="F162" s="731"/>
      <c r="G162" s="93"/>
      <c r="H162" s="10"/>
    </row>
    <row r="163" spans="1:8" s="650" customFormat="1" x14ac:dyDescent="0.25">
      <c r="A163" s="16"/>
      <c r="B163" s="42"/>
      <c r="C163" s="41"/>
      <c r="D163" s="68"/>
      <c r="E163" s="69"/>
      <c r="F163" s="70"/>
      <c r="G163" s="93"/>
      <c r="H163" s="10">
        <f>G162</f>
        <v>0</v>
      </c>
    </row>
    <row r="164" spans="1:8" s="650" customFormat="1" x14ac:dyDescent="0.25">
      <c r="A164" s="43"/>
      <c r="B164" s="64"/>
      <c r="C164" s="49" t="s">
        <v>95</v>
      </c>
      <c r="D164" s="45"/>
      <c r="E164" s="46"/>
      <c r="F164" s="47"/>
      <c r="G164" s="48"/>
      <c r="H164" s="57">
        <f>SUM(G116:G163)</f>
        <v>0</v>
      </c>
    </row>
    <row r="165" spans="1:8" s="650" customFormat="1" x14ac:dyDescent="0.25">
      <c r="A165" s="16"/>
      <c r="B165" s="40"/>
      <c r="C165"/>
      <c r="D165" s="21"/>
      <c r="E165" s="23"/>
      <c r="F165" s="13"/>
      <c r="G165" s="13"/>
      <c r="H165" s="58"/>
    </row>
    <row r="166" spans="1:8" s="650" customFormat="1" x14ac:dyDescent="0.25">
      <c r="A166" s="51">
        <v>7</v>
      </c>
      <c r="B166" s="52" t="s">
        <v>133</v>
      </c>
      <c r="C166"/>
      <c r="D166" s="21"/>
      <c r="E166" s="23"/>
      <c r="F166" s="13"/>
      <c r="G166" s="13"/>
      <c r="H166" s="58"/>
    </row>
    <row r="167" spans="1:8" s="650" customFormat="1" x14ac:dyDescent="0.25">
      <c r="A167" s="51"/>
      <c r="B167" s="52"/>
      <c r="C167"/>
      <c r="D167" s="21"/>
      <c r="E167" s="23"/>
      <c r="F167" s="13"/>
      <c r="G167" s="13"/>
      <c r="H167" s="58"/>
    </row>
    <row r="168" spans="1:8" s="650" customFormat="1" x14ac:dyDescent="0.25">
      <c r="A168" s="51"/>
      <c r="B168" s="40">
        <v>7.1</v>
      </c>
      <c r="C168" t="s">
        <v>196</v>
      </c>
      <c r="D168" s="21"/>
      <c r="E168" s="23"/>
      <c r="F168" s="13"/>
      <c r="G168" s="13"/>
      <c r="H168" s="58"/>
    </row>
    <row r="169" spans="1:8" s="650" customFormat="1" x14ac:dyDescent="0.25">
      <c r="A169" s="51"/>
      <c r="B169" s="87" t="s">
        <v>64</v>
      </c>
      <c r="C169" s="72" t="s">
        <v>283</v>
      </c>
      <c r="D169" s="21">
        <f>88*3</f>
        <v>264</v>
      </c>
      <c r="E169" s="23" t="s">
        <v>5</v>
      </c>
      <c r="F169" s="13">
        <v>65</v>
      </c>
      <c r="G169" s="93">
        <f>IF(E169="Item",ROUND(F169,0),ROUND(D169*F169,0))</f>
        <v>17160</v>
      </c>
      <c r="H169" s="58"/>
    </row>
    <row r="170" spans="1:8" s="650" customFormat="1" x14ac:dyDescent="0.25">
      <c r="A170" s="51"/>
      <c r="B170" s="87" t="s">
        <v>64</v>
      </c>
      <c r="C170" s="72" t="s">
        <v>197</v>
      </c>
      <c r="D170" s="21">
        <v>644</v>
      </c>
      <c r="E170" s="23" t="s">
        <v>5</v>
      </c>
      <c r="F170" s="13">
        <v>60</v>
      </c>
      <c r="G170" s="93">
        <f>IF(E170="Item",ROUND(F170,0),ROUND(D170*F170,0))</f>
        <v>38640</v>
      </c>
      <c r="H170" s="58"/>
    </row>
    <row r="171" spans="1:8" s="650" customFormat="1" x14ac:dyDescent="0.25">
      <c r="A171" s="51"/>
      <c r="B171" s="87" t="s">
        <v>64</v>
      </c>
      <c r="C171" s="72" t="s">
        <v>288</v>
      </c>
      <c r="D171" s="21">
        <f>200*0.5</f>
        <v>100</v>
      </c>
      <c r="E171" s="23" t="s">
        <v>5</v>
      </c>
      <c r="F171" s="13">
        <v>80</v>
      </c>
      <c r="G171" s="93">
        <f>IF(E171="Item",ROUND(F171,0),ROUND(D171*F171,0))</f>
        <v>8000</v>
      </c>
      <c r="H171" s="58"/>
    </row>
    <row r="172" spans="1:8" s="650" customFormat="1" x14ac:dyDescent="0.25">
      <c r="A172" s="51"/>
      <c r="B172" s="87" t="s">
        <v>64</v>
      </c>
      <c r="C172" s="72" t="s">
        <v>2628</v>
      </c>
      <c r="D172" s="21">
        <v>1</v>
      </c>
      <c r="E172" s="23" t="s">
        <v>89</v>
      </c>
      <c r="F172" s="13">
        <v>20000</v>
      </c>
      <c r="G172" s="93">
        <f>IF(E172="Item",ROUND(F172,0),ROUND(D172*F172,0))</f>
        <v>20000</v>
      </c>
      <c r="H172" s="58"/>
    </row>
    <row r="173" spans="1:8" s="650" customFormat="1" x14ac:dyDescent="0.25">
      <c r="A173" s="51"/>
      <c r="B173" s="87" t="s">
        <v>64</v>
      </c>
      <c r="C173" s="72" t="s">
        <v>290</v>
      </c>
      <c r="D173" s="21">
        <v>1</v>
      </c>
      <c r="E173" s="23" t="s">
        <v>89</v>
      </c>
      <c r="F173" s="13">
        <v>10000</v>
      </c>
      <c r="G173" s="93">
        <f>IF(E173="Item",ROUND(F173,0),ROUND(D173*F173,0))</f>
        <v>10000</v>
      </c>
      <c r="H173" s="58"/>
    </row>
    <row r="174" spans="1:8" s="650" customFormat="1" x14ac:dyDescent="0.25">
      <c r="A174" s="51"/>
      <c r="B174" s="40"/>
      <c r="C174" s="72"/>
      <c r="D174" s="21"/>
      <c r="E174" s="23"/>
      <c r="F174" s="13"/>
      <c r="G174" s="13"/>
      <c r="H174" s="10">
        <f>SUM(G169:G173)</f>
        <v>93800</v>
      </c>
    </row>
    <row r="175" spans="1:8" customFormat="1" x14ac:dyDescent="0.25">
      <c r="A175" s="51"/>
      <c r="B175" s="40">
        <v>7.2</v>
      </c>
      <c r="C175" t="s">
        <v>199</v>
      </c>
      <c r="D175" s="21"/>
      <c r="E175" s="23"/>
      <c r="F175" s="13"/>
      <c r="G175" s="13"/>
      <c r="H175" s="58"/>
    </row>
    <row r="176" spans="1:8" s="650" customFormat="1" x14ac:dyDescent="0.25">
      <c r="A176" s="51"/>
      <c r="B176" s="87" t="s">
        <v>64</v>
      </c>
      <c r="C176" s="72" t="s">
        <v>200</v>
      </c>
      <c r="D176" s="21"/>
      <c r="E176" s="23"/>
      <c r="F176" s="13"/>
      <c r="G176" s="13"/>
      <c r="H176" s="58"/>
    </row>
    <row r="177" spans="1:8" customFormat="1" x14ac:dyDescent="0.25">
      <c r="A177" s="51"/>
      <c r="B177" s="40"/>
      <c r="D177" s="21"/>
      <c r="E177" s="23"/>
      <c r="F177" s="13"/>
      <c r="G177" s="13"/>
      <c r="H177" s="58"/>
    </row>
    <row r="178" spans="1:8" customFormat="1" x14ac:dyDescent="0.25">
      <c r="A178" s="51"/>
      <c r="B178" s="40">
        <v>7.3</v>
      </c>
      <c r="C178" t="s">
        <v>201</v>
      </c>
      <c r="D178" s="21"/>
      <c r="E178" s="23"/>
      <c r="F178" s="13"/>
      <c r="G178" s="13"/>
      <c r="H178" s="58"/>
    </row>
    <row r="179" spans="1:8" customFormat="1" x14ac:dyDescent="0.25">
      <c r="A179" s="51"/>
      <c r="B179" s="87" t="s">
        <v>64</v>
      </c>
      <c r="C179" s="72" t="s">
        <v>168</v>
      </c>
      <c r="D179" s="21">
        <v>0</v>
      </c>
      <c r="E179" s="23">
        <v>0</v>
      </c>
      <c r="F179" s="13">
        <v>0</v>
      </c>
      <c r="G179" s="13">
        <v>0</v>
      </c>
      <c r="H179" s="58"/>
    </row>
    <row r="180" spans="1:8" customFormat="1" x14ac:dyDescent="0.25">
      <c r="A180" s="51"/>
      <c r="B180" s="40"/>
      <c r="D180" s="21"/>
      <c r="E180" s="23"/>
      <c r="F180" s="13"/>
      <c r="G180" s="13"/>
      <c r="H180" s="10">
        <f>SUM(G179)</f>
        <v>0</v>
      </c>
    </row>
    <row r="181" spans="1:8" customFormat="1" x14ac:dyDescent="0.25">
      <c r="A181" s="51"/>
      <c r="B181" s="40">
        <v>7.4</v>
      </c>
      <c r="C181" t="s">
        <v>203</v>
      </c>
      <c r="D181" s="21"/>
      <c r="E181" s="23"/>
      <c r="F181" s="13"/>
      <c r="G181" s="13"/>
      <c r="H181" s="58"/>
    </row>
    <row r="182" spans="1:8" customFormat="1" x14ac:dyDescent="0.25">
      <c r="A182" s="51"/>
      <c r="B182" s="87" t="s">
        <v>64</v>
      </c>
      <c r="C182" s="72" t="s">
        <v>168</v>
      </c>
      <c r="D182" s="21"/>
      <c r="E182" s="23"/>
      <c r="F182" s="13"/>
      <c r="G182" s="13"/>
      <c r="H182" s="58"/>
    </row>
    <row r="183" spans="1:8" customFormat="1" x14ac:dyDescent="0.25">
      <c r="A183" s="51"/>
      <c r="B183" s="40"/>
      <c r="D183" s="21"/>
      <c r="E183" s="23"/>
      <c r="F183" s="13"/>
      <c r="G183" s="13"/>
      <c r="H183" s="58"/>
    </row>
    <row r="184" spans="1:8" customFormat="1" x14ac:dyDescent="0.25">
      <c r="A184" s="51"/>
      <c r="B184" s="40">
        <v>7.5</v>
      </c>
      <c r="C184" t="s">
        <v>204</v>
      </c>
      <c r="D184" s="21"/>
      <c r="E184" s="23"/>
      <c r="F184" s="13"/>
      <c r="G184" s="13"/>
      <c r="H184" s="58"/>
    </row>
    <row r="185" spans="1:8" customFormat="1" x14ac:dyDescent="0.25">
      <c r="A185" s="51"/>
      <c r="B185" s="87" t="s">
        <v>64</v>
      </c>
      <c r="C185" s="72" t="s">
        <v>168</v>
      </c>
      <c r="D185" s="21"/>
      <c r="E185" s="23"/>
      <c r="F185" s="13"/>
      <c r="G185" s="13"/>
      <c r="H185" s="58"/>
    </row>
    <row r="186" spans="1:8" customFormat="1" x14ac:dyDescent="0.25">
      <c r="A186" s="51"/>
      <c r="B186" s="40"/>
      <c r="D186" s="21"/>
      <c r="E186" s="23"/>
      <c r="F186" s="13"/>
      <c r="G186" s="13"/>
      <c r="H186" s="58"/>
    </row>
    <row r="187" spans="1:8" customFormat="1" x14ac:dyDescent="0.25">
      <c r="A187" s="43"/>
      <c r="B187" s="64"/>
      <c r="C187" s="49" t="s">
        <v>95</v>
      </c>
      <c r="D187" s="45"/>
      <c r="E187" s="46"/>
      <c r="F187" s="47"/>
      <c r="G187" s="48"/>
      <c r="H187" s="57">
        <f>SUM(G165:G186)</f>
        <v>93800</v>
      </c>
    </row>
    <row r="188" spans="1:8" customFormat="1" x14ac:dyDescent="0.25">
      <c r="A188" s="51"/>
      <c r="B188" s="52"/>
      <c r="D188" s="21"/>
      <c r="E188" s="23"/>
      <c r="F188" s="13"/>
      <c r="G188" s="13"/>
      <c r="H188" s="58"/>
    </row>
    <row r="189" spans="1:8" customFormat="1" x14ac:dyDescent="0.25">
      <c r="A189" s="51">
        <v>8</v>
      </c>
      <c r="B189" s="65" t="s">
        <v>205</v>
      </c>
      <c r="C189" s="53"/>
      <c r="D189" s="21"/>
      <c r="E189" s="23"/>
      <c r="F189" s="13"/>
      <c r="G189" s="13"/>
      <c r="H189" s="58"/>
    </row>
    <row r="190" spans="1:8" customFormat="1" hidden="1" x14ac:dyDescent="0.25">
      <c r="A190" s="16"/>
      <c r="B190" s="40">
        <v>8.1</v>
      </c>
      <c r="C190" t="s">
        <v>206</v>
      </c>
      <c r="D190" s="21"/>
      <c r="E190" s="23"/>
      <c r="F190" s="13"/>
      <c r="G190" s="13"/>
      <c r="H190" s="58"/>
    </row>
    <row r="191" spans="1:8" customFormat="1" hidden="1" x14ac:dyDescent="0.25">
      <c r="A191" s="16"/>
      <c r="B191" s="40"/>
      <c r="C191" s="72"/>
      <c r="D191" s="68"/>
      <c r="E191" s="23"/>
      <c r="F191" s="13"/>
      <c r="G191" s="13"/>
      <c r="H191" s="58"/>
    </row>
    <row r="192" spans="1:8" customFormat="1" hidden="1" x14ac:dyDescent="0.25">
      <c r="A192" s="16"/>
      <c r="B192" s="40"/>
      <c r="D192" s="21"/>
      <c r="E192" s="23"/>
      <c r="F192" s="13"/>
      <c r="G192" s="13"/>
      <c r="H192" s="58"/>
    </row>
    <row r="193" spans="1:8" customFormat="1" hidden="1" x14ac:dyDescent="0.25">
      <c r="A193" s="16"/>
      <c r="B193" s="40">
        <v>8.1999999999999993</v>
      </c>
      <c r="C193" t="s">
        <v>207</v>
      </c>
      <c r="D193" s="21"/>
      <c r="E193" s="23"/>
      <c r="F193" s="13"/>
      <c r="G193" s="13"/>
      <c r="H193" s="58"/>
    </row>
    <row r="194" spans="1:8" customFormat="1" hidden="1" x14ac:dyDescent="0.25">
      <c r="A194" s="16"/>
      <c r="B194" s="40"/>
      <c r="C194" s="73"/>
      <c r="D194" s="21"/>
      <c r="E194" s="23"/>
      <c r="F194" s="13"/>
      <c r="G194" s="13"/>
      <c r="H194" s="58"/>
    </row>
    <row r="195" spans="1:8" customFormat="1" hidden="1" x14ac:dyDescent="0.25">
      <c r="A195" s="16"/>
      <c r="B195" s="40"/>
      <c r="C195" s="73"/>
      <c r="D195" s="21"/>
      <c r="E195" s="23"/>
      <c r="F195" s="13"/>
      <c r="G195" s="13"/>
      <c r="H195" s="58"/>
    </row>
    <row r="196" spans="1:8" customFormat="1" hidden="1" x14ac:dyDescent="0.25">
      <c r="A196" s="16"/>
      <c r="B196" s="40"/>
      <c r="D196" s="21"/>
      <c r="E196" s="23"/>
      <c r="F196" s="13"/>
      <c r="G196" s="13"/>
      <c r="H196" s="58"/>
    </row>
    <row r="197" spans="1:8" customFormat="1" hidden="1" x14ac:dyDescent="0.25">
      <c r="A197" s="16"/>
      <c r="B197" s="40">
        <v>8.3000000000000007</v>
      </c>
      <c r="C197" s="41" t="s">
        <v>208</v>
      </c>
      <c r="D197" s="21"/>
      <c r="E197" s="23"/>
      <c r="F197" s="13"/>
      <c r="G197" s="13"/>
      <c r="H197" s="58"/>
    </row>
    <row r="198" spans="1:8" customFormat="1" hidden="1" x14ac:dyDescent="0.25">
      <c r="A198" s="16"/>
      <c r="B198" s="40"/>
      <c r="C198" s="74"/>
      <c r="D198" s="21"/>
      <c r="E198" s="23"/>
      <c r="F198" s="13"/>
      <c r="G198" s="13"/>
      <c r="H198" s="58"/>
    </row>
    <row r="199" spans="1:8" customFormat="1" hidden="1" x14ac:dyDescent="0.25">
      <c r="A199" s="16"/>
      <c r="B199" s="40"/>
      <c r="D199" s="21"/>
      <c r="E199" s="23"/>
      <c r="F199" s="13"/>
      <c r="G199" s="13"/>
      <c r="H199" s="58"/>
    </row>
    <row r="200" spans="1:8" customFormat="1" hidden="1" x14ac:dyDescent="0.25">
      <c r="A200" s="16"/>
      <c r="B200" s="40">
        <v>8.4</v>
      </c>
      <c r="C200" t="s">
        <v>209</v>
      </c>
      <c r="D200" s="21"/>
      <c r="E200" s="23"/>
      <c r="F200" s="13"/>
      <c r="G200" s="13"/>
      <c r="H200" s="58"/>
    </row>
    <row r="201" spans="1:8" customFormat="1" hidden="1" x14ac:dyDescent="0.25">
      <c r="A201" s="16"/>
      <c r="B201" s="40"/>
      <c r="C201" s="72"/>
      <c r="D201" s="21"/>
      <c r="E201" s="23"/>
      <c r="F201" s="13"/>
      <c r="G201" s="13"/>
      <c r="H201" s="58"/>
    </row>
    <row r="202" spans="1:8" customFormat="1" hidden="1" x14ac:dyDescent="0.25">
      <c r="A202" s="16"/>
      <c r="B202" s="40"/>
      <c r="D202" s="21"/>
      <c r="E202" s="23"/>
      <c r="F202" s="13"/>
      <c r="G202" s="13"/>
      <c r="H202" s="58"/>
    </row>
    <row r="203" spans="1:8" customFormat="1" hidden="1" x14ac:dyDescent="0.25">
      <c r="A203" s="16"/>
      <c r="B203" s="40">
        <v>8.5</v>
      </c>
      <c r="C203" t="s">
        <v>210</v>
      </c>
      <c r="D203" s="21"/>
      <c r="E203" s="23"/>
      <c r="F203" s="13"/>
      <c r="G203" s="13"/>
      <c r="H203" s="58"/>
    </row>
    <row r="204" spans="1:8" customFormat="1" hidden="1" x14ac:dyDescent="0.25">
      <c r="A204" s="79"/>
      <c r="B204" s="80"/>
      <c r="C204" s="85"/>
      <c r="D204" s="22"/>
      <c r="E204" s="27"/>
      <c r="F204" s="81"/>
      <c r="G204" s="13"/>
      <c r="H204" s="86"/>
    </row>
    <row r="205" spans="1:8" customFormat="1" hidden="1" x14ac:dyDescent="0.25">
      <c r="A205" s="82"/>
      <c r="B205" s="83"/>
      <c r="C205" s="25"/>
      <c r="D205" s="28"/>
      <c r="E205" s="26"/>
      <c r="F205" s="38"/>
      <c r="G205" s="38"/>
      <c r="H205" s="84">
        <f>SUM(G191:G205)</f>
        <v>0</v>
      </c>
    </row>
    <row r="206" spans="1:8" customFormat="1" hidden="1" x14ac:dyDescent="0.25">
      <c r="A206" s="16"/>
      <c r="B206" s="40">
        <v>8.6</v>
      </c>
      <c r="C206" t="s">
        <v>211</v>
      </c>
      <c r="D206" s="21"/>
      <c r="E206" s="23"/>
      <c r="F206" s="13"/>
      <c r="G206" s="13"/>
      <c r="H206" s="58"/>
    </row>
    <row r="207" spans="1:8" customFormat="1" hidden="1" x14ac:dyDescent="0.25">
      <c r="A207" s="16"/>
      <c r="B207" s="40"/>
      <c r="C207" s="73"/>
      <c r="D207" s="21"/>
      <c r="E207" s="23"/>
      <c r="F207" s="13"/>
      <c r="G207" s="13"/>
      <c r="H207" s="58"/>
    </row>
    <row r="208" spans="1:8" customFormat="1" hidden="1" x14ac:dyDescent="0.25">
      <c r="A208" s="16"/>
      <c r="B208" s="40"/>
      <c r="C208" s="73"/>
      <c r="D208" s="21"/>
      <c r="E208" s="23"/>
      <c r="F208" s="13"/>
      <c r="G208" s="13"/>
      <c r="H208" s="10">
        <f>SUM(G207:G208)</f>
        <v>0</v>
      </c>
    </row>
    <row r="209" spans="1:8" customFormat="1" x14ac:dyDescent="0.25">
      <c r="A209" s="16"/>
      <c r="B209" s="40">
        <v>8.1</v>
      </c>
      <c r="C209" t="s">
        <v>212</v>
      </c>
      <c r="D209" s="21"/>
      <c r="E209" s="23"/>
      <c r="F209" s="13"/>
      <c r="G209" s="13"/>
      <c r="H209" s="58"/>
    </row>
    <row r="210" spans="1:8" customFormat="1" x14ac:dyDescent="0.25">
      <c r="A210" s="16"/>
      <c r="B210" s="92" t="s">
        <v>64</v>
      </c>
      <c r="C210" s="72" t="s">
        <v>168</v>
      </c>
      <c r="D210" s="68">
        <v>0</v>
      </c>
      <c r="E210" s="69" t="s">
        <v>213</v>
      </c>
      <c r="F210" s="70">
        <v>0</v>
      </c>
      <c r="G210" s="77">
        <f>D210*F210</f>
        <v>0</v>
      </c>
      <c r="H210" s="58"/>
    </row>
    <row r="211" spans="1:8" customFormat="1" x14ac:dyDescent="0.25">
      <c r="A211" s="16"/>
      <c r="B211" s="92"/>
      <c r="D211" s="68"/>
      <c r="E211" s="69"/>
      <c r="F211" s="70"/>
      <c r="G211" s="13"/>
      <c r="H211" s="10">
        <f>SUM(G198:G210)</f>
        <v>0</v>
      </c>
    </row>
    <row r="212" spans="1:8" customFormat="1" x14ac:dyDescent="0.25">
      <c r="A212" s="16"/>
      <c r="B212" s="40">
        <v>8.1999999999999993</v>
      </c>
      <c r="C212" t="s">
        <v>214</v>
      </c>
      <c r="D212" s="21"/>
      <c r="E212" s="23"/>
      <c r="F212" s="13"/>
      <c r="G212" s="13"/>
      <c r="H212" s="58"/>
    </row>
    <row r="213" spans="1:8" customFormat="1" x14ac:dyDescent="0.25">
      <c r="A213" s="16"/>
      <c r="B213" s="92" t="s">
        <v>64</v>
      </c>
      <c r="C213" s="72" t="s">
        <v>168</v>
      </c>
      <c r="D213" s="68">
        <v>0</v>
      </c>
      <c r="E213" s="69">
        <v>0</v>
      </c>
      <c r="F213" s="70">
        <v>0</v>
      </c>
      <c r="G213" s="77">
        <f>D213*F213</f>
        <v>0</v>
      </c>
      <c r="H213" s="58"/>
    </row>
    <row r="214" spans="1:8" customFormat="1" x14ac:dyDescent="0.25">
      <c r="A214" s="16"/>
      <c r="B214" s="40"/>
      <c r="D214" s="21"/>
      <c r="E214" s="23"/>
      <c r="F214" s="13"/>
      <c r="G214" s="21"/>
      <c r="H214" s="10"/>
    </row>
    <row r="215" spans="1:8" customFormat="1" x14ac:dyDescent="0.25">
      <c r="A215" s="16"/>
      <c r="B215" s="40">
        <v>8.3000000000000007</v>
      </c>
      <c r="C215" t="s">
        <v>215</v>
      </c>
      <c r="D215" s="21"/>
      <c r="E215" s="23"/>
      <c r="F215" s="13"/>
      <c r="G215" s="13"/>
      <c r="H215" s="58"/>
    </row>
    <row r="216" spans="1:8" customFormat="1" x14ac:dyDescent="0.25">
      <c r="A216" s="16"/>
      <c r="B216" s="92" t="s">
        <v>64</v>
      </c>
      <c r="C216" s="72" t="s">
        <v>168</v>
      </c>
      <c r="D216" s="68">
        <v>0</v>
      </c>
      <c r="E216" s="69">
        <v>0</v>
      </c>
      <c r="F216" s="70">
        <v>0</v>
      </c>
      <c r="G216" s="77">
        <f>D216*F216</f>
        <v>0</v>
      </c>
      <c r="H216" s="58"/>
    </row>
    <row r="217" spans="1:8" customFormat="1" x14ac:dyDescent="0.25">
      <c r="A217" s="16"/>
      <c r="B217" s="92"/>
      <c r="C217" s="727"/>
      <c r="D217" s="68"/>
      <c r="E217" s="69"/>
      <c r="F217" s="70"/>
      <c r="G217" s="21"/>
      <c r="H217" s="10">
        <f>SUM(G216)</f>
        <v>0</v>
      </c>
    </row>
    <row r="218" spans="1:8" customFormat="1" x14ac:dyDescent="0.25">
      <c r="A218" s="16"/>
      <c r="B218" s="40">
        <v>8.4</v>
      </c>
      <c r="C218" t="s">
        <v>216</v>
      </c>
      <c r="D218" s="21"/>
      <c r="E218" s="23"/>
      <c r="F218" s="13"/>
      <c r="G218" s="13"/>
      <c r="H218" s="58"/>
    </row>
    <row r="219" spans="1:8" customFormat="1" x14ac:dyDescent="0.25">
      <c r="A219" s="16"/>
      <c r="B219" s="92" t="s">
        <v>64</v>
      </c>
      <c r="C219" s="72" t="s">
        <v>168</v>
      </c>
      <c r="D219" s="68">
        <v>0</v>
      </c>
      <c r="E219" s="69">
        <v>0</v>
      </c>
      <c r="F219" s="70">
        <v>0</v>
      </c>
      <c r="G219" s="77">
        <f>D219*F219</f>
        <v>0</v>
      </c>
      <c r="H219" s="58"/>
    </row>
    <row r="220" spans="1:8" customFormat="1" x14ac:dyDescent="0.25">
      <c r="A220" s="16"/>
      <c r="B220" s="92"/>
      <c r="C220" s="76"/>
      <c r="D220" s="68"/>
      <c r="E220" s="69"/>
      <c r="F220" s="70"/>
      <c r="G220" s="21"/>
      <c r="H220" s="10">
        <f>SUM(G219)</f>
        <v>0</v>
      </c>
    </row>
    <row r="221" spans="1:8" customFormat="1" x14ac:dyDescent="0.25">
      <c r="A221" s="16"/>
      <c r="B221" s="40">
        <v>8.5</v>
      </c>
      <c r="C221" t="s">
        <v>217</v>
      </c>
      <c r="D221" s="21"/>
      <c r="E221" s="23"/>
      <c r="F221" s="13"/>
      <c r="G221" s="13"/>
      <c r="H221" s="58"/>
    </row>
    <row r="222" spans="1:8" customFormat="1" x14ac:dyDescent="0.25">
      <c r="A222" s="16"/>
      <c r="B222" s="92" t="s">
        <v>64</v>
      </c>
      <c r="C222" s="72" t="s">
        <v>168</v>
      </c>
      <c r="D222" s="68">
        <v>0</v>
      </c>
      <c r="E222" s="69">
        <v>0</v>
      </c>
      <c r="F222" s="70">
        <v>0</v>
      </c>
      <c r="G222" s="77">
        <f>D222*F222</f>
        <v>0</v>
      </c>
      <c r="H222" s="58"/>
    </row>
    <row r="223" spans="1:8" customFormat="1" x14ac:dyDescent="0.25">
      <c r="A223" s="16"/>
      <c r="B223" s="92"/>
      <c r="C223" s="76"/>
      <c r="D223" s="68"/>
      <c r="E223" s="69"/>
      <c r="F223" s="70"/>
      <c r="G223" s="13"/>
      <c r="H223" s="10">
        <f>SUM(G222)</f>
        <v>0</v>
      </c>
    </row>
    <row r="224" spans="1:8" customFormat="1" x14ac:dyDescent="0.25">
      <c r="A224" s="16"/>
      <c r="B224" s="40">
        <v>8.6</v>
      </c>
      <c r="C224" t="s">
        <v>218</v>
      </c>
      <c r="D224" s="21"/>
      <c r="E224" s="23"/>
      <c r="F224" s="13"/>
      <c r="G224" s="13"/>
      <c r="H224" s="58"/>
    </row>
    <row r="225" spans="1:8" customFormat="1" x14ac:dyDescent="0.25">
      <c r="A225" s="16"/>
      <c r="B225" s="92" t="s">
        <v>64</v>
      </c>
      <c r="C225" s="72" t="s">
        <v>168</v>
      </c>
      <c r="D225" s="68">
        <v>0</v>
      </c>
      <c r="E225" s="69">
        <v>0</v>
      </c>
      <c r="F225" s="70">
        <v>0</v>
      </c>
      <c r="G225" s="77">
        <f>D225*F225</f>
        <v>0</v>
      </c>
      <c r="H225" s="58"/>
    </row>
    <row r="226" spans="1:8" customFormat="1" x14ac:dyDescent="0.25">
      <c r="A226" s="16"/>
      <c r="B226" s="92"/>
      <c r="C226" s="72"/>
      <c r="D226" s="68"/>
      <c r="E226" s="23"/>
      <c r="F226" s="70"/>
      <c r="G226" s="13"/>
      <c r="H226" s="10">
        <f>SUM(G225:G225)</f>
        <v>0</v>
      </c>
    </row>
    <row r="227" spans="1:8" customFormat="1" x14ac:dyDescent="0.25">
      <c r="A227" s="16"/>
      <c r="B227" s="40">
        <v>8.6999999999999993</v>
      </c>
      <c r="C227" t="s">
        <v>219</v>
      </c>
      <c r="D227" s="21"/>
      <c r="E227" s="23"/>
      <c r="F227" s="70"/>
      <c r="G227" s="13"/>
      <c r="H227" s="58"/>
    </row>
    <row r="228" spans="1:8" customFormat="1" x14ac:dyDescent="0.25">
      <c r="A228" s="16"/>
      <c r="B228" s="92" t="s">
        <v>64</v>
      </c>
      <c r="C228" s="72" t="s">
        <v>168</v>
      </c>
      <c r="D228" s="68">
        <v>0</v>
      </c>
      <c r="E228" s="69">
        <v>0</v>
      </c>
      <c r="F228" s="70">
        <v>0</v>
      </c>
      <c r="G228" s="77">
        <f>D228*F228</f>
        <v>0</v>
      </c>
      <c r="H228" s="58"/>
    </row>
    <row r="229" spans="1:8" customFormat="1" x14ac:dyDescent="0.25">
      <c r="A229" s="16"/>
      <c r="B229" s="40"/>
      <c r="D229" s="21"/>
      <c r="E229" s="23"/>
      <c r="F229" s="70"/>
      <c r="G229" s="13"/>
      <c r="H229" s="58"/>
    </row>
    <row r="230" spans="1:8" customFormat="1" x14ac:dyDescent="0.25">
      <c r="A230" s="16"/>
      <c r="B230" s="40">
        <v>8.8000000000000007</v>
      </c>
      <c r="C230" t="s">
        <v>226</v>
      </c>
      <c r="D230" s="21"/>
      <c r="E230" s="23"/>
      <c r="F230" s="70"/>
      <c r="G230" s="13"/>
      <c r="H230" s="58"/>
    </row>
    <row r="231" spans="1:8" s="650" customFormat="1" x14ac:dyDescent="0.25">
      <c r="A231" s="16"/>
      <c r="B231" s="87" t="s">
        <v>64</v>
      </c>
      <c r="C231" s="72" t="s">
        <v>227</v>
      </c>
      <c r="D231" s="21">
        <v>0</v>
      </c>
      <c r="E231" s="23"/>
      <c r="F231" s="731">
        <v>0.05</v>
      </c>
      <c r="G231" s="93">
        <f>IF(E231="Item",ROUND(F231,0),ROUND(D231*F231,0))</f>
        <v>0</v>
      </c>
      <c r="H231" s="58"/>
    </row>
    <row r="232" spans="1:8" customFormat="1" x14ac:dyDescent="0.25">
      <c r="A232" s="16"/>
      <c r="B232" s="40"/>
      <c r="D232" s="21"/>
      <c r="E232" s="23"/>
      <c r="F232" s="70"/>
      <c r="G232" s="13"/>
      <c r="H232" s="10">
        <f>SUM(G231)</f>
        <v>0</v>
      </c>
    </row>
    <row r="233" spans="1:8" customFormat="1" x14ac:dyDescent="0.25">
      <c r="A233" s="43"/>
      <c r="B233" s="50"/>
      <c r="C233" s="49" t="s">
        <v>95</v>
      </c>
      <c r="D233" s="45"/>
      <c r="E233" s="46"/>
      <c r="F233" s="47"/>
      <c r="G233" s="45"/>
      <c r="H233" s="57">
        <f>SUM(G190:G232)</f>
        <v>0</v>
      </c>
    </row>
    <row r="234" spans="1:8" customFormat="1" x14ac:dyDescent="0.25">
      <c r="A234" s="16"/>
      <c r="D234" s="21"/>
      <c r="E234" s="23"/>
      <c r="F234" s="13"/>
      <c r="G234" s="35"/>
      <c r="H234" s="58"/>
    </row>
    <row r="235" spans="1:8" customFormat="1" x14ac:dyDescent="0.25">
      <c r="A235" s="12"/>
      <c r="B235" s="12"/>
      <c r="C235" s="12" t="s">
        <v>27</v>
      </c>
      <c r="D235" s="12"/>
      <c r="E235" s="12"/>
      <c r="F235" s="12"/>
      <c r="G235" s="15" t="s">
        <v>28</v>
      </c>
      <c r="H235" s="36">
        <f>SUM(G8:G232)</f>
        <v>2475600</v>
      </c>
    </row>
    <row r="236" spans="1:8" customFormat="1" x14ac:dyDescent="0.25">
      <c r="A236" s="16"/>
      <c r="D236" s="21"/>
      <c r="E236" s="23"/>
      <c r="F236" s="13"/>
      <c r="G236" s="13"/>
      <c r="H236" s="58"/>
    </row>
    <row r="237" spans="1:8" customFormat="1" x14ac:dyDescent="0.25">
      <c r="A237" s="51">
        <v>9</v>
      </c>
      <c r="B237" s="53" t="s">
        <v>29</v>
      </c>
      <c r="D237" s="21"/>
      <c r="E237" s="23"/>
      <c r="F237" s="13"/>
      <c r="G237" s="13"/>
      <c r="H237" s="58"/>
    </row>
    <row r="238" spans="1:8" customFormat="1" x14ac:dyDescent="0.25">
      <c r="A238" s="16"/>
      <c r="B238">
        <v>1</v>
      </c>
      <c r="C238" t="s">
        <v>228</v>
      </c>
      <c r="D238" s="21"/>
      <c r="E238" s="23" t="s">
        <v>57</v>
      </c>
      <c r="F238" s="13">
        <v>0</v>
      </c>
      <c r="G238" s="13">
        <f>ROUND($H$235*F238%,0)</f>
        <v>0</v>
      </c>
      <c r="H238" s="58"/>
    </row>
    <row r="239" spans="1:8" customFormat="1" x14ac:dyDescent="0.25">
      <c r="A239" s="16"/>
      <c r="B239">
        <v>2</v>
      </c>
      <c r="C239" s="41" t="s">
        <v>229</v>
      </c>
      <c r="D239" s="68"/>
      <c r="E239" s="69" t="s">
        <v>1</v>
      </c>
      <c r="F239" s="113">
        <v>12</v>
      </c>
      <c r="G239" s="70">
        <f>ROUND($H$235*F239%,0)</f>
        <v>297072</v>
      </c>
      <c r="H239" s="58"/>
    </row>
    <row r="240" spans="1:8" customFormat="1" x14ac:dyDescent="0.25">
      <c r="A240" s="16"/>
      <c r="D240" s="21"/>
      <c r="E240" s="23"/>
      <c r="F240" s="13"/>
      <c r="G240" s="13"/>
      <c r="H240" s="58"/>
    </row>
    <row r="241" spans="1:11" customFormat="1" ht="15" x14ac:dyDescent="0.25">
      <c r="A241" s="43"/>
      <c r="B241" s="44"/>
      <c r="C241" s="49" t="s">
        <v>95</v>
      </c>
      <c r="D241" s="45"/>
      <c r="E241" s="46"/>
      <c r="F241" s="47"/>
      <c r="G241" s="48"/>
      <c r="H241" s="57">
        <f>SUM(G237:G241)</f>
        <v>297072</v>
      </c>
      <c r="J241" s="95"/>
      <c r="K241" s="371"/>
    </row>
    <row r="242" spans="1:11" customFormat="1" ht="15" x14ac:dyDescent="0.25">
      <c r="A242" s="16"/>
      <c r="B242" s="40"/>
      <c r="D242" s="21"/>
      <c r="E242" s="23"/>
      <c r="F242" s="13"/>
      <c r="G242" s="13"/>
      <c r="H242" s="58"/>
      <c r="J242" s="95"/>
      <c r="K242" s="371"/>
    </row>
    <row r="243" spans="1:11" customFormat="1" ht="15" x14ac:dyDescent="0.25">
      <c r="A243" s="51">
        <v>10</v>
      </c>
      <c r="B243" s="53" t="s">
        <v>30</v>
      </c>
      <c r="D243" s="21"/>
      <c r="E243" s="23"/>
      <c r="F243" s="13"/>
      <c r="G243" s="13"/>
      <c r="H243" s="58"/>
      <c r="J243" s="95"/>
      <c r="K243" s="624"/>
    </row>
    <row r="244" spans="1:11" customFormat="1" ht="15" x14ac:dyDescent="0.25">
      <c r="A244" s="16"/>
      <c r="B244">
        <v>1</v>
      </c>
      <c r="C244" s="41" t="s">
        <v>230</v>
      </c>
      <c r="D244" s="68"/>
      <c r="E244" s="69" t="s">
        <v>1</v>
      </c>
      <c r="F244" s="113">
        <v>8</v>
      </c>
      <c r="G244" s="13">
        <f>ROUND(($H$235+H241)*F244%,0)</f>
        <v>221814</v>
      </c>
      <c r="H244" s="58"/>
      <c r="J244" s="639"/>
      <c r="K244" s="371"/>
    </row>
    <row r="245" spans="1:11" customFormat="1" ht="15" x14ac:dyDescent="0.25">
      <c r="A245" s="16"/>
      <c r="D245" s="21"/>
      <c r="E245" s="23"/>
      <c r="F245" s="5"/>
      <c r="G245" s="21"/>
      <c r="H245" s="58"/>
      <c r="J245" s="95"/>
      <c r="K245" s="371"/>
    </row>
    <row r="246" spans="1:11" customFormat="1" ht="15" x14ac:dyDescent="0.25">
      <c r="A246" s="43"/>
      <c r="B246" s="44"/>
      <c r="C246" s="49" t="s">
        <v>95</v>
      </c>
      <c r="D246" s="45"/>
      <c r="E246" s="46"/>
      <c r="F246" s="47"/>
      <c r="G246" s="48"/>
      <c r="H246" s="57">
        <f>SUM(G243:G246)</f>
        <v>221814</v>
      </c>
      <c r="J246" s="95"/>
      <c r="K246" s="629">
        <f>H235+H241+H246</f>
        <v>2994486</v>
      </c>
    </row>
    <row r="247" spans="1:11" customFormat="1" ht="15" x14ac:dyDescent="0.25">
      <c r="A247" s="16"/>
      <c r="D247" s="21"/>
      <c r="E247" s="23"/>
      <c r="F247" s="13"/>
      <c r="G247" s="13"/>
      <c r="H247" s="58"/>
      <c r="J247" s="95"/>
      <c r="K247" s="629"/>
    </row>
    <row r="248" spans="1:11" customFormat="1" ht="15" x14ac:dyDescent="0.25">
      <c r="A248" s="7"/>
      <c r="B248" s="7"/>
      <c r="C248" s="7" t="s">
        <v>31</v>
      </c>
      <c r="D248" s="7"/>
      <c r="E248" s="7"/>
      <c r="F248" s="7"/>
      <c r="G248" s="18" t="s">
        <v>28</v>
      </c>
      <c r="H248" s="7">
        <f>SUM(H235:H247)</f>
        <v>2994486</v>
      </c>
      <c r="I248">
        <v>1530641</v>
      </c>
      <c r="J248" s="646"/>
      <c r="K248" s="431"/>
    </row>
    <row r="249" spans="1:11" customFormat="1" ht="15" x14ac:dyDescent="0.25">
      <c r="A249" s="16"/>
      <c r="D249" s="21"/>
      <c r="E249" s="23"/>
      <c r="F249" s="13"/>
      <c r="G249" s="13"/>
      <c r="H249" s="58"/>
      <c r="J249" s="95"/>
      <c r="K249" s="431"/>
    </row>
    <row r="250" spans="1:11" customFormat="1" ht="15" x14ac:dyDescent="0.25">
      <c r="A250" s="51">
        <v>11</v>
      </c>
      <c r="B250" s="722" t="s">
        <v>231</v>
      </c>
      <c r="C250" s="722"/>
      <c r="D250" s="68"/>
      <c r="E250" s="69"/>
      <c r="F250" s="70"/>
      <c r="G250" s="70"/>
      <c r="H250" s="58"/>
      <c r="J250" s="639"/>
      <c r="K250" s="624"/>
    </row>
    <row r="251" spans="1:11" customFormat="1" ht="15" x14ac:dyDescent="0.25">
      <c r="A251" s="16"/>
      <c r="B251">
        <v>1</v>
      </c>
      <c r="C251" s="41" t="s">
        <v>2623</v>
      </c>
      <c r="D251" s="68"/>
      <c r="E251" s="69" t="s">
        <v>303</v>
      </c>
      <c r="F251" s="5"/>
      <c r="G251" s="70">
        <v>0</v>
      </c>
      <c r="H251" s="58"/>
      <c r="J251" s="95"/>
      <c r="K251" s="624"/>
    </row>
    <row r="252" spans="1:11" customFormat="1" ht="15" x14ac:dyDescent="0.25">
      <c r="A252" s="16"/>
      <c r="C252" s="41" t="s">
        <v>2567</v>
      </c>
      <c r="D252" s="68"/>
      <c r="E252" s="69" t="s">
        <v>303</v>
      </c>
      <c r="F252" s="5"/>
      <c r="G252" s="70">
        <v>200000</v>
      </c>
      <c r="H252" s="58"/>
      <c r="J252" s="95"/>
      <c r="K252" s="624"/>
    </row>
    <row r="253" spans="1:11" customFormat="1" ht="15" x14ac:dyDescent="0.25">
      <c r="A253" s="16"/>
      <c r="C253" s="78" t="s">
        <v>2634</v>
      </c>
      <c r="D253" s="68"/>
      <c r="E253" s="69" t="s">
        <v>303</v>
      </c>
      <c r="F253" s="5"/>
      <c r="G253" s="70">
        <f>1500*4*5</f>
        <v>30000</v>
      </c>
      <c r="H253" s="58"/>
      <c r="J253" s="95"/>
      <c r="K253" s="624"/>
    </row>
    <row r="254" spans="1:11" customFormat="1" ht="15" x14ac:dyDescent="0.25">
      <c r="A254" s="16"/>
      <c r="B254">
        <v>2</v>
      </c>
      <c r="C254" s="41" t="s">
        <v>233</v>
      </c>
      <c r="D254" s="68"/>
      <c r="E254" s="69" t="s">
        <v>57</v>
      </c>
      <c r="F254" s="5">
        <v>0</v>
      </c>
      <c r="G254" s="70">
        <f>IF(E254="Item",ROUND(F254,0),ROUND(H$354*F254%,0))</f>
        <v>0</v>
      </c>
      <c r="H254" s="58"/>
      <c r="J254" s="95"/>
      <c r="K254" s="625"/>
    </row>
    <row r="255" spans="1:11" customFormat="1" ht="15" x14ac:dyDescent="0.25">
      <c r="A255" s="16"/>
      <c r="B255">
        <v>3</v>
      </c>
      <c r="C255" s="41" t="s">
        <v>234</v>
      </c>
      <c r="D255" s="68"/>
      <c r="E255" s="69" t="s">
        <v>1</v>
      </c>
      <c r="F255" s="5">
        <v>0</v>
      </c>
      <c r="G255" s="70">
        <f>IF(E255="Item",ROUND(F255,0),ROUND(H$354*F255%,0))</f>
        <v>0</v>
      </c>
      <c r="H255" s="58"/>
      <c r="J255" s="95"/>
      <c r="K255" s="624"/>
    </row>
    <row r="256" spans="1:11" customFormat="1" ht="15" hidden="1" x14ac:dyDescent="0.25">
      <c r="A256" s="43"/>
      <c r="B256" s="44"/>
      <c r="C256" s="44"/>
      <c r="D256" s="45"/>
      <c r="E256" s="46"/>
      <c r="F256" s="47"/>
      <c r="G256" s="48"/>
      <c r="H256" s="57">
        <f>SUM(G251:G256)</f>
        <v>230000</v>
      </c>
      <c r="J256" s="95"/>
      <c r="K256" s="624"/>
    </row>
    <row r="257" spans="1:8" s="41" customFormat="1" hidden="1" x14ac:dyDescent="0.25">
      <c r="A257" s="67"/>
      <c r="D257" s="68"/>
      <c r="E257" s="69"/>
      <c r="F257" s="70"/>
      <c r="G257" s="68"/>
      <c r="H257" s="71"/>
    </row>
    <row r="258" spans="1:8" customFormat="1" hidden="1" x14ac:dyDescent="0.25">
      <c r="A258" s="16">
        <v>12</v>
      </c>
      <c r="B258" t="s">
        <v>235</v>
      </c>
      <c r="D258" s="21"/>
      <c r="E258" s="23"/>
      <c r="F258" s="13"/>
      <c r="G258" s="13"/>
      <c r="H258" s="58"/>
    </row>
    <row r="259" spans="1:8" customFormat="1" hidden="1" x14ac:dyDescent="0.25">
      <c r="A259" s="16"/>
      <c r="B259">
        <v>1</v>
      </c>
      <c r="C259" t="s">
        <v>236</v>
      </c>
      <c r="D259" s="21"/>
      <c r="E259" s="23" t="s">
        <v>57</v>
      </c>
      <c r="F259" s="13"/>
      <c r="G259" s="13">
        <f>IF(E259="Item",ROUND(F259,0),ROUND(D259*F259,0))</f>
        <v>0</v>
      </c>
      <c r="H259" s="58"/>
    </row>
    <row r="260" spans="1:8" customFormat="1" hidden="1" x14ac:dyDescent="0.25">
      <c r="A260" s="16"/>
      <c r="B260">
        <v>2</v>
      </c>
      <c r="D260" s="21"/>
      <c r="E260" s="23"/>
      <c r="F260" s="13"/>
      <c r="G260" s="13">
        <f>IF(E260="Item",ROUND(F260,0),ROUND(D260*F260,0))</f>
        <v>0</v>
      </c>
      <c r="H260" s="58"/>
    </row>
    <row r="261" spans="1:8" customFormat="1" hidden="1" x14ac:dyDescent="0.25">
      <c r="A261" s="16"/>
      <c r="B261">
        <v>3</v>
      </c>
      <c r="D261" s="21"/>
      <c r="E261" s="23"/>
      <c r="F261" s="13"/>
      <c r="G261" s="13">
        <f>IF(E261="Item",ROUND(F261,0),ROUND(D261*F261,0))</f>
        <v>0</v>
      </c>
      <c r="H261" s="58"/>
    </row>
    <row r="262" spans="1:8" customFormat="1" hidden="1" x14ac:dyDescent="0.25">
      <c r="A262" s="16"/>
      <c r="D262" s="21"/>
      <c r="E262" s="23"/>
      <c r="F262" s="13"/>
      <c r="G262" s="13"/>
      <c r="H262" s="58"/>
    </row>
    <row r="263" spans="1:8" customFormat="1" x14ac:dyDescent="0.25">
      <c r="A263" s="16"/>
      <c r="D263" s="21"/>
      <c r="E263" s="23"/>
      <c r="F263" s="13"/>
      <c r="G263" s="21"/>
      <c r="H263" s="58"/>
    </row>
    <row r="264" spans="1:8" customFormat="1" x14ac:dyDescent="0.25">
      <c r="A264" s="43"/>
      <c r="B264" s="44"/>
      <c r="C264" s="49" t="s">
        <v>95</v>
      </c>
      <c r="D264" s="45"/>
      <c r="E264" s="46"/>
      <c r="F264" s="47"/>
      <c r="G264" s="48"/>
      <c r="H264" s="57">
        <f>SUM(G249:G255)</f>
        <v>230000</v>
      </c>
    </row>
    <row r="265" spans="1:8" customFormat="1" x14ac:dyDescent="0.25">
      <c r="A265" s="16"/>
      <c r="D265" s="21"/>
      <c r="E265" s="23"/>
      <c r="F265" s="13"/>
      <c r="G265" s="13"/>
      <c r="H265" s="58"/>
    </row>
    <row r="266" spans="1:8" customFormat="1" ht="28.5" customHeight="1" x14ac:dyDescent="0.25">
      <c r="A266" s="36"/>
      <c r="B266" s="36"/>
      <c r="C266" s="36" t="s">
        <v>34</v>
      </c>
      <c r="D266" s="36"/>
      <c r="E266" s="36"/>
      <c r="F266" s="36"/>
      <c r="G266" s="37" t="s">
        <v>28</v>
      </c>
      <c r="H266" s="36">
        <f>H248+H264</f>
        <v>3224486</v>
      </c>
    </row>
    <row r="267" spans="1:8" customFormat="1" x14ac:dyDescent="0.25">
      <c r="A267" s="16"/>
      <c r="D267" s="21"/>
      <c r="E267" s="23"/>
      <c r="F267" s="13"/>
      <c r="G267" s="13"/>
      <c r="H267" s="58"/>
    </row>
    <row r="268" spans="1:8" customFormat="1" x14ac:dyDescent="0.25">
      <c r="A268" s="723">
        <v>13</v>
      </c>
      <c r="B268" s="53" t="s">
        <v>237</v>
      </c>
      <c r="C268" s="53"/>
      <c r="D268" s="21"/>
      <c r="E268" s="23"/>
      <c r="F268" s="13"/>
      <c r="G268" s="13"/>
      <c r="H268" s="58"/>
    </row>
    <row r="269" spans="1:8" customFormat="1" x14ac:dyDescent="0.25">
      <c r="A269" s="16"/>
      <c r="B269">
        <v>1</v>
      </c>
      <c r="C269" s="41" t="s">
        <v>238</v>
      </c>
      <c r="D269" s="68"/>
      <c r="E269" s="69" t="s">
        <v>1</v>
      </c>
      <c r="F269" s="5">
        <v>4</v>
      </c>
      <c r="G269" s="70">
        <f>ROUND($H$266*F269%,-2)</f>
        <v>129000</v>
      </c>
      <c r="H269" s="58"/>
    </row>
    <row r="270" spans="1:8" customFormat="1" x14ac:dyDescent="0.25">
      <c r="A270" s="16"/>
      <c r="B270">
        <v>2</v>
      </c>
      <c r="C270" s="41" t="s">
        <v>239</v>
      </c>
      <c r="D270" s="68"/>
      <c r="E270" s="69" t="s">
        <v>1</v>
      </c>
      <c r="F270" s="5">
        <v>3</v>
      </c>
      <c r="G270" s="70">
        <f t="shared" ref="G270:G273" si="23">ROUND($H$266*F270%,-2)</f>
        <v>96700</v>
      </c>
      <c r="H270" s="58"/>
    </row>
    <row r="271" spans="1:8" customFormat="1" x14ac:dyDescent="0.25">
      <c r="A271" s="16"/>
      <c r="B271">
        <v>3</v>
      </c>
      <c r="C271" t="s">
        <v>240</v>
      </c>
      <c r="D271" s="21"/>
      <c r="E271" s="23" t="s">
        <v>1</v>
      </c>
      <c r="F271" s="5">
        <v>1.5</v>
      </c>
      <c r="G271" s="13">
        <f t="shared" si="23"/>
        <v>48400</v>
      </c>
      <c r="H271" s="58"/>
    </row>
    <row r="272" spans="1:8" customFormat="1" x14ac:dyDescent="0.25">
      <c r="A272" s="16"/>
      <c r="B272">
        <v>4</v>
      </c>
      <c r="C272" t="s">
        <v>241</v>
      </c>
      <c r="D272" s="21"/>
      <c r="E272" s="23" t="s">
        <v>1</v>
      </c>
      <c r="F272" s="5">
        <v>1.5</v>
      </c>
      <c r="G272" s="13">
        <f t="shared" si="23"/>
        <v>48400</v>
      </c>
      <c r="H272" s="58"/>
    </row>
    <row r="273" spans="1:8" customFormat="1" x14ac:dyDescent="0.25">
      <c r="A273" s="16"/>
      <c r="C273" t="s">
        <v>2632</v>
      </c>
      <c r="D273" s="21"/>
      <c r="E273" s="23" t="s">
        <v>1</v>
      </c>
      <c r="F273" s="5">
        <v>5</v>
      </c>
      <c r="G273" s="21">
        <f t="shared" si="23"/>
        <v>161200</v>
      </c>
      <c r="H273" s="58"/>
    </row>
    <row r="274" spans="1:8" customFormat="1" x14ac:dyDescent="0.25">
      <c r="A274" s="43"/>
      <c r="B274" s="44"/>
      <c r="C274" s="49" t="s">
        <v>95</v>
      </c>
      <c r="D274" s="45"/>
      <c r="E274" s="46"/>
      <c r="F274" s="47"/>
      <c r="G274" s="48"/>
      <c r="H274" s="57">
        <f>SUM(G268:G274)</f>
        <v>483700</v>
      </c>
    </row>
    <row r="275" spans="1:8" customFormat="1" x14ac:dyDescent="0.25">
      <c r="A275" s="16"/>
      <c r="D275" s="21"/>
      <c r="E275" s="23"/>
      <c r="F275" s="13"/>
      <c r="G275" s="13"/>
      <c r="H275" s="58"/>
    </row>
    <row r="276" spans="1:8" customFormat="1" x14ac:dyDescent="0.25">
      <c r="A276" s="12"/>
      <c r="B276" s="12"/>
      <c r="C276" s="7" t="s">
        <v>242</v>
      </c>
      <c r="D276" s="12"/>
      <c r="E276" s="12"/>
      <c r="F276" s="12"/>
      <c r="G276" s="15" t="s">
        <v>28</v>
      </c>
      <c r="H276" s="36">
        <f>SUM(H266:H275)</f>
        <v>3708186</v>
      </c>
    </row>
    <row r="277" spans="1:8" customFormat="1" x14ac:dyDescent="0.25">
      <c r="A277" s="16"/>
      <c r="D277" s="21"/>
      <c r="E277" s="23"/>
      <c r="F277" s="13"/>
      <c r="G277" s="13"/>
      <c r="H277" s="58"/>
    </row>
    <row r="278" spans="1:8" customFormat="1" x14ac:dyDescent="0.25">
      <c r="A278" s="51">
        <v>14</v>
      </c>
      <c r="B278" s="722" t="s">
        <v>243</v>
      </c>
      <c r="C278" s="41"/>
      <c r="D278" s="68"/>
      <c r="E278" s="69"/>
      <c r="F278" s="70"/>
      <c r="G278" s="70"/>
      <c r="H278" s="58"/>
    </row>
    <row r="279" spans="1:8" customFormat="1" x14ac:dyDescent="0.25">
      <c r="A279" s="16"/>
      <c r="B279">
        <v>1</v>
      </c>
      <c r="C279" t="s">
        <v>244</v>
      </c>
      <c r="D279" s="736">
        <v>0.51</v>
      </c>
      <c r="E279" s="23" t="s">
        <v>1</v>
      </c>
      <c r="F279" s="5">
        <v>0.51</v>
      </c>
      <c r="G279" s="13">
        <f>ROUND($H$276*F279%,-2)</f>
        <v>18900</v>
      </c>
      <c r="H279" s="58"/>
    </row>
    <row r="280" spans="1:8" customFormat="1" x14ac:dyDescent="0.25">
      <c r="A280" s="16"/>
      <c r="B280">
        <v>2</v>
      </c>
      <c r="C280" t="s">
        <v>245</v>
      </c>
      <c r="D280" s="736">
        <v>2.58</v>
      </c>
      <c r="E280" s="23" t="s">
        <v>1</v>
      </c>
      <c r="F280" s="5">
        <v>2.58</v>
      </c>
      <c r="G280" s="13">
        <f>ROUND($H$276*F280%,-2)</f>
        <v>95700</v>
      </c>
      <c r="H280" s="58"/>
    </row>
    <row r="281" spans="1:8" customFormat="1" x14ac:dyDescent="0.25">
      <c r="A281" s="16"/>
      <c r="D281" s="21"/>
      <c r="E281" s="23"/>
      <c r="F281" s="5"/>
      <c r="G281" s="21"/>
      <c r="H281" s="58"/>
    </row>
    <row r="282" spans="1:8" customFormat="1" x14ac:dyDescent="0.25">
      <c r="A282" s="43"/>
      <c r="B282" s="44"/>
      <c r="C282" s="44"/>
      <c r="D282" s="45"/>
      <c r="E282" s="46"/>
      <c r="F282" s="47"/>
      <c r="G282" s="48"/>
      <c r="H282" s="57">
        <f>SUM(G276:G282)</f>
        <v>114600</v>
      </c>
    </row>
    <row r="283" spans="1:8" customFormat="1" x14ac:dyDescent="0.25">
      <c r="A283" s="16"/>
      <c r="D283" s="21"/>
      <c r="E283" s="23"/>
      <c r="F283" s="13"/>
      <c r="G283" s="13"/>
      <c r="H283" s="58"/>
    </row>
    <row r="284" spans="1:8" customFormat="1" x14ac:dyDescent="0.25">
      <c r="A284" s="7"/>
      <c r="B284" s="7"/>
      <c r="C284" s="7" t="s">
        <v>246</v>
      </c>
      <c r="D284" s="7"/>
      <c r="E284" s="7"/>
      <c r="F284" s="7"/>
      <c r="G284" s="18" t="s">
        <v>28</v>
      </c>
      <c r="H284" s="7">
        <f>SUM(H276:H283)</f>
        <v>3822786</v>
      </c>
    </row>
    <row r="285" spans="1:8" customFormat="1" x14ac:dyDescent="0.25">
      <c r="A285" s="16"/>
      <c r="D285" s="21"/>
      <c r="E285" s="23"/>
      <c r="F285" s="13"/>
      <c r="G285" s="13"/>
      <c r="H285" s="58"/>
    </row>
    <row r="286" spans="1:8" customFormat="1" x14ac:dyDescent="0.25">
      <c r="A286" s="51">
        <v>15</v>
      </c>
      <c r="B286" s="722" t="s">
        <v>247</v>
      </c>
      <c r="C286" s="722"/>
      <c r="D286" s="68"/>
      <c r="E286" s="69"/>
      <c r="F286" s="70"/>
      <c r="G286" s="70"/>
      <c r="H286" s="58"/>
    </row>
    <row r="287" spans="1:8" customFormat="1" x14ac:dyDescent="0.25">
      <c r="A287" s="16"/>
      <c r="B287">
        <v>1</v>
      </c>
      <c r="C287" t="s">
        <v>248</v>
      </c>
      <c r="D287" s="21"/>
      <c r="E287" s="23" t="s">
        <v>1</v>
      </c>
      <c r="F287" s="5"/>
      <c r="G287" s="13">
        <f>ROUND($H$284*F287%,-2)</f>
        <v>0</v>
      </c>
      <c r="H287" s="58"/>
    </row>
    <row r="288" spans="1:8" customFormat="1" x14ac:dyDescent="0.25">
      <c r="A288" s="16"/>
      <c r="D288" s="21"/>
      <c r="E288" s="23"/>
      <c r="F288" s="5"/>
      <c r="G288" s="21"/>
      <c r="H288" s="58"/>
    </row>
    <row r="289" spans="1:8" customFormat="1" x14ac:dyDescent="0.25">
      <c r="A289" s="43"/>
      <c r="B289" s="44"/>
      <c r="C289" s="44"/>
      <c r="D289" s="45"/>
      <c r="E289" s="46"/>
      <c r="F289" s="47"/>
      <c r="G289" s="48"/>
      <c r="H289" s="57">
        <f>SUM(G286:G289)</f>
        <v>0</v>
      </c>
    </row>
    <row r="290" spans="1:8" customFormat="1" x14ac:dyDescent="0.25">
      <c r="A290" s="16"/>
      <c r="D290" s="21"/>
      <c r="E290" s="23"/>
      <c r="F290" s="13"/>
      <c r="G290" s="13"/>
      <c r="H290" s="58"/>
    </row>
    <row r="291" spans="1:8" customFormat="1" ht="28.5" customHeight="1" x14ac:dyDescent="0.25">
      <c r="A291" s="7">
        <v>16</v>
      </c>
      <c r="B291" s="7"/>
      <c r="C291" s="7" t="s">
        <v>249</v>
      </c>
      <c r="D291" s="7"/>
      <c r="E291" s="7"/>
      <c r="F291" s="7"/>
      <c r="G291" s="18" t="s">
        <v>28</v>
      </c>
      <c r="H291" s="18">
        <f>SUM(H284:H290)</f>
        <v>3822786</v>
      </c>
    </row>
    <row r="292" spans="1:8" customFormat="1" x14ac:dyDescent="0.25">
      <c r="H292" s="59"/>
    </row>
    <row r="293" spans="1:8" customFormat="1" x14ac:dyDescent="0.25">
      <c r="A293" s="28"/>
      <c r="B293" s="25" t="s">
        <v>2</v>
      </c>
      <c r="C293" s="25" t="s">
        <v>41</v>
      </c>
      <c r="D293" s="25"/>
      <c r="E293" s="25"/>
      <c r="F293" s="25"/>
      <c r="G293" s="25"/>
      <c r="H293" s="60"/>
    </row>
    <row r="294" spans="1:8" customFormat="1" x14ac:dyDescent="0.25">
      <c r="A294" s="21"/>
      <c r="B294" s="17" t="s">
        <v>2</v>
      </c>
      <c r="C294" s="78" t="s">
        <v>250</v>
      </c>
      <c r="D294" s="17"/>
      <c r="E294" s="17"/>
      <c r="F294" s="17"/>
      <c r="G294" s="17"/>
      <c r="H294" s="61"/>
    </row>
    <row r="295" spans="1:8" customFormat="1" x14ac:dyDescent="0.25">
      <c r="A295" s="22"/>
      <c r="B295" s="20" t="s">
        <v>2</v>
      </c>
      <c r="C295" s="20" t="s">
        <v>251</v>
      </c>
      <c r="D295" s="20"/>
      <c r="E295" s="20"/>
      <c r="F295" s="20"/>
      <c r="G295" s="20"/>
      <c r="H295" s="62"/>
    </row>
    <row r="296" spans="1:8" customFormat="1" x14ac:dyDescent="0.25">
      <c r="A296" s="28"/>
      <c r="B296" s="25"/>
      <c r="C296" s="25"/>
      <c r="D296" s="25"/>
      <c r="E296" s="25"/>
      <c r="F296" s="29" t="s">
        <v>43</v>
      </c>
      <c r="G296" s="32" t="e">
        <f>#REF!</f>
        <v>#REF!</v>
      </c>
      <c r="H296" s="60" t="s">
        <v>5</v>
      </c>
    </row>
    <row r="297" spans="1:8" customFormat="1" x14ac:dyDescent="0.25">
      <c r="A297" s="21"/>
      <c r="B297" s="17"/>
      <c r="C297" s="17"/>
      <c r="D297" s="17"/>
      <c r="E297" s="17"/>
      <c r="F297" s="19" t="s">
        <v>252</v>
      </c>
      <c r="G297" s="33" t="e">
        <f>H248/G296</f>
        <v>#REF!</v>
      </c>
      <c r="H297" s="61" t="s">
        <v>45</v>
      </c>
    </row>
    <row r="298" spans="1:8" customFormat="1" x14ac:dyDescent="0.25">
      <c r="A298" s="22"/>
      <c r="B298" s="20"/>
      <c r="C298" s="20"/>
      <c r="D298" s="20"/>
      <c r="E298" s="20"/>
      <c r="F298" s="19" t="s">
        <v>253</v>
      </c>
      <c r="G298" s="34" t="e">
        <f>ROUND(G297/10.764,2)</f>
        <v>#REF!</v>
      </c>
      <c r="H298" s="62" t="s">
        <v>46</v>
      </c>
    </row>
  </sheetData>
  <mergeCells count="2">
    <mergeCell ref="F3:G3"/>
    <mergeCell ref="D6:E6"/>
  </mergeCells>
  <printOptions horizontalCentered="1"/>
  <pageMargins left="0.70866141732283472" right="0.70866141732283472" top="0.74803149606299213" bottom="0.74803149606299213" header="0.31496062992125984" footer="0.31496062992125984"/>
  <pageSetup paperSize="9" scale="48" fitToHeight="10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3.00  L1 Element Summary </vt:lpstr>
      <vt:lpstr>A. Level 1 Summary DN </vt:lpstr>
      <vt:lpstr>General Summary </vt:lpstr>
      <vt:lpstr>1.1 Preliminaries</vt:lpstr>
      <vt:lpstr>1.2 Design and Construction</vt:lpstr>
      <vt:lpstr>Form of Tender</vt:lpstr>
      <vt:lpstr>5.00 Elstree Studios - Do Noth</vt:lpstr>
      <vt:lpstr>A. Level 1 Summary DN  (2)</vt:lpstr>
      <vt:lpstr>5.00 Elstree Studios - Do N (2)</vt:lpstr>
      <vt:lpstr>A. Level 1 Summary (O1)</vt:lpstr>
      <vt:lpstr>5.00 Elstree Studios - O1 </vt:lpstr>
      <vt:lpstr>A. Level 1 Summary (O3)</vt:lpstr>
      <vt:lpstr>5.00 Elstree Studios - O3</vt:lpstr>
      <vt:lpstr>A. Level 1 Summary (O4) </vt:lpstr>
      <vt:lpstr>5.00 Elstree Studios - O4</vt:lpstr>
      <vt:lpstr>6.1 RIBA Stage 3 - Breakdown</vt:lpstr>
      <vt:lpstr>A. Level 1 Summary (Office L4L)</vt:lpstr>
      <vt:lpstr>A. Level 1 Summary (Office NTH)</vt:lpstr>
      <vt:lpstr>Exclusions and Qualifications</vt:lpstr>
      <vt:lpstr>8.0 Benchmarking (A)</vt:lpstr>
      <vt:lpstr>8.0 Benchmarking (B)</vt:lpstr>
      <vt:lpstr>'1.1 Preliminaries'!Print_Area</vt:lpstr>
      <vt:lpstr>'1.2 Design and Construction'!Print_Area</vt:lpstr>
      <vt:lpstr>'3.00  L1 Element Summary '!Print_Area</vt:lpstr>
      <vt:lpstr>'5.00 Elstree Studios - Do N (2)'!Print_Area</vt:lpstr>
      <vt:lpstr>'5.00 Elstree Studios - Do Noth'!Print_Area</vt:lpstr>
      <vt:lpstr>'5.00 Elstree Studios - O1 '!Print_Area</vt:lpstr>
      <vt:lpstr>'5.00 Elstree Studios - O3'!Print_Area</vt:lpstr>
      <vt:lpstr>'5.00 Elstree Studios - O4'!Print_Area</vt:lpstr>
      <vt:lpstr>'6.1 RIBA Stage 3 - Breakdown'!Print_Area</vt:lpstr>
      <vt:lpstr>'8.0 Benchmarking (A)'!Print_Area</vt:lpstr>
      <vt:lpstr>'8.0 Benchmarking (B)'!Print_Area</vt:lpstr>
      <vt:lpstr>'A. Level 1 Summary (O1)'!Print_Area</vt:lpstr>
      <vt:lpstr>'A. Level 1 Summary (O3)'!Print_Area</vt:lpstr>
      <vt:lpstr>'A. Level 1 Summary (O4) '!Print_Area</vt:lpstr>
      <vt:lpstr>'A. Level 1 Summary (Office L4L)'!Print_Area</vt:lpstr>
      <vt:lpstr>'A. Level 1 Summary (Office NTH)'!Print_Area</vt:lpstr>
      <vt:lpstr>'A. Level 1 Summary DN '!Print_Area</vt:lpstr>
      <vt:lpstr>'A. Level 1 Summary DN  (2)'!Print_Area</vt:lpstr>
      <vt:lpstr>'Form of Tender'!Print_Area</vt:lpstr>
      <vt:lpstr>'General Summary '!Print_Area</vt:lpstr>
      <vt:lpstr>'1.1 Preliminaries'!Print_Titles</vt:lpstr>
      <vt:lpstr>'1.2 Design and Construction'!Print_Titles</vt:lpstr>
      <vt:lpstr>'3.00  L1 Element Summary '!Print_Titles</vt:lpstr>
      <vt:lpstr>'5.00 Elstree Studios - Do N (2)'!Print_Titles</vt:lpstr>
      <vt:lpstr>'5.00 Elstree Studios - Do Noth'!Print_Titles</vt:lpstr>
      <vt:lpstr>'5.00 Elstree Studios - O1 '!Print_Titles</vt:lpstr>
      <vt:lpstr>'5.00 Elstree Studios - O3'!Print_Titles</vt:lpstr>
      <vt:lpstr>'5.00 Elstree Studios - O4'!Print_Titles</vt:lpstr>
      <vt:lpstr>'6.1 RIBA Stage 3 - Breakdown'!Print_Titles</vt:lpstr>
      <vt:lpstr>'8.0 Benchmarking (B)'!Print_Titles</vt:lpstr>
      <vt:lpstr>'A. Level 1 Summary (O1)'!Print_Titles</vt:lpstr>
      <vt:lpstr>'A. Level 1 Summary (O3)'!Print_Titles</vt:lpstr>
      <vt:lpstr>'A. Level 1 Summary (O4) '!Print_Titles</vt:lpstr>
      <vt:lpstr>'A. Level 1 Summary (Office L4L)'!Print_Titles</vt:lpstr>
      <vt:lpstr>'A. Level 1 Summary (Office NTH)'!Print_Titles</vt:lpstr>
      <vt:lpstr>'A. Level 1 Summary DN '!Print_Titles</vt:lpstr>
      <vt:lpstr>'A. Level 1 Summary DN  (2)'!Print_Titles</vt:lpstr>
      <vt:lpstr>'Form of Tender'!Print_Titles</vt:lpstr>
      <vt:lpstr>'General Summary '!Print_Titles</vt:lpstr>
    </vt:vector>
  </TitlesOfParts>
  <Manager/>
  <Company>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Gray</dc:creator>
  <cp:keywords/>
  <dc:description/>
  <cp:lastModifiedBy>Chris Rogers</cp:lastModifiedBy>
  <cp:revision/>
  <cp:lastPrinted>2024-09-25T10:33:59Z</cp:lastPrinted>
  <dcterms:created xsi:type="dcterms:W3CDTF">2007-11-22T09:56:29Z</dcterms:created>
  <dcterms:modified xsi:type="dcterms:W3CDTF">2024-09-27T08:24:19Z</dcterms:modified>
  <cp:category/>
  <cp:contentStatus/>
</cp:coreProperties>
</file>